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josef_raboch_ksus_cz/Documents/Documents/TSU/OPRAVY 2024/III-0066,00711,00716 Hřebeč, rekonstrukce silnice -II.etapa/Rozpocet/"/>
    </mc:Choice>
  </mc:AlternateContent>
  <xr:revisionPtr revIDLastSave="0" documentId="14_{FDE02EB3-CC23-45C0-8E6E-087245FC82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" sheetId="1" r:id="rId1"/>
    <sheet name="SO 001" sheetId="2" r:id="rId2"/>
    <sheet name="SO 101" sheetId="3" r:id="rId3"/>
    <sheet name="SO 430" sheetId="4" r:id="rId4"/>
    <sheet name="SO 521" sheetId="5" r:id="rId5"/>
    <sheet name="01 - Odvodnění" sheetId="6" r:id="rId6"/>
  </sheets>
  <definedNames>
    <definedName name="_xlnm._FilterDatabase" localSheetId="5" hidden="1">'01 - Odvodnění'!$C$127:$K$370</definedName>
    <definedName name="_xlnm.Print_Titles" localSheetId="5">'01 - Odvodnění'!$127:$127</definedName>
    <definedName name="_xlnm.Print_Area" localSheetId="5">'01 - Odvodnění'!$C$4:$J$76,'01 - Odvodnění'!$C$82:$J$109,'01 - Odvodnění'!$C$115:$J$370</definedName>
  </definedName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14" i="1"/>
  <c r="D13" i="1"/>
  <c r="BK369" i="6"/>
  <c r="BI369" i="6"/>
  <c r="BH369" i="6"/>
  <c r="BG369" i="6"/>
  <c r="BF369" i="6"/>
  <c r="T369" i="6"/>
  <c r="R369" i="6"/>
  <c r="P369" i="6"/>
  <c r="P359" i="6" s="1"/>
  <c r="J369" i="6"/>
  <c r="BE369" i="6" s="1"/>
  <c r="BK367" i="6"/>
  <c r="BI367" i="6"/>
  <c r="BH367" i="6"/>
  <c r="BG367" i="6"/>
  <c r="BF367" i="6"/>
  <c r="BE367" i="6"/>
  <c r="T367" i="6"/>
  <c r="R367" i="6"/>
  <c r="P367" i="6"/>
  <c r="J367" i="6"/>
  <c r="BK366" i="6"/>
  <c r="BI366" i="6"/>
  <c r="BH366" i="6"/>
  <c r="BG366" i="6"/>
  <c r="BF366" i="6"/>
  <c r="T366" i="6"/>
  <c r="R366" i="6"/>
  <c r="P366" i="6"/>
  <c r="J366" i="6"/>
  <c r="BE366" i="6" s="1"/>
  <c r="BK365" i="6"/>
  <c r="BI365" i="6"/>
  <c r="BH365" i="6"/>
  <c r="BG365" i="6"/>
  <c r="BF365" i="6"/>
  <c r="BE365" i="6"/>
  <c r="T365" i="6"/>
  <c r="R365" i="6"/>
  <c r="P365" i="6"/>
  <c r="J365" i="6"/>
  <c r="BK363" i="6"/>
  <c r="BI363" i="6"/>
  <c r="BH363" i="6"/>
  <c r="BG363" i="6"/>
  <c r="BF363" i="6"/>
  <c r="BE363" i="6"/>
  <c r="T363" i="6"/>
  <c r="R363" i="6"/>
  <c r="P363" i="6"/>
  <c r="J363" i="6"/>
  <c r="BK362" i="6"/>
  <c r="BI362" i="6"/>
  <c r="BH362" i="6"/>
  <c r="BG362" i="6"/>
  <c r="BF362" i="6"/>
  <c r="T362" i="6"/>
  <c r="T359" i="6" s="1"/>
  <c r="R362" i="6"/>
  <c r="P362" i="6"/>
  <c r="J362" i="6"/>
  <c r="BE362" i="6" s="1"/>
  <c r="BK361" i="6"/>
  <c r="BI361" i="6"/>
  <c r="BH361" i="6"/>
  <c r="BG361" i="6"/>
  <c r="BF361" i="6"/>
  <c r="T361" i="6"/>
  <c r="R361" i="6"/>
  <c r="P361" i="6"/>
  <c r="J361" i="6"/>
  <c r="BE361" i="6" s="1"/>
  <c r="BK360" i="6"/>
  <c r="BI360" i="6"/>
  <c r="BH360" i="6"/>
  <c r="BG360" i="6"/>
  <c r="BF360" i="6"/>
  <c r="BE360" i="6"/>
  <c r="T360" i="6"/>
  <c r="R360" i="6"/>
  <c r="P360" i="6"/>
  <c r="J360" i="6"/>
  <c r="BK358" i="6"/>
  <c r="BI358" i="6"/>
  <c r="BH358" i="6"/>
  <c r="BG358" i="6"/>
  <c r="BF358" i="6"/>
  <c r="T358" i="6"/>
  <c r="T357" i="6" s="1"/>
  <c r="R358" i="6"/>
  <c r="R357" i="6" s="1"/>
  <c r="P358" i="6"/>
  <c r="P357" i="6" s="1"/>
  <c r="J358" i="6"/>
  <c r="BE358" i="6" s="1"/>
  <c r="BK357" i="6"/>
  <c r="J357" i="6" s="1"/>
  <c r="J107" i="6" s="1"/>
  <c r="BK356" i="6"/>
  <c r="BI356" i="6"/>
  <c r="BH356" i="6"/>
  <c r="BG356" i="6"/>
  <c r="BF356" i="6"/>
  <c r="T356" i="6"/>
  <c r="R356" i="6"/>
  <c r="P356" i="6"/>
  <c r="J356" i="6"/>
  <c r="BE356" i="6" s="1"/>
  <c r="BK353" i="6"/>
  <c r="BI353" i="6"/>
  <c r="BH353" i="6"/>
  <c r="BG353" i="6"/>
  <c r="BF353" i="6"/>
  <c r="T353" i="6"/>
  <c r="R353" i="6"/>
  <c r="P353" i="6"/>
  <c r="J353" i="6"/>
  <c r="BE353" i="6" s="1"/>
  <c r="BK352" i="6"/>
  <c r="BK351" i="6" s="1"/>
  <c r="J351" i="6" s="1"/>
  <c r="J106" i="6" s="1"/>
  <c r="BI352" i="6"/>
  <c r="BH352" i="6"/>
  <c r="BG352" i="6"/>
  <c r="BF352" i="6"/>
  <c r="T352" i="6"/>
  <c r="T351" i="6" s="1"/>
  <c r="R352" i="6"/>
  <c r="R351" i="6" s="1"/>
  <c r="P352" i="6"/>
  <c r="J352" i="6"/>
  <c r="BE352" i="6" s="1"/>
  <c r="BK344" i="6"/>
  <c r="BK343" i="6" s="1"/>
  <c r="J343" i="6" s="1"/>
  <c r="J105" i="6" s="1"/>
  <c r="BI344" i="6"/>
  <c r="BH344" i="6"/>
  <c r="BG344" i="6"/>
  <c r="BF344" i="6"/>
  <c r="T344" i="6"/>
  <c r="T343" i="6" s="1"/>
  <c r="R344" i="6"/>
  <c r="R343" i="6" s="1"/>
  <c r="P344" i="6"/>
  <c r="P343" i="6" s="1"/>
  <c r="J344" i="6"/>
  <c r="BE344" i="6" s="1"/>
  <c r="BK340" i="6"/>
  <c r="BI340" i="6"/>
  <c r="BH340" i="6"/>
  <c r="BG340" i="6"/>
  <c r="BF340" i="6"/>
  <c r="T340" i="6"/>
  <c r="R340" i="6"/>
  <c r="P340" i="6"/>
  <c r="J340" i="6"/>
  <c r="BE340" i="6" s="1"/>
  <c r="BK337" i="6"/>
  <c r="BI337" i="6"/>
  <c r="BH337" i="6"/>
  <c r="BG337" i="6"/>
  <c r="BF337" i="6"/>
  <c r="T337" i="6"/>
  <c r="R337" i="6"/>
  <c r="P337" i="6"/>
  <c r="J337" i="6"/>
  <c r="BE337" i="6" s="1"/>
  <c r="BK333" i="6"/>
  <c r="BI333" i="6"/>
  <c r="BH333" i="6"/>
  <c r="BG333" i="6"/>
  <c r="BF333" i="6"/>
  <c r="T333" i="6"/>
  <c r="R333" i="6"/>
  <c r="P333" i="6"/>
  <c r="J333" i="6"/>
  <c r="BE333" i="6" s="1"/>
  <c r="BK330" i="6"/>
  <c r="BI330" i="6"/>
  <c r="BH330" i="6"/>
  <c r="BG330" i="6"/>
  <c r="BF330" i="6"/>
  <c r="T330" i="6"/>
  <c r="R330" i="6"/>
  <c r="P330" i="6"/>
  <c r="J330" i="6"/>
  <c r="BE330" i="6" s="1"/>
  <c r="BK327" i="6"/>
  <c r="BI327" i="6"/>
  <c r="BH327" i="6"/>
  <c r="BG327" i="6"/>
  <c r="BF327" i="6"/>
  <c r="BE327" i="6"/>
  <c r="T327" i="6"/>
  <c r="R327" i="6"/>
  <c r="P327" i="6"/>
  <c r="J327" i="6"/>
  <c r="BK324" i="6"/>
  <c r="BI324" i="6"/>
  <c r="BH324" i="6"/>
  <c r="BG324" i="6"/>
  <c r="BF324" i="6"/>
  <c r="T324" i="6"/>
  <c r="R324" i="6"/>
  <c r="P324" i="6"/>
  <c r="J324" i="6"/>
  <c r="BE324" i="6" s="1"/>
  <c r="BK321" i="6"/>
  <c r="BI321" i="6"/>
  <c r="BH321" i="6"/>
  <c r="BG321" i="6"/>
  <c r="BF321" i="6"/>
  <c r="BE321" i="6"/>
  <c r="T321" i="6"/>
  <c r="R321" i="6"/>
  <c r="P321" i="6"/>
  <c r="J321" i="6"/>
  <c r="BK320" i="6"/>
  <c r="BI320" i="6"/>
  <c r="BH320" i="6"/>
  <c r="BG320" i="6"/>
  <c r="BF320" i="6"/>
  <c r="T320" i="6"/>
  <c r="R320" i="6"/>
  <c r="P320" i="6"/>
  <c r="J320" i="6"/>
  <c r="BE320" i="6" s="1"/>
  <c r="BK317" i="6"/>
  <c r="BI317" i="6"/>
  <c r="BH317" i="6"/>
  <c r="BG317" i="6"/>
  <c r="BF317" i="6"/>
  <c r="T317" i="6"/>
  <c r="R317" i="6"/>
  <c r="P317" i="6"/>
  <c r="J317" i="6"/>
  <c r="BE317" i="6" s="1"/>
  <c r="BK316" i="6"/>
  <c r="BI316" i="6"/>
  <c r="BH316" i="6"/>
  <c r="BG316" i="6"/>
  <c r="BF316" i="6"/>
  <c r="T316" i="6"/>
  <c r="R316" i="6"/>
  <c r="P316" i="6"/>
  <c r="J316" i="6"/>
  <c r="BE316" i="6" s="1"/>
  <c r="BK315" i="6"/>
  <c r="BI315" i="6"/>
  <c r="BH315" i="6"/>
  <c r="BG315" i="6"/>
  <c r="BF315" i="6"/>
  <c r="T315" i="6"/>
  <c r="R315" i="6"/>
  <c r="P315" i="6"/>
  <c r="J315" i="6"/>
  <c r="BE315" i="6" s="1"/>
  <c r="BK312" i="6"/>
  <c r="BI312" i="6"/>
  <c r="BH312" i="6"/>
  <c r="BG312" i="6"/>
  <c r="BF312" i="6"/>
  <c r="T312" i="6"/>
  <c r="R312" i="6"/>
  <c r="P312" i="6"/>
  <c r="J312" i="6"/>
  <c r="BE312" i="6" s="1"/>
  <c r="BK311" i="6"/>
  <c r="BI311" i="6"/>
  <c r="BH311" i="6"/>
  <c r="BG311" i="6"/>
  <c r="BF311" i="6"/>
  <c r="T311" i="6"/>
  <c r="R311" i="6"/>
  <c r="P311" i="6"/>
  <c r="J311" i="6"/>
  <c r="BE311" i="6" s="1"/>
  <c r="BK308" i="6"/>
  <c r="BI308" i="6"/>
  <c r="BH308" i="6"/>
  <c r="BG308" i="6"/>
  <c r="BF308" i="6"/>
  <c r="T308" i="6"/>
  <c r="R308" i="6"/>
  <c r="P308" i="6"/>
  <c r="J308" i="6"/>
  <c r="BE308" i="6" s="1"/>
  <c r="BK307" i="6"/>
  <c r="BI307" i="6"/>
  <c r="BH307" i="6"/>
  <c r="BG307" i="6"/>
  <c r="BF307" i="6"/>
  <c r="T307" i="6"/>
  <c r="R307" i="6"/>
  <c r="P307" i="6"/>
  <c r="J307" i="6"/>
  <c r="BE307" i="6" s="1"/>
  <c r="BK306" i="6"/>
  <c r="BI306" i="6"/>
  <c r="BH306" i="6"/>
  <c r="BG306" i="6"/>
  <c r="BF306" i="6"/>
  <c r="T306" i="6"/>
  <c r="R306" i="6"/>
  <c r="P306" i="6"/>
  <c r="J306" i="6"/>
  <c r="BE306" i="6" s="1"/>
  <c r="BK305" i="6"/>
  <c r="BI305" i="6"/>
  <c r="BH305" i="6"/>
  <c r="BG305" i="6"/>
  <c r="BF305" i="6"/>
  <c r="BE305" i="6"/>
  <c r="T305" i="6"/>
  <c r="R305" i="6"/>
  <c r="P305" i="6"/>
  <c r="J305" i="6"/>
  <c r="BK304" i="6"/>
  <c r="BI304" i="6"/>
  <c r="BH304" i="6"/>
  <c r="BG304" i="6"/>
  <c r="BF304" i="6"/>
  <c r="T304" i="6"/>
  <c r="R304" i="6"/>
  <c r="P304" i="6"/>
  <c r="J304" i="6"/>
  <c r="BE304" i="6" s="1"/>
  <c r="BK301" i="6"/>
  <c r="BI301" i="6"/>
  <c r="BH301" i="6"/>
  <c r="BG301" i="6"/>
  <c r="BF301" i="6"/>
  <c r="BE301" i="6"/>
  <c r="T301" i="6"/>
  <c r="R301" i="6"/>
  <c r="P301" i="6"/>
  <c r="J301" i="6"/>
  <c r="BK294" i="6"/>
  <c r="BI294" i="6"/>
  <c r="BH294" i="6"/>
  <c r="BG294" i="6"/>
  <c r="BF294" i="6"/>
  <c r="T294" i="6"/>
  <c r="R294" i="6"/>
  <c r="P294" i="6"/>
  <c r="J294" i="6"/>
  <c r="BE294" i="6" s="1"/>
  <c r="BK290" i="6"/>
  <c r="BI290" i="6"/>
  <c r="BH290" i="6"/>
  <c r="BG290" i="6"/>
  <c r="BF290" i="6"/>
  <c r="T290" i="6"/>
  <c r="R290" i="6"/>
  <c r="P290" i="6"/>
  <c r="J290" i="6"/>
  <c r="BE290" i="6" s="1"/>
  <c r="BK286" i="6"/>
  <c r="BI286" i="6"/>
  <c r="BH286" i="6"/>
  <c r="BG286" i="6"/>
  <c r="BF286" i="6"/>
  <c r="T286" i="6"/>
  <c r="R286" i="6"/>
  <c r="P286" i="6"/>
  <c r="J286" i="6"/>
  <c r="BE286" i="6" s="1"/>
  <c r="BK284" i="6"/>
  <c r="BI284" i="6"/>
  <c r="BH284" i="6"/>
  <c r="BG284" i="6"/>
  <c r="BF284" i="6"/>
  <c r="BE284" i="6"/>
  <c r="T284" i="6"/>
  <c r="R284" i="6"/>
  <c r="P284" i="6"/>
  <c r="J284" i="6"/>
  <c r="BK281" i="6"/>
  <c r="BI281" i="6"/>
  <c r="BH281" i="6"/>
  <c r="BG281" i="6"/>
  <c r="BF281" i="6"/>
  <c r="T281" i="6"/>
  <c r="R281" i="6"/>
  <c r="P281" i="6"/>
  <c r="J281" i="6"/>
  <c r="BE281" i="6" s="1"/>
  <c r="BK280" i="6"/>
  <c r="BI280" i="6"/>
  <c r="BH280" i="6"/>
  <c r="BG280" i="6"/>
  <c r="BF280" i="6"/>
  <c r="T280" i="6"/>
  <c r="T275" i="6" s="1"/>
  <c r="R280" i="6"/>
  <c r="P280" i="6"/>
  <c r="P275" i="6" s="1"/>
  <c r="J280" i="6"/>
  <c r="BE280" i="6" s="1"/>
  <c r="BK276" i="6"/>
  <c r="BI276" i="6"/>
  <c r="BH276" i="6"/>
  <c r="BG276" i="6"/>
  <c r="BF276" i="6"/>
  <c r="T276" i="6"/>
  <c r="R276" i="6"/>
  <c r="P276" i="6"/>
  <c r="J276" i="6"/>
  <c r="BE276" i="6" s="1"/>
  <c r="BK275" i="6"/>
  <c r="J275" i="6" s="1"/>
  <c r="J104" i="6" s="1"/>
  <c r="BK273" i="6"/>
  <c r="BI273" i="6"/>
  <c r="BH273" i="6"/>
  <c r="BG273" i="6"/>
  <c r="BF273" i="6"/>
  <c r="T273" i="6"/>
  <c r="R273" i="6"/>
  <c r="P273" i="6"/>
  <c r="J273" i="6"/>
  <c r="BE273" i="6" s="1"/>
  <c r="BK272" i="6"/>
  <c r="BI272" i="6"/>
  <c r="BH272" i="6"/>
  <c r="BG272" i="6"/>
  <c r="BF272" i="6"/>
  <c r="T272" i="6"/>
  <c r="R272" i="6"/>
  <c r="P272" i="6"/>
  <c r="J272" i="6"/>
  <c r="BE272" i="6" s="1"/>
  <c r="BK269" i="6"/>
  <c r="BI269" i="6"/>
  <c r="BH269" i="6"/>
  <c r="BG269" i="6"/>
  <c r="BF269" i="6"/>
  <c r="T269" i="6"/>
  <c r="R269" i="6"/>
  <c r="P269" i="6"/>
  <c r="J269" i="6"/>
  <c r="BE269" i="6" s="1"/>
  <c r="BK267" i="6"/>
  <c r="BI267" i="6"/>
  <c r="BH267" i="6"/>
  <c r="BG267" i="6"/>
  <c r="BF267" i="6"/>
  <c r="T267" i="6"/>
  <c r="R267" i="6"/>
  <c r="P267" i="6"/>
  <c r="J267" i="6"/>
  <c r="BE267" i="6" s="1"/>
  <c r="BK259" i="6"/>
  <c r="BI259" i="6"/>
  <c r="BH259" i="6"/>
  <c r="BG259" i="6"/>
  <c r="BF259" i="6"/>
  <c r="T259" i="6"/>
  <c r="R259" i="6"/>
  <c r="P259" i="6"/>
  <c r="J259" i="6"/>
  <c r="BE259" i="6" s="1"/>
  <c r="BK257" i="6"/>
  <c r="BI257" i="6"/>
  <c r="BH257" i="6"/>
  <c r="BG257" i="6"/>
  <c r="BF257" i="6"/>
  <c r="T257" i="6"/>
  <c r="R257" i="6"/>
  <c r="P257" i="6"/>
  <c r="J257" i="6"/>
  <c r="BE257" i="6" s="1"/>
  <c r="BK254" i="6"/>
  <c r="BI254" i="6"/>
  <c r="BH254" i="6"/>
  <c r="BG254" i="6"/>
  <c r="BF254" i="6"/>
  <c r="BE254" i="6"/>
  <c r="T254" i="6"/>
  <c r="T253" i="6" s="1"/>
  <c r="R254" i="6"/>
  <c r="P254" i="6"/>
  <c r="J254" i="6"/>
  <c r="BK248" i="6"/>
  <c r="BK247" i="6" s="1"/>
  <c r="J247" i="6" s="1"/>
  <c r="J102" i="6" s="1"/>
  <c r="BI248" i="6"/>
  <c r="BH248" i="6"/>
  <c r="BG248" i="6"/>
  <c r="BF248" i="6"/>
  <c r="BE248" i="6"/>
  <c r="T248" i="6"/>
  <c r="T247" i="6" s="1"/>
  <c r="R248" i="6"/>
  <c r="R247" i="6" s="1"/>
  <c r="P248" i="6"/>
  <c r="P247" i="6" s="1"/>
  <c r="J248" i="6"/>
  <c r="BK243" i="6"/>
  <c r="BK242" i="6" s="1"/>
  <c r="J242" i="6" s="1"/>
  <c r="J101" i="6" s="1"/>
  <c r="BI243" i="6"/>
  <c r="BH243" i="6"/>
  <c r="BG243" i="6"/>
  <c r="BF243" i="6"/>
  <c r="T243" i="6"/>
  <c r="T242" i="6" s="1"/>
  <c r="R243" i="6"/>
  <c r="R242" i="6" s="1"/>
  <c r="P243" i="6"/>
  <c r="P242" i="6" s="1"/>
  <c r="J243" i="6"/>
  <c r="BE243" i="6" s="1"/>
  <c r="BK238" i="6"/>
  <c r="BI238" i="6"/>
  <c r="BH238" i="6"/>
  <c r="BG238" i="6"/>
  <c r="BF238" i="6"/>
  <c r="BE238" i="6"/>
  <c r="T238" i="6"/>
  <c r="R238" i="6"/>
  <c r="P238" i="6"/>
  <c r="J238" i="6"/>
  <c r="BK237" i="6"/>
  <c r="BI237" i="6"/>
  <c r="BH237" i="6"/>
  <c r="BG237" i="6"/>
  <c r="BF237" i="6"/>
  <c r="T237" i="6"/>
  <c r="R237" i="6"/>
  <c r="P237" i="6"/>
  <c r="J237" i="6"/>
  <c r="BE237" i="6" s="1"/>
  <c r="BK234" i="6"/>
  <c r="BI234" i="6"/>
  <c r="BH234" i="6"/>
  <c r="BG234" i="6"/>
  <c r="BF234" i="6"/>
  <c r="T234" i="6"/>
  <c r="R234" i="6"/>
  <c r="P234" i="6"/>
  <c r="J234" i="6"/>
  <c r="BE234" i="6" s="1"/>
  <c r="BK233" i="6"/>
  <c r="BI233" i="6"/>
  <c r="BH233" i="6"/>
  <c r="BG233" i="6"/>
  <c r="BF233" i="6"/>
  <c r="T233" i="6"/>
  <c r="R233" i="6"/>
  <c r="P233" i="6"/>
  <c r="J233" i="6"/>
  <c r="BE233" i="6" s="1"/>
  <c r="BK232" i="6"/>
  <c r="BI232" i="6"/>
  <c r="BH232" i="6"/>
  <c r="BG232" i="6"/>
  <c r="BF232" i="6"/>
  <c r="T232" i="6"/>
  <c r="R232" i="6"/>
  <c r="P232" i="6"/>
  <c r="J232" i="6"/>
  <c r="BE232" i="6" s="1"/>
  <c r="BK231" i="6"/>
  <c r="BI231" i="6"/>
  <c r="BH231" i="6"/>
  <c r="BG231" i="6"/>
  <c r="BF231" i="6"/>
  <c r="BE231" i="6"/>
  <c r="T231" i="6"/>
  <c r="T219" i="6" s="1"/>
  <c r="R231" i="6"/>
  <c r="P231" i="6"/>
  <c r="J231" i="6"/>
  <c r="BK230" i="6"/>
  <c r="BI230" i="6"/>
  <c r="BH230" i="6"/>
  <c r="BG230" i="6"/>
  <c r="BF230" i="6"/>
  <c r="BE230" i="6"/>
  <c r="T230" i="6"/>
  <c r="R230" i="6"/>
  <c r="P230" i="6"/>
  <c r="J230" i="6"/>
  <c r="BK227" i="6"/>
  <c r="BI227" i="6"/>
  <c r="BH227" i="6"/>
  <c r="BG227" i="6"/>
  <c r="BF227" i="6"/>
  <c r="T227" i="6"/>
  <c r="R227" i="6"/>
  <c r="P227" i="6"/>
  <c r="J227" i="6"/>
  <c r="BE227" i="6" s="1"/>
  <c r="BK220" i="6"/>
  <c r="BK219" i="6" s="1"/>
  <c r="J219" i="6" s="1"/>
  <c r="J100" i="6" s="1"/>
  <c r="BI220" i="6"/>
  <c r="BH220" i="6"/>
  <c r="BG220" i="6"/>
  <c r="BF220" i="6"/>
  <c r="T220" i="6"/>
  <c r="R220" i="6"/>
  <c r="P220" i="6"/>
  <c r="J220" i="6"/>
  <c r="BE220" i="6" s="1"/>
  <c r="P219" i="6"/>
  <c r="BK215" i="6"/>
  <c r="BK214" i="6" s="1"/>
  <c r="J214" i="6" s="1"/>
  <c r="J99" i="6" s="1"/>
  <c r="BI215" i="6"/>
  <c r="BH215" i="6"/>
  <c r="BG215" i="6"/>
  <c r="BF215" i="6"/>
  <c r="BE215" i="6"/>
  <c r="T215" i="6"/>
  <c r="T214" i="6" s="1"/>
  <c r="R215" i="6"/>
  <c r="P215" i="6"/>
  <c r="P214" i="6" s="1"/>
  <c r="J215" i="6"/>
  <c r="R214" i="6"/>
  <c r="BK208" i="6"/>
  <c r="BI208" i="6"/>
  <c r="BH208" i="6"/>
  <c r="BG208" i="6"/>
  <c r="BF208" i="6"/>
  <c r="BE208" i="6"/>
  <c r="T208" i="6"/>
  <c r="R208" i="6"/>
  <c r="P208" i="6"/>
  <c r="J208" i="6"/>
  <c r="BK206" i="6"/>
  <c r="BI206" i="6"/>
  <c r="BH206" i="6"/>
  <c r="BG206" i="6"/>
  <c r="BF206" i="6"/>
  <c r="BE206" i="6"/>
  <c r="T206" i="6"/>
  <c r="R206" i="6"/>
  <c r="P206" i="6"/>
  <c r="J206" i="6"/>
  <c r="BK205" i="6"/>
  <c r="BI205" i="6"/>
  <c r="BH205" i="6"/>
  <c r="BG205" i="6"/>
  <c r="BF205" i="6"/>
  <c r="T205" i="6"/>
  <c r="R205" i="6"/>
  <c r="P205" i="6"/>
  <c r="J205" i="6"/>
  <c r="BE205" i="6" s="1"/>
  <c r="BK202" i="6"/>
  <c r="BI202" i="6"/>
  <c r="BH202" i="6"/>
  <c r="BG202" i="6"/>
  <c r="BF202" i="6"/>
  <c r="T202" i="6"/>
  <c r="R202" i="6"/>
  <c r="P202" i="6"/>
  <c r="J202" i="6"/>
  <c r="BE202" i="6" s="1"/>
  <c r="BK199" i="6"/>
  <c r="BI199" i="6"/>
  <c r="BH199" i="6"/>
  <c r="BG199" i="6"/>
  <c r="BF199" i="6"/>
  <c r="T199" i="6"/>
  <c r="R199" i="6"/>
  <c r="P199" i="6"/>
  <c r="J199" i="6"/>
  <c r="BE199" i="6" s="1"/>
  <c r="BK191" i="6"/>
  <c r="BI191" i="6"/>
  <c r="BH191" i="6"/>
  <c r="BG191" i="6"/>
  <c r="BF191" i="6"/>
  <c r="T191" i="6"/>
  <c r="R191" i="6"/>
  <c r="P191" i="6"/>
  <c r="J191" i="6"/>
  <c r="BE191" i="6" s="1"/>
  <c r="BK189" i="6"/>
  <c r="BI189" i="6"/>
  <c r="BH189" i="6"/>
  <c r="BG189" i="6"/>
  <c r="BF189" i="6"/>
  <c r="BE189" i="6"/>
  <c r="T189" i="6"/>
  <c r="R189" i="6"/>
  <c r="P189" i="6"/>
  <c r="J189" i="6"/>
  <c r="BK180" i="6"/>
  <c r="BI180" i="6"/>
  <c r="BH180" i="6"/>
  <c r="BG180" i="6"/>
  <c r="BF180" i="6"/>
  <c r="BE180" i="6"/>
  <c r="T180" i="6"/>
  <c r="R180" i="6"/>
  <c r="P180" i="6"/>
  <c r="J180" i="6"/>
  <c r="BK179" i="6"/>
  <c r="BI179" i="6"/>
  <c r="BH179" i="6"/>
  <c r="BG179" i="6"/>
  <c r="BF179" i="6"/>
  <c r="T179" i="6"/>
  <c r="R179" i="6"/>
  <c r="P179" i="6"/>
  <c r="J179" i="6"/>
  <c r="BE179" i="6" s="1"/>
  <c r="BK169" i="6"/>
  <c r="BI169" i="6"/>
  <c r="BH169" i="6"/>
  <c r="BG169" i="6"/>
  <c r="BF169" i="6"/>
  <c r="T169" i="6"/>
  <c r="R169" i="6"/>
  <c r="P169" i="6"/>
  <c r="J169" i="6"/>
  <c r="BE169" i="6" s="1"/>
  <c r="BK167" i="6"/>
  <c r="BI167" i="6"/>
  <c r="BH167" i="6"/>
  <c r="BG167" i="6"/>
  <c r="BF167" i="6"/>
  <c r="BE167" i="6"/>
  <c r="T167" i="6"/>
  <c r="R167" i="6"/>
  <c r="P167" i="6"/>
  <c r="J167" i="6"/>
  <c r="BK137" i="6"/>
  <c r="BI137" i="6"/>
  <c r="BH137" i="6"/>
  <c r="BG137" i="6"/>
  <c r="BF137" i="6"/>
  <c r="T137" i="6"/>
  <c r="R137" i="6"/>
  <c r="P137" i="6"/>
  <c r="J137" i="6"/>
  <c r="BE137" i="6" s="1"/>
  <c r="BK135" i="6"/>
  <c r="BI135" i="6"/>
  <c r="BH135" i="6"/>
  <c r="BG135" i="6"/>
  <c r="BF135" i="6"/>
  <c r="T135" i="6"/>
  <c r="T130" i="6" s="1"/>
  <c r="R135" i="6"/>
  <c r="P135" i="6"/>
  <c r="P130" i="6" s="1"/>
  <c r="J135" i="6"/>
  <c r="BE135" i="6" s="1"/>
  <c r="BK133" i="6"/>
  <c r="BI133" i="6"/>
  <c r="BH133" i="6"/>
  <c r="BG133" i="6"/>
  <c r="BF133" i="6"/>
  <c r="T133" i="6"/>
  <c r="R133" i="6"/>
  <c r="P133" i="6"/>
  <c r="J133" i="6"/>
  <c r="BE133" i="6" s="1"/>
  <c r="BK131" i="6"/>
  <c r="BK130" i="6" s="1"/>
  <c r="BI131" i="6"/>
  <c r="F37" i="6" s="1"/>
  <c r="BH131" i="6"/>
  <c r="BG131" i="6"/>
  <c r="BF131" i="6"/>
  <c r="T131" i="6"/>
  <c r="R131" i="6"/>
  <c r="P131" i="6"/>
  <c r="J131" i="6"/>
  <c r="BE131" i="6" s="1"/>
  <c r="J125" i="6"/>
  <c r="J124" i="6"/>
  <c r="F124" i="6"/>
  <c r="F122" i="6"/>
  <c r="E120" i="6"/>
  <c r="J92" i="6"/>
  <c r="J91" i="6"/>
  <c r="F91" i="6"/>
  <c r="F89" i="6"/>
  <c r="E87" i="6"/>
  <c r="J37" i="6"/>
  <c r="J36" i="6"/>
  <c r="J35" i="6"/>
  <c r="F92" i="6" s="1"/>
  <c r="J89" i="6" s="1"/>
  <c r="E85" i="6" s="1"/>
  <c r="F35" i="6" l="1"/>
  <c r="BK253" i="6"/>
  <c r="J253" i="6" s="1"/>
  <c r="J103" i="6" s="1"/>
  <c r="P351" i="6"/>
  <c r="BK359" i="6"/>
  <c r="J359" i="6" s="1"/>
  <c r="J108" i="6" s="1"/>
  <c r="R275" i="6"/>
  <c r="R130" i="6"/>
  <c r="R219" i="6"/>
  <c r="P253" i="6"/>
  <c r="P129" i="6" s="1"/>
  <c r="P128" i="6" s="1"/>
  <c r="R359" i="6"/>
  <c r="R253" i="6"/>
  <c r="R129" i="6" s="1"/>
  <c r="R128" i="6" s="1"/>
  <c r="J34" i="6"/>
  <c r="F36" i="6"/>
  <c r="J130" i="6"/>
  <c r="J98" i="6" s="1"/>
  <c r="BK129" i="6"/>
  <c r="T129" i="6"/>
  <c r="T128" i="6" s="1"/>
  <c r="J33" i="6"/>
  <c r="F33" i="6"/>
  <c r="E118" i="6"/>
  <c r="J122" i="6"/>
  <c r="F34" i="6"/>
  <c r="F125" i="6"/>
  <c r="J129" i="6" l="1"/>
  <c r="J97" i="6" s="1"/>
  <c r="BK128" i="6"/>
  <c r="J128" i="6" s="1"/>
  <c r="J96" i="6" l="1"/>
  <c r="J30" i="6"/>
  <c r="J39" i="6" s="1"/>
  <c r="D14" i="1" s="1"/>
  <c r="C6" i="1" l="1"/>
  <c r="E14" i="1"/>
  <c r="O130" i="5"/>
  <c r="I130" i="5"/>
  <c r="O126" i="5"/>
  <c r="I126" i="5"/>
  <c r="O122" i="5"/>
  <c r="R121" i="5" s="1"/>
  <c r="O121" i="5" s="1"/>
  <c r="I122" i="5"/>
  <c r="Q121" i="5"/>
  <c r="I121" i="5"/>
  <c r="O117" i="5"/>
  <c r="I117" i="5"/>
  <c r="O113" i="5"/>
  <c r="I113" i="5"/>
  <c r="O109" i="5"/>
  <c r="I109" i="5"/>
  <c r="O105" i="5"/>
  <c r="I105" i="5"/>
  <c r="O101" i="5"/>
  <c r="I101" i="5"/>
  <c r="O97" i="5"/>
  <c r="I97" i="5"/>
  <c r="O93" i="5"/>
  <c r="R92" i="5" s="1"/>
  <c r="O92" i="5" s="1"/>
  <c r="I93" i="5"/>
  <c r="Q92" i="5"/>
  <c r="I92" i="5" s="1"/>
  <c r="O88" i="5"/>
  <c r="R87" i="5" s="1"/>
  <c r="O87" i="5" s="1"/>
  <c r="I88" i="5"/>
  <c r="Q87" i="5"/>
  <c r="I87" i="5"/>
  <c r="O83" i="5"/>
  <c r="R82" i="5" s="1"/>
  <c r="O82" i="5" s="1"/>
  <c r="I83" i="5"/>
  <c r="Q82" i="5"/>
  <c r="I82" i="5"/>
  <c r="O78" i="5"/>
  <c r="I78" i="5"/>
  <c r="O74" i="5"/>
  <c r="I74" i="5"/>
  <c r="O70" i="5"/>
  <c r="I70" i="5"/>
  <c r="O66" i="5"/>
  <c r="I66" i="5"/>
  <c r="O62" i="5"/>
  <c r="I62" i="5"/>
  <c r="O58" i="5"/>
  <c r="I58" i="5"/>
  <c r="O54" i="5"/>
  <c r="I54" i="5"/>
  <c r="O50" i="5"/>
  <c r="I50" i="5"/>
  <c r="O46" i="5"/>
  <c r="I46" i="5"/>
  <c r="O42" i="5"/>
  <c r="R37" i="5" s="1"/>
  <c r="O37" i="5" s="1"/>
  <c r="I42" i="5"/>
  <c r="O38" i="5"/>
  <c r="I38" i="5"/>
  <c r="Q37" i="5"/>
  <c r="I37" i="5"/>
  <c r="O33" i="5"/>
  <c r="I33" i="5"/>
  <c r="O29" i="5"/>
  <c r="I29" i="5"/>
  <c r="O25" i="5"/>
  <c r="R8" i="5" s="1"/>
  <c r="O8" i="5" s="1"/>
  <c r="O2" i="5" s="1"/>
  <c r="I25" i="5"/>
  <c r="O21" i="5"/>
  <c r="I21" i="5"/>
  <c r="O17" i="5"/>
  <c r="I17" i="5"/>
  <c r="O13" i="5"/>
  <c r="I13" i="5"/>
  <c r="O9" i="5"/>
  <c r="I9" i="5"/>
  <c r="Q8" i="5"/>
  <c r="I8" i="5"/>
  <c r="I3" i="5" s="1"/>
  <c r="C13" i="1" s="1"/>
  <c r="O76" i="4"/>
  <c r="I76" i="4"/>
  <c r="O72" i="4"/>
  <c r="I72" i="4"/>
  <c r="O68" i="4"/>
  <c r="I68" i="4"/>
  <c r="O64" i="4"/>
  <c r="I64" i="4"/>
  <c r="O60" i="4"/>
  <c r="R55" i="4" s="1"/>
  <c r="O55" i="4" s="1"/>
  <c r="I60" i="4"/>
  <c r="O56" i="4"/>
  <c r="I56" i="4"/>
  <c r="Q55" i="4"/>
  <c r="I55" i="4"/>
  <c r="O51" i="4"/>
  <c r="I51" i="4"/>
  <c r="O47" i="4"/>
  <c r="R46" i="4" s="1"/>
  <c r="O46" i="4" s="1"/>
  <c r="I47" i="4"/>
  <c r="Q46" i="4"/>
  <c r="I46" i="4"/>
  <c r="O42" i="4"/>
  <c r="I42" i="4"/>
  <c r="O38" i="4"/>
  <c r="I38" i="4"/>
  <c r="O34" i="4"/>
  <c r="I34" i="4"/>
  <c r="R33" i="4"/>
  <c r="O33" i="4" s="1"/>
  <c r="Q33" i="4"/>
  <c r="I33" i="4"/>
  <c r="O29" i="4"/>
  <c r="I29" i="4"/>
  <c r="O25" i="4"/>
  <c r="I25" i="4"/>
  <c r="O21" i="4"/>
  <c r="I21" i="4"/>
  <c r="O17" i="4"/>
  <c r="I17" i="4"/>
  <c r="O13" i="4"/>
  <c r="I13" i="4"/>
  <c r="O9" i="4"/>
  <c r="R8" i="4" s="1"/>
  <c r="O8" i="4" s="1"/>
  <c r="I9" i="4"/>
  <c r="Q8" i="4"/>
  <c r="I8" i="4"/>
  <c r="I3" i="4"/>
  <c r="O257" i="3"/>
  <c r="I257" i="3"/>
  <c r="O253" i="3"/>
  <c r="I253" i="3"/>
  <c r="O249" i="3"/>
  <c r="I249" i="3"/>
  <c r="O245" i="3"/>
  <c r="I245" i="3"/>
  <c r="O241" i="3"/>
  <c r="I241" i="3"/>
  <c r="O237" i="3"/>
  <c r="I237" i="3"/>
  <c r="O233" i="3"/>
  <c r="I233" i="3"/>
  <c r="O229" i="3"/>
  <c r="I229" i="3"/>
  <c r="O225" i="3"/>
  <c r="R216" i="3" s="1"/>
  <c r="O216" i="3" s="1"/>
  <c r="I225" i="3"/>
  <c r="O221" i="3"/>
  <c r="I221" i="3"/>
  <c r="O217" i="3"/>
  <c r="I217" i="3"/>
  <c r="Q216" i="3"/>
  <c r="I216" i="3" s="1"/>
  <c r="O212" i="3"/>
  <c r="I212" i="3"/>
  <c r="O208" i="3"/>
  <c r="I208" i="3"/>
  <c r="O204" i="3"/>
  <c r="I204" i="3"/>
  <c r="O200" i="3"/>
  <c r="I200" i="3"/>
  <c r="O196" i="3"/>
  <c r="I196" i="3"/>
  <c r="O192" i="3"/>
  <c r="I192" i="3"/>
  <c r="O188" i="3"/>
  <c r="I188" i="3"/>
  <c r="O184" i="3"/>
  <c r="R183" i="3" s="1"/>
  <c r="O183" i="3" s="1"/>
  <c r="I184" i="3"/>
  <c r="Q183" i="3"/>
  <c r="I183" i="3" s="1"/>
  <c r="O179" i="3"/>
  <c r="R178" i="3" s="1"/>
  <c r="O178" i="3" s="1"/>
  <c r="I179" i="3"/>
  <c r="Q178" i="3"/>
  <c r="I178" i="3"/>
  <c r="O174" i="3"/>
  <c r="I174" i="3"/>
  <c r="O170" i="3"/>
  <c r="I170" i="3"/>
  <c r="O166" i="3"/>
  <c r="I166" i="3"/>
  <c r="O162" i="3"/>
  <c r="I162" i="3"/>
  <c r="O158" i="3"/>
  <c r="I158" i="3"/>
  <c r="O154" i="3"/>
  <c r="I154" i="3"/>
  <c r="O150" i="3"/>
  <c r="R141" i="3" s="1"/>
  <c r="O141" i="3" s="1"/>
  <c r="I150" i="3"/>
  <c r="O146" i="3"/>
  <c r="I146" i="3"/>
  <c r="O142" i="3"/>
  <c r="I142" i="3"/>
  <c r="Q141" i="3"/>
  <c r="I141" i="3" s="1"/>
  <c r="I3" i="3" s="1"/>
  <c r="C11" i="1" s="1"/>
  <c r="O137" i="3"/>
  <c r="I137" i="3"/>
  <c r="O133" i="3"/>
  <c r="I133" i="3"/>
  <c r="O129" i="3"/>
  <c r="I129" i="3"/>
  <c r="O125" i="3"/>
  <c r="I125" i="3"/>
  <c r="O121" i="3"/>
  <c r="I121" i="3"/>
  <c r="O117" i="3"/>
  <c r="I117" i="3"/>
  <c r="O113" i="3"/>
  <c r="I113" i="3"/>
  <c r="R112" i="3"/>
  <c r="O112" i="3" s="1"/>
  <c r="Q112" i="3"/>
  <c r="I112" i="3"/>
  <c r="O108" i="3"/>
  <c r="I108" i="3"/>
  <c r="O104" i="3"/>
  <c r="R103" i="3" s="1"/>
  <c r="O103" i="3" s="1"/>
  <c r="I104" i="3"/>
  <c r="Q103" i="3"/>
  <c r="I103" i="3"/>
  <c r="O99" i="3"/>
  <c r="I99" i="3"/>
  <c r="O95" i="3"/>
  <c r="I95" i="3"/>
  <c r="O91" i="3"/>
  <c r="I91" i="3"/>
  <c r="O87" i="3"/>
  <c r="R86" i="3" s="1"/>
  <c r="O86" i="3" s="1"/>
  <c r="I87" i="3"/>
  <c r="Q86" i="3"/>
  <c r="I86" i="3"/>
  <c r="O82" i="3"/>
  <c r="I82" i="3"/>
  <c r="O78" i="3"/>
  <c r="I78" i="3"/>
  <c r="O74" i="3"/>
  <c r="I74" i="3"/>
  <c r="O70" i="3"/>
  <c r="I70" i="3"/>
  <c r="O66" i="3"/>
  <c r="I66" i="3"/>
  <c r="O62" i="3"/>
  <c r="I62" i="3"/>
  <c r="O58" i="3"/>
  <c r="I58" i="3"/>
  <c r="O54" i="3"/>
  <c r="I54" i="3"/>
  <c r="O50" i="3"/>
  <c r="I50" i="3"/>
  <c r="O46" i="3"/>
  <c r="I46" i="3"/>
  <c r="O42" i="3"/>
  <c r="I42" i="3"/>
  <c r="O38" i="3"/>
  <c r="I38" i="3"/>
  <c r="O34" i="3"/>
  <c r="I34" i="3"/>
  <c r="O30" i="3"/>
  <c r="I30" i="3"/>
  <c r="O26" i="3"/>
  <c r="I26" i="3"/>
  <c r="O22" i="3"/>
  <c r="R21" i="3" s="1"/>
  <c r="O21" i="3" s="1"/>
  <c r="I22" i="3"/>
  <c r="Q21" i="3"/>
  <c r="I21" i="3"/>
  <c r="O17" i="3"/>
  <c r="R8" i="3" s="1"/>
  <c r="O8" i="3" s="1"/>
  <c r="I17" i="3"/>
  <c r="O13" i="3"/>
  <c r="I13" i="3"/>
  <c r="O9" i="3"/>
  <c r="I9" i="3"/>
  <c r="Q8" i="3"/>
  <c r="I8" i="3"/>
  <c r="O29" i="2"/>
  <c r="I29" i="2"/>
  <c r="O25" i="2"/>
  <c r="I25" i="2"/>
  <c r="O21" i="2"/>
  <c r="I21" i="2"/>
  <c r="O17" i="2"/>
  <c r="I17" i="2"/>
  <c r="O13" i="2"/>
  <c r="I13" i="2"/>
  <c r="O9" i="2"/>
  <c r="I9" i="2"/>
  <c r="R8" i="2"/>
  <c r="O8" i="2" s="1"/>
  <c r="O2" i="2" s="1"/>
  <c r="D10" i="1" s="1"/>
  <c r="Q8" i="2"/>
  <c r="I8" i="2"/>
  <c r="I3" i="2"/>
  <c r="C10" i="1" s="1"/>
  <c r="C12" i="1"/>
  <c r="E13" i="1" l="1"/>
  <c r="E10" i="1"/>
  <c r="O2" i="3"/>
  <c r="D11" i="1" s="1"/>
  <c r="E11" i="1" s="1"/>
  <c r="O2" i="4"/>
  <c r="D12" i="1" s="1"/>
  <c r="E12" i="1" s="1"/>
</calcChain>
</file>

<file path=xl/sharedStrings.xml><?xml version="1.0" encoding="utf-8"?>
<sst xmlns="http://schemas.openxmlformats.org/spreadsheetml/2006/main" count="4402" uniqueCount="1039">
  <si>
    <t>Firma: 4roads s.r.o.</t>
  </si>
  <si>
    <t>Rekapitulace ceny</t>
  </si>
  <si>
    <t xml:space="preserve">Varianta: ZŘ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</si>
  <si>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</si>
  <si>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</si>
  <si>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</si>
  <si>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</si>
  <si>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</si>
  <si>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</si>
  <si>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</si>
  <si>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</si>
  <si>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</si>
  <si>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</si>
  <si>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</si>
  <si>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131601</t>
  </si>
  <si>
    <t>O</t>
  </si>
  <si>
    <t>Rozpočet:</t>
  </si>
  <si>
    <t>0,00</t>
  </si>
  <si>
    <t>15,00</t>
  </si>
  <si>
    <t>21,00</t>
  </si>
  <si>
    <t>3</t>
  </si>
  <si>
    <t>2</t>
  </si>
  <si>
    <t>SO 001</t>
  </si>
  <si>
    <t>Všeobecné položky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</si>
  <si>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</si>
  <si>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</si>
  <si>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</si>
  <si>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</si>
  <si>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</si>
  <si>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</si>
  <si>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</si>
  <si>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</si>
  <si>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</si>
  <si>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</si>
  <si>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</si>
  <si>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</si>
  <si>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</si>
  <si>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</si>
  <si>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</si>
  <si>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</si>
  <si>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</si>
  <si>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</si>
  <si>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</si>
  <si>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</si>
  <si>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02720</t>
  </si>
  <si>
    <t/>
  </si>
  <si>
    <t>POMOC PRÁCE ZŘÍZ NEBO ZAJIŠŤ REGULACI A OCHRANU DOPRAVY</t>
  </si>
  <si>
    <t>KPL</t>
  </si>
  <si>
    <t>PP</t>
  </si>
  <si>
    <t>VV</t>
  </si>
  <si>
    <t>1=1,000 [A]</t>
  </si>
  <si>
    <t>TS</t>
  </si>
  <si>
    <t>zahrnuje veškeré náklady spojené s objednatelem požadovanými zařízeními</t>
  </si>
  <si>
    <t>02910</t>
  </si>
  <si>
    <t>a</t>
  </si>
  <si>
    <t>OPRAVA OBJÍZDNÝCH TRAS</t>
  </si>
  <si>
    <t>Oprava objízdných tras preliminářová položka se souhlasem investora  
Pozn. stavební položky budou sestaveny a čerpány v rozsahu potřebném pro 
zajištění oprav objízdných tras v cenové hladině dle aktuálně platného ceníku 
OTSKP v době provádění těchto prací.</t>
  </si>
  <si>
    <t>preliminář 
870 000 Kč =870 000,000 [A]</t>
  </si>
  <si>
    <t>zahrnuje veškeré náklady spojené s objednatelem požadovanými pracemi,</t>
  </si>
  <si>
    <t>02943</t>
  </si>
  <si>
    <t>OSTATNÍ POŽADAVKY - VYPRACOVÁNÍ RDS</t>
  </si>
  <si>
    <t>Vypracování RDS</t>
  </si>
  <si>
    <t>1 =1,000 [A]</t>
  </si>
  <si>
    <t>zahrnuje veškeré náklady spojené s objednatelem požadovanými pracemi</t>
  </si>
  <si>
    <t>02944</t>
  </si>
  <si>
    <t>OSTAT POŽADAVKY - DOKUMENTACE SKUTEČ PROVEDENÍ V DIGIT FORMĚ</t>
  </si>
  <si>
    <t>Ostatní požadavky - vypracování dokumentace (skutečné provedení 4 vyhotovení)</t>
  </si>
  <si>
    <t>02950</t>
  </si>
  <si>
    <t>OSTATNÍ POŽADAVKY - POSUDKY, KONTROLY, REVIZNÍ ZPRÁVY</t>
  </si>
  <si>
    <t>Po dokončení stavby bude oprávněným subjektem (podle § 32a zákona) přímým měřením akustického tlaku A z dopravy na silnici III/00716 v denní i v noční době prokázáno splnění hyg. limitů v chráněném venkovní prostoru stavby nejbližších obytných objektů v souladu s požadavky § 30 zákona a §12 nařízení vlády č. 272/2011 Sb. o ochraně před nepříznivými účinky hluku a vibrací, ve znění pozdějších předpisů (dále jen „nařízení“). Výsledky měření budou zaslány na KHS k posouzení před kolaudací objektu.</t>
  </si>
  <si>
    <t>02990</t>
  </si>
  <si>
    <t>OSTATNÍ POŽADAVKY - INFORMAČNÍ TABULE</t>
  </si>
  <si>
    <t>2 sady informačních tabulí</t>
  </si>
  <si>
    <t>položka zahrnuje: 
- dodání a osazení informačních tabulí v předepsaném provedení a množství s obsahem předepsaným zadavatelem 
- veškeré nosné a upevňovací konstrukce 
- základové konstrukce včetně nutných zemních prací 
- demontáž a odvoz po skončení platnosti 
- případně nutné opravy poškozených čátí během platnosti</t>
  </si>
  <si>
    <t>SO 101</t>
  </si>
  <si>
    <t>Silnice III/00716 - ulice Opletalova</t>
  </si>
  <si>
    <t>014101</t>
  </si>
  <si>
    <t>POPLATKY ZA SKLÁDKU</t>
  </si>
  <si>
    <t>M3</t>
  </si>
  <si>
    <t>zemina</t>
  </si>
  <si>
    <t>dle položky 11130  64m3=64,000 [B] 
dle položky 12273  483+157=640,000 [I] 
dle položky 12960   43*0,1=4,300 [K] 
dle položky  129946  69,0m*3,14*0,4m*0,05m=4,333 [M] 
Celkem: B+I+K+M=712,633 [N]</t>
  </si>
  <si>
    <t>zahrnuje veškeré poplatky provozovateli skládky související s uložením odpadu na skládce.</t>
  </si>
  <si>
    <t>014102</t>
  </si>
  <si>
    <t>T</t>
  </si>
  <si>
    <t>suť  
ŽB (římsy - propustek)  
kamenný propustek</t>
  </si>
  <si>
    <t>dle položky  96616   17m3*2,2t/m3=37,400 [I] 
dle položky  96613   (7m*1,4m*1,4m)*2,3t/m3=31,556 [A] 
Celkem: I+A=68,956 [J]</t>
  </si>
  <si>
    <t>014132</t>
  </si>
  <si>
    <t>POPLATKY ZA SKLÁDKU TYP S-NO (NEBEZPEČNÝ ODPAD)</t>
  </si>
  <si>
    <t>dle položky 11333     (35,0+35,0)m3*1,9t/m3=133,000 [A]</t>
  </si>
  <si>
    <t>Zemní práce</t>
  </si>
  <si>
    <t>11130</t>
  </si>
  <si>
    <t>SEJMUTÍ DRNU</t>
  </si>
  <si>
    <t>M2</t>
  </si>
  <si>
    <t>sejmutí drnu tl. 0,1 m, včetně odvozu na skládku, poplatek za skládku položka 014101</t>
  </si>
  <si>
    <t>64/0,10=640,000 [A]</t>
  </si>
  <si>
    <t>včetně vodorovné dopravy  a uložení na skládku</t>
  </si>
  <si>
    <t>11332</t>
  </si>
  <si>
    <t>ODSTRANĚNÍ PODKLADŮ ZPEVNĚNÝCH PLOCH Z KAMENIVA NESTMELENÉHO</t>
  </si>
  <si>
    <t>Odstranění konstrukčních vrstev v tl. 0,22 m (se souhlasem TDS) + odvoz na mezideponii  - v místě autobusových zálivů</t>
  </si>
  <si>
    <t>294=294,000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</si>
  <si>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</si>
  <si>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11333</t>
  </si>
  <si>
    <t>ODSTRANĚNÍ PODKLADU ZPEVNĚNÝCH PLOCH S ASFALT POJIVEM</t>
  </si>
  <si>
    <t>a) odstranění konstrukčních vrstev s PAU tl. 0,10 m - nebezpečný odpad (se souhlasem TDS) - odvoz na skládku, poplatek za skládku položka 014132  
b) Odstranění PMH v tl. 120 mm - v místě autobusových zálivů - odvoz na skládku, nebezpečný odpad - 35,0 m3, poplatek za skládku položka 014132, zbývající PMH bude odvezeno na mezideponii s možností zpětného využití v rámci stavby - 116,0 m3.</t>
  </si>
  <si>
    <t>a) 35=35,000 [A] 
b) 116=116,000 [B] 
Celkem: A+B=151,000 [C]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</si>
  <si>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 
jednotkové ceny bourání – tento fakt musí být uveden v doplňujícím textu k položce).</t>
  </si>
  <si>
    <t>7</t>
  </si>
  <si>
    <t>11372</t>
  </si>
  <si>
    <t>FRÉZOVÁNÍ ZPEVNĚNÝCH PLOCH ASFALTOVÝCH</t>
  </si>
  <si>
    <t>a) Odfrézování asfaltových vrstev v tl. 120 mm - v místě autobusových zálivů  
b) Odfrézování asfaltových vrstev v max. tl. 100 mm -  - R materiál použít do krajnic a recyklace  
povinný odkup zhotovitele</t>
  </si>
  <si>
    <t>a) 116=116,000 [A] 
b) 600=600,000 [B] 
Celkem: A+B=716,000 [C]</t>
  </si>
  <si>
    <t>8</t>
  </si>
  <si>
    <t>113765</t>
  </si>
  <si>
    <t>FRÉZOVÁNÍ DRÁŽKY PRŮŘEZU DO 600MM2 V ASFALTOVÉ VOZOVCE</t>
  </si>
  <si>
    <t>M</t>
  </si>
  <si>
    <t>275=275,000 [A]</t>
  </si>
  <si>
    <t>Položka zahrnuje veškerou manipulaci s vybouranou sutí a s vybouranými hmotami vč. uložení na skládku.</t>
  </si>
  <si>
    <t>12273</t>
  </si>
  <si>
    <t>ODKOPÁVKY A PROKOPÁVKY OBECNÉ TŘ. I</t>
  </si>
  <si>
    <t>a) Odstranění AZ v tl. 0,50 - s odvozem na skládku - v místě autobusových zálivů, poplatek za skládku položka 014101  
b) výkop (úprava příkopů, drenáž) - s odvozem na skládku, poplatek za skládku 014101</t>
  </si>
  <si>
    <t>a)  483=483,000 [A] 
b)  157=157,000 [B] 
Celkem: A+B=640,000 [C]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</si>
  <si>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</si>
  <si>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12583</t>
  </si>
  <si>
    <t>VYKOPÁVKY ZE ZEMNÍKŮ A SKLÁDEK TŘ. II</t>
  </si>
  <si>
    <t>ornice, dovoz včetně nákupu, viz položka 18231</t>
  </si>
  <si>
    <t>198*0,1=19,800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</si>
  <si>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eventuelně nutné druhotné rozpojení odstřelené horniny  
- ruční vykopávky, odstranění kořenů a napadávek  
- pažení, vzepření a rozepření vč. přepažování (vyjma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</si>
  <si>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11</t>
  </si>
  <si>
    <t>12960</t>
  </si>
  <si>
    <t>ČIŠTĚNÍ VODOTEČÍ A MELIORAČ KANÁLŮ OD NÁNOSŮ</t>
  </si>
  <si>
    <t>Propustek (km 0,756)  
odvoz na skládku, poplatek za skládku položka 014101</t>
  </si>
  <si>
    <t>43*0,1=4,300 [A]</t>
  </si>
  <si>
    <t>Součástí položky je vodorovná a svislá doprava, přemístění, přeložení, manipulace s materiálem a uložení na skládku.  
Nezahrnuje poplatek za skládku, který se vykazuje v položce 0141** (s výjimkou malého množství  materiálu, kde je možné poplatek zahrnout do jednotkové ceny položky – tento fakt musí být uveden v doplňujícím textu k položce)</t>
  </si>
  <si>
    <t>12</t>
  </si>
  <si>
    <t>129946</t>
  </si>
  <si>
    <t>ČIŠTĚNÍ POTRUBÍ DN DO 400MM</t>
  </si>
  <si>
    <t>Pročištění stávajících propustků pod sjezdy, včetně odvozu na skládku, poplatek za skládku 014101</t>
  </si>
  <si>
    <t>69=69,000 [A]</t>
  </si>
  <si>
    <t>Součástí položky je vodorovná a svislá doprava, přemístění, přeložení, manipulace s materiálem a uložení na skládku.  
 Nezahrnuje poplatek za skládku, který se vykazuje v položce 0141** (s výjimkou malého množství  materiálu, kde je možné poplatek zahrnout do jednotkové ceny položky – tento fakt musí být uveden v doplňujícím textu k položce)</t>
  </si>
  <si>
    <t>13</t>
  </si>
  <si>
    <t>13273</t>
  </si>
  <si>
    <t>HLOUBENÍ RÝH ŠÍŘ DO 2M PAŽ I NEPAŽ TŘ. I</t>
  </si>
  <si>
    <t>Hloubení rýh šířky do 2 m 
včetně odvozu, uložení na trvalou skládku a poplatku za likvidaci</t>
  </si>
  <si>
    <t>připojení na stávající kanalizaci 
4,5=4,500 [A]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</si>
  <si>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</si>
  <si>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14</t>
  </si>
  <si>
    <t>17130</t>
  </si>
  <si>
    <t>ULOŽENÍ SYPANINY DO NÁSYPŮ V AKTIVNÍ ZÓNĚ SE ZHUTNĚNÍM</t>
  </si>
  <si>
    <t>Nová AZ z vhodného materiálu,  včetně dovozu a nákupu</t>
  </si>
  <si>
    <t>483=483,000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</si>
  <si>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</si>
  <si>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15</t>
  </si>
  <si>
    <t>17280</t>
  </si>
  <si>
    <t>ZŘÍZENÍ TĚSNĚNÍ Z NAKUPOVANÝCH MATERIÁLŮ</t>
  </si>
  <si>
    <t>Propustek (km 0,756)  
Zásyp nepropustnou zeminou min. tř. F6, hutnění na 95% PS  
 kompletní provedení zemní konstrukce včetně nákupu a dopravy materiálu</t>
  </si>
  <si>
    <t>14=14,000 [A]</t>
  </si>
  <si>
    <t>položka zahrnuje:  
- kompletní provedení zemní konstrukce včetně nákupu a dopravy materiálu dle zadávací  
dokumentace  
- úprava  ukládaného  materiálu  vlhčením,  tříděním,  promícháním  nebo  vysoušením,  příp. jiné úpravy za účelem zlepšení jeho  mech. vlastností  
- hutnění i různé míry hutnění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nájezdy, lešení, podpěrné konstrukce, přemostění, zpevněné plochy, zakrytí a pod.)</t>
  </si>
  <si>
    <t>16</t>
  </si>
  <si>
    <t>17411</t>
  </si>
  <si>
    <t>ZÁSYP JAM A RÝH ZEMINOU SE ZHUTNĚNÍM</t>
  </si>
  <si>
    <t>Zásyp jam a rýh zeminou se zhutněním</t>
  </si>
  <si>
    <t>připojení na stávající kanalizaci 
3,5=3,500 [A]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</si>
  <si>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</si>
  <si>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</t>
  </si>
  <si>
    <t>17581</t>
  </si>
  <si>
    <t>OBSYP POTRUBÍ A OBJEKTŮ Z NAKUPOVANÝCH MATERIÁLŮ</t>
  </si>
  <si>
    <t>Obsyp potrubí a objektů z nakupovaných materiálů</t>
  </si>
  <si>
    <t>připojení na stávající kanalizaci 
1,1=1,100 [A]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</si>
  <si>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- zemina vytlačená potrubím o DN do 180mm se od kubatury obsypů neodečítá</t>
  </si>
  <si>
    <t>18</t>
  </si>
  <si>
    <t>18231</t>
  </si>
  <si>
    <t>ROZPROSTŘENÍ ORNICE V ROVINĚ V TL DO 0,10M</t>
  </si>
  <si>
    <t>198=198,000 [A]</t>
  </si>
  <si>
    <t>položka zahrnuje:  
nutné přemístění ornice z dočasných skládek vzdálených do 50m  
rozprostření ornice v předepsané tloušťce v rovině a ve svahu do 1:5</t>
  </si>
  <si>
    <t>19</t>
  </si>
  <si>
    <t>18241</t>
  </si>
  <si>
    <t>ZALOŽENÍ TRÁVNÍKU RUČNÍM VÝSEVEM</t>
  </si>
  <si>
    <t>zeleň + následná péče</t>
  </si>
  <si>
    <t>Zahrnuje dodání předepsané travní směsi, její výsev na ornici, zalévání, první pokosení, to vše  
bez ohledu na sklon terénu</t>
  </si>
  <si>
    <t>Základy</t>
  </si>
  <si>
    <t>20</t>
  </si>
  <si>
    <t>21263</t>
  </si>
  <si>
    <t>TRATIVODY KOMPLET Z TRUB Z PLAST HMOT DN DO 150MM</t>
  </si>
  <si>
    <t>Podélná drenáž HDPE DN 110, SN 8, včetně obsypu kamenivem fr. 8/32 - 53 m3 a štěrkopískové lože fr. 0/22 tl. 100 mm - 7 m3</t>
  </si>
  <si>
    <t>220=220,000 [A]</t>
  </si>
  <si>
    <t>Položka platí pro kompletní konstrukce trativodů a zahrnuje zejména:  
- výkop rýhy předepsaného tvaru v dané třídě těžitelnosti, výplň, zásyp trativodu včetně dopravy, uložení přebytečného materiálu, dodávky předepsaného materiálu pro výplň a zásyp  
- zřízení spojovací vrstvy  
- zřízení podkladu a lože trativodu z předepsaného materiálu  
- dodávka a uložení trativodu předepsaného materiálu a profilu  
- obsyp trativodu předepsaným materiálem  
- ukončení trativodu zaústěním do potrubí nebo vodoteče, případně vybudování ukončujícího objektu (kapličky) dle VL  
- veškerý materiál, výrobky a polotovary, včetně mimostaveništní a vnitrostaveništní dopravy  
- nezahrnuje opláštění z geotextilie, fólie</t>
  </si>
  <si>
    <t>21</t>
  </si>
  <si>
    <t>21361</t>
  </si>
  <si>
    <t>DRENÁŽNÍ VRSTVY Z GEOTEXTILIE</t>
  </si>
  <si>
    <t>filtrační geotextilie CBR &gt; 2kN</t>
  </si>
  <si>
    <t>374=374,000 [A]</t>
  </si>
  <si>
    <t>Položka zahrnuje:  
- dodávku předepsané geotextilie (včetně nutných přesahů) pro drenážní vrstvu, včetně mimostaveništní a vnitrostaveništní dopravy  
- provedení drenážní vrstvy předepsaných rozměrů a předepsaného tvaru</t>
  </si>
  <si>
    <t>22</t>
  </si>
  <si>
    <t>272324</t>
  </si>
  <si>
    <t>ZÁKLADY ZE ŽELEZOBETONU DO C25/30</t>
  </si>
  <si>
    <t>Propustek (km 0,756)  
ŽB základ z betonu C25/30 XF3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</si>
  <si>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proudů,</t>
  </si>
  <si>
    <t>23</t>
  </si>
  <si>
    <t>272365</t>
  </si>
  <si>
    <t>VÝZTUŽ ZÁKLADŮ Z OCELI 10505, B500B</t>
  </si>
  <si>
    <t>Propustek (km 0,756)  
Konstrukční výztuž ŽB čel 120 kg/m3</t>
  </si>
  <si>
    <t>14m3*0,120t/m3=1,680 [A]</t>
  </si>
  <si>
    <t>Položka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</t>
  </si>
  <si>
    <t>Svislé konstrukce</t>
  </si>
  <si>
    <t>24</t>
  </si>
  <si>
    <t>317325</t>
  </si>
  <si>
    <t>ŘÍMSY ZE ŽELEZOBETONU DO C30/37</t>
  </si>
  <si>
    <t>Propustek (km 0,756)  
ŽB čelo z betonu C30/37 XC4/XF4</t>
  </si>
  <si>
    <t>6=6,000 [A]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</si>
  <si>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</si>
  <si>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25</t>
  </si>
  <si>
    <t>317365</t>
  </si>
  <si>
    <t>VÝZTUŽ ŘÍMS Z OCELI 10505, B500B</t>
  </si>
  <si>
    <t>6m3*0,120t/m3=0,720 [A]</t>
  </si>
  <si>
    <t>položka zahrnuje: 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výztuže,  
- separaci výztuže,  
- osazení měřících zařízení a úpravy pro ně,  
- osazení měřících skříní nebo míst pro měření bludných proudů.</t>
  </si>
  <si>
    <t>Vodorovné konstrukce</t>
  </si>
  <si>
    <t>26</t>
  </si>
  <si>
    <t>45111A</t>
  </si>
  <si>
    <t>PODKL A VÝPLŇ VRSTVY Z DÍLCŮ BETON DO C20/25</t>
  </si>
  <si>
    <t>Propustek (km 0,756)  
Betonové lože pro dlažbu tl.0,10 m z C20/25 XF3</t>
  </si>
  <si>
    <t>3=3,000 [A]</t>
  </si>
  <si>
    <t>- dodání dílce požadovaného tvaru a vlastností, jeho skladování, doprava a osazení do definitivní polohy, včetně komplexní technologie výroby a montáže dílců, ošetření a ochrana dílců,  
- u dílců železobetonových a předpjatých veškerá výztuž, případně i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pod.).</t>
  </si>
  <si>
    <t>27</t>
  </si>
  <si>
    <t>451312</t>
  </si>
  <si>
    <t>PODKLADNÍ A VÝPLŇOVÉ VRSTVY Z PROSTÉHO BETONU C12/15</t>
  </si>
  <si>
    <t>Propustek (km 0,756)  
Podkladní beton C12/15 X0 tl. 0,10 m (pod ŽB čely)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</si>
  <si>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 
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 
zeminou nebo kamenivem,  
- případné zřízení spojovací vrstvy u základů,  
- úpravy pro osazení zařízení ochrany konstrukce proti vlivu bludných proudů</t>
  </si>
  <si>
    <t>28</t>
  </si>
  <si>
    <t>451314</t>
  </si>
  <si>
    <t>PODKLADNÍ A VÝPLŇOVÉ VRSTVY Z PROSTÉHO BETONU C25/30</t>
  </si>
  <si>
    <t>Propustek (km 0,756)  
a) Podkladní beton C25/30n - XF3 v tl. 0,10 m  
b) beton min. C30/37 XF4, XD3 pod prefabrikovaný ŽB rám</t>
  </si>
  <si>
    <t>a) 3=3,000 [A] 
b) 11,0*2,0*0,10=2,200 [B] 
Celkem: A+B=5,200 [C]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</si>
  <si>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</si>
  <si>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29</t>
  </si>
  <si>
    <t>45152</t>
  </si>
  <si>
    <t>PODKLADNÍ A VÝPLŇOVÉ VRSTVY Z KAMENIVA DRCENÉHO</t>
  </si>
  <si>
    <t>lože pod dlažbu</t>
  </si>
  <si>
    <t>chodníková plocha v místě propustku 
11 * 0,05 =0,550 [A]</t>
  </si>
  <si>
    <t>položka zahrnuje dodávku předepsaného kameniva, mimostaveništní a vnitrostaveništní dopravu a jeho uložení 
není-li v zadávací dokumentaci uvedeno jinak, jedná se o nakupovaný materiál</t>
  </si>
  <si>
    <t>30</t>
  </si>
  <si>
    <t>45157</t>
  </si>
  <si>
    <t>PODKLADNÍ A VÝPLŇOVÉ VRSTVY Z KAMENIVA TĚŽENÉHO</t>
  </si>
  <si>
    <t>podsyp</t>
  </si>
  <si>
    <t>připojení na stávající kanalizaci 
1,0=1,000 [A]</t>
  </si>
  <si>
    <t>31</t>
  </si>
  <si>
    <t>465512</t>
  </si>
  <si>
    <t>DLAŽBY Z LOMOVÉHO KAMENE NA MC</t>
  </si>
  <si>
    <t>Propustek (km 0,756)  
Odláždění - dlažba z lomového kamene tl. 0,20m + vyspárování MC25 XF4</t>
  </si>
  <si>
    <t>25*0,2=5,000 [A]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</si>
  <si>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</si>
  <si>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32</t>
  </si>
  <si>
    <t>465921</t>
  </si>
  <si>
    <t>DLAŽBY Z BETONOVÝCH DLAŽDIC NA SUCHO</t>
  </si>
  <si>
    <t>betonová dlažba (shodná s navazujícími chodníky) tl. 60 mm</t>
  </si>
  <si>
    <t>chodníková plocha v místě propustku 
11 =11,000 [A]</t>
  </si>
  <si>
    <t>položka zahrnuje: 
- nutné zemní práce (svahování, úpravu pláně a pod.) 
- úpravu podkladu 
- dodávku a uložení dlažby z předepsaných dlaždic do předepsaného tvaru 
- spárování, těsnění, tmelení a vyplnění spar případně s vyklínováním 
- úprava povrchu pro odvedení srážkové vody 
- nezahrnuje podklad pod dlažbu, vykazuje se samostatně položkami SD 45</t>
  </si>
  <si>
    <t>Komunikace</t>
  </si>
  <si>
    <t>33</t>
  </si>
  <si>
    <t>56210</t>
  </si>
  <si>
    <t>VOZOVKOVÉ VRSTVY Z MATERIÁLŮ STABIL CEMENTEM</t>
  </si>
  <si>
    <t>a) komunikace - recyklace 
Cementová stabilizace SC C3/4 0/32, v tl. 120 mm v místech povrchových znaků inženýrských sítí 
b) komunikace - autobusové zálivy (D1-N-8-IV-PIII) + v místě propustku 
Cementová stabilizace SC C3/4 0/32 v tl. 150 mm</t>
  </si>
  <si>
    <t>a)  7,2=7,200 [A] 
b)  148=148,000 [B] 
Celkem: A+B=155,200 [C]</t>
  </si>
  <si>
    <t>- dodání směsi v požadované kvalitě  
- očištění podkladu  
- uložení směsi dle předepsaného technologického předpisu a zhutnění vrstvy v předepsané tloušťce  
- zřízení vrstvy bez rozlišení šířky, pokládání vrstvy po etapách, včetně pracovních spar a spojů  
- úpravu napojení, ukončení  
- úpravu dilatačních spar včetně předepsané výztuže  
- nezahrnuje postřiky, nátěry  
- nezahrnuje úpravu povrchu krytu</t>
  </si>
  <si>
    <t>34</t>
  </si>
  <si>
    <t>56330</t>
  </si>
  <si>
    <t>A</t>
  </si>
  <si>
    <t>VOZOVKOVÉ VRSTVY ZE ŠTĚRKODRTI</t>
  </si>
  <si>
    <t>komunikace - autobusové zálivy (D1-N-8-IV-PIII) + v místě propustku  
Štěrkodrť ŠDA 0/63, tl. 200 mm</t>
  </si>
  <si>
    <t>237=237,000 [A]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</si>
  <si>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</si>
  <si>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35</t>
  </si>
  <si>
    <t>B</t>
  </si>
  <si>
    <t>Štěrkodrť ŠDb 0/63, tl. 250 mm</t>
  </si>
  <si>
    <t>chodníková plocha v místě propustku 
11 * 0,25 =2,750 [A]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</si>
  <si>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</si>
  <si>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36</t>
  </si>
  <si>
    <t>567504</t>
  </si>
  <si>
    <t>VRSTVY PRO OBNOVU A OPRAVY RECYK ZA STUDENA CEM A ASF EMULZÍ</t>
  </si>
  <si>
    <t>komunikace - recyklace 
Rozfrézování konstrukce vozovky na hloubku 0,12 m a urovnání/reprofilování a provedení recyklace za studena na místě se zhutněním, včetně předrcení v mobilním drtiči</t>
  </si>
  <si>
    <t>6120*0,12=734,400 [A]</t>
  </si>
  <si>
    <t>- dodání materiálů předepsaných pro recyklaci za studena 
- provedení recyklace dle předepsaného technologického předpisu, zhutnění vrstvy v předepsané tloušťce 
- zřízení vrstvy bez rozlišení šířky, pokládání vrstvy po etapách 
- úpravu napojení, ukončení 
- nezahrnuje postřiky, nátěry</t>
  </si>
  <si>
    <t>37</t>
  </si>
  <si>
    <t>56960</t>
  </si>
  <si>
    <t>ZPEVNĚNÍ KRAJNIC Z RECYKLOVANÉHO MATERIÁLU</t>
  </si>
  <si>
    <t>komunikace - recyklace  
a) nezpevněné krajnice R-mat  tl. 0,10 m  
b) nezpevněné sjezdy (oprava fornou dosypání R-materiálu)</t>
  </si>
  <si>
    <t>a) 138=138,000 [A] 
b)  115*0,1=11,500 [B] 
Celkem: A+B=149,500 [C]</t>
  </si>
  <si>
    <t>- dodání recyklátu v požadované kvalitě  
- očištění podkladu  
- uložení recyklátu dle předepsaného technologického předpisu, zhutnění vrstvy v předepsané tloušťce  
- zřízení vrstvy bez rozlišení šířky, pokládání vrstvy po etapách, včetně pracovních spar a spojů  
- úpravu napojení, ukončení   
- nezahrnuje postřiky, nátěry</t>
  </si>
  <si>
    <t>38</t>
  </si>
  <si>
    <t>572211</t>
  </si>
  <si>
    <t>SPOJOVACÍ POSTŘIK Z ASFALTU DO 0,5KG/M2</t>
  </si>
  <si>
    <t>a) komunikace - recyklace  
spojovací postřik  PS-C 0,30 kg/m2  
b) komunikace - autobusové zálivy (D1-N-8-IV-PIII) + v místě propustku  
spojovací postřik  PS-C 0,30 kg/m2</t>
  </si>
  <si>
    <t>a)  5893=5 893,000 [D] 
b)   949=949,000 [E] 
Celkem: D+E=6 842,000 [F]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</si>
  <si>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</si>
  <si>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39</t>
  </si>
  <si>
    <t>572221</t>
  </si>
  <si>
    <t>SPOJOVACÍ POSTŘIK Z ASFALTU DO 1,0KG/M2</t>
  </si>
  <si>
    <t>a) komunikace - recyklace  
spojovací postřik  PS-C 0,60 kg/m2  
b) komunikace - autobusové zálivy (D1-N-8-IV-PIII) + v místě propustku  
spojovací postřik PS-C 0,60 kg/m2</t>
  </si>
  <si>
    <t>a) 6118=6 118,000 [A] 
b) 985=985,000 [B] 
Celkem: A+B=7 103,000 [C]</t>
  </si>
  <si>
    <t>40</t>
  </si>
  <si>
    <t>574A04</t>
  </si>
  <si>
    <t>ASFALTOVÝ BETON PRO OBRUSNÉ VRSTVY ACO 11+, 11S</t>
  </si>
  <si>
    <t>a) komunikace - recyklace  
asfaltový beton pro obrusné vrstvy ACO 11+ 50/70 tl. 40 mm  
napojení na stávající stav (napojení asfaltových vrstev z ACO 11+ 50/70 tl. 40 mm  
b) komunikace - autobusové zálivy (D1-N-8-IV-PIII) + v místě propustku  
asfaltový beton pro obrusné vrstvy  ACO 11+ 50/70 tl. 40 mm  
b)</t>
  </si>
  <si>
    <t>a)  233m3+(212m2*0,04m)=241,480 [A] 
b)    38m3=38,000 [B] 
Celkem: A+B=279,480 [C]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</si>
  <si>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</si>
  <si>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41</t>
  </si>
  <si>
    <t>574C06</t>
  </si>
  <si>
    <t>ASFALTOVÝ BETON PRO LOŽNÍ VRSTVY ACL 16+, 16S</t>
  </si>
  <si>
    <t>a) komunikace - recyklace  
asfaltový beton ložní ACL 16+ 50/70 tl. 60 mm  
b) komunikace - autobusové zálivy (D1-N-8-IV-PIII) + v místě propustku  
asfaltový beton ložní ACP 16+ 50/70 tl. 70 mm</t>
  </si>
  <si>
    <t>a) 354m3=354,000 [K] 
b)   66m3=66,000 [L] 
Celkem: K+L=420,000 [M]</t>
  </si>
  <si>
    <t>Přidružená stavební výroba</t>
  </si>
  <si>
    <t>42</t>
  </si>
  <si>
    <t>711111</t>
  </si>
  <si>
    <t>IZOLACE BĚŽNÝCH KONSTRUKCÍ PROTI ZEMNÍ VLHKOSTI ASFALTOVÝMI NÁTĚRY</t>
  </si>
  <si>
    <t>Propustek (km 0,756)  
Izolace, penetrační nátěr + 2 x asfaltový nátěr</t>
  </si>
  <si>
    <t>73=73,000 [A]</t>
  </si>
  <si>
    <t>položka zahrnuje:  
- dodání  předepsaného izolačního materiálu  
- očištění a ošetření podkladu, zadávací dokumentace může zahrnout i případné vyspravení  
- zřízení izolace jako kompletního povlaku, případně komplet. soustavy nebo systému podle příslušného  technolog. předpisu  
- zřízení izolace i jednotlivých vrstev po etapách, včetně pracovních spár a spojů  
- úprava u okrajů, rohů, hran, dilatačních i pracovních spojů, kotev, obrubníků, dilatačních zařízení, odvodnění, otvorů, neizolovaných míst a pod.  
- zajištění odvodnění povrchu izolace, včetně odvodnění nejnižších míst, pokud dokumentace pro zadání stavby nestanoví jinak  
- ochrana izolace do doby zřízení definitivní ochranné vrstvy nebo konstrukce  
- úprava, očištění a ošetření prostoru kolem izolace  
- provedení požadovaných zkoušek  
- nezahrnuje ochranné vrstvy, např. geotextilii</t>
  </si>
  <si>
    <t>Potrubí</t>
  </si>
  <si>
    <t>43</t>
  </si>
  <si>
    <t>87434</t>
  </si>
  <si>
    <t>POTRUBÍ Z TRUB PLASTOVÝCH ODPADNÍCH DN DO 200MM</t>
  </si>
  <si>
    <t>Potrubí z trub plastových odpadních DN 200</t>
  </si>
  <si>
    <t>připojení na stávající kanalizaci 
1,2=1,200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</si>
  <si>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zkoušky vodotěsnosti a televizní prohlídku</t>
  </si>
  <si>
    <t>44</t>
  </si>
  <si>
    <t>87627</t>
  </si>
  <si>
    <t>CHRÁNIČKY Z TRUB PLASTOVÝCH DN DO 100MM</t>
  </si>
  <si>
    <t>chráničky plastové DN100 4x</t>
  </si>
  <si>
    <t>chodníková plocha v místě propustku 
4 * 6 =24,000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</si>
  <si>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</t>
  </si>
  <si>
    <t>45</t>
  </si>
  <si>
    <t>89712</t>
  </si>
  <si>
    <t>VPUSŤ KANALIZAČNÍ ULIČNÍ KOMPLETNÍ Z BETONOVÝCH DÍLCŮ</t>
  </si>
  <si>
    <t>KUS</t>
  </si>
  <si>
    <t>Nová uliční vpust</t>
  </si>
  <si>
    <t>13=13,000 [A]</t>
  </si>
  <si>
    <t>položka zahrnuje:  
- dodávku a osazení předepsaných dílů včetně mříže  
- výplň, těsnění  a tmelení spar a spojů,  
- opatření  povrchů  betonu  izolací  proti zemní vlhkosti v částech, kde přijdou do styku se zeminou nebo kamenivem,  
- předepsané podkladní konstrukce</t>
  </si>
  <si>
    <t>46</t>
  </si>
  <si>
    <t>89921</t>
  </si>
  <si>
    <t>VÝŠKOVÁ ÚPRAVA POKLOPŮ</t>
  </si>
  <si>
    <t>a)  Rektifikace poklopů  
b)  Rektifikace šoupat</t>
  </si>
  <si>
    <t>a) 16=16,000 [A] 
b) 14=14,000 [B] 
Celkem: A+B=30,000 [C]</t>
  </si>
  <si>
    <t>- položka výškové úpravy zahrnuje všechny nutné práce a materiály pro zvýšení nebo snížení zařízení (včetně nutné úpravy stávajícího povrchu vozovky nebo chodníku).</t>
  </si>
  <si>
    <t>47</t>
  </si>
  <si>
    <t>899309</t>
  </si>
  <si>
    <t>DOPLŇKY NA POTRUBÍ - VÝSTRAŽNÁ FÓLIE</t>
  </si>
  <si>
    <t>Výstražná fólie</t>
  </si>
  <si>
    <t>- Položka zahrnuje veškerý materiál, výrobky a polotovary, včetně mimostaveništní a vnitrostaveništní dopravy (rovněž přesuny), včetně naložení a složení,případně s uložením.</t>
  </si>
  <si>
    <t>48</t>
  </si>
  <si>
    <t>89945</t>
  </si>
  <si>
    <t>VÝŘEZ, VÝSEK, ÚTES NA POTRUBÍ DN DO 300MM</t>
  </si>
  <si>
    <t>výřez, výsek, útes na potrubí DN do 300 mm</t>
  </si>
  <si>
    <t>připojení na stávající kanalizaci 
1=1,000 [A]</t>
  </si>
  <si>
    <t>- zahrnují zejména náklady na osekání trub na útesy, na vysekání otvorů pro zaústění, na obetonování útesu. U výřezu a výseku náklady na ohlášení uzavírání vody, uzavření a otevření šoupat, vypuštění a napuštění vody, odvzdušnění potrubí a pod.</t>
  </si>
  <si>
    <t>49</t>
  </si>
  <si>
    <t>899642</t>
  </si>
  <si>
    <t>ZKOUŠKA VODOTĚSNOSTI POTRUBÍ DN DO 200MM</t>
  </si>
  <si>
    <t>Zkouška vodotěsnosti DN 200</t>
  </si>
  <si>
    <t>- přísun, montáž, demontáž, odsun zkoušecího čerpadla, napuštění tlakovou vodou, dodání vody pro tlakovou zkoušku, montáž a demontáž dílců pro zabezpečení konce zkoušeného úseku potrubí, montáž a demontáž koncových tvarovek, montáž zaslepovací příruby, zaslepení odboček pro armatury a pro odbočující řady.</t>
  </si>
  <si>
    <t>50</t>
  </si>
  <si>
    <t>89980</t>
  </si>
  <si>
    <t>TELEVIZNÍ PROHLÍDKA POTRUBÍ</t>
  </si>
  <si>
    <t>Televizní prohlídka potrubí</t>
  </si>
  <si>
    <t>položka zahrnuje prohlídku potrubí televizní kamerou, záznam prohlídky na nosičích DVD a vyhotovení závěrečného písemného protokolu</t>
  </si>
  <si>
    <t>Ostatní konstrukce a práce</t>
  </si>
  <si>
    <t>51</t>
  </si>
  <si>
    <t>9111A1</t>
  </si>
  <si>
    <t>ZÁBRADLÍ SILNIČNÍ S VODOR MADLY - DODÁVKA A MONTÁŽ</t>
  </si>
  <si>
    <t>Propustek (km 0,756)  
Zábradlí z kompozitního materiálu dle TP 186, trojmadlové výšky 1,1m, osazené do patní desky</t>
  </si>
  <si>
    <t>18=18,000 [A]</t>
  </si>
  <si>
    <t>položka zahrnuje:  
- dodání zábradlí včetně předepsané povrchové úpravy  
- osazení sloupků zaberaněním nebo osazením do betonových bloků (včetně betonových bloků a nutných zemních prací)  
- případné bednění ( trubku) betonové patky v gabionové zdi</t>
  </si>
  <si>
    <t>52</t>
  </si>
  <si>
    <t>91297</t>
  </si>
  <si>
    <t>DOPRAVNÍ ZRCADLO</t>
  </si>
  <si>
    <t>položka zahrnuje:  
- dodání a osazení zrcadla včetně nutných zemních prací  
- předepsaná povrchová úprava  
- vnitrostaveništní a mimostaveništní doprava  
- odrazky plastové nebo z retroreflexní fólie.</t>
  </si>
  <si>
    <t>53</t>
  </si>
  <si>
    <t>914911</t>
  </si>
  <si>
    <t>SLOUPKY A STOJKY DOPRAVNÍCH ZNAČEK Z OCEL TRUBEK SE ZABETONOVÁNÍM - DODÁVKA A MONTÁŽ</t>
  </si>
  <si>
    <t>Sloupky k SDZ včetně základu</t>
  </si>
  <si>
    <t>položka zahrnuje:  
- sloupky a upevňovací zařízení včetně jejich osazení (betonová patka, zemní práce)</t>
  </si>
  <si>
    <t>54</t>
  </si>
  <si>
    <t>915111</t>
  </si>
  <si>
    <t>VODOROVNÉ DOPRAVNÍ ZNAČENÍ BARVOU HLADKÉ - DODÁVKA A POKLÁDKA</t>
  </si>
  <si>
    <t>V12a      9=9,000 [A] 
V4 (0,125) 235=235,000 [B] 
V4(0,250)  14=14,000 [C] 
V4 (0,5x0,5x0,25) 9=9,000 [D] 
V11a   13=13,000 [E] 
V2b (1,5x1,5x0,125)  6=6,000 [F] 
V7a    38=38,000 [G] 
Celkem: A+B+C+D+E+F+G=324,000 [H]</t>
  </si>
  <si>
    <t>položka zahrnuje:  
- dodání a pokládku nátěrového materiálu (měří se pouze natíraná plocha)  
- předznačení a reflexní úpravu</t>
  </si>
  <si>
    <t>55</t>
  </si>
  <si>
    <t>915231</t>
  </si>
  <si>
    <t>VODOR DOPRAV ZNAČ PLASTEM PROFIL ZVUČÍCÍ - DOD A POKLÁDKA</t>
  </si>
  <si>
    <t>56</t>
  </si>
  <si>
    <t>917224</t>
  </si>
  <si>
    <t>SILNIČNÍ A CHODNÍKOVÉ OBRUBY Z BETONOVÝCH OBRUBNÍKŮ ŠÍŘ 150MM</t>
  </si>
  <si>
    <t>Silniční betonová obruba 150/300/1000 do C20/25N XF3 v tl. Min. 0,10 m</t>
  </si>
  <si>
    <t>351=351,000 [A]</t>
  </si>
  <si>
    <t>Položka zahrnuje:  
dodání a pokládku betonových obrubníků o rozměrech předepsaných zadávací dokumentací  
betonové lože i boční betonovou opěrku.</t>
  </si>
  <si>
    <t>57</t>
  </si>
  <si>
    <t>Silniční betonová obruba 150/250/1000 do C20/25N XF3 v tl. Min. 0,10 m</t>
  </si>
  <si>
    <t>chodníková plocha v místě propustku 
6 =6,000 [A]</t>
  </si>
  <si>
    <t>Položka zahrnuje: 
dodání a pokládku betonových obrubníků o rozměrech předepsaných zadávací dokumentací 
betonové lože i boční betonovou opěrku.</t>
  </si>
  <si>
    <t>58</t>
  </si>
  <si>
    <t>91841</t>
  </si>
  <si>
    <t>PROPUSTY RÁMOVÉ 200/100</t>
  </si>
  <si>
    <t>Propustek (km 0,756) 
Prefabrikovaný ŽB rám vnitřní rozměr 2,0x1,0 m, beton min. C30/37 XF4, XD3</t>
  </si>
  <si>
    <t>9,6=9,600 [A]</t>
  </si>
  <si>
    <t>Položka zahrnuje:  
- dodání a položení prefabrikovaných rámů z dokumentací předepsaných rozměrů  
- případné úpravy rámů  
Nezahrnuje podkladní vrstvy, vyrovnávací a spádový beton uvnitř rámů a na jejich povrchu, izolaci.</t>
  </si>
  <si>
    <t>59</t>
  </si>
  <si>
    <t>931315</t>
  </si>
  <si>
    <t>TĚSNĚNÍ DILATAČ SPAR ASF ZÁLIVKOU PRŮŘ DO 600MM2</t>
  </si>
  <si>
    <t>zálivka N2</t>
  </si>
  <si>
    <t>položka zahrnuje dodávku a osazení předepsaného materiálu, očištění ploch spáry před úpravou, očištění okolí spáry po úpravě  
nezahrnuje těsnící profil</t>
  </si>
  <si>
    <t>60</t>
  </si>
  <si>
    <t>96613</t>
  </si>
  <si>
    <t>BOURÁNÍ KONSTRUKCÍ Z KAMENE NA MC</t>
  </si>
  <si>
    <t>odstranění kamenného propustku klenbového šířky 1,4 m a výšky 1,4 m včetně odpozu na skládku, poplatek za skládku položka 014102</t>
  </si>
  <si>
    <t>7m*1,4m*1,4m=13,720 [A]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</si>
  <si>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</si>
  <si>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61</t>
  </si>
  <si>
    <t>96616</t>
  </si>
  <si>
    <t>BOURÁNÍ KONSTRUKCÍ ZE ŽELEZOBETONU</t>
  </si>
  <si>
    <t>Propustek (km 0,756)  
 Odstranění ŽB říms, včetně odvozu na skládku, poplatek za skládku 014102</t>
  </si>
  <si>
    <t>17=17,000 [A]</t>
  </si>
  <si>
    <t>SO 430</t>
  </si>
  <si>
    <t>Přeložky a ochrany kabelů VO</t>
  </si>
  <si>
    <t>přebytečná zemina  
dle pol. č. 17120</t>
  </si>
  <si>
    <t>1,62=1,620 [A]</t>
  </si>
  <si>
    <t>OSTATNÍ POŽADAVKY - ZEMĚMĚŘIČSKÁ MĚŘENÍ</t>
  </si>
  <si>
    <t>vytyčení trasy kabelového vedení</t>
  </si>
  <si>
    <t>zahrnuje veškeré náklady spojené s objednatelem požadovanými pracemi,   
- pro stanovení orientační investorské ceny určete jednotkovou cenu jako 1% odhadované ceny stavby</t>
  </si>
  <si>
    <t>b</t>
  </si>
  <si>
    <t>zaměření trasy skutečného provedení</t>
  </si>
  <si>
    <t>02940</t>
  </si>
  <si>
    <t>OSTATNÍ POŽADAVKY - VYPRACOVÁNÍ DOKUMENTACE</t>
  </si>
  <si>
    <t>Dokumentace skutečného provedení v dig.a tištěné formě</t>
  </si>
  <si>
    <t>Funkční zkouška stáv.kabelu</t>
  </si>
  <si>
    <t>02960</t>
  </si>
  <si>
    <t>OSTATNÍ POŽADAVKY - ODBORNÝ DOZOR</t>
  </si>
  <si>
    <t>Dozor majetkového správce</t>
  </si>
  <si>
    <t>zahrnuje veškeré náklady spojené s objednatelem požadovaným dozorem</t>
  </si>
  <si>
    <t>zemina ponechána na místě pro zpětný zásyp, viz položka 17411  
kabelová rýha 0,5*1,3*9=5,85  m3  
odměřeno Autocadem ze SITUACE</t>
  </si>
  <si>
    <t>0,5*1,3*9=5,850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</si>
  <si>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</si>
  <si>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17120</t>
  </si>
  <si>
    <t>ULOŽENÍ SYPANINY DO NÁSYPŮ A NA SKLÁDKY BEZ ZHUTNĚNÍ</t>
  </si>
  <si>
    <t>přebytečná zemina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</si>
  <si>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</si>
  <si>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zásyp - 4,23 m3,  přebytečná zemina 5,85-4,23=1,62m3  odvoz na skládku popaltek za skládku 014101  
odměřeno Autocadem ze SITUACE</t>
  </si>
  <si>
    <t>4,23=4,230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</si>
  <si>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</si>
  <si>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podkladní beton obetonování chrániček:  0,5*0,1*9=0,45</t>
  </si>
  <si>
    <t>0,5*0,1*9=0,450 [A]</t>
  </si>
  <si>
    <t>obetonování chrániček:   0,5*0,26*9=1,17</t>
  </si>
  <si>
    <t>0,5*0,26*9=1,170 [A]</t>
  </si>
  <si>
    <t>702211</t>
  </si>
  <si>
    <t>KABELOVÁ CHRÁNIČKA ZEMNÍ DN DO 100 MM</t>
  </si>
  <si>
    <t>kabelový prostup z PVC rour, chránička pr. 110/94  
planimetrováno programem Autocad ze SITUACE</t>
  </si>
  <si>
    <t>9=9,000 [A]</t>
  </si>
  <si>
    <t>1. Položka obsahuje:  
 – proražení otvoru zdivem o průřezu od 0,01 do 0,025m2  
 – úpravu a začištění omítky po montáži vedení  
 – pomocné mechanismy  
2. Položka neobsahuje:  
 – protipožární ucpávku  
3. Způsob měření:  
Udává se počet kusů kompletní konstrukce nebo práce.</t>
  </si>
  <si>
    <t>702232</t>
  </si>
  <si>
    <t>KABELOVÁ CHRÁNIČKA ZEMNÍ DĚLENÁ DN PŘES 100 DO 200 MM</t>
  </si>
  <si>
    <t>Kabelový prostup z PE rour, chránička dělená pr. 160/110mm  
planimetrováno programem Autocad ze SITUACE</t>
  </si>
  <si>
    <t>702312</t>
  </si>
  <si>
    <t>ZAKRYTÍ KABELŮ VÝSTRAŽNOU FÓLIÍ ŠÍŘKY PŘES 20 DO 40 CM</t>
  </si>
  <si>
    <t>fólie PVC šířka 33 cm  
odměřeno Autocadem ze SITUACE</t>
  </si>
  <si>
    <t>2*9=18,000 [A]</t>
  </si>
  <si>
    <t>1. Položka obsahuje:  
 – kompletní montáž, návrh, rozměření, upevnění, začištění, sváření, vrtání, řezání, spojování a pod.   
 – veškerý spojovací a montážní materiál vč. upevňovacího materiálu  
 – sestavení a upevnění konstrukce na stanovišti  
 – pomocné mechanismy  
2. Položka neobsahuje:  
 X  
3. Způsob měření:  
Udává se počet sad, které se skládají z předepsaných dílů, jež tvoří požadovaný celek, za každý započatý měsíc pronájmu.</t>
  </si>
  <si>
    <t>709110</t>
  </si>
  <si>
    <t>PROVIZORNÍ ZAJIŠTĚNÍ KABELU VE VÝKOPU</t>
  </si>
  <si>
    <t>zajištění kabelů při křížení  
odečteno z výkresu SITUACE</t>
  </si>
  <si>
    <t>1. Položka obsahuje:  
 – kompletní montáž, rozměření, upevnění, řezání, spojování a pod.   
 – veškerý spojovací a montážní materiál vč. upevňovacího materiálu ( držáky apod.)  
 – pomocné mechanismy  
2. Položka neobsahuje:  
 X  
3. Způsob měření:  
Udává se počet kusů kompletní konstrukce nebo práce.</t>
  </si>
  <si>
    <t>709120</t>
  </si>
  <si>
    <t>PROVIZORNÍ ZAJIŠTĚNÍ POTRUBÍ VE VÝKOPU</t>
  </si>
  <si>
    <t>zajištění trubních IS při křížení  
odečteno z výkresu SITUACE</t>
  </si>
  <si>
    <t>742P13</t>
  </si>
  <si>
    <t>ZATAŽENÍ KABELU DO CHRÁNIČKY - KABEL DO 4 KG/M</t>
  </si>
  <si>
    <t>uložení stávajícího kabelu do dělené chráničky  
dle pol. č. 702232</t>
  </si>
  <si>
    <t>1. Položka obsahuje:  
 – montáž kabelu o váze do 4 kg/m do chráničky/ kolektoru  
2. Položka neobsahuje:  
 X  
3. Způsob měření:  
Měří se metr délkový.</t>
  </si>
  <si>
    <t>SO 521</t>
  </si>
  <si>
    <t>Přeložka STL plynovodu</t>
  </si>
  <si>
    <t>poplatek za uložení přebytku výkopku (vytlačená kubatura - zemina) na skládku</t>
  </si>
  <si>
    <t>1,1*0,65*27,62+1,3*0,88*6,35=27,013 [A] přeložka</t>
  </si>
  <si>
    <t>01432</t>
  </si>
  <si>
    <t>POPLATKY ZA VYPUŠTĚNÝ PLYN</t>
  </si>
  <si>
    <t>poplatky dle skutečného stavu v době realizace</t>
  </si>
  <si>
    <t>zahrnuje náklady majiteli za způsobernou ztrátu</t>
  </si>
  <si>
    <t>015250</t>
  </si>
  <si>
    <t>POPLATKY ZA LIKVIDACI ODPADŮ NEKONTAMINOVANÝCH - 17 02 03  POLYETYLÉNOVÉ  PODLOŽKY (ŽEL. SVRŠEK)</t>
  </si>
  <si>
    <t>srovnatelně - poplatky za likvidaci stávajícího plynovodního potrubí z PE trub d.110 - 11,55 m</t>
  </si>
  <si>
    <t>11,55*0,00219=0,025 [A]</t>
  </si>
  <si>
    <t>1. Položka obsahuje:  
 – veškeré poplatky provozovateli skládky, recyklační linky nebo jiného zařízení na zpracování nebo likvidaci odpadů související s převzetím, uložením, zpracováním nebo likvidací odpadu  
2. Položka neobsahuje:  
 – náklady spojené s dopravou odpadu z místa stavby na místo převzetí provozovatelem skládky, recyklační linky nebo jiného zařízení na zpracování nebo likvidaci odpadů  
3. Způsob měření:  
Tunou se rozumí hmotnost odpadu vytříděného v souladu se zákonem č. 541/2020 Sb., o nakládání s odpady, v platném znění.</t>
  </si>
  <si>
    <t>02852</t>
  </si>
  <si>
    <t>PRŮZKUMNÉ PRÁCE DIAGNOSTIKY KONSTRUKCÍ V PODZEMÍ</t>
  </si>
  <si>
    <t>zjištění stáv.stavu plynovodu</t>
  </si>
  <si>
    <t>02911</t>
  </si>
  <si>
    <t>OSTATNÍ POŽADAVKY - GEODETICKÉ ZAMĚŘENÍ</t>
  </si>
  <si>
    <t>HM</t>
  </si>
  <si>
    <t>geodetické zaměření nově navržené přeložky plynovodu během výstavby</t>
  </si>
  <si>
    <t>veškerá opatření podle plánu BOZP</t>
  </si>
  <si>
    <t>02960R</t>
  </si>
  <si>
    <t>OSTATNÍ POŽADAVKY</t>
  </si>
  <si>
    <t>provádění bypasu - zabalonování stáv.potrubí PE d.110 (DN 100)</t>
  </si>
  <si>
    <t>12110</t>
  </si>
  <si>
    <t>SEJMUTÍ ORNICE NEBO LESNÍ PŮDY</t>
  </si>
  <si>
    <t>sejmutí ornice v tl. 30 cm v pásu šíře 5 m v trase přeložky mimo prostor komunikace, ornice bude použita pro zpětné rozprostření, vč.odvozu ornice na mezideponii v prostoru staveniště</t>
  </si>
  <si>
    <t>(13-8,34+27,3-16,8)*5*0,3=22,740 [A]</t>
  </si>
  <si>
    <t>položka zahrnuje sejmutí ornice bez ohledu na tloušťku vrstvy a její vodorovnou dopravu  
nezahrnuje uložení na trvalou skládku</t>
  </si>
  <si>
    <t>12573</t>
  </si>
  <si>
    <t>VYKOPÁVKY ZE ZEMNÍKŮ A SKLÁDEK TŘ. I</t>
  </si>
  <si>
    <t>natěžení a dovoz  materiálů (výkopku) z mezideponie, včetně rozvozných vzdáleností, zásyp rýhy pro přeložku plynovodu (38,177 m3)  a pro odstranění stáv.plynovodu (10,742 m3)  
natěžení a dovoz  materiálů (ornice) z mezideponie, včetně rozvozných vzdáleností - zpětné rozprostření ornice (22,74 m3)</t>
  </si>
  <si>
    <t>65,19-27,013=38,177 [A]  zásyp rýhy pro přeložku 
10,742=10,742 [D] zásyp rýhy pro odstranění stáv.plynovodu  
22,74=22,740 [B] zpětné rozprostření ornice 
A+B+D=71,659 [C]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</si>
  <si>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ruční vykopávky, odstranění kořenů a napadávek  
- pažení, vzepření a rozepření vč. přepažování (vyjma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</si>
  <si>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rýha šíře 1,10 m ( potrubí přeložky d.110), vč.odvozu výkopku na deponii (výkopek pro zpětný zásyp 38,180 m3) nebo na skládku ( přebytek výkopku - vytlačená kubatura 27,010 m3),   
rýha šíře 1,10 m ( výkop pro odstranění stávajícího potrubí d.110), vč.odvozu výkopku na deponii (výkopek pro zpětný zásyp 10,742m3)</t>
  </si>
  <si>
    <t>1,1*11,5+1,3*5,6+1,1*8,25+1,3*7,95+1,1*23,5=65,190 [A]  výkop pro přeložku, kubatury dle Acad 
(0,99+0,87)/2*11,55=10,742 [B]  výkop pro odstranění stávajícího potrubí d.110, kubatury dle Acad 
A+B=75,932 [C]</t>
  </si>
  <si>
    <t>výkopek pro zásyp ukládaný na mezideponii -38,177 + 10,742 m3, výkopek (přebytek výkopku) ukládaný  na  skládku 27,013 m3  
ornice ukládaná na deponii - 22,74 m3</t>
  </si>
  <si>
    <t>1,1*11,5+1,3*5,6+1,1*8,25+1,3*7,95+1,1*23,5=65,190 [A]  výkop pro přeložku, kubatury dle Acad 
(0,99+0,87)/2*11,55=10,742 [D]  výkop pro odstranění stávajícího potrubí d.110, kubatury dle Acad 
(13-8,34+27,3-16,8)*5*0,3=22,740 [B] ornice 
A+B+D=98,672 [C]</t>
  </si>
  <si>
    <t>zásyp rýh pro přeložku plynoovodu - 38,177 m3, zásyp rýh pro odstranění stáv.plynovodu 10,742 m3  
Požadavky a výsledné parametry dle ČSN 736133. Kompletní provedení včetně výběru potřebných materiálů, včetně všech souvisejících prací ( úprava  ukládaného  materiálu  vlhčením,  tříděním,  promícháním  nebo  vysoušením,  příp. jiné úpravy za účelem zlepšení jeho  mech. vlastností).  
Zhotovitel navrhne a ocení pro něj nejvhodnější technologii tak, aby byly splněny definované požadavky. Prokázání vhodnosti bude doloženo splněním definovaných požadovaných parametrů v souladu s TKP a ZTKP.</t>
  </si>
  <si>
    <t>65,19-27,013=38,177 [A]  zásyp rýhy pro přeložku 
10,742=10,742 [B]  zásyp rýhy pro odstranění stáv.plynovodu  
A+B=48,919 [C]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</si>
  <si>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udržování úložiště a jeho ochrana proti vodě  
- odvedení nebo obvedení vody v okolí úložiště a v úložišti  
- veškeré  pomocné konstrukce umožňující provedení  zemní konstrukce  (příjezdy,  sjezdy, nájezdy, lešení, podpěrné konstrukce, přemostění, zpevněné plochy, zakrytí a pod.)</t>
  </si>
  <si>
    <t>Obsyp potrubí přeložky  pískem do 8 mm, 300 mm nad vrchol potrubí a chráničky   
Požadavky a výsledné parametry dle ČSN 736133, ČSN 721006 a ČSN 736244  
Kompletní provedení včetně nákupu a dodávky potřebných materiálů, včetně všech souvisejících prací (např. natěžení, dopravy, uložení, hutnění atp.).  
Zhotovitel navrhne a ocení pro něj nejvhodnější technologii tak, aby byly splněny definované požadavky. Prokázání vhodnosti bude doloženo splněním definovaných požadovaných parametrů v souladu s TKP a ZTKP.</t>
  </si>
  <si>
    <t>(33,97-6,35)*(1,1*0,41-3,14*0,11*0,11/4)+6,35*(1,3*0,62-3,14*0,315*0,315/4)=16,818 [A]  přeložka - kubatury dle Acad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</si>
  <si>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- zemina vytlačená potrubím o DN do 180mm se od kubatury obsypů neodečítá</t>
  </si>
  <si>
    <t>18130</t>
  </si>
  <si>
    <t>ÚPRAVA PLÁNĚ BEZ ZHUTNĚNÍ</t>
  </si>
  <si>
    <t>v místě zpětného rozprostření ornice</t>
  </si>
  <si>
    <t>(13-8,34+27,3-16,8)*5=75,800 [A]  plocha dle pol.č.18230, zpětné rozprostření ornice</t>
  </si>
  <si>
    <t>položka zahrnuje úpravu pláně včetně vyrovnání výškových rozdílů</t>
  </si>
  <si>
    <t>18230</t>
  </si>
  <si>
    <t>ROZPROSTŘENÍ ORNICE V ROVINĚ</t>
  </si>
  <si>
    <t>zpětné rozprostření ornice v tl. 30 cm</t>
  </si>
  <si>
    <t>(13-8,34+27,3-16,8)*5=75,800 [A]</t>
  </si>
  <si>
    <t>18242</t>
  </si>
  <si>
    <t>ZALOŽENÍ TRÁVNÍKU HYDROOSEVEM NA ORNICI</t>
  </si>
  <si>
    <t>na znovurozprostřené ornici</t>
  </si>
  <si>
    <t>(13-8,34+27,3-16,8)*5=75,800 [A]  plocha dle pol.č.18230</t>
  </si>
  <si>
    <t>Zahrnuje dodání předepsané travní směsi, hydroosev na ornici, zalévání, první pokosení, to vše bez ohledu na sklon terénu</t>
  </si>
  <si>
    <t>18247</t>
  </si>
  <si>
    <t>OŠETŘOVÁNÍ TRÁVNÍKU</t>
  </si>
  <si>
    <t>3x pokosení se shrabáním, naložení shrabků na doprav.prostředek, s odvozem a se složením</t>
  </si>
  <si>
    <t>(13-8,34+27,3-16,8)*5*3=227,400 [A]  plocha dle pol.č.18230</t>
  </si>
  <si>
    <t>Zahrnuje pokosení se shrabáním, naložení shrabků na dopravní prostředek, s odvozem a se složením, to vše bez ohledu na sklon terénu  
zahrnuje nutné zalití a hnojení</t>
  </si>
  <si>
    <t>183511</t>
  </si>
  <si>
    <t>CHEMICKÉ ODPLEVELENÍ CELOPLOŠNÉ</t>
  </si>
  <si>
    <t>položka zahrnuje celoplošný postřik a chemickou likvidace nežádoucích rostlin nebo jejích částí a zabránění jejich dalšímu růstu na urovnaném volném terénu</t>
  </si>
  <si>
    <t>21262</t>
  </si>
  <si>
    <t>TRATIVODY KOMPLET Z TRUB Z PLAST HMOT DN DO 100MM</t>
  </si>
  <si>
    <t>pracovní drenáž DN 100, vč.štěrkového podsypu a obsypu 32-63 mm, bez zemních prací-zemní práce jsou součástí výkopu rýh, rozsah drenáží bude možno upřesnit dle skutečného výskytu podzemní vody po provedení výkopů, jedná se o provizorní trativod provedený z důvodu provádění přeložky vodovodu</t>
  </si>
  <si>
    <t>33,97=33,970 [A]</t>
  </si>
  <si>
    <t>pískové lože pod potrubím, tl. 110 (d.110) a 130 mm (chránička d.315), vč.dodávky písku</t>
  </si>
  <si>
    <t>(33,97-6,35)*0,11*1,10 +6,35*0,13*1,3=4,415 [A]  přeložka - kubatury dle Acad</t>
  </si>
  <si>
    <t>položka zahrnuje dodávku předepsaného kameniva, mimostaveništní a vnitrostaveništní dopravu a jeho uložení  
není-li v zadávací dokumentaci uvedeno jinak, jedná se o nakupovaný materiál</t>
  </si>
  <si>
    <t>87327</t>
  </si>
  <si>
    <t>POTRUBÍ Z TRUB PLASTOVÝCH TLAKOVÝCH SVAŘOVANÝCH DN DO 100MM</t>
  </si>
  <si>
    <t>potrubí z plastových trub PE 100 RC SDR 17 d.110x6,6 mm (DN 100), vč.tvarovek, 27,62 m uloženo v zemi, 6,35 m v ochranné trubce</t>
  </si>
  <si>
    <t>33,97=33,970 [A] přeložka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</si>
  <si>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tlakové zkoušky ani proplach a dezinfekci</t>
  </si>
  <si>
    <t>87645</t>
  </si>
  <si>
    <t>CHRÁNIČKY Z TRUB PLASTOVÝCH DN DO 300MM</t>
  </si>
  <si>
    <t>ochranná trubka - potrubí z plastových trub PE 100 RC SDR 17 d.315x18,7 mm (DN 300)</t>
  </si>
  <si>
    <t>2,53+3,82=6,350 [A]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</si>
  <si>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 včetně případně předepsaného utěsnění konců chrániček  
- položky platí pro práce prováděné v prostoru zapaženém i nezapaženém a i v kolektorech, chráničkách</t>
  </si>
  <si>
    <t>87827</t>
  </si>
  <si>
    <t>NASUNUTÍ PLAST TRUB DN DO 100MM DO CHRÁNIČKY</t>
  </si>
  <si>
    <t>nasunutí plastových trub PE 100 RC SDR 17 d.110x6,6 mm do ochranné  trubky  z plastových trub PE 100 RC SDR 17 d.315x18,7 mm, vč.těsnících manžet d.315/110 - 2x2ks a kluzných objímek d.110</t>
  </si>
  <si>
    <t>6,35=6,350 [A]</t>
  </si>
  <si>
    <t>položka zahrnuje:  
pojízdná sedla (objímky)  
případně předepsané utěsnění konců chráničky  
nezahrnuje dodávku potrubí</t>
  </si>
  <si>
    <t>899308</t>
  </si>
  <si>
    <t>DOPLŇKY NA POTRUBÍ - SIGNALIZAČ VODIČ</t>
  </si>
  <si>
    <t>vyhledávací vodič CY min.6 mm2 v trase přeložky plynovodu</t>
  </si>
  <si>
    <t>33,97*1,05=35,669 [A] přeložka</t>
  </si>
  <si>
    <t>- Položka zahrnuje veškerý materiál, výrobky a polotovary, včetně mimostaveništní a vnitrostaveništní dopravy (rovněž přesuny), včetně naložení a složení,případně s uložením.   
- položka signalizační vodič zahrnuje i kontrolní vývody.</t>
  </si>
  <si>
    <t>žlutá barva - pozor plynovod</t>
  </si>
  <si>
    <t>89942</t>
  </si>
  <si>
    <t>VÝŘEZ, VÝSEK, ÚTES NA POTRUBÍ DN DO 100MM</t>
  </si>
  <si>
    <t>napojení na stávající plynovod PE d.110, přeložka - 2ks</t>
  </si>
  <si>
    <t>2=2,000 [A]</t>
  </si>
  <si>
    <t>899621</t>
  </si>
  <si>
    <t>TLAKOVÉ ZKOUŠKY POTRUBÍ DN DO 100MM</t>
  </si>
  <si>
    <t>tlaková zkouška plynovodního potrubí PE d.110  -  přeložka</t>
  </si>
  <si>
    <t>93658</t>
  </si>
  <si>
    <t>OCHRANNÉ TYČOVÉ ZNAKY - ORIENTAČNÍ SLOUPKY</t>
  </si>
  <si>
    <t>orientační sloupek v lomech plynovodu - ocel.trubka 78/3 mm, dl.2,8 m, žárově zinkovaná, vč.uzavření sloupku,vč. nátěru, vč.betonové patky</t>
  </si>
  <si>
    <t>5=5,000 [A] trasa přeložky</t>
  </si>
  <si>
    <t>96932</t>
  </si>
  <si>
    <t>VYBOURÁNÍ POTRUBÍ DN DO 100MM PLYNOVÝCH</t>
  </si>
  <si>
    <t>odstraněného stávajícího plynovodního PE potrubí d.110 (11,55 m) vč.odvozu na skládku, případně bude potrubí předáno provozovateli či správci plynovodu,</t>
  </si>
  <si>
    <t>11,55=11,550 [A]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</si>
  <si>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položka zahrnuje veškeré další práce plynoucí z technologického předpisu a z platných předpisů</t>
  </si>
  <si>
    <t>96942</t>
  </si>
  <si>
    <t>PROPLACH PLYN POTRUBÍ DN DO 100MM VZDUCHEM NEBO INERT PLYNEM</t>
  </si>
  <si>
    <t>přeložka délky 33,97 m, čištění a sušení plyn.potrubí - sušení a čištění potrubí je součástí stavebních prací, zhotovitel je provede postupem uvedeným v TPG 702 11 za přítomnosti pracovníka poskytovatele služeb v oblasti výstavby plynárenského zařízení. O vyčištění potrubí provede dodavatelská firma zápis do stavebního deníku.  
stávající rušené potrubí délky 11,55 m - Odplynění rušeného úseku a následné propláchnutí vzduchem bude za dohledu pověřeného pracovníka provozovatele povedeno až do nulové koncentrace plynu v potrubí. Poté bude opuštěný úsek potrubí odřezán a odstraněn z výkopu.</t>
  </si>
  <si>
    <t>33,97=33,970 [A] přeložka 
11,55=11,550 [B] rušené potrubí 
A+B=45,520 [C]</t>
  </si>
  <si>
    <t>položka zahrnuje:  
použití potřebných mechanizmů pro vhánění a nasávání vzduchu nebo plynu  
utěsnění konců  
dělení na předepsané délky úseků  
v případě proplachu plynem (dusík) dodání lahví  
vyhotovení závěrečné zprávy</t>
  </si>
  <si>
    <t>01 - odvodnění</t>
  </si>
  <si>
    <t>Odvodnění ulice Opletalova</t>
  </si>
  <si>
    <t>{d5b95d41-9645-4e72-b6c5-a707f685630d}</t>
  </si>
  <si>
    <t>KRYCÍ LIST SOUPISU PRACÍ</t>
  </si>
  <si>
    <t>v ---  níže se nacházejí doplnkové a pomocné údaje k sestavám  --- v</t>
  </si>
  <si>
    <t>False</t>
  </si>
  <si>
    <t>Stavba:</t>
  </si>
  <si>
    <t>Objekt:</t>
  </si>
  <si>
    <t>01 - Odvodnění</t>
  </si>
  <si>
    <t>KSO:</t>
  </si>
  <si>
    <t>CC-CZ:</t>
  </si>
  <si>
    <t>Místo:</t>
  </si>
  <si>
    <t xml:space="preserve"> </t>
  </si>
  <si>
    <t>Datum:</t>
  </si>
  <si>
    <t>Zadavatel:</t>
  </si>
  <si>
    <t>IČ:</t>
  </si>
  <si>
    <t>Obec Hřebeč</t>
  </si>
  <si>
    <t>DIČ:</t>
  </si>
  <si>
    <t>Uchazeč:</t>
  </si>
  <si>
    <t>Projektant:</t>
  </si>
  <si>
    <t>NOZA s.r.o.Kladno</t>
  </si>
  <si>
    <t>Zpracovatel:</t>
  </si>
  <si>
    <t>Neubauerová Soňa, SK-Projekt Ostrov</t>
  </si>
  <si>
    <t>Poznámka:</t>
  </si>
  <si>
    <t>Základ daně</t>
  </si>
  <si>
    <t>Sazba daně</t>
  </si>
  <si>
    <t>Výše daně</t>
  </si>
  <si>
    <t>základní</t>
  </si>
  <si>
    <t>snížená</t>
  </si>
  <si>
    <t>zákl. přenesená</t>
  </si>
  <si>
    <t>sníž. přenesená</t>
  </si>
  <si>
    <t>nulová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</si>
  <si>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</si>
  <si>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</si>
  <si>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</si>
  <si>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</si>
  <si>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</si>
  <si>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</si>
  <si>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</si>
  <si>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</si>
  <si>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</si>
  <si>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</si>
  <si>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</si>
  <si>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</si>
  <si>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</si>
  <si>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</si>
  <si>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</si>
  <si>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11 - Zemní práce - přípravné a přidružené práce</t>
  </si>
  <si>
    <t xml:space="preserve">    45 - Podkladní a vedlejší konstrukce kromě vozovek a železničního svršku</t>
  </si>
  <si>
    <t xml:space="preserve">    46 - Zpevněné plochy kromě vozovek a železničních svršků</t>
  </si>
  <si>
    <t xml:space="preserve">    5 - Komunikace pozemní</t>
  </si>
  <si>
    <t xml:space="preserve">    87 - Potrubí z trub plastických a skleněných</t>
  </si>
  <si>
    <t xml:space="preserve">    89 - Ostatní konstrukce</t>
  </si>
  <si>
    <t xml:space="preserve">    93 - Různé dokončovací konstrukce a práce inženýrských staveb</t>
  </si>
  <si>
    <t xml:space="preserve">    997 - Přesun sutě</t>
  </si>
  <si>
    <t xml:space="preserve">    998 - Přesun hmot</t>
  </si>
  <si>
    <t>VRN - Vedlejší rozpočtové náklady</t>
  </si>
  <si>
    <t>SOUPIS PRACÍ</t>
  </si>
  <si>
    <t>PČ</t>
  </si>
  <si>
    <t>Kód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</si>
  <si>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</si>
  <si>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</si>
  <si>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</si>
  <si>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</si>
  <si>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</si>
  <si>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</si>
  <si>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</si>
  <si>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</si>
  <si>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</si>
  <si>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</t>
  </si>
  <si>
    <t>HSV</t>
  </si>
  <si>
    <t>Práce a dodávky HSV</t>
  </si>
  <si>
    <t>ROZPOCET</t>
  </si>
  <si>
    <t>K</t>
  </si>
  <si>
    <t>119001405</t>
  </si>
  <si>
    <t>Dočasné zajištění potrubí z PE DN do 200 mm</t>
  </si>
  <si>
    <t>m</t>
  </si>
  <si>
    <t>-110773735</t>
  </si>
  <si>
    <t>1,0*29</t>
  </si>
  <si>
    <t>True</t>
  </si>
  <si>
    <t>119001406</t>
  </si>
  <si>
    <t>Dočasné zajištění potrubí z PE DN přes 200 do 500 mm</t>
  </si>
  <si>
    <t>-1377629423</t>
  </si>
  <si>
    <t>1,0*5</t>
  </si>
  <si>
    <t>119001421</t>
  </si>
  <si>
    <t>Dočasné zajištění kabelů a kabelových tratí ze 3 volně ložených kabelů</t>
  </si>
  <si>
    <t>2082621005</t>
  </si>
  <si>
    <t>1,0*10</t>
  </si>
  <si>
    <t>132254206</t>
  </si>
  <si>
    <t>Hloubení zapažených rýh š do 2000 mm v hornině třídy těžitelnosti I skupiny 3 objem do 5000 m3</t>
  </si>
  <si>
    <t>m3</t>
  </si>
  <si>
    <t>-483897140</t>
  </si>
  <si>
    <t>v rozpočtu je započteno pouze</t>
  </si>
  <si>
    <t>odstranění a obnova podkladu asf.vozovky</t>
  </si>
  <si>
    <t>kryt řeší projekt SÚS</t>
  </si>
  <si>
    <t>konstrukce chodníku je započtena v samostatném rozpočtu</t>
  </si>
  <si>
    <t>dle projektu dopravní části</t>
  </si>
  <si>
    <t>stoka D1 vč.přípojek</t>
  </si>
  <si>
    <t>1,0*1,60*(157+13)</t>
  </si>
  <si>
    <t>odpočet konstrukce vozovky a chodníku</t>
  </si>
  <si>
    <t>-1,0*0,50*(113+13)</t>
  </si>
  <si>
    <t>-1,0*0,34*44</t>
  </si>
  <si>
    <t>rozšíření pro šachty</t>
  </si>
  <si>
    <t>2,5*5</t>
  </si>
  <si>
    <t>stoka D2 vč.přípojek</t>
  </si>
  <si>
    <t>1,0*1,70*(64+17)</t>
  </si>
  <si>
    <t>-1,0*0,50*(12+17)</t>
  </si>
  <si>
    <t>-1,0*0,34*52</t>
  </si>
  <si>
    <t>rozšíření pro šachtu a HV</t>
  </si>
  <si>
    <t>2,5+3,0</t>
  </si>
  <si>
    <t>stoka D3 vč.přípojek</t>
  </si>
  <si>
    <t>1,0*2,50*(300+46)</t>
  </si>
  <si>
    <t>-1,0*0,50*(289+46)</t>
  </si>
  <si>
    <t>-1,0*0,34*12</t>
  </si>
  <si>
    <t>rozšíření pro šachty a HV</t>
  </si>
  <si>
    <t>4*7+3*2</t>
  </si>
  <si>
    <t>rozšíření pro 16UV</t>
  </si>
  <si>
    <t>2,0*16+0,02</t>
  </si>
  <si>
    <t>Součet</t>
  </si>
  <si>
    <t>139001101</t>
  </si>
  <si>
    <t>Příplatek za ztížení vykopávky v blízkosti podzemního vedení</t>
  </si>
  <si>
    <t>1069756944</t>
  </si>
  <si>
    <t>1,0*1,0*1,0*(29+5+10)</t>
  </si>
  <si>
    <t>151811131</t>
  </si>
  <si>
    <t>Osazení pažicího boxu hl výkopu do 4 m š do 1,2 m</t>
  </si>
  <si>
    <t>m2</t>
  </si>
  <si>
    <t>-96724028</t>
  </si>
  <si>
    <t>1,60*2*(157+13)</t>
  </si>
  <si>
    <t>1,70*2*(64+17)</t>
  </si>
  <si>
    <t>2,50*2*(300+46)</t>
  </si>
  <si>
    <t>navíc pro šachty a vpusti</t>
  </si>
  <si>
    <t>100,6</t>
  </si>
  <si>
    <t>151811231</t>
  </si>
  <si>
    <t>Odstranění pažicího boxu hl výkopu do 4 m š do 1,2 m</t>
  </si>
  <si>
    <t>1158170585</t>
  </si>
  <si>
    <t>175151101</t>
  </si>
  <si>
    <t>Obsypání potrubí strojně sypaninou bez prohození, uloženou do 3 m</t>
  </si>
  <si>
    <t>-1862809666</t>
  </si>
  <si>
    <t>min.200mm nad vrchol potrubí</t>
  </si>
  <si>
    <t>potrubí stok DN 300</t>
  </si>
  <si>
    <t>1,0*0,60*521</t>
  </si>
  <si>
    <t>potrubí přípojek</t>
  </si>
  <si>
    <t>1,0*0,40*75</t>
  </si>
  <si>
    <t>Mezisoučet</t>
  </si>
  <si>
    <t>-3,14*0,15*0,15*521-0,19</t>
  </si>
  <si>
    <t>58337303</t>
  </si>
  <si>
    <t>štěrkopísek frakce 0/8</t>
  </si>
  <si>
    <t>t</t>
  </si>
  <si>
    <t>1036545231</t>
  </si>
  <si>
    <t>305,60*2,0</t>
  </si>
  <si>
    <t>174151101</t>
  </si>
  <si>
    <t>Zásyp jam, šachet rýh nebo kolem objektů sypaninou se zhutněním</t>
  </si>
  <si>
    <t>1312918486</t>
  </si>
  <si>
    <t>zpětný zásyp</t>
  </si>
  <si>
    <t>nakoupeným materiálem</t>
  </si>
  <si>
    <t>výkop</t>
  </si>
  <si>
    <t>1077</t>
  </si>
  <si>
    <t>méně podsypy, obsypy, objem šachet a vpustí</t>
  </si>
  <si>
    <t>-59,60-342,6-1,5*13-0,2*16-1,5*3+0,4</t>
  </si>
  <si>
    <t>58331200</t>
  </si>
  <si>
    <t>štěrkopísek netříděný</t>
  </si>
  <si>
    <t>-995280280</t>
  </si>
  <si>
    <t>pro zpětný zásyp</t>
  </si>
  <si>
    <t>648*2,0</t>
  </si>
  <si>
    <t>162751113</t>
  </si>
  <si>
    <t>Vodorovné přemístění přes 5 000 do 6000 m výkopku/sypaniny z horniny třídy těžitelnosti I skupiny 1 až 3</t>
  </si>
  <si>
    <t>1471099441</t>
  </si>
  <si>
    <t>veškerá zemina</t>
  </si>
  <si>
    <t>171251201</t>
  </si>
  <si>
    <t>Uložení sypaniny na skládky nebo meziskládky</t>
  </si>
  <si>
    <t>590733030</t>
  </si>
  <si>
    <t>171201231</t>
  </si>
  <si>
    <t>Poplatek za uložení zeminy a kamení na recyklační skládce (skládkovné) kód odpadu 17 05 04</t>
  </si>
  <si>
    <t>-1554769764</t>
  </si>
  <si>
    <t>1077*2,0</t>
  </si>
  <si>
    <t>162351103</t>
  </si>
  <si>
    <t>Vodorovné přemístění přes 50 do 500 m výkopku/sypaniny z horniny třídy těžitelnosti I skupiny 1 až 3</t>
  </si>
  <si>
    <t>478364034</t>
  </si>
  <si>
    <t>přemístění materiálu pro podsypy a obsypy</t>
  </si>
  <si>
    <t>po stavbě k místu upotřebení</t>
  </si>
  <si>
    <t>náhrada přesunu hmot dle 827-1</t>
  </si>
  <si>
    <t>dle ÚRS Praha</t>
  </si>
  <si>
    <t>60+306</t>
  </si>
  <si>
    <t>Zemní práce - přípravné a přidružené práce</t>
  </si>
  <si>
    <t>113107223</t>
  </si>
  <si>
    <t>Odstranění podkladu z kameniva drceného tl přes 200 do 300 mm strojně pl přes 200 m2</t>
  </si>
  <si>
    <t>-1793216941</t>
  </si>
  <si>
    <t>odstranění podkladu komunikace</t>
  </si>
  <si>
    <t>po odstranění krytu (provede SÚS)</t>
  </si>
  <si>
    <t>1,0*(289+12+113+13+17+46)</t>
  </si>
  <si>
    <t>Podkladní a vedlejší konstrukce kromě vozovek a železničního svršku</t>
  </si>
  <si>
    <t>451573111</t>
  </si>
  <si>
    <t>Lože pod potrubí otevřený výkop z písku a štěrkopísku</t>
  </si>
  <si>
    <t>997292107</t>
  </si>
  <si>
    <t>pod potrubí</t>
  </si>
  <si>
    <t>1,0*0,10*521</t>
  </si>
  <si>
    <t>1,0*0,10*75</t>
  </si>
  <si>
    <t>452112112</t>
  </si>
  <si>
    <t>Osazení betonových prstenců nebo rámů v do 100 mm pod poklopy a mříže</t>
  </si>
  <si>
    <t>kus</t>
  </si>
  <si>
    <t>-1064156604</t>
  </si>
  <si>
    <t>pro šachtu Š1 -Š12 + UV4</t>
  </si>
  <si>
    <t>7+3+3+2</t>
  </si>
  <si>
    <t>59224184</t>
  </si>
  <si>
    <t>prstenec šachtový vyrovnávací betonový 625x120x40mm</t>
  </si>
  <si>
    <t>753107656</t>
  </si>
  <si>
    <t>59224185</t>
  </si>
  <si>
    <t>prstenec šachtový vyrovnávací betonový 625x120x60mm</t>
  </si>
  <si>
    <t>-51828520</t>
  </si>
  <si>
    <t>59224176</t>
  </si>
  <si>
    <t>prstenec šachtový vyrovnávací betonový 625x120x80mm</t>
  </si>
  <si>
    <t>-1767230603</t>
  </si>
  <si>
    <t>59224187</t>
  </si>
  <si>
    <t>prstenec šachtový vyrovnávací betonový 625x120x100mm</t>
  </si>
  <si>
    <t>-1427037619</t>
  </si>
  <si>
    <t>452112122</t>
  </si>
  <si>
    <t>Osazení betonových prstenců nebo rámů v přes 100 do 200 mm pod poklopy a mříže</t>
  </si>
  <si>
    <t>-1611254476</t>
  </si>
  <si>
    <t>pro šachtu Š1</t>
  </si>
  <si>
    <t>59224188</t>
  </si>
  <si>
    <t>prstenec šachtový vyrovnávací betonový 625x120x120mm</t>
  </si>
  <si>
    <t>-645830345</t>
  </si>
  <si>
    <t>451317111</t>
  </si>
  <si>
    <t>Podklad pod dlažbu z betonu prostého pro prostředí s mrazovými cykly C 25/30 tl do 100 mm</t>
  </si>
  <si>
    <t>-1919819534</t>
  </si>
  <si>
    <t>pro opevnění u horských vpustí</t>
  </si>
  <si>
    <t>výměra dle PD</t>
  </si>
  <si>
    <t>14,80</t>
  </si>
  <si>
    <t>Zpevněné plochy kromě vozovek a železničních svršků</t>
  </si>
  <si>
    <t>465513127</t>
  </si>
  <si>
    <t>Dlažba z lomového kamene na cementovou maltu s vyspárováním tl 200 mm</t>
  </si>
  <si>
    <t>1088916240</t>
  </si>
  <si>
    <t>opevnění u horských vpustí</t>
  </si>
  <si>
    <t>Komunikace pozemní</t>
  </si>
  <si>
    <t>564851111</t>
  </si>
  <si>
    <t>Podklad ze štěrkodrtě ŠD plochy přes 100 m2 tl 150 mm</t>
  </si>
  <si>
    <t>-357259873</t>
  </si>
  <si>
    <t>obnova podkladu komunikace</t>
  </si>
  <si>
    <t>obnovu krytu provede SÚS</t>
  </si>
  <si>
    <t>2x tl.150mm</t>
  </si>
  <si>
    <t>1,0*(289+12+113+13+17+46)*2</t>
  </si>
  <si>
    <t>87</t>
  </si>
  <si>
    <t>Potrubí z trub plastických a skleněných</t>
  </si>
  <si>
    <t>871310320</t>
  </si>
  <si>
    <t>Montáž kanalizačního potrubí hladkého plnostěnného SN 12 z polypropylenu DN 150</t>
  </si>
  <si>
    <t>2083943017</t>
  </si>
  <si>
    <t>přípojky</t>
  </si>
  <si>
    <t>75</t>
  </si>
  <si>
    <t>28617025</t>
  </si>
  <si>
    <t>trubka kanalizační PP plnostěnná třívrstvá DN 150x1000mm SN12</t>
  </si>
  <si>
    <t>1470891692</t>
  </si>
  <si>
    <t>75*1,015+0,87</t>
  </si>
  <si>
    <t>871370330</t>
  </si>
  <si>
    <t>Montáž kanalizačního potrubí hladkého plnostěnného SN 16 z polypropylenu DN 300</t>
  </si>
  <si>
    <t>-683847657</t>
  </si>
  <si>
    <t>stoka D1</t>
  </si>
  <si>
    <t>157</t>
  </si>
  <si>
    <t>stoka D2</t>
  </si>
  <si>
    <t>64</t>
  </si>
  <si>
    <t>stoka D3</t>
  </si>
  <si>
    <t>300</t>
  </si>
  <si>
    <t>28617097</t>
  </si>
  <si>
    <t>trubka kanalizační PP plnostěnná třívrstvá DN 300x6000mm SN16</t>
  </si>
  <si>
    <t>1388944762</t>
  </si>
  <si>
    <t>521*1,015+0,18</t>
  </si>
  <si>
    <t>877370320</t>
  </si>
  <si>
    <t>Montáž odboček na kanalizačním potrubí z PP nebo tvrdého PVC trub hladkých plnostěnných DN 300</t>
  </si>
  <si>
    <t>32113946</t>
  </si>
  <si>
    <t>odbočka 300/150 k vpustím</t>
  </si>
  <si>
    <t>28617214</t>
  </si>
  <si>
    <t>odbočka kanalizační PP SN16 45° DN 300/150</t>
  </si>
  <si>
    <t>-1416484397</t>
  </si>
  <si>
    <t>8990000R2</t>
  </si>
  <si>
    <t xml:space="preserve">Vyčištění potrubí po pokládce, provedení zkoušky těsnosti a průchodnosti kanalizace vč.revizních šachet </t>
  </si>
  <si>
    <t>806919370</t>
  </si>
  <si>
    <t>521+75</t>
  </si>
  <si>
    <t>89</t>
  </si>
  <si>
    <t>Ostatní konstrukce</t>
  </si>
  <si>
    <t>891375111</t>
  </si>
  <si>
    <t>Montáž koncových klapek hrdlových DN 300</t>
  </si>
  <si>
    <t>424884681</t>
  </si>
  <si>
    <t>Poznámka k položce:_x000D_
rekonstrukce propustku vč.výústního objektu _x000D_
není součást tohoto rozpočtu</t>
  </si>
  <si>
    <t>žabí klapka pro výústní objekt</t>
  </si>
  <si>
    <t>42284024</t>
  </si>
  <si>
    <t>klapka zpětná koncová litinová pro odpadní vodu L55 067 601 DN 300</t>
  </si>
  <si>
    <t>-1701717532</t>
  </si>
  <si>
    <t>894414111</t>
  </si>
  <si>
    <t>Osazení betonových nebo železobetonových dílců pro šachty skruží základových (dno)</t>
  </si>
  <si>
    <t>-498475642</t>
  </si>
  <si>
    <t>592243371</t>
  </si>
  <si>
    <t>dno betonové šachty kanalizační přímé TBZ-Q PERF300-750</t>
  </si>
  <si>
    <t>515210416</t>
  </si>
  <si>
    <t>Poznámka k položce:_x000D_
popř.TBZ-Q 300-750</t>
  </si>
  <si>
    <t>28612250</t>
  </si>
  <si>
    <t>vložka šachtová kanalizační DN 150</t>
  </si>
  <si>
    <t>1551716533</t>
  </si>
  <si>
    <t>do prefabrikovaného dna při výrobě</t>
  </si>
  <si>
    <t>pro přípojku UV</t>
  </si>
  <si>
    <t>28612251</t>
  </si>
  <si>
    <t>vložka šachtová kanalizační DN 200</t>
  </si>
  <si>
    <t>353262321</t>
  </si>
  <si>
    <t>pro přípojky k HV1 a HV2</t>
  </si>
  <si>
    <t>28612253</t>
  </si>
  <si>
    <t>vložka šachtová kanalizační DN 300</t>
  </si>
  <si>
    <t>-1358328480</t>
  </si>
  <si>
    <t>pro potrubí v šachtách</t>
  </si>
  <si>
    <t>pro přípojku k HV3</t>
  </si>
  <si>
    <t>894411311</t>
  </si>
  <si>
    <t>Osazení betonových nebo železobetonových dílců pro šachty skruží rovných</t>
  </si>
  <si>
    <t>-891191160</t>
  </si>
  <si>
    <t>3+6+4+2</t>
  </si>
  <si>
    <t>59224070</t>
  </si>
  <si>
    <t>skruž betonová DN 1000x1000 PS, 100x100x12cm</t>
  </si>
  <si>
    <t>-2144201087</t>
  </si>
  <si>
    <t>59224068</t>
  </si>
  <si>
    <t>skruž betonová DN 1000x500 PS, 100x50x12cm</t>
  </si>
  <si>
    <t>-755662449</t>
  </si>
  <si>
    <t>592240681</t>
  </si>
  <si>
    <t>skruž betonová DN 1000x330 SK, 100x33x12cm</t>
  </si>
  <si>
    <t>-1230222857</t>
  </si>
  <si>
    <t>59224066</t>
  </si>
  <si>
    <t>skruž betonová DN 1000x250 PS, 100x25x12cm</t>
  </si>
  <si>
    <t>2045816739</t>
  </si>
  <si>
    <t>894412411</t>
  </si>
  <si>
    <t>Osazení betonových nebo železobetonových dílců pro šachty skruží přechodových</t>
  </si>
  <si>
    <t>1582454308</t>
  </si>
  <si>
    <t>59224168</t>
  </si>
  <si>
    <t>skruž betonová přechodová 62,5/100x60x12cm, stupadla poplastovaná kapsová</t>
  </si>
  <si>
    <t>-1143671984</t>
  </si>
  <si>
    <t>894414211</t>
  </si>
  <si>
    <t>Osazení betonových nebo železobetonových dílců pro šachty desek zákrytových</t>
  </si>
  <si>
    <t>2071282485</t>
  </si>
  <si>
    <t>pro šachty</t>
  </si>
  <si>
    <t>59224075</t>
  </si>
  <si>
    <t>deska betonová zákrytová k ukončení šachet 1000/625x200mm</t>
  </si>
  <si>
    <t>1963041084</t>
  </si>
  <si>
    <t>59224348</t>
  </si>
  <si>
    <t>těsnění elastomerové pro spojení šachetních dílů DN 1000</t>
  </si>
  <si>
    <t>-611549703</t>
  </si>
  <si>
    <t>899104112</t>
  </si>
  <si>
    <t>Osazení poklopů litinových, ocelových nebo železobetonových včetně rámů pro třídu zatížení D400, E600</t>
  </si>
  <si>
    <t>812265161</t>
  </si>
  <si>
    <t xml:space="preserve">pro šachtu Š1 -Š12 </t>
  </si>
  <si>
    <t>59224661</t>
  </si>
  <si>
    <t>poklop šachtový betonový, litinový rám 785(610)x160mm D400 s odvětráním</t>
  </si>
  <si>
    <t>-608076588</t>
  </si>
  <si>
    <t>899204112</t>
  </si>
  <si>
    <t>Osazení mříží litinových včetně rámů a košů na bahno pro třídu zatížení D400, E600</t>
  </si>
  <si>
    <t>-1771033213</t>
  </si>
  <si>
    <t>pro UV4</t>
  </si>
  <si>
    <t>55241043</t>
  </si>
  <si>
    <t>mříž šachtová dešťová litinová DN 425 pro třídu zatížení D400 čtverec</t>
  </si>
  <si>
    <t>-631506972</t>
  </si>
  <si>
    <t>55241001</t>
  </si>
  <si>
    <t>koš kalový pod kruhovou mříž - těžký</t>
  </si>
  <si>
    <t>-2140771909</t>
  </si>
  <si>
    <t>8959411R1</t>
  </si>
  <si>
    <t>Vpusť kanalizační horská z betonových dílců rozměru 1500/900/1350 mm vč.vtokové mříže - montáž a dodávka vč.dopravy</t>
  </si>
  <si>
    <t>1511137448</t>
  </si>
  <si>
    <t>HV1 - HV3</t>
  </si>
  <si>
    <t>8959413R1</t>
  </si>
  <si>
    <t>Uliční vpusť DN 450 z betonových dílců vč.rámu s mříží - montáž a dodávka vč.dopravy</t>
  </si>
  <si>
    <t>-714077930</t>
  </si>
  <si>
    <t>Poznámka k položce:_x000D_
včetně podkladního betonu</t>
  </si>
  <si>
    <t>UV1 - UV18 mimo 2 stávající</t>
  </si>
  <si>
    <t>18-2</t>
  </si>
  <si>
    <t>8948126R1</t>
  </si>
  <si>
    <t xml:space="preserve">Vyvrtání a utěsnění otvoru pro potrubí DN 300 ve stěně šachty </t>
  </si>
  <si>
    <t>1354406686</t>
  </si>
  <si>
    <t>napojení stoky D3 do stávající šachtu</t>
  </si>
  <si>
    <t>8948126R2</t>
  </si>
  <si>
    <t>Napojení potrubí PP DN300 do železobetonové stěny rámu propustku vč.utěsnění a vč.chráničky DN400 mezikruží</t>
  </si>
  <si>
    <t>-691288289</t>
  </si>
  <si>
    <t>výkres č.D 4.5</t>
  </si>
  <si>
    <t>93</t>
  </si>
  <si>
    <t>Různé dokončovací konstrukce a práce inženýrských staveb</t>
  </si>
  <si>
    <t>9389021R1</t>
  </si>
  <si>
    <t>Pročištění a zkapacitnění příkopů komunikací vč.likvidace nánosů</t>
  </si>
  <si>
    <t>-1919335546</t>
  </si>
  <si>
    <t>6,5+28+13+25+19,5+30+18,5</t>
  </si>
  <si>
    <t>3,5+11,5+13,5+13+8,5+8+5,5</t>
  </si>
  <si>
    <t>9+23+11+21,5+8+8,5+13,5+10</t>
  </si>
  <si>
    <t>5+15+24,5+11,5+8,5+8,5+46,5</t>
  </si>
  <si>
    <t>19,5+9+9,5+19,5+8,5</t>
  </si>
  <si>
    <t>997</t>
  </si>
  <si>
    <t>Přesun sutě</t>
  </si>
  <si>
    <t>62</t>
  </si>
  <si>
    <t>997221551</t>
  </si>
  <si>
    <t>Vodorovná doprava suti ze sypkých materiálů do 1 km</t>
  </si>
  <si>
    <t>221655962</t>
  </si>
  <si>
    <t>63</t>
  </si>
  <si>
    <t>997221559</t>
  </si>
  <si>
    <t>Příplatek za každý další 1 km u vodorovné dopravy suti ze sypkých materiálů</t>
  </si>
  <si>
    <t>415504904</t>
  </si>
  <si>
    <t>celkem 6km</t>
  </si>
  <si>
    <t>215,60*5</t>
  </si>
  <si>
    <t>997221873</t>
  </si>
  <si>
    <t>Poplatek za uložení na recyklační skládce (skládkovné) stavebního odpadu zeminy a kamení zatříděného do Katalogu odpadů pod kódem 17 05 04</t>
  </si>
  <si>
    <t>-1456122365</t>
  </si>
  <si>
    <t>998</t>
  </si>
  <si>
    <t>Přesun hmot</t>
  </si>
  <si>
    <t>65</t>
  </si>
  <si>
    <t>998276101</t>
  </si>
  <si>
    <t>Přesun hmot pro trubní vedení z trub z plastických hmot otevřený výkop</t>
  </si>
  <si>
    <t>-937195335</t>
  </si>
  <si>
    <t>VRN</t>
  </si>
  <si>
    <t>Vedlejší rozpočtové náklady</t>
  </si>
  <si>
    <t>66</t>
  </si>
  <si>
    <t>0100000R1</t>
  </si>
  <si>
    <t>Výškové a polohové vytýčení všech inženýrských sítí na staveništi a jejich ověření u správců</t>
  </si>
  <si>
    <t>kpl</t>
  </si>
  <si>
    <t>1024</t>
  </si>
  <si>
    <t>-45607413</t>
  </si>
  <si>
    <t>67</t>
  </si>
  <si>
    <t>0100000R2</t>
  </si>
  <si>
    <t>Vytýčení základních směrových a výškových bodů stavby</t>
  </si>
  <si>
    <t>-1786892781</t>
  </si>
  <si>
    <t>68</t>
  </si>
  <si>
    <t>0100000R3</t>
  </si>
  <si>
    <t>Zaměření skutečného provedení stavby</t>
  </si>
  <si>
    <t>-766567820</t>
  </si>
  <si>
    <t>69</t>
  </si>
  <si>
    <t>0130000R2</t>
  </si>
  <si>
    <t>Dokumentace skutečného provedení stavby</t>
  </si>
  <si>
    <t>1316933454</t>
  </si>
  <si>
    <t xml:space="preserve">Poznámka k položce:_x000D_
 </t>
  </si>
  <si>
    <t>70</t>
  </si>
  <si>
    <t>0300000R1</t>
  </si>
  <si>
    <t>Zařízení staveniště - vybavení (buňky, TOI), zabezpečení, zrušení staveniště, připojení na inženýrské sítě</t>
  </si>
  <si>
    <t>-1880338431</t>
  </si>
  <si>
    <t>71</t>
  </si>
  <si>
    <t>0300000R2</t>
  </si>
  <si>
    <t>Dopravní opatření po dobu výstavby vč.projednání</t>
  </si>
  <si>
    <t>1320223134</t>
  </si>
  <si>
    <t>72</t>
  </si>
  <si>
    <t>0400020R1</t>
  </si>
  <si>
    <t>Kompletační a koordinační činnost</t>
  </si>
  <si>
    <t>1582380002</t>
  </si>
  <si>
    <t>73</t>
  </si>
  <si>
    <t>0400000R2</t>
  </si>
  <si>
    <t>Zkoušky hutnění konstrukce vozovky</t>
  </si>
  <si>
    <t>kč</t>
  </si>
  <si>
    <t>-974191219</t>
  </si>
  <si>
    <t>Poznámka k položce:_x000D_
podkladní vrstvy</t>
  </si>
  <si>
    <t>Hřebeč - odvodnění ulice Opletalova</t>
  </si>
  <si>
    <t>24. 7. 2023</t>
  </si>
  <si>
    <t>Vyplň údaj</t>
  </si>
  <si>
    <t>Stavba: 131601 - III/0066, III/00711, III/00716 Hřebeč, rekonstrukce silnic -  II. etapa</t>
  </si>
  <si>
    <t>III/0066, III/00711, III/00716 Hřebeč, rekonstrukce silnic -  II. etapa</t>
  </si>
  <si>
    <t>III/0066, III/00711, III/00716 Hřebeč, rekonstrukce silnic - II.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</si>
</sst>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  <numFmt numFmtId="165" formatCode="dd\.mm\.yyyy"/>
    <numFmt numFmtId="166" formatCode="#,##0.00%"/>
    <numFmt numFmtId="167" formatCode="#,##0.00000"/>
  </numFmts>
  <fonts count="35" x14ac:knownFonts="1">
    <font>
      <sz val="10"/>
      <name val="Arial"/>
    </font>
    <font>
      <b/>
      <sz val="16"/>
      <color rgb="FF00000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1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 CE"/>
      <family val="2"/>
    </font>
    <font>
      <b/>
      <sz val="14"/>
      <name val="Arial CE"/>
      <family val="2"/>
      <charset val="238"/>
    </font>
    <font>
      <sz val="10"/>
      <color rgb="FF3366FF"/>
      <name val="Arial CE"/>
      <family val="2"/>
      <charset val="238"/>
    </font>
    <font>
      <sz val="10"/>
      <color rgb="FF969696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8"/>
      <color rgb="FF969696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9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9"/>
      <color rgb="FF969696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7"/>
      <color rgb="FF969696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0000A8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i/>
      <sz val="7"/>
      <color rgb="FF969696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FFFFCC"/>
      </patternFill>
    </fill>
    <fill>
      <patternFill patternType="solid">
        <fgColor rgb="FFD2D2D2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</borders>
  <cellStyleXfs count="8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  <xf numFmtId="0" fontId="8" fillId="0" borderId="0"/>
  </cellStyleXfs>
  <cellXfs count="193">
    <xf numFmtId="0" fontId="0" fillId="0" borderId="0" xfId="0"/>
    <xf numFmtId="0" fontId="4" fillId="3" borderId="1" xfId="6" applyFont="1" applyFill="1" applyBorder="1" applyAlignment="1">
      <alignment horizontal="center" vertical="center" wrapText="1"/>
    </xf>
    <xf numFmtId="0" fontId="0" fillId="2" borderId="2" xfId="6" applyFont="1" applyFill="1" applyBorder="1"/>
    <xf numFmtId="0" fontId="1" fillId="2" borderId="0" xfId="6" applyFont="1" applyFill="1" applyAlignment="1">
      <alignment horizontal="center" vertical="center"/>
    </xf>
    <xf numFmtId="0" fontId="0" fillId="2" borderId="0" xfId="6" applyFont="1" applyFill="1"/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2" borderId="5" xfId="6" applyFont="1" applyFill="1" applyBorder="1"/>
    <xf numFmtId="0" fontId="3" fillId="0" borderId="1" xfId="6" applyFont="1" applyBorder="1" applyAlignment="1">
      <alignment horizontal="left"/>
    </xf>
    <xf numFmtId="4" fontId="3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4" fontId="0" fillId="2" borderId="1" xfId="6" applyNumberFormat="1" applyFont="1" applyFill="1" applyBorder="1" applyAlignment="1">
      <alignment horizontal="center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  <xf numFmtId="49" fontId="3" fillId="0" borderId="1" xfId="6" applyNumberFormat="1" applyFont="1" applyBorder="1" applyAlignment="1">
      <alignment horizontal="left"/>
    </xf>
    <xf numFmtId="4" fontId="3" fillId="0" borderId="1" xfId="0" applyNumberFormat="1" applyFont="1" applyBorder="1" applyAlignment="1">
      <alignment horizontal="right"/>
    </xf>
    <xf numFmtId="0" fontId="8" fillId="0" borderId="0" xfId="7"/>
    <xf numFmtId="0" fontId="8" fillId="0" borderId="0" xfId="7" applyAlignment="1">
      <alignment horizontal="left" vertical="center"/>
    </xf>
    <xf numFmtId="0" fontId="8" fillId="0" borderId="6" xfId="7" applyBorder="1"/>
    <xf numFmtId="0" fontId="8" fillId="0" borderId="7" xfId="7" applyBorder="1"/>
    <xf numFmtId="0" fontId="8" fillId="0" borderId="8" xfId="7" applyBorder="1"/>
    <xf numFmtId="0" fontId="9" fillId="0" borderId="0" xfId="7" applyFont="1" applyAlignment="1">
      <alignment horizontal="left" vertical="center"/>
    </xf>
    <xf numFmtId="0" fontId="10" fillId="0" borderId="0" xfId="7" applyFont="1" applyAlignment="1">
      <alignment horizontal="left" vertical="center"/>
    </xf>
    <xf numFmtId="0" fontId="11" fillId="0" borderId="0" xfId="7" applyFont="1" applyAlignment="1">
      <alignment horizontal="left" vertical="center"/>
    </xf>
    <xf numFmtId="0" fontId="8" fillId="0" borderId="0" xfId="7" applyAlignment="1">
      <alignment vertical="center"/>
    </xf>
    <xf numFmtId="0" fontId="8" fillId="0" borderId="8" xfId="7" applyBorder="1" applyAlignment="1">
      <alignment vertical="center"/>
    </xf>
    <xf numFmtId="0" fontId="13" fillId="0" borderId="0" xfId="7" applyFont="1" applyAlignment="1">
      <alignment horizontal="left" vertical="center"/>
    </xf>
    <xf numFmtId="165" fontId="13" fillId="0" borderId="0" xfId="7" applyNumberFormat="1" applyFont="1" applyAlignment="1">
      <alignment horizontal="left" vertical="center"/>
    </xf>
    <xf numFmtId="0" fontId="13" fillId="4" borderId="0" xfId="7" applyFont="1" applyFill="1" applyAlignment="1" applyProtection="1">
      <alignment horizontal="left" vertical="center"/>
      <protection locked="0"/>
    </xf>
    <xf numFmtId="0" fontId="8" fillId="0" borderId="0" xfId="7" applyAlignment="1">
      <alignment vertical="center" wrapText="1"/>
    </xf>
    <xf numFmtId="0" fontId="8" fillId="0" borderId="8" xfId="7" applyBorder="1" applyAlignment="1">
      <alignment vertical="center" wrapText="1"/>
    </xf>
    <xf numFmtId="0" fontId="13" fillId="0" borderId="0" xfId="7" applyFont="1" applyAlignment="1">
      <alignment horizontal="left" vertical="center" wrapText="1"/>
    </xf>
    <xf numFmtId="0" fontId="8" fillId="0" borderId="9" xfId="7" applyBorder="1" applyAlignment="1">
      <alignment vertical="center"/>
    </xf>
    <xf numFmtId="0" fontId="14" fillId="0" borderId="0" xfId="7" applyFont="1" applyAlignment="1">
      <alignment horizontal="left" vertical="center"/>
    </xf>
    <xf numFmtId="4" fontId="15" fillId="0" borderId="0" xfId="7" applyNumberFormat="1" applyFont="1" applyAlignment="1">
      <alignment vertical="center"/>
    </xf>
    <xf numFmtId="0" fontId="11" fillId="0" borderId="0" xfId="7" applyFont="1" applyAlignment="1">
      <alignment horizontal="right" vertical="center"/>
    </xf>
    <xf numFmtId="0" fontId="16" fillId="0" borderId="0" xfId="7" applyFont="1" applyAlignment="1">
      <alignment horizontal="left" vertical="center"/>
    </xf>
    <xf numFmtId="4" fontId="11" fillId="0" borderId="0" xfId="7" applyNumberFormat="1" applyFont="1" applyAlignment="1">
      <alignment vertical="center"/>
    </xf>
    <xf numFmtId="166" fontId="11" fillId="0" borderId="0" xfId="7" applyNumberFormat="1" applyFont="1" applyAlignment="1">
      <alignment horizontal="right" vertical="center"/>
    </xf>
    <xf numFmtId="0" fontId="8" fillId="5" borderId="0" xfId="7" applyFill="1" applyAlignment="1">
      <alignment vertical="center"/>
    </xf>
    <xf numFmtId="0" fontId="17" fillId="5" borderId="10" xfId="7" applyFont="1" applyFill="1" applyBorder="1" applyAlignment="1">
      <alignment horizontal="left" vertical="center"/>
    </xf>
    <xf numFmtId="0" fontId="8" fillId="5" borderId="11" xfId="7" applyFill="1" applyBorder="1" applyAlignment="1">
      <alignment vertical="center"/>
    </xf>
    <xf numFmtId="0" fontId="17" fillId="5" borderId="11" xfId="7" applyFont="1" applyFill="1" applyBorder="1" applyAlignment="1">
      <alignment horizontal="right" vertical="center"/>
    </xf>
    <xf numFmtId="0" fontId="17" fillId="5" borderId="11" xfId="7" applyFont="1" applyFill="1" applyBorder="1" applyAlignment="1">
      <alignment horizontal="center" vertical="center"/>
    </xf>
    <xf numFmtId="4" fontId="17" fillId="5" borderId="11" xfId="7" applyNumberFormat="1" applyFont="1" applyFill="1" applyBorder="1" applyAlignment="1">
      <alignment vertical="center"/>
    </xf>
    <xf numFmtId="0" fontId="8" fillId="5" borderId="12" xfId="7" applyFill="1" applyBorder="1" applyAlignment="1">
      <alignment vertical="center"/>
    </xf>
    <xf numFmtId="0" fontId="18" fillId="0" borderId="13" xfId="7" applyFont="1" applyBorder="1" applyAlignment="1">
      <alignment horizontal="left" vertical="center"/>
    </xf>
    <xf numFmtId="0" fontId="8" fillId="0" borderId="13" xfId="7" applyBorder="1" applyAlignment="1">
      <alignment vertical="center"/>
    </xf>
    <xf numFmtId="0" fontId="11" fillId="0" borderId="14" xfId="7" applyFont="1" applyBorder="1" applyAlignment="1">
      <alignment horizontal="left" vertical="center"/>
    </xf>
    <xf numFmtId="0" fontId="8" fillId="0" borderId="14" xfId="7" applyBorder="1" applyAlignment="1">
      <alignment vertical="center"/>
    </xf>
    <xf numFmtId="0" fontId="11" fillId="0" borderId="14" xfId="7" applyFont="1" applyBorder="1" applyAlignment="1">
      <alignment horizontal="center" vertical="center"/>
    </xf>
    <xf numFmtId="0" fontId="11" fillId="0" borderId="14" xfId="7" applyFont="1" applyBorder="1" applyAlignment="1">
      <alignment horizontal="right" vertical="center"/>
    </xf>
    <xf numFmtId="0" fontId="8" fillId="0" borderId="15" xfId="7" applyBorder="1" applyAlignment="1">
      <alignment vertical="center"/>
    </xf>
    <xf numFmtId="0" fontId="8" fillId="0" borderId="16" xfId="7" applyBorder="1" applyAlignment="1">
      <alignment vertical="center"/>
    </xf>
    <xf numFmtId="0" fontId="8" fillId="0" borderId="6" xfId="7" applyBorder="1" applyAlignment="1">
      <alignment vertical="center"/>
    </xf>
    <xf numFmtId="0" fontId="8" fillId="0" borderId="7" xfId="7" applyBorder="1" applyAlignment="1">
      <alignment vertical="center"/>
    </xf>
    <xf numFmtId="0" fontId="19" fillId="5" borderId="0" xfId="7" applyFont="1" applyFill="1" applyAlignment="1">
      <alignment horizontal="left" vertical="center"/>
    </xf>
    <xf numFmtId="0" fontId="19" fillId="5" borderId="0" xfId="7" applyFont="1" applyFill="1" applyAlignment="1">
      <alignment horizontal="right" vertical="center"/>
    </xf>
    <xf numFmtId="0" fontId="20" fillId="0" borderId="0" xfId="7" applyFont="1" applyAlignment="1">
      <alignment horizontal="left" vertical="center"/>
    </xf>
    <xf numFmtId="0" fontId="21" fillId="0" borderId="0" xfId="7" applyFont="1" applyAlignment="1">
      <alignment vertical="center"/>
    </xf>
    <xf numFmtId="0" fontId="21" fillId="0" borderId="8" xfId="7" applyFont="1" applyBorder="1" applyAlignment="1">
      <alignment vertical="center"/>
    </xf>
    <xf numFmtId="0" fontId="21" fillId="0" borderId="17" xfId="7" applyFont="1" applyBorder="1" applyAlignment="1">
      <alignment horizontal="left" vertical="center"/>
    </xf>
    <xf numFmtId="0" fontId="21" fillId="0" borderId="17" xfId="7" applyFont="1" applyBorder="1" applyAlignment="1">
      <alignment vertical="center"/>
    </xf>
    <xf numFmtId="4" fontId="21" fillId="0" borderId="17" xfId="7" applyNumberFormat="1" applyFont="1" applyBorder="1" applyAlignment="1">
      <alignment vertical="center"/>
    </xf>
    <xf numFmtId="0" fontId="22" fillId="0" borderId="0" xfId="7" applyFont="1" applyAlignment="1">
      <alignment vertical="center"/>
    </xf>
    <xf numFmtId="0" fontId="22" fillId="0" borderId="8" xfId="7" applyFont="1" applyBorder="1" applyAlignment="1">
      <alignment vertical="center"/>
    </xf>
    <xf numFmtId="0" fontId="22" fillId="0" borderId="17" xfId="7" applyFont="1" applyBorder="1" applyAlignment="1">
      <alignment horizontal="left" vertical="center"/>
    </xf>
    <xf numFmtId="0" fontId="22" fillId="0" borderId="17" xfId="7" applyFont="1" applyBorder="1" applyAlignment="1">
      <alignment vertical="center"/>
    </xf>
    <xf numFmtId="4" fontId="22" fillId="0" borderId="17" xfId="7" applyNumberFormat="1" applyFont="1" applyBorder="1" applyAlignment="1">
      <alignment vertical="center"/>
    </xf>
    <xf numFmtId="0" fontId="8" fillId="0" borderId="0" xfId="7" applyAlignment="1">
      <alignment horizontal="center" vertical="center" wrapText="1"/>
    </xf>
    <xf numFmtId="0" fontId="8" fillId="0" borderId="8" xfId="7" applyBorder="1" applyAlignment="1">
      <alignment horizontal="center" vertical="center" wrapText="1"/>
    </xf>
    <xf numFmtId="0" fontId="19" fillId="5" borderId="18" xfId="7" applyFont="1" applyFill="1" applyBorder="1" applyAlignment="1">
      <alignment horizontal="center" vertical="center" wrapText="1"/>
    </xf>
    <xf numFmtId="0" fontId="19" fillId="5" borderId="19" xfId="7" applyFont="1" applyFill="1" applyBorder="1" applyAlignment="1">
      <alignment horizontal="center" vertical="center" wrapText="1"/>
    </xf>
    <xf numFmtId="0" fontId="19" fillId="5" borderId="20" xfId="7" applyFont="1" applyFill="1" applyBorder="1" applyAlignment="1">
      <alignment horizontal="center" vertical="center" wrapText="1"/>
    </xf>
    <xf numFmtId="0" fontId="19" fillId="5" borderId="0" xfId="7" applyFont="1" applyFill="1" applyAlignment="1">
      <alignment horizontal="center" vertical="center" wrapText="1"/>
    </xf>
    <xf numFmtId="0" fontId="23" fillId="0" borderId="18" xfId="7" applyFont="1" applyBorder="1" applyAlignment="1">
      <alignment horizontal="center" vertical="center" wrapText="1"/>
    </xf>
    <xf numFmtId="0" fontId="23" fillId="0" borderId="19" xfId="7" applyFont="1" applyBorder="1" applyAlignment="1">
      <alignment horizontal="center" vertical="center" wrapText="1"/>
    </xf>
    <xf numFmtId="0" fontId="23" fillId="0" borderId="20" xfId="7" applyFont="1" applyBorder="1" applyAlignment="1">
      <alignment horizontal="center" vertical="center" wrapText="1"/>
    </xf>
    <xf numFmtId="0" fontId="15" fillId="0" borderId="0" xfId="7" applyFont="1" applyAlignment="1">
      <alignment horizontal="left" vertical="center"/>
    </xf>
    <xf numFmtId="4" fontId="15" fillId="0" borderId="0" xfId="7" applyNumberFormat="1" applyFont="1"/>
    <xf numFmtId="0" fontId="8" fillId="0" borderId="21" xfId="7" applyBorder="1" applyAlignment="1">
      <alignment vertical="center"/>
    </xf>
    <xf numFmtId="167" fontId="24" fillId="0" borderId="9" xfId="7" applyNumberFormat="1" applyFont="1" applyBorder="1"/>
    <xf numFmtId="167" fontId="24" fillId="0" borderId="22" xfId="7" applyNumberFormat="1" applyFont="1" applyBorder="1"/>
    <xf numFmtId="4" fontId="25" fillId="0" borderId="0" xfId="7" applyNumberFormat="1" applyFont="1" applyAlignment="1">
      <alignment vertical="center"/>
    </xf>
    <xf numFmtId="0" fontId="26" fillId="0" borderId="0" xfId="7" applyFont="1"/>
    <xf numFmtId="0" fontId="26" fillId="0" borderId="8" xfId="7" applyFont="1" applyBorder="1"/>
    <xf numFmtId="0" fontId="26" fillId="0" borderId="0" xfId="7" applyFont="1" applyAlignment="1">
      <alignment horizontal="left"/>
    </xf>
    <xf numFmtId="0" fontId="21" fillId="0" borderId="0" xfId="7" applyFont="1" applyAlignment="1">
      <alignment horizontal="left"/>
    </xf>
    <xf numFmtId="0" fontId="26" fillId="0" borderId="0" xfId="7" applyFont="1" applyProtection="1">
      <protection locked="0"/>
    </xf>
    <xf numFmtId="4" fontId="21" fillId="0" borderId="0" xfId="7" applyNumberFormat="1" applyFont="1"/>
    <xf numFmtId="0" fontId="26" fillId="0" borderId="23" xfId="7" applyFont="1" applyBorder="1"/>
    <xf numFmtId="167" fontId="26" fillId="0" borderId="0" xfId="7" applyNumberFormat="1" applyFont="1"/>
    <xf numFmtId="167" fontId="26" fillId="0" borderId="24" xfId="7" applyNumberFormat="1" applyFont="1" applyBorder="1"/>
    <xf numFmtId="0" fontId="26" fillId="0" borderId="0" xfId="7" applyFont="1" applyAlignment="1">
      <alignment horizontal="center"/>
    </xf>
    <xf numFmtId="4" fontId="26" fillId="0" borderId="0" xfId="7" applyNumberFormat="1" applyFont="1" applyAlignment="1">
      <alignment vertical="center"/>
    </xf>
    <xf numFmtId="0" fontId="22" fillId="0" borderId="0" xfId="7" applyFont="1" applyAlignment="1">
      <alignment horizontal="left"/>
    </xf>
    <xf numFmtId="4" fontId="22" fillId="0" borderId="0" xfId="7" applyNumberFormat="1" applyFont="1"/>
    <xf numFmtId="0" fontId="19" fillId="0" borderId="25" xfId="7" applyFont="1" applyBorder="1" applyAlignment="1">
      <alignment horizontal="center" vertical="center"/>
    </xf>
    <xf numFmtId="49" fontId="19" fillId="0" borderId="25" xfId="7" applyNumberFormat="1" applyFont="1" applyBorder="1" applyAlignment="1">
      <alignment horizontal="left" vertical="center" wrapText="1"/>
    </xf>
    <xf numFmtId="0" fontId="19" fillId="0" borderId="25" xfId="7" applyFont="1" applyBorder="1" applyAlignment="1">
      <alignment horizontal="left" vertical="center" wrapText="1"/>
    </xf>
    <xf numFmtId="0" fontId="19" fillId="0" borderId="25" xfId="7" applyFont="1" applyBorder="1" applyAlignment="1">
      <alignment horizontal="center" vertical="center" wrapText="1"/>
    </xf>
    <xf numFmtId="4" fontId="19" fillId="0" borderId="25" xfId="7" applyNumberFormat="1" applyFont="1" applyBorder="1" applyAlignment="1">
      <alignment vertical="center"/>
    </xf>
    <xf numFmtId="4" fontId="19" fillId="4" borderId="25" xfId="7" applyNumberFormat="1" applyFont="1" applyFill="1" applyBorder="1" applyAlignment="1" applyProtection="1">
      <alignment vertical="center"/>
      <protection locked="0"/>
    </xf>
    <xf numFmtId="0" fontId="8" fillId="0" borderId="25" xfId="7" applyBorder="1" applyAlignment="1">
      <alignment vertical="center"/>
    </xf>
    <xf numFmtId="0" fontId="23" fillId="4" borderId="23" xfId="7" applyFont="1" applyFill="1" applyBorder="1" applyAlignment="1" applyProtection="1">
      <alignment horizontal="left" vertical="center"/>
      <protection locked="0"/>
    </xf>
    <xf numFmtId="0" fontId="23" fillId="0" borderId="0" xfId="7" applyFont="1" applyAlignment="1">
      <alignment horizontal="center" vertical="center"/>
    </xf>
    <xf numFmtId="167" fontId="23" fillId="0" borderId="0" xfId="7" applyNumberFormat="1" applyFont="1" applyAlignment="1">
      <alignment vertical="center"/>
    </xf>
    <xf numFmtId="167" fontId="23" fillId="0" borderId="24" xfId="7" applyNumberFormat="1" applyFont="1" applyBorder="1" applyAlignment="1">
      <alignment vertical="center"/>
    </xf>
    <xf numFmtId="0" fontId="19" fillId="0" borderId="0" xfId="7" applyFont="1" applyAlignment="1">
      <alignment horizontal="left" vertical="center"/>
    </xf>
    <xf numFmtId="4" fontId="8" fillId="0" borderId="0" xfId="7" applyNumberFormat="1" applyAlignment="1">
      <alignment vertical="center"/>
    </xf>
    <xf numFmtId="0" fontId="27" fillId="0" borderId="0" xfId="7" applyFont="1" applyAlignment="1">
      <alignment vertical="center"/>
    </xf>
    <xf numFmtId="0" fontId="27" fillId="0" borderId="8" xfId="7" applyFont="1" applyBorder="1" applyAlignment="1">
      <alignment vertical="center"/>
    </xf>
    <xf numFmtId="0" fontId="28" fillId="0" borderId="0" xfId="7" applyFont="1" applyAlignment="1">
      <alignment horizontal="left" vertical="center"/>
    </xf>
    <xf numFmtId="0" fontId="27" fillId="0" borderId="0" xfId="7" applyFont="1" applyAlignment="1">
      <alignment horizontal="left" vertical="center"/>
    </xf>
    <xf numFmtId="0" fontId="27" fillId="0" borderId="0" xfId="7" applyFont="1" applyAlignment="1">
      <alignment horizontal="left" vertical="center" wrapText="1"/>
    </xf>
    <xf numFmtId="4" fontId="27" fillId="0" borderId="0" xfId="7" applyNumberFormat="1" applyFont="1" applyAlignment="1">
      <alignment vertical="center"/>
    </xf>
    <xf numFmtId="0" fontId="27" fillId="0" borderId="0" xfId="7" applyFont="1" applyAlignment="1" applyProtection="1">
      <alignment vertical="center"/>
      <protection locked="0"/>
    </xf>
    <xf numFmtId="0" fontId="27" fillId="0" borderId="23" xfId="7" applyFont="1" applyBorder="1" applyAlignment="1">
      <alignment vertical="center"/>
    </xf>
    <xf numFmtId="0" fontId="27" fillId="0" borderId="24" xfId="7" applyFont="1" applyBorder="1" applyAlignment="1">
      <alignment vertical="center"/>
    </xf>
    <xf numFmtId="0" fontId="29" fillId="0" borderId="0" xfId="7" applyFont="1" applyAlignment="1">
      <alignment vertical="center"/>
    </xf>
    <xf numFmtId="0" fontId="29" fillId="0" borderId="8" xfId="7" applyFont="1" applyBorder="1" applyAlignment="1">
      <alignment vertical="center"/>
    </xf>
    <xf numFmtId="0" fontId="29" fillId="0" borderId="0" xfId="7" applyFont="1" applyAlignment="1">
      <alignment horizontal="left" vertical="center"/>
    </xf>
    <xf numFmtId="0" fontId="29" fillId="0" borderId="0" xfId="7" applyFont="1" applyAlignment="1">
      <alignment horizontal="left" vertical="center" wrapText="1"/>
    </xf>
    <xf numFmtId="0" fontId="29" fillId="0" borderId="0" xfId="7" applyFont="1" applyAlignment="1" applyProtection="1">
      <alignment vertical="center"/>
      <protection locked="0"/>
    </xf>
    <xf numFmtId="0" fontId="29" fillId="0" borderId="23" xfId="7" applyFont="1" applyBorder="1" applyAlignment="1">
      <alignment vertical="center"/>
    </xf>
    <xf numFmtId="0" fontId="29" fillId="0" borderId="24" xfId="7" applyFont="1" applyBorder="1" applyAlignment="1">
      <alignment vertical="center"/>
    </xf>
    <xf numFmtId="0" fontId="30" fillId="0" borderId="0" xfId="7" applyFont="1" applyAlignment="1">
      <alignment vertical="center"/>
    </xf>
    <xf numFmtId="0" fontId="30" fillId="0" borderId="8" xfId="7" applyFont="1" applyBorder="1" applyAlignment="1">
      <alignment vertical="center"/>
    </xf>
    <xf numFmtId="0" fontId="30" fillId="0" borderId="0" xfId="7" applyFont="1" applyAlignment="1">
      <alignment horizontal="left" vertical="center"/>
    </xf>
    <xf numFmtId="0" fontId="30" fillId="0" borderId="0" xfId="7" applyFont="1" applyAlignment="1">
      <alignment horizontal="left" vertical="center" wrapText="1"/>
    </xf>
    <xf numFmtId="4" fontId="30" fillId="0" borderId="0" xfId="7" applyNumberFormat="1" applyFont="1" applyAlignment="1">
      <alignment vertical="center"/>
    </xf>
    <xf numFmtId="0" fontId="30" fillId="0" borderId="0" xfId="7" applyFont="1" applyAlignment="1" applyProtection="1">
      <alignment vertical="center"/>
      <protection locked="0"/>
    </xf>
    <xf numFmtId="0" fontId="30" fillId="0" borderId="23" xfId="7" applyFont="1" applyBorder="1" applyAlignment="1">
      <alignment vertical="center"/>
    </xf>
    <xf numFmtId="0" fontId="30" fillId="0" borderId="24" xfId="7" applyFont="1" applyBorder="1" applyAlignment="1">
      <alignment vertical="center"/>
    </xf>
    <xf numFmtId="0" fontId="31" fillId="0" borderId="0" xfId="7" applyFont="1" applyAlignment="1">
      <alignment vertical="center"/>
    </xf>
    <xf numFmtId="0" fontId="31" fillId="0" borderId="8" xfId="7" applyFont="1" applyBorder="1" applyAlignment="1">
      <alignment vertical="center"/>
    </xf>
    <xf numFmtId="0" fontId="31" fillId="0" borderId="0" xfId="7" applyFont="1" applyAlignment="1">
      <alignment horizontal="left" vertical="center"/>
    </xf>
    <xf numFmtId="0" fontId="31" fillId="0" borderId="0" xfId="7" applyFont="1" applyAlignment="1">
      <alignment horizontal="left" vertical="center" wrapText="1"/>
    </xf>
    <xf numFmtId="4" fontId="31" fillId="0" borderId="0" xfId="7" applyNumberFormat="1" applyFont="1" applyAlignment="1">
      <alignment vertical="center"/>
    </xf>
    <xf numFmtId="0" fontId="31" fillId="0" borderId="0" xfId="7" applyFont="1" applyAlignment="1" applyProtection="1">
      <alignment vertical="center"/>
      <protection locked="0"/>
    </xf>
    <xf numFmtId="0" fontId="31" fillId="0" borderId="23" xfId="7" applyFont="1" applyBorder="1" applyAlignment="1">
      <alignment vertical="center"/>
    </xf>
    <xf numFmtId="0" fontId="31" fillId="0" borderId="24" xfId="7" applyFont="1" applyBorder="1" applyAlignment="1">
      <alignment vertical="center"/>
    </xf>
    <xf numFmtId="0" fontId="32" fillId="0" borderId="25" xfId="7" applyFont="1" applyBorder="1" applyAlignment="1">
      <alignment horizontal="center" vertical="center"/>
    </xf>
    <xf numFmtId="49" fontId="32" fillId="0" borderId="25" xfId="7" applyNumberFormat="1" applyFont="1" applyBorder="1" applyAlignment="1">
      <alignment horizontal="left" vertical="center" wrapText="1"/>
    </xf>
    <xf numFmtId="0" fontId="32" fillId="0" borderId="25" xfId="7" applyFont="1" applyBorder="1" applyAlignment="1">
      <alignment horizontal="left" vertical="center" wrapText="1"/>
    </xf>
    <xf numFmtId="0" fontId="32" fillId="0" borderId="25" xfId="7" applyFont="1" applyBorder="1" applyAlignment="1">
      <alignment horizontal="center" vertical="center" wrapText="1"/>
    </xf>
    <xf numFmtId="4" fontId="32" fillId="0" borderId="25" xfId="7" applyNumberFormat="1" applyFont="1" applyBorder="1" applyAlignment="1">
      <alignment vertical="center"/>
    </xf>
    <xf numFmtId="4" fontId="32" fillId="4" borderId="25" xfId="7" applyNumberFormat="1" applyFont="1" applyFill="1" applyBorder="1" applyAlignment="1" applyProtection="1">
      <alignment vertical="center"/>
      <protection locked="0"/>
    </xf>
    <xf numFmtId="0" fontId="33" fillId="0" borderId="25" xfId="7" applyFont="1" applyBorder="1" applyAlignment="1">
      <alignment vertical="center"/>
    </xf>
    <xf numFmtId="0" fontId="33" fillId="0" borderId="8" xfId="7" applyFont="1" applyBorder="1" applyAlignment="1">
      <alignment vertical="center"/>
    </xf>
    <xf numFmtId="0" fontId="32" fillId="4" borderId="23" xfId="7" applyFont="1" applyFill="1" applyBorder="1" applyAlignment="1" applyProtection="1">
      <alignment horizontal="left" vertical="center"/>
      <protection locked="0"/>
    </xf>
    <xf numFmtId="0" fontId="32" fillId="0" borderId="0" xfId="7" applyFont="1" applyAlignment="1">
      <alignment horizontal="center" vertical="center"/>
    </xf>
    <xf numFmtId="0" fontId="34" fillId="0" borderId="0" xfId="7" applyFont="1" applyAlignment="1">
      <alignment vertical="center" wrapText="1"/>
    </xf>
    <xf numFmtId="0" fontId="8" fillId="0" borderId="0" xfId="7" applyAlignment="1" applyProtection="1">
      <alignment vertical="center"/>
      <protection locked="0"/>
    </xf>
    <xf numFmtId="0" fontId="8" fillId="0" borderId="23" xfId="7" applyBorder="1" applyAlignment="1">
      <alignment vertical="center"/>
    </xf>
    <xf numFmtId="0" fontId="8" fillId="0" borderId="24" xfId="7" applyBorder="1" applyAlignment="1">
      <alignment vertical="center"/>
    </xf>
    <xf numFmtId="0" fontId="8" fillId="0" borderId="26" xfId="7" applyBorder="1" applyAlignment="1">
      <alignment vertical="center"/>
    </xf>
    <xf numFmtId="0" fontId="8" fillId="0" borderId="17" xfId="7" applyBorder="1" applyAlignment="1">
      <alignment vertical="center"/>
    </xf>
    <xf numFmtId="0" fontId="8" fillId="0" borderId="27" xfId="7" applyBorder="1" applyAlignment="1">
      <alignment vertical="center"/>
    </xf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2" fillId="2" borderId="0" xfId="6" applyFont="1" applyFill="1"/>
    <xf numFmtId="0" fontId="4" fillId="3" borderId="1" xfId="6" applyFont="1" applyFill="1" applyBorder="1" applyAlignment="1">
      <alignment horizontal="center" vertical="center" wrapText="1"/>
    </xf>
    <xf numFmtId="0" fontId="5" fillId="2" borderId="0" xfId="6" applyFont="1" applyFill="1" applyAlignment="1">
      <alignment horizontal="right"/>
    </xf>
    <xf numFmtId="0" fontId="5" fillId="2" borderId="2" xfId="6" applyFont="1" applyFill="1" applyBorder="1" applyAlignment="1">
      <alignment horizontal="right"/>
    </xf>
    <xf numFmtId="0" fontId="0" fillId="2" borderId="2" xfId="6" applyFont="1" applyFill="1" applyBorder="1"/>
    <xf numFmtId="0" fontId="12" fillId="0" borderId="0" xfId="7" applyFont="1" applyAlignment="1">
      <alignment horizontal="left" vertical="center" wrapText="1"/>
    </xf>
    <xf numFmtId="0" fontId="8" fillId="0" borderId="0" xfId="7" applyAlignment="1">
      <alignment vertical="center"/>
    </xf>
    <xf numFmtId="0" fontId="11" fillId="0" borderId="0" xfId="7" applyFont="1" applyAlignment="1">
      <alignment horizontal="left" vertical="center" wrapText="1"/>
    </xf>
    <xf numFmtId="0" fontId="11" fillId="0" borderId="0" xfId="7" applyFont="1" applyAlignment="1">
      <alignment horizontal="left" vertical="center"/>
    </xf>
    <xf numFmtId="0" fontId="8" fillId="0" borderId="0" xfId="7"/>
    <xf numFmtId="0" fontId="13" fillId="4" borderId="0" xfId="7" applyFont="1" applyFill="1" applyAlignment="1" applyProtection="1">
      <alignment horizontal="left" vertical="center"/>
      <protection locked="0"/>
    </xf>
    <xf numFmtId="0" fontId="13" fillId="0" borderId="0" xfId="7" applyFont="1" applyAlignment="1">
      <alignment horizontal="left" vertical="center"/>
    </xf>
    <xf numFmtId="0" fontId="13" fillId="0" borderId="0" xfId="7" applyFont="1" applyAlignment="1">
      <alignment horizontal="left" vertical="center" wrapText="1"/>
    </xf>
  </cellXfs>
  <cellStyles count="8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Normální 2" xfId="7" xr:uid="{4EAFF753-DE4B-466A-9167-F5A12BCF3681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938CE568-1400-452B-8316-C39D7E08F933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4"/>
  <sheetViews>
    <sheetView tabSelected="1" workbookViewId="0">
      <selection activeCell="C6" sqref="C6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178"/>
      <c r="B1" s="4" t="s">
        <v>0</v>
      </c>
      <c r="C1" s="4"/>
      <c r="D1" s="4"/>
      <c r="E1" s="4"/>
    </row>
    <row r="2" spans="1:5" ht="12.75" customHeight="1" x14ac:dyDescent="0.2">
      <c r="A2" s="178"/>
      <c r="B2" s="179" t="s">
        <v>1</v>
      </c>
      <c r="C2" s="4"/>
      <c r="D2" s="4"/>
      <c r="E2" s="4"/>
    </row>
    <row r="3" spans="1:5" ht="20.100000000000001" customHeight="1" x14ac:dyDescent="0.2">
      <c r="A3" s="178"/>
      <c r="B3" s="178"/>
      <c r="C3" s="4"/>
      <c r="D3" s="4"/>
      <c r="E3" s="4"/>
    </row>
    <row r="4" spans="1:5" ht="20.100000000000001" customHeight="1" x14ac:dyDescent="0.3">
      <c r="A4" s="4"/>
      <c r="B4" s="180" t="s">
        <v>1036</v>
      </c>
      <c r="C4" s="178"/>
      <c r="D4" s="178"/>
      <c r="E4" s="4"/>
    </row>
    <row r="5" spans="1:5" ht="12.75" customHeight="1" x14ac:dyDescent="0.2">
      <c r="A5" s="4"/>
      <c r="B5" s="178" t="s">
        <v>2</v>
      </c>
      <c r="C5" s="178"/>
      <c r="D5" s="178"/>
      <c r="E5" s="4"/>
    </row>
    <row r="6" spans="1:5" ht="12.75" customHeight="1" x14ac:dyDescent="0.2">
      <c r="A6" s="4"/>
      <c r="B6" s="5" t="s">
        <v>3</v>
      </c>
      <c r="C6" s="7">
        <f>SUM(C10:C14)</f>
        <v>0</v>
      </c>
      <c r="D6" s="4"/>
      <c r="E6" s="4"/>
    </row>
    <row r="7" spans="1:5" ht="12.75" customHeight="1" x14ac:dyDescent="0.2">
      <c r="A7" s="4"/>
      <c r="B7" s="5" t="s">
        <v>4</v>
      </c>
      <c r="C7" s="7">
        <f>SUM(E10:E14)</f>
        <v>0</v>
      </c>
      <c r="D7" s="4"/>
      <c r="E7" s="4"/>
    </row>
    <row r="8" spans="1:5" ht="12.75" customHeight="1" x14ac:dyDescent="0.2">
      <c r="A8" s="2"/>
      <c r="B8" s="2"/>
      <c r="C8" s="2"/>
      <c r="D8" s="2"/>
      <c r="E8" s="2"/>
    </row>
    <row r="9" spans="1:5" ht="12.75" customHeight="1" x14ac:dyDescent="0.2">
      <c r="A9" s="6" t="s">
        <v>5</v>
      </c>
      <c r="B9" s="6" t="s">
        <v>6</v>
      </c>
      <c r="C9" s="6" t="s">
        <v>7</v>
      </c>
      <c r="D9" s="6" t="s">
        <v>8</v>
      </c>
      <c r="E9" s="6" t="s">
        <v>9</v>
      </c>
    </row>
    <row r="10" spans="1:5" ht="12.75" customHeight="1" x14ac:dyDescent="0.2">
      <c r="A10" s="15" t="s">
        <v>22</v>
      </c>
      <c r="B10" s="15" t="s">
        <v>23</v>
      </c>
      <c r="C10" s="16">
        <f>'SO 001'!I3</f>
        <v>0</v>
      </c>
      <c r="D10" s="16">
        <f>'SO 001'!O2</f>
        <v>0</v>
      </c>
      <c r="E10" s="16">
        <f>C10+D10</f>
        <v>0</v>
      </c>
    </row>
    <row r="11" spans="1:5" ht="12.75" customHeight="1" x14ac:dyDescent="0.2">
      <c r="A11" s="15" t="s">
        <v>74</v>
      </c>
      <c r="B11" s="15" t="s">
        <v>75</v>
      </c>
      <c r="C11" s="16">
        <f>'SO 101'!I3</f>
        <v>0</v>
      </c>
      <c r="D11" s="16">
        <f>'SO 101'!O2</f>
        <v>0</v>
      </c>
      <c r="E11" s="16">
        <f>C11+D11</f>
        <v>0</v>
      </c>
    </row>
    <row r="12" spans="1:5" ht="12.75" customHeight="1" x14ac:dyDescent="0.2">
      <c r="A12" s="15" t="s">
        <v>419</v>
      </c>
      <c r="B12" s="15" t="s">
        <v>420</v>
      </c>
      <c r="C12" s="16">
        <f>'SO 430'!I3</f>
        <v>0</v>
      </c>
      <c r="D12" s="16">
        <f>'SO 430'!O2</f>
        <v>0</v>
      </c>
      <c r="E12" s="16">
        <f>C12+D12</f>
        <v>0</v>
      </c>
    </row>
    <row r="13" spans="1:5" ht="12.75" customHeight="1" x14ac:dyDescent="0.2">
      <c r="A13" s="15" t="s">
        <v>474</v>
      </c>
      <c r="B13" s="15" t="s">
        <v>475</v>
      </c>
      <c r="C13" s="16">
        <f>'SO 521'!I3</f>
        <v>0</v>
      </c>
      <c r="D13" s="16">
        <f>'SO 521'!O2</f>
        <v>0</v>
      </c>
      <c r="E13" s="16">
        <f>C13+D13</f>
        <v>0</v>
      </c>
    </row>
    <row r="14" spans="1:5" ht="12.75" customHeight="1" x14ac:dyDescent="0.2">
      <c r="A14" s="33" t="s">
        <v>589</v>
      </c>
      <c r="B14" s="15" t="s">
        <v>590</v>
      </c>
      <c r="C14" s="34">
        <f>'01 - Odvodnění'!J30</f>
        <v>0</v>
      </c>
      <c r="D14" s="34">
        <f>C14*0.21</f>
        <v>0</v>
      </c>
      <c r="E14" s="34">
        <f>C14+D14</f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2"/>
  <sheetViews>
    <sheetView workbookViewId="0">
      <pane ySplit="7" topLeftCell="A8" activePane="bottomLeft" state="frozen"/>
      <selection pane="bottomLeft" activeCell="E3" sqref="E3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4"/>
      <c r="C1" s="4"/>
      <c r="D1" s="4"/>
      <c r="E1" s="4" t="s">
        <v>0</v>
      </c>
      <c r="F1" s="4"/>
      <c r="G1" s="4"/>
      <c r="H1" s="4"/>
      <c r="I1" s="4"/>
      <c r="P1" t="s">
        <v>20</v>
      </c>
    </row>
    <row r="2" spans="1:18" ht="24.95" customHeight="1" x14ac:dyDescent="0.2">
      <c r="B2" s="4"/>
      <c r="C2" s="4"/>
      <c r="D2" s="4"/>
      <c r="E2" s="3" t="s">
        <v>12</v>
      </c>
      <c r="F2" s="4"/>
      <c r="G2" s="4"/>
      <c r="H2" s="2"/>
      <c r="I2" s="2"/>
      <c r="O2">
        <f>0+O8</f>
        <v>0</v>
      </c>
      <c r="P2" t="s">
        <v>20</v>
      </c>
    </row>
    <row r="3" spans="1:18" ht="15" customHeight="1" x14ac:dyDescent="0.25">
      <c r="A3" t="s">
        <v>11</v>
      </c>
      <c r="B3" s="10" t="s">
        <v>13</v>
      </c>
      <c r="C3" s="182" t="s">
        <v>14</v>
      </c>
      <c r="D3" s="178"/>
      <c r="E3" s="11" t="s">
        <v>1037</v>
      </c>
      <c r="F3" s="4"/>
      <c r="G3" s="9"/>
      <c r="H3" s="8" t="s">
        <v>22</v>
      </c>
      <c r="I3" s="30">
        <f>0+I8</f>
        <v>0</v>
      </c>
      <c r="O3" t="s">
        <v>17</v>
      </c>
      <c r="P3" t="s">
        <v>21</v>
      </c>
    </row>
    <row r="4" spans="1:18" ht="15" customHeight="1" x14ac:dyDescent="0.25">
      <c r="A4" t="s">
        <v>15</v>
      </c>
      <c r="B4" s="12" t="s">
        <v>16</v>
      </c>
      <c r="C4" s="183" t="s">
        <v>22</v>
      </c>
      <c r="D4" s="184"/>
      <c r="E4" s="13" t="s">
        <v>23</v>
      </c>
      <c r="F4" s="2"/>
      <c r="G4" s="2"/>
      <c r="H4" s="14"/>
      <c r="I4" s="14"/>
      <c r="O4" t="s">
        <v>18</v>
      </c>
      <c r="P4" t="s">
        <v>21</v>
      </c>
    </row>
    <row r="5" spans="1:18" ht="12.75" customHeight="1" x14ac:dyDescent="0.2">
      <c r="A5" s="181" t="s">
        <v>24</v>
      </c>
      <c r="B5" s="181" t="s">
        <v>26</v>
      </c>
      <c r="C5" s="181" t="s">
        <v>28</v>
      </c>
      <c r="D5" s="181" t="s">
        <v>29</v>
      </c>
      <c r="E5" s="181" t="s">
        <v>30</v>
      </c>
      <c r="F5" s="181" t="s">
        <v>32</v>
      </c>
      <c r="G5" s="181" t="s">
        <v>34</v>
      </c>
      <c r="H5" s="181" t="s">
        <v>36</v>
      </c>
      <c r="I5" s="181"/>
      <c r="O5" t="s">
        <v>19</v>
      </c>
      <c r="P5" t="s">
        <v>21</v>
      </c>
    </row>
    <row r="6" spans="1:18" ht="12.75" customHeight="1" x14ac:dyDescent="0.2">
      <c r="A6" s="181"/>
      <c r="B6" s="181"/>
      <c r="C6" s="181"/>
      <c r="D6" s="181"/>
      <c r="E6" s="181"/>
      <c r="F6" s="181"/>
      <c r="G6" s="181"/>
      <c r="H6" s="1" t="s">
        <v>37</v>
      </c>
      <c r="I6" s="1" t="s">
        <v>39</v>
      </c>
    </row>
    <row r="7" spans="1:18" ht="12.75" customHeight="1" x14ac:dyDescent="0.2">
      <c r="A7" s="1" t="s">
        <v>25</v>
      </c>
      <c r="B7" s="1" t="s">
        <v>27</v>
      </c>
      <c r="C7" s="1" t="s">
        <v>21</v>
      </c>
      <c r="D7" s="1" t="s">
        <v>20</v>
      </c>
      <c r="E7" s="1" t="s">
        <v>31</v>
      </c>
      <c r="F7" s="1" t="s">
        <v>33</v>
      </c>
      <c r="G7" s="1" t="s">
        <v>35</v>
      </c>
      <c r="H7" s="1" t="s">
        <v>38</v>
      </c>
      <c r="I7" s="1" t="s">
        <v>40</v>
      </c>
    </row>
    <row r="8" spans="1:18" ht="12.75" customHeight="1" x14ac:dyDescent="0.2">
      <c r="A8" s="14" t="s">
        <v>41</v>
      </c>
      <c r="B8" s="14"/>
      <c r="C8" s="18" t="s">
        <v>25</v>
      </c>
      <c r="D8" s="14"/>
      <c r="E8" s="19" t="s">
        <v>42</v>
      </c>
      <c r="F8" s="14"/>
      <c r="G8" s="14"/>
      <c r="H8" s="14"/>
      <c r="I8" s="20">
        <f>0+Q8</f>
        <v>0</v>
      </c>
      <c r="O8">
        <f>0+R8</f>
        <v>0</v>
      </c>
      <c r="Q8">
        <f>0+I9+I13+I17+I21+I25+I29</f>
        <v>0</v>
      </c>
      <c r="R8">
        <f>0+O9+O13+O17+O21+O25+O29</f>
        <v>0</v>
      </c>
    </row>
    <row r="9" spans="1:18" x14ac:dyDescent="0.2">
      <c r="A9" s="17" t="s">
        <v>43</v>
      </c>
      <c r="B9" s="21" t="s">
        <v>27</v>
      </c>
      <c r="C9" s="21" t="s">
        <v>44</v>
      </c>
      <c r="D9" s="17" t="s">
        <v>45</v>
      </c>
      <c r="E9" s="22" t="s">
        <v>46</v>
      </c>
      <c r="F9" s="23" t="s">
        <v>47</v>
      </c>
      <c r="G9" s="24">
        <v>1</v>
      </c>
      <c r="H9" s="25">
        <v>0</v>
      </c>
      <c r="I9" s="25">
        <f>ROUND(ROUND(H9,2)*ROUND(G9,3),2)</f>
        <v>0</v>
      </c>
      <c r="O9">
        <f>(I9*21)/100</f>
        <v>0</v>
      </c>
      <c r="P9" t="s">
        <v>21</v>
      </c>
    </row>
    <row r="10" spans="1:18" x14ac:dyDescent="0.2">
      <c r="A10" s="26" t="s">
        <v>48</v>
      </c>
      <c r="E10" s="27" t="s">
        <v>45</v>
      </c>
    </row>
    <row r="11" spans="1:18" x14ac:dyDescent="0.2">
      <c r="A11" s="28" t="s">
        <v>49</v>
      </c>
      <c r="E11" s="29" t="s">
        <v>50</v>
      </c>
    </row>
    <row r="12" spans="1:18" x14ac:dyDescent="0.2">
      <c r="A12" t="s">
        <v>51</v>
      </c>
      <c r="E12" s="27" t="s">
        <v>52</v>
      </c>
    </row>
    <row r="13" spans="1:18" x14ac:dyDescent="0.2">
      <c r="A13" s="17" t="s">
        <v>43</v>
      </c>
      <c r="B13" s="21" t="s">
        <v>21</v>
      </c>
      <c r="C13" s="21" t="s">
        <v>53</v>
      </c>
      <c r="D13" s="17" t="s">
        <v>54</v>
      </c>
      <c r="E13" s="22" t="s">
        <v>55</v>
      </c>
      <c r="F13" s="23" t="s">
        <v>47</v>
      </c>
      <c r="G13" s="24">
        <v>870000</v>
      </c>
      <c r="H13" s="25">
        <v>0</v>
      </c>
      <c r="I13" s="25">
        <f>ROUND(ROUND(H13,2)*ROUND(G13,3),2)</f>
        <v>0</v>
      </c>
      <c r="O13">
        <f>(I13*21)/100</f>
        <v>0</v>
      </c>
      <c r="P13" t="s">
        <v>21</v>
      </c>
    </row>
    <row r="14" spans="1:18" ht="51" x14ac:dyDescent="0.2">
      <c r="A14" s="26" t="s">
        <v>48</v>
      </c>
      <c r="E14" s="27" t="s">
        <v>56</v>
      </c>
    </row>
    <row r="15" spans="1:18" ht="25.5" x14ac:dyDescent="0.2">
      <c r="A15" s="28" t="s">
        <v>49</v>
      </c>
      <c r="E15" s="29" t="s">
        <v>57</v>
      </c>
    </row>
    <row r="16" spans="1:18" x14ac:dyDescent="0.2">
      <c r="A16" t="s">
        <v>51</v>
      </c>
      <c r="E16" s="27" t="s">
        <v>58</v>
      </c>
    </row>
    <row r="17" spans="1:16" x14ac:dyDescent="0.2">
      <c r="A17" s="17" t="s">
        <v>43</v>
      </c>
      <c r="B17" s="21" t="s">
        <v>20</v>
      </c>
      <c r="C17" s="21" t="s">
        <v>59</v>
      </c>
      <c r="D17" s="17" t="s">
        <v>45</v>
      </c>
      <c r="E17" s="22" t="s">
        <v>60</v>
      </c>
      <c r="F17" s="23" t="s">
        <v>47</v>
      </c>
      <c r="G17" s="24">
        <v>1</v>
      </c>
      <c r="H17" s="25">
        <v>0</v>
      </c>
      <c r="I17" s="25">
        <f>ROUND(ROUND(H17,2)*ROUND(G17,3),2)</f>
        <v>0</v>
      </c>
      <c r="O17">
        <f>(I17*21)/100</f>
        <v>0</v>
      </c>
      <c r="P17" t="s">
        <v>21</v>
      </c>
    </row>
    <row r="18" spans="1:16" x14ac:dyDescent="0.2">
      <c r="A18" s="26" t="s">
        <v>48</v>
      </c>
      <c r="E18" s="27" t="s">
        <v>61</v>
      </c>
    </row>
    <row r="19" spans="1:16" x14ac:dyDescent="0.2">
      <c r="A19" s="28" t="s">
        <v>49</v>
      </c>
      <c r="E19" s="29" t="s">
        <v>62</v>
      </c>
    </row>
    <row r="20" spans="1:16" x14ac:dyDescent="0.2">
      <c r="A20" t="s">
        <v>51</v>
      </c>
      <c r="E20" s="27" t="s">
        <v>63</v>
      </c>
    </row>
    <row r="21" spans="1:16" x14ac:dyDescent="0.2">
      <c r="A21" s="17" t="s">
        <v>43</v>
      </c>
      <c r="B21" s="21" t="s">
        <v>31</v>
      </c>
      <c r="C21" s="21" t="s">
        <v>64</v>
      </c>
      <c r="D21" s="17" t="s">
        <v>45</v>
      </c>
      <c r="E21" s="22" t="s">
        <v>65</v>
      </c>
      <c r="F21" s="23" t="s">
        <v>47</v>
      </c>
      <c r="G21" s="24">
        <v>1</v>
      </c>
      <c r="H21" s="25">
        <v>0</v>
      </c>
      <c r="I21" s="25">
        <f>ROUND(ROUND(H21,2)*ROUND(G21,3),2)</f>
        <v>0</v>
      </c>
      <c r="O21">
        <f>(I21*21)/100</f>
        <v>0</v>
      </c>
      <c r="P21" t="s">
        <v>21</v>
      </c>
    </row>
    <row r="22" spans="1:16" x14ac:dyDescent="0.2">
      <c r="A22" s="26" t="s">
        <v>48</v>
      </c>
      <c r="E22" s="27" t="s">
        <v>66</v>
      </c>
    </row>
    <row r="23" spans="1:16" x14ac:dyDescent="0.2">
      <c r="A23" s="28" t="s">
        <v>49</v>
      </c>
      <c r="E23" s="29" t="s">
        <v>50</v>
      </c>
    </row>
    <row r="24" spans="1:16" x14ac:dyDescent="0.2">
      <c r="A24" t="s">
        <v>51</v>
      </c>
      <c r="E24" s="27" t="s">
        <v>63</v>
      </c>
    </row>
    <row r="25" spans="1:16" x14ac:dyDescent="0.2">
      <c r="A25" s="17" t="s">
        <v>43</v>
      </c>
      <c r="B25" s="21" t="s">
        <v>33</v>
      </c>
      <c r="C25" s="21" t="s">
        <v>67</v>
      </c>
      <c r="D25" s="17" t="s">
        <v>45</v>
      </c>
      <c r="E25" s="22" t="s">
        <v>68</v>
      </c>
      <c r="F25" s="23" t="s">
        <v>47</v>
      </c>
      <c r="G25" s="24">
        <v>1</v>
      </c>
      <c r="H25" s="25">
        <v>0</v>
      </c>
      <c r="I25" s="25">
        <f>ROUND(ROUND(H25,2)*ROUND(G25,3),2)</f>
        <v>0</v>
      </c>
      <c r="O25">
        <f>(I25*21)/100</f>
        <v>0</v>
      </c>
      <c r="P25" t="s">
        <v>21</v>
      </c>
    </row>
    <row r="26" spans="1:16" ht="89.25" x14ac:dyDescent="0.2">
      <c r="A26" s="26" t="s">
        <v>48</v>
      </c>
      <c r="E26" s="27" t="s">
        <v>69</v>
      </c>
    </row>
    <row r="27" spans="1:16" x14ac:dyDescent="0.2">
      <c r="A27" s="28" t="s">
        <v>49</v>
      </c>
      <c r="E27" s="29" t="s">
        <v>62</v>
      </c>
    </row>
    <row r="28" spans="1:16" x14ac:dyDescent="0.2">
      <c r="A28" t="s">
        <v>51</v>
      </c>
      <c r="E28" s="27" t="s">
        <v>63</v>
      </c>
    </row>
    <row r="29" spans="1:16" x14ac:dyDescent="0.2">
      <c r="A29" s="17" t="s">
        <v>43</v>
      </c>
      <c r="B29" s="21" t="s">
        <v>35</v>
      </c>
      <c r="C29" s="21" t="s">
        <v>70</v>
      </c>
      <c r="D29" s="17" t="s">
        <v>45</v>
      </c>
      <c r="E29" s="22" t="s">
        <v>71</v>
      </c>
      <c r="F29" s="23" t="s">
        <v>47</v>
      </c>
      <c r="G29" s="24">
        <v>1</v>
      </c>
      <c r="H29" s="25">
        <v>0</v>
      </c>
      <c r="I29" s="25">
        <f>ROUND(ROUND(H29,2)*ROUND(G29,3),2)</f>
        <v>0</v>
      </c>
      <c r="O29">
        <f>(I29*21)/100</f>
        <v>0</v>
      </c>
      <c r="P29" t="s">
        <v>21</v>
      </c>
    </row>
    <row r="30" spans="1:16" x14ac:dyDescent="0.2">
      <c r="A30" s="26" t="s">
        <v>48</v>
      </c>
      <c r="E30" s="27" t="s">
        <v>72</v>
      </c>
    </row>
    <row r="31" spans="1:16" x14ac:dyDescent="0.2">
      <c r="A31" s="28" t="s">
        <v>49</v>
      </c>
      <c r="E31" s="29" t="s">
        <v>62</v>
      </c>
    </row>
    <row r="32" spans="1:16" ht="89.25" x14ac:dyDescent="0.2">
      <c r="A32" t="s">
        <v>51</v>
      </c>
      <c r="E32" s="27" t="s">
        <v>73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60"/>
  <sheetViews>
    <sheetView workbookViewId="0">
      <pane ySplit="7" topLeftCell="A8" activePane="bottomLeft" state="frozen"/>
      <selection pane="bottomLeft" activeCell="E3" sqref="E3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4"/>
      <c r="C1" s="4"/>
      <c r="D1" s="4"/>
      <c r="E1" s="4" t="s">
        <v>0</v>
      </c>
      <c r="F1" s="4"/>
      <c r="G1" s="4"/>
      <c r="H1" s="4"/>
      <c r="I1" s="4"/>
      <c r="P1" t="s">
        <v>20</v>
      </c>
    </row>
    <row r="2" spans="1:18" ht="24.95" customHeight="1" x14ac:dyDescent="0.2">
      <c r="B2" s="4"/>
      <c r="C2" s="4"/>
      <c r="D2" s="4"/>
      <c r="E2" s="3" t="s">
        <v>12</v>
      </c>
      <c r="F2" s="4"/>
      <c r="G2" s="4"/>
      <c r="H2" s="2"/>
      <c r="I2" s="2"/>
      <c r="O2">
        <f>0+O8+O21+O86+O103+O112+O141+O178+O183+O216</f>
        <v>0</v>
      </c>
      <c r="P2" t="s">
        <v>20</v>
      </c>
    </row>
    <row r="3" spans="1:18" ht="15" customHeight="1" x14ac:dyDescent="0.25">
      <c r="A3" t="s">
        <v>11</v>
      </c>
      <c r="B3" s="10" t="s">
        <v>13</v>
      </c>
      <c r="C3" s="182" t="s">
        <v>14</v>
      </c>
      <c r="D3" s="178"/>
      <c r="E3" s="11" t="s">
        <v>1038</v>
      </c>
      <c r="F3" s="4"/>
      <c r="G3" s="9"/>
      <c r="H3" s="8" t="s">
        <v>74</v>
      </c>
      <c r="I3" s="30">
        <f>0+I8+I21+I86+I103+I112+I141+I178+I183+I216</f>
        <v>0</v>
      </c>
      <c r="O3" t="s">
        <v>17</v>
      </c>
      <c r="P3" t="s">
        <v>21</v>
      </c>
    </row>
    <row r="4" spans="1:18" ht="15" customHeight="1" x14ac:dyDescent="0.25">
      <c r="A4" t="s">
        <v>15</v>
      </c>
      <c r="B4" s="12" t="s">
        <v>16</v>
      </c>
      <c r="C4" s="183" t="s">
        <v>74</v>
      </c>
      <c r="D4" s="184"/>
      <c r="E4" s="13" t="s">
        <v>75</v>
      </c>
      <c r="F4" s="2"/>
      <c r="G4" s="2"/>
      <c r="H4" s="14"/>
      <c r="I4" s="14"/>
      <c r="O4" t="s">
        <v>18</v>
      </c>
      <c r="P4" t="s">
        <v>21</v>
      </c>
    </row>
    <row r="5" spans="1:18" ht="12.75" customHeight="1" x14ac:dyDescent="0.2">
      <c r="A5" s="181" t="s">
        <v>24</v>
      </c>
      <c r="B5" s="181" t="s">
        <v>26</v>
      </c>
      <c r="C5" s="181" t="s">
        <v>28</v>
      </c>
      <c r="D5" s="181" t="s">
        <v>29</v>
      </c>
      <c r="E5" s="181" t="s">
        <v>30</v>
      </c>
      <c r="F5" s="181" t="s">
        <v>32</v>
      </c>
      <c r="G5" s="181" t="s">
        <v>34</v>
      </c>
      <c r="H5" s="181" t="s">
        <v>36</v>
      </c>
      <c r="I5" s="181"/>
      <c r="O5" t="s">
        <v>19</v>
      </c>
      <c r="P5" t="s">
        <v>21</v>
      </c>
    </row>
    <row r="6" spans="1:18" ht="12.75" customHeight="1" x14ac:dyDescent="0.2">
      <c r="A6" s="181"/>
      <c r="B6" s="181"/>
      <c r="C6" s="181"/>
      <c r="D6" s="181"/>
      <c r="E6" s="181"/>
      <c r="F6" s="181"/>
      <c r="G6" s="181"/>
      <c r="H6" s="1" t="s">
        <v>37</v>
      </c>
      <c r="I6" s="1" t="s">
        <v>39</v>
      </c>
    </row>
    <row r="7" spans="1:18" ht="12.75" customHeight="1" x14ac:dyDescent="0.2">
      <c r="A7" s="1" t="s">
        <v>25</v>
      </c>
      <c r="B7" s="1" t="s">
        <v>27</v>
      </c>
      <c r="C7" s="1" t="s">
        <v>21</v>
      </c>
      <c r="D7" s="1" t="s">
        <v>20</v>
      </c>
      <c r="E7" s="1" t="s">
        <v>31</v>
      </c>
      <c r="F7" s="1" t="s">
        <v>33</v>
      </c>
      <c r="G7" s="1" t="s">
        <v>35</v>
      </c>
      <c r="H7" s="1" t="s">
        <v>38</v>
      </c>
      <c r="I7" s="1" t="s">
        <v>40</v>
      </c>
    </row>
    <row r="8" spans="1:18" ht="12.75" customHeight="1" x14ac:dyDescent="0.2">
      <c r="A8" s="14" t="s">
        <v>41</v>
      </c>
      <c r="B8" s="14"/>
      <c r="C8" s="18" t="s">
        <v>25</v>
      </c>
      <c r="D8" s="14"/>
      <c r="E8" s="19" t="s">
        <v>42</v>
      </c>
      <c r="F8" s="14"/>
      <c r="G8" s="14"/>
      <c r="H8" s="14"/>
      <c r="I8" s="20">
        <f>0+Q8</f>
        <v>0</v>
      </c>
      <c r="O8">
        <f>0+R8</f>
        <v>0</v>
      </c>
      <c r="Q8">
        <f>0+I9+I13+I17</f>
        <v>0</v>
      </c>
      <c r="R8">
        <f>0+O9+O13+O17</f>
        <v>0</v>
      </c>
    </row>
    <row r="9" spans="1:18" x14ac:dyDescent="0.2">
      <c r="A9" s="17" t="s">
        <v>43</v>
      </c>
      <c r="B9" s="21" t="s">
        <v>27</v>
      </c>
      <c r="C9" s="21" t="s">
        <v>76</v>
      </c>
      <c r="D9" s="17" t="s">
        <v>45</v>
      </c>
      <c r="E9" s="22" t="s">
        <v>77</v>
      </c>
      <c r="F9" s="23" t="s">
        <v>78</v>
      </c>
      <c r="G9" s="24">
        <v>712.63300000000004</v>
      </c>
      <c r="H9" s="25">
        <v>0</v>
      </c>
      <c r="I9" s="25">
        <f>ROUND(ROUND(H9,2)*ROUND(G9,3),2)</f>
        <v>0</v>
      </c>
      <c r="O9">
        <f>(I9*21)/100</f>
        <v>0</v>
      </c>
      <c r="P9" t="s">
        <v>21</v>
      </c>
    </row>
    <row r="10" spans="1:18" x14ac:dyDescent="0.2">
      <c r="A10" s="26" t="s">
        <v>48</v>
      </c>
      <c r="E10" s="27" t="s">
        <v>79</v>
      </c>
    </row>
    <row r="11" spans="1:18" ht="114.75" x14ac:dyDescent="0.2">
      <c r="A11" s="28" t="s">
        <v>49</v>
      </c>
      <c r="E11" s="29" t="s">
        <v>80</v>
      </c>
    </row>
    <row r="12" spans="1:18" ht="25.5" x14ac:dyDescent="0.2">
      <c r="A12" t="s">
        <v>51</v>
      </c>
      <c r="E12" s="27" t="s">
        <v>81</v>
      </c>
    </row>
    <row r="13" spans="1:18" x14ac:dyDescent="0.2">
      <c r="A13" s="17" t="s">
        <v>43</v>
      </c>
      <c r="B13" s="21" t="s">
        <v>21</v>
      </c>
      <c r="C13" s="21" t="s">
        <v>82</v>
      </c>
      <c r="D13" s="17" t="s">
        <v>45</v>
      </c>
      <c r="E13" s="22" t="s">
        <v>77</v>
      </c>
      <c r="F13" s="23" t="s">
        <v>83</v>
      </c>
      <c r="G13" s="24">
        <v>68.956000000000003</v>
      </c>
      <c r="H13" s="25">
        <v>0</v>
      </c>
      <c r="I13" s="25">
        <f>ROUND(ROUND(H13,2)*ROUND(G13,3),2)</f>
        <v>0</v>
      </c>
      <c r="O13">
        <f>(I13*21)/100</f>
        <v>0</v>
      </c>
      <c r="P13" t="s">
        <v>21</v>
      </c>
    </row>
    <row r="14" spans="1:18" ht="63.75" x14ac:dyDescent="0.2">
      <c r="A14" s="26" t="s">
        <v>48</v>
      </c>
      <c r="E14" s="27" t="s">
        <v>84</v>
      </c>
    </row>
    <row r="15" spans="1:18" ht="63.75" x14ac:dyDescent="0.2">
      <c r="A15" s="28" t="s">
        <v>49</v>
      </c>
      <c r="E15" s="29" t="s">
        <v>85</v>
      </c>
    </row>
    <row r="16" spans="1:18" ht="25.5" x14ac:dyDescent="0.2">
      <c r="A16" t="s">
        <v>51</v>
      </c>
      <c r="E16" s="27" t="s">
        <v>81</v>
      </c>
    </row>
    <row r="17" spans="1:18" x14ac:dyDescent="0.2">
      <c r="A17" s="17" t="s">
        <v>43</v>
      </c>
      <c r="B17" s="21" t="s">
        <v>20</v>
      </c>
      <c r="C17" s="21" t="s">
        <v>86</v>
      </c>
      <c r="D17" s="17" t="s">
        <v>45</v>
      </c>
      <c r="E17" s="22" t="s">
        <v>87</v>
      </c>
      <c r="F17" s="23" t="s">
        <v>83</v>
      </c>
      <c r="G17" s="24">
        <v>133</v>
      </c>
      <c r="H17" s="25">
        <v>0</v>
      </c>
      <c r="I17" s="25">
        <f>ROUND(ROUND(H17,2)*ROUND(G17,3),2)</f>
        <v>0</v>
      </c>
      <c r="O17">
        <f>(I17*21)/100</f>
        <v>0</v>
      </c>
      <c r="P17" t="s">
        <v>21</v>
      </c>
    </row>
    <row r="18" spans="1:18" x14ac:dyDescent="0.2">
      <c r="A18" s="26" t="s">
        <v>48</v>
      </c>
      <c r="E18" s="27" t="s">
        <v>45</v>
      </c>
    </row>
    <row r="19" spans="1:18" x14ac:dyDescent="0.2">
      <c r="A19" s="28" t="s">
        <v>49</v>
      </c>
      <c r="E19" s="29" t="s">
        <v>88</v>
      </c>
    </row>
    <row r="20" spans="1:18" ht="25.5" x14ac:dyDescent="0.2">
      <c r="A20" t="s">
        <v>51</v>
      </c>
      <c r="E20" s="27" t="s">
        <v>81</v>
      </c>
    </row>
    <row r="21" spans="1:18" ht="12.75" customHeight="1" x14ac:dyDescent="0.2">
      <c r="A21" s="2" t="s">
        <v>41</v>
      </c>
      <c r="B21" s="2"/>
      <c r="C21" s="31" t="s">
        <v>27</v>
      </c>
      <c r="D21" s="2"/>
      <c r="E21" s="19" t="s">
        <v>89</v>
      </c>
      <c r="F21" s="2"/>
      <c r="G21" s="2"/>
      <c r="H21" s="2"/>
      <c r="I21" s="32">
        <f>0+Q21</f>
        <v>0</v>
      </c>
      <c r="O21">
        <f>0+R21</f>
        <v>0</v>
      </c>
      <c r="Q21">
        <f>0+I22+I26+I30+I34+I38+I42+I46+I50+I54+I58+I62+I66+I70+I74+I78+I82</f>
        <v>0</v>
      </c>
      <c r="R21">
        <f>0+O22+O26+O30+O34+O38+O42+O46+O50+O54+O58+O62+O66+O70+O74+O78+O82</f>
        <v>0</v>
      </c>
    </row>
    <row r="22" spans="1:18" x14ac:dyDescent="0.2">
      <c r="A22" s="17" t="s">
        <v>43</v>
      </c>
      <c r="B22" s="21" t="s">
        <v>31</v>
      </c>
      <c r="C22" s="21" t="s">
        <v>90</v>
      </c>
      <c r="D22" s="17" t="s">
        <v>45</v>
      </c>
      <c r="E22" s="22" t="s">
        <v>91</v>
      </c>
      <c r="F22" s="23" t="s">
        <v>92</v>
      </c>
      <c r="G22" s="24">
        <v>640</v>
      </c>
      <c r="H22" s="25">
        <v>0</v>
      </c>
      <c r="I22" s="25">
        <f>ROUND(ROUND(H22,2)*ROUND(G22,3),2)</f>
        <v>0</v>
      </c>
      <c r="O22">
        <f>(I22*21)/100</f>
        <v>0</v>
      </c>
      <c r="P22" t="s">
        <v>21</v>
      </c>
    </row>
    <row r="23" spans="1:18" ht="25.5" x14ac:dyDescent="0.2">
      <c r="A23" s="26" t="s">
        <v>48</v>
      </c>
      <c r="E23" s="27" t="s">
        <v>93</v>
      </c>
    </row>
    <row r="24" spans="1:18" x14ac:dyDescent="0.2">
      <c r="A24" s="28" t="s">
        <v>49</v>
      </c>
      <c r="E24" s="29" t="s">
        <v>94</v>
      </c>
    </row>
    <row r="25" spans="1:18" x14ac:dyDescent="0.2">
      <c r="A25" t="s">
        <v>51</v>
      </c>
      <c r="E25" s="27" t="s">
        <v>95</v>
      </c>
    </row>
    <row r="26" spans="1:18" ht="25.5" x14ac:dyDescent="0.2">
      <c r="A26" s="17" t="s">
        <v>43</v>
      </c>
      <c r="B26" s="21" t="s">
        <v>33</v>
      </c>
      <c r="C26" s="21" t="s">
        <v>96</v>
      </c>
      <c r="D26" s="17" t="s">
        <v>45</v>
      </c>
      <c r="E26" s="22" t="s">
        <v>97</v>
      </c>
      <c r="F26" s="23" t="s">
        <v>78</v>
      </c>
      <c r="G26" s="24">
        <v>294</v>
      </c>
      <c r="H26" s="25">
        <v>0</v>
      </c>
      <c r="I26" s="25">
        <f>ROUND(ROUND(H26,2)*ROUND(G26,3),2)</f>
        <v>0</v>
      </c>
      <c r="O26">
        <f>(I26*21)/100</f>
        <v>0</v>
      </c>
      <c r="P26" t="s">
        <v>21</v>
      </c>
    </row>
    <row r="27" spans="1:18" ht="25.5" x14ac:dyDescent="0.2">
      <c r="A27" s="26" t="s">
        <v>48</v>
      </c>
      <c r="E27" s="27" t="s">
        <v>98</v>
      </c>
    </row>
    <row r="28" spans="1:18" x14ac:dyDescent="0.2">
      <c r="A28" s="28" t="s">
        <v>49</v>
      </c>
      <c r="E28" s="29" t="s">
        <v>99</v>
      </c>
    </row>
    <row r="29" spans="1:18" ht="63.75" x14ac:dyDescent="0.2">
      <c r="A29" t="s">
        <v>51</v>
      </c>
      <c r="E29" s="27" t="s">
        <v>100</v>
      </c>
    </row>
    <row r="30" spans="1:18" x14ac:dyDescent="0.2">
      <c r="A30" s="17" t="s">
        <v>43</v>
      </c>
      <c r="B30" s="21" t="s">
        <v>35</v>
      </c>
      <c r="C30" s="21" t="s">
        <v>101</v>
      </c>
      <c r="D30" s="17" t="s">
        <v>45</v>
      </c>
      <c r="E30" s="22" t="s">
        <v>102</v>
      </c>
      <c r="F30" s="23" t="s">
        <v>78</v>
      </c>
      <c r="G30" s="24">
        <v>151</v>
      </c>
      <c r="H30" s="25">
        <v>0</v>
      </c>
      <c r="I30" s="25">
        <f>ROUND(ROUND(H30,2)*ROUND(G30,3),2)</f>
        <v>0</v>
      </c>
      <c r="O30">
        <f>(I30*21)/100</f>
        <v>0</v>
      </c>
      <c r="P30" t="s">
        <v>21</v>
      </c>
    </row>
    <row r="31" spans="1:18" ht="89.25" x14ac:dyDescent="0.2">
      <c r="A31" s="26" t="s">
        <v>48</v>
      </c>
      <c r="E31" s="27" t="s">
        <v>103</v>
      </c>
    </row>
    <row r="32" spans="1:18" ht="63.75" x14ac:dyDescent="0.2">
      <c r="A32" s="28" t="s">
        <v>49</v>
      </c>
      <c r="E32" s="29" t="s">
        <v>104</v>
      </c>
    </row>
    <row r="33" spans="1:16" ht="76.5" x14ac:dyDescent="0.2">
      <c r="A33" t="s">
        <v>51</v>
      </c>
      <c r="E33" s="27" t="s">
        <v>105</v>
      </c>
    </row>
    <row r="34" spans="1:16" x14ac:dyDescent="0.2">
      <c r="A34" s="17" t="s">
        <v>43</v>
      </c>
      <c r="B34" s="21" t="s">
        <v>106</v>
      </c>
      <c r="C34" s="21" t="s">
        <v>107</v>
      </c>
      <c r="D34" s="17" t="s">
        <v>45</v>
      </c>
      <c r="E34" s="22" t="s">
        <v>108</v>
      </c>
      <c r="F34" s="23" t="s">
        <v>78</v>
      </c>
      <c r="G34" s="24">
        <v>716</v>
      </c>
      <c r="H34" s="25">
        <v>0</v>
      </c>
      <c r="I34" s="25">
        <f>ROUND(ROUND(H34,2)*ROUND(G34,3),2)</f>
        <v>0</v>
      </c>
      <c r="O34">
        <f>(I34*21)/100</f>
        <v>0</v>
      </c>
      <c r="P34" t="s">
        <v>21</v>
      </c>
    </row>
    <row r="35" spans="1:16" ht="76.5" x14ac:dyDescent="0.2">
      <c r="A35" s="26" t="s">
        <v>48</v>
      </c>
      <c r="E35" s="27" t="s">
        <v>109</v>
      </c>
    </row>
    <row r="36" spans="1:16" ht="63.75" x14ac:dyDescent="0.2">
      <c r="A36" s="28" t="s">
        <v>49</v>
      </c>
      <c r="E36" s="29" t="s">
        <v>110</v>
      </c>
    </row>
    <row r="37" spans="1:16" ht="76.5" x14ac:dyDescent="0.2">
      <c r="A37" t="s">
        <v>51</v>
      </c>
      <c r="E37" s="27" t="s">
        <v>105</v>
      </c>
    </row>
    <row r="38" spans="1:16" x14ac:dyDescent="0.2">
      <c r="A38" s="17" t="s">
        <v>43</v>
      </c>
      <c r="B38" s="21" t="s">
        <v>111</v>
      </c>
      <c r="C38" s="21" t="s">
        <v>112</v>
      </c>
      <c r="D38" s="17" t="s">
        <v>45</v>
      </c>
      <c r="E38" s="22" t="s">
        <v>113</v>
      </c>
      <c r="F38" s="23" t="s">
        <v>114</v>
      </c>
      <c r="G38" s="24">
        <v>275</v>
      </c>
      <c r="H38" s="25">
        <v>0</v>
      </c>
      <c r="I38" s="25">
        <f>ROUND(ROUND(H38,2)*ROUND(G38,3),2)</f>
        <v>0</v>
      </c>
      <c r="O38">
        <f>(I38*21)/100</f>
        <v>0</v>
      </c>
      <c r="P38" t="s">
        <v>21</v>
      </c>
    </row>
    <row r="39" spans="1:16" x14ac:dyDescent="0.2">
      <c r="A39" s="26" t="s">
        <v>48</v>
      </c>
      <c r="E39" s="27" t="s">
        <v>45</v>
      </c>
    </row>
    <row r="40" spans="1:16" x14ac:dyDescent="0.2">
      <c r="A40" s="28" t="s">
        <v>49</v>
      </c>
      <c r="E40" s="29" t="s">
        <v>115</v>
      </c>
    </row>
    <row r="41" spans="1:16" ht="25.5" x14ac:dyDescent="0.2">
      <c r="A41" t="s">
        <v>51</v>
      </c>
      <c r="E41" s="27" t="s">
        <v>116</v>
      </c>
    </row>
    <row r="42" spans="1:16" x14ac:dyDescent="0.2">
      <c r="A42" s="17" t="s">
        <v>43</v>
      </c>
      <c r="B42" s="21" t="s">
        <v>38</v>
      </c>
      <c r="C42" s="21" t="s">
        <v>117</v>
      </c>
      <c r="D42" s="17" t="s">
        <v>45</v>
      </c>
      <c r="E42" s="22" t="s">
        <v>118</v>
      </c>
      <c r="F42" s="23" t="s">
        <v>78</v>
      </c>
      <c r="G42" s="24">
        <v>640</v>
      </c>
      <c r="H42" s="25">
        <v>0</v>
      </c>
      <c r="I42" s="25">
        <f>ROUND(ROUND(H42,2)*ROUND(G42,3),2)</f>
        <v>0</v>
      </c>
      <c r="O42">
        <f>(I42*21)/100</f>
        <v>0</v>
      </c>
      <c r="P42" t="s">
        <v>21</v>
      </c>
    </row>
    <row r="43" spans="1:16" ht="63.75" x14ac:dyDescent="0.2">
      <c r="A43" s="26" t="s">
        <v>48</v>
      </c>
      <c r="E43" s="27" t="s">
        <v>119</v>
      </c>
    </row>
    <row r="44" spans="1:16" ht="63.75" x14ac:dyDescent="0.2">
      <c r="A44" s="28" t="s">
        <v>49</v>
      </c>
      <c r="E44" s="29" t="s">
        <v>120</v>
      </c>
    </row>
    <row r="45" spans="1:16" ht="369.75" x14ac:dyDescent="0.2">
      <c r="A45" t="s">
        <v>51</v>
      </c>
      <c r="E45" s="27" t="s">
        <v>121</v>
      </c>
    </row>
    <row r="46" spans="1:16" x14ac:dyDescent="0.2">
      <c r="A46" s="17" t="s">
        <v>43</v>
      </c>
      <c r="B46" s="21" t="s">
        <v>40</v>
      </c>
      <c r="C46" s="21" t="s">
        <v>122</v>
      </c>
      <c r="D46" s="17" t="s">
        <v>45</v>
      </c>
      <c r="E46" s="22" t="s">
        <v>123</v>
      </c>
      <c r="F46" s="23" t="s">
        <v>78</v>
      </c>
      <c r="G46" s="24">
        <v>19.8</v>
      </c>
      <c r="H46" s="25">
        <v>0</v>
      </c>
      <c r="I46" s="25">
        <f>ROUND(ROUND(H46,2)*ROUND(G46,3),2)</f>
        <v>0</v>
      </c>
      <c r="O46">
        <f>(I46*21)/100</f>
        <v>0</v>
      </c>
      <c r="P46" t="s">
        <v>21</v>
      </c>
    </row>
    <row r="47" spans="1:16" x14ac:dyDescent="0.2">
      <c r="A47" s="26" t="s">
        <v>48</v>
      </c>
      <c r="E47" s="27" t="s">
        <v>124</v>
      </c>
    </row>
    <row r="48" spans="1:16" x14ac:dyDescent="0.2">
      <c r="A48" s="28" t="s">
        <v>49</v>
      </c>
      <c r="E48" s="29" t="s">
        <v>125</v>
      </c>
    </row>
    <row r="49" spans="1:16" ht="306" x14ac:dyDescent="0.2">
      <c r="A49" t="s">
        <v>51</v>
      </c>
      <c r="E49" s="27" t="s">
        <v>126</v>
      </c>
    </row>
    <row r="50" spans="1:16" x14ac:dyDescent="0.2">
      <c r="A50" s="17" t="s">
        <v>43</v>
      </c>
      <c r="B50" s="21" t="s">
        <v>127</v>
      </c>
      <c r="C50" s="21" t="s">
        <v>128</v>
      </c>
      <c r="D50" s="17" t="s">
        <v>45</v>
      </c>
      <c r="E50" s="22" t="s">
        <v>129</v>
      </c>
      <c r="F50" s="23" t="s">
        <v>78</v>
      </c>
      <c r="G50" s="24">
        <v>4.3</v>
      </c>
      <c r="H50" s="25">
        <v>0</v>
      </c>
      <c r="I50" s="25">
        <f>ROUND(ROUND(H50,2)*ROUND(G50,3),2)</f>
        <v>0</v>
      </c>
      <c r="O50">
        <f>(I50*21)/100</f>
        <v>0</v>
      </c>
      <c r="P50" t="s">
        <v>21</v>
      </c>
    </row>
    <row r="51" spans="1:16" ht="38.25" x14ac:dyDescent="0.2">
      <c r="A51" s="26" t="s">
        <v>48</v>
      </c>
      <c r="E51" s="27" t="s">
        <v>130</v>
      </c>
    </row>
    <row r="52" spans="1:16" x14ac:dyDescent="0.2">
      <c r="A52" s="28" t="s">
        <v>49</v>
      </c>
      <c r="E52" s="29" t="s">
        <v>131</v>
      </c>
    </row>
    <row r="53" spans="1:16" ht="63.75" x14ac:dyDescent="0.2">
      <c r="A53" t="s">
        <v>51</v>
      </c>
      <c r="E53" s="27" t="s">
        <v>132</v>
      </c>
    </row>
    <row r="54" spans="1:16" x14ac:dyDescent="0.2">
      <c r="A54" s="17" t="s">
        <v>43</v>
      </c>
      <c r="B54" s="21" t="s">
        <v>133</v>
      </c>
      <c r="C54" s="21" t="s">
        <v>134</v>
      </c>
      <c r="D54" s="17" t="s">
        <v>45</v>
      </c>
      <c r="E54" s="22" t="s">
        <v>135</v>
      </c>
      <c r="F54" s="23" t="s">
        <v>114</v>
      </c>
      <c r="G54" s="24">
        <v>69</v>
      </c>
      <c r="H54" s="25">
        <v>0</v>
      </c>
      <c r="I54" s="25">
        <f>ROUND(ROUND(H54,2)*ROUND(G54,3),2)</f>
        <v>0</v>
      </c>
      <c r="O54">
        <f>(I54*21)/100</f>
        <v>0</v>
      </c>
      <c r="P54" t="s">
        <v>21</v>
      </c>
    </row>
    <row r="55" spans="1:16" ht="25.5" x14ac:dyDescent="0.2">
      <c r="A55" s="26" t="s">
        <v>48</v>
      </c>
      <c r="E55" s="27" t="s">
        <v>136</v>
      </c>
    </row>
    <row r="56" spans="1:16" x14ac:dyDescent="0.2">
      <c r="A56" s="28" t="s">
        <v>49</v>
      </c>
      <c r="E56" s="29" t="s">
        <v>137</v>
      </c>
    </row>
    <row r="57" spans="1:16" ht="63.75" x14ac:dyDescent="0.2">
      <c r="A57" t="s">
        <v>51</v>
      </c>
      <c r="E57" s="27" t="s">
        <v>138</v>
      </c>
    </row>
    <row r="58" spans="1:16" x14ac:dyDescent="0.2">
      <c r="A58" s="17" t="s">
        <v>43</v>
      </c>
      <c r="B58" s="21" t="s">
        <v>139</v>
      </c>
      <c r="C58" s="21" t="s">
        <v>140</v>
      </c>
      <c r="D58" s="17" t="s">
        <v>45</v>
      </c>
      <c r="E58" s="22" t="s">
        <v>141</v>
      </c>
      <c r="F58" s="23" t="s">
        <v>78</v>
      </c>
      <c r="G58" s="24">
        <v>4.5</v>
      </c>
      <c r="H58" s="25">
        <v>0</v>
      </c>
      <c r="I58" s="25">
        <f>ROUND(ROUND(H58,2)*ROUND(G58,3),2)</f>
        <v>0</v>
      </c>
      <c r="O58">
        <f>(I58*21)/100</f>
        <v>0</v>
      </c>
      <c r="P58" t="s">
        <v>21</v>
      </c>
    </row>
    <row r="59" spans="1:16" ht="25.5" x14ac:dyDescent="0.2">
      <c r="A59" s="26" t="s">
        <v>48</v>
      </c>
      <c r="E59" s="27" t="s">
        <v>142</v>
      </c>
    </row>
    <row r="60" spans="1:16" ht="25.5" x14ac:dyDescent="0.2">
      <c r="A60" s="28" t="s">
        <v>49</v>
      </c>
      <c r="E60" s="29" t="s">
        <v>143</v>
      </c>
    </row>
    <row r="61" spans="1:16" ht="318.75" x14ac:dyDescent="0.2">
      <c r="A61" t="s">
        <v>51</v>
      </c>
      <c r="E61" s="27" t="s">
        <v>144</v>
      </c>
    </row>
    <row r="62" spans="1:16" x14ac:dyDescent="0.2">
      <c r="A62" s="17" t="s">
        <v>43</v>
      </c>
      <c r="B62" s="21" t="s">
        <v>145</v>
      </c>
      <c r="C62" s="21" t="s">
        <v>146</v>
      </c>
      <c r="D62" s="17" t="s">
        <v>45</v>
      </c>
      <c r="E62" s="22" t="s">
        <v>147</v>
      </c>
      <c r="F62" s="23" t="s">
        <v>78</v>
      </c>
      <c r="G62" s="24">
        <v>483</v>
      </c>
      <c r="H62" s="25">
        <v>0</v>
      </c>
      <c r="I62" s="25">
        <f>ROUND(ROUND(H62,2)*ROUND(G62,3),2)</f>
        <v>0</v>
      </c>
      <c r="O62">
        <f>(I62*21)/100</f>
        <v>0</v>
      </c>
      <c r="P62" t="s">
        <v>21</v>
      </c>
    </row>
    <row r="63" spans="1:16" x14ac:dyDescent="0.2">
      <c r="A63" s="26" t="s">
        <v>48</v>
      </c>
      <c r="E63" s="27" t="s">
        <v>148</v>
      </c>
    </row>
    <row r="64" spans="1:16" x14ac:dyDescent="0.2">
      <c r="A64" s="28" t="s">
        <v>49</v>
      </c>
      <c r="E64" s="29" t="s">
        <v>149</v>
      </c>
    </row>
    <row r="65" spans="1:16" ht="267.75" x14ac:dyDescent="0.2">
      <c r="A65" t="s">
        <v>51</v>
      </c>
      <c r="E65" s="27" t="s">
        <v>150</v>
      </c>
    </row>
    <row r="66" spans="1:16" x14ac:dyDescent="0.2">
      <c r="A66" s="17" t="s">
        <v>43</v>
      </c>
      <c r="B66" s="21" t="s">
        <v>151</v>
      </c>
      <c r="C66" s="21" t="s">
        <v>152</v>
      </c>
      <c r="D66" s="17" t="s">
        <v>45</v>
      </c>
      <c r="E66" s="22" t="s">
        <v>153</v>
      </c>
      <c r="F66" s="23" t="s">
        <v>78</v>
      </c>
      <c r="G66" s="24">
        <v>14</v>
      </c>
      <c r="H66" s="25">
        <v>0</v>
      </c>
      <c r="I66" s="25">
        <f>ROUND(ROUND(H66,2)*ROUND(G66,3),2)</f>
        <v>0</v>
      </c>
      <c r="O66">
        <f>(I66*21)/100</f>
        <v>0</v>
      </c>
      <c r="P66" t="s">
        <v>21</v>
      </c>
    </row>
    <row r="67" spans="1:16" ht="63.75" x14ac:dyDescent="0.2">
      <c r="A67" s="26" t="s">
        <v>48</v>
      </c>
      <c r="E67" s="27" t="s">
        <v>154</v>
      </c>
    </row>
    <row r="68" spans="1:16" x14ac:dyDescent="0.2">
      <c r="A68" s="28" t="s">
        <v>49</v>
      </c>
      <c r="E68" s="29" t="s">
        <v>155</v>
      </c>
    </row>
    <row r="69" spans="1:16" ht="293.25" x14ac:dyDescent="0.2">
      <c r="A69" t="s">
        <v>51</v>
      </c>
      <c r="E69" s="27" t="s">
        <v>156</v>
      </c>
    </row>
    <row r="70" spans="1:16" x14ac:dyDescent="0.2">
      <c r="A70" s="17" t="s">
        <v>43</v>
      </c>
      <c r="B70" s="21" t="s">
        <v>157</v>
      </c>
      <c r="C70" s="21" t="s">
        <v>158</v>
      </c>
      <c r="D70" s="17" t="s">
        <v>45</v>
      </c>
      <c r="E70" s="22" t="s">
        <v>159</v>
      </c>
      <c r="F70" s="23" t="s">
        <v>78</v>
      </c>
      <c r="G70" s="24">
        <v>3.5</v>
      </c>
      <c r="H70" s="25">
        <v>0</v>
      </c>
      <c r="I70" s="25">
        <f>ROUND(ROUND(H70,2)*ROUND(G70,3),2)</f>
        <v>0</v>
      </c>
      <c r="O70">
        <f>(I70*21)/100</f>
        <v>0</v>
      </c>
      <c r="P70" t="s">
        <v>21</v>
      </c>
    </row>
    <row r="71" spans="1:16" x14ac:dyDescent="0.2">
      <c r="A71" s="26" t="s">
        <v>48</v>
      </c>
      <c r="E71" s="27" t="s">
        <v>160</v>
      </c>
    </row>
    <row r="72" spans="1:16" ht="25.5" x14ac:dyDescent="0.2">
      <c r="A72" s="28" t="s">
        <v>49</v>
      </c>
      <c r="E72" s="29" t="s">
        <v>161</v>
      </c>
    </row>
    <row r="73" spans="1:16" ht="229.5" x14ac:dyDescent="0.2">
      <c r="A73" t="s">
        <v>51</v>
      </c>
      <c r="E73" s="27" t="s">
        <v>162</v>
      </c>
    </row>
    <row r="74" spans="1:16" x14ac:dyDescent="0.2">
      <c r="A74" s="17" t="s">
        <v>43</v>
      </c>
      <c r="B74" s="21" t="s">
        <v>163</v>
      </c>
      <c r="C74" s="21" t="s">
        <v>164</v>
      </c>
      <c r="D74" s="17" t="s">
        <v>45</v>
      </c>
      <c r="E74" s="22" t="s">
        <v>165</v>
      </c>
      <c r="F74" s="23" t="s">
        <v>78</v>
      </c>
      <c r="G74" s="24">
        <v>1.1000000000000001</v>
      </c>
      <c r="H74" s="25">
        <v>0</v>
      </c>
      <c r="I74" s="25">
        <f>ROUND(ROUND(H74,2)*ROUND(G74,3),2)</f>
        <v>0</v>
      </c>
      <c r="O74">
        <f>(I74*21)/100</f>
        <v>0</v>
      </c>
      <c r="P74" t="s">
        <v>21</v>
      </c>
    </row>
    <row r="75" spans="1:16" x14ac:dyDescent="0.2">
      <c r="A75" s="26" t="s">
        <v>48</v>
      </c>
      <c r="E75" s="27" t="s">
        <v>166</v>
      </c>
    </row>
    <row r="76" spans="1:16" ht="25.5" x14ac:dyDescent="0.2">
      <c r="A76" s="28" t="s">
        <v>49</v>
      </c>
      <c r="E76" s="29" t="s">
        <v>167</v>
      </c>
    </row>
    <row r="77" spans="1:16" ht="293.25" x14ac:dyDescent="0.2">
      <c r="A77" t="s">
        <v>51</v>
      </c>
      <c r="E77" s="27" t="s">
        <v>168</v>
      </c>
    </row>
    <row r="78" spans="1:16" x14ac:dyDescent="0.2">
      <c r="A78" s="17" t="s">
        <v>43</v>
      </c>
      <c r="B78" s="21" t="s">
        <v>169</v>
      </c>
      <c r="C78" s="21" t="s">
        <v>170</v>
      </c>
      <c r="D78" s="17" t="s">
        <v>45</v>
      </c>
      <c r="E78" s="22" t="s">
        <v>171</v>
      </c>
      <c r="F78" s="23" t="s">
        <v>92</v>
      </c>
      <c r="G78" s="24">
        <v>198</v>
      </c>
      <c r="H78" s="25">
        <v>0</v>
      </c>
      <c r="I78" s="25">
        <f>ROUND(ROUND(H78,2)*ROUND(G78,3),2)</f>
        <v>0</v>
      </c>
      <c r="O78">
        <f>(I78*21)/100</f>
        <v>0</v>
      </c>
      <c r="P78" t="s">
        <v>21</v>
      </c>
    </row>
    <row r="79" spans="1:16" x14ac:dyDescent="0.2">
      <c r="A79" s="26" t="s">
        <v>48</v>
      </c>
      <c r="E79" s="27" t="s">
        <v>45</v>
      </c>
    </row>
    <row r="80" spans="1:16" x14ac:dyDescent="0.2">
      <c r="A80" s="28" t="s">
        <v>49</v>
      </c>
      <c r="E80" s="29" t="s">
        <v>172</v>
      </c>
    </row>
    <row r="81" spans="1:18" ht="38.25" x14ac:dyDescent="0.2">
      <c r="A81" t="s">
        <v>51</v>
      </c>
      <c r="E81" s="27" t="s">
        <v>173</v>
      </c>
    </row>
    <row r="82" spans="1:18" x14ac:dyDescent="0.2">
      <c r="A82" s="17" t="s">
        <v>43</v>
      </c>
      <c r="B82" s="21" t="s">
        <v>174</v>
      </c>
      <c r="C82" s="21" t="s">
        <v>175</v>
      </c>
      <c r="D82" s="17" t="s">
        <v>45</v>
      </c>
      <c r="E82" s="22" t="s">
        <v>176</v>
      </c>
      <c r="F82" s="23" t="s">
        <v>92</v>
      </c>
      <c r="G82" s="24">
        <v>198</v>
      </c>
      <c r="H82" s="25">
        <v>0</v>
      </c>
      <c r="I82" s="25">
        <f>ROUND(ROUND(H82,2)*ROUND(G82,3),2)</f>
        <v>0</v>
      </c>
      <c r="O82">
        <f>(I82*21)/100</f>
        <v>0</v>
      </c>
      <c r="P82" t="s">
        <v>21</v>
      </c>
    </row>
    <row r="83" spans="1:18" x14ac:dyDescent="0.2">
      <c r="A83" s="26" t="s">
        <v>48</v>
      </c>
      <c r="E83" s="27" t="s">
        <v>177</v>
      </c>
    </row>
    <row r="84" spans="1:18" x14ac:dyDescent="0.2">
      <c r="A84" s="28" t="s">
        <v>49</v>
      </c>
      <c r="E84" s="29" t="s">
        <v>172</v>
      </c>
    </row>
    <row r="85" spans="1:18" ht="38.25" x14ac:dyDescent="0.2">
      <c r="A85" t="s">
        <v>51</v>
      </c>
      <c r="E85" s="27" t="s">
        <v>178</v>
      </c>
    </row>
    <row r="86" spans="1:18" ht="12.75" customHeight="1" x14ac:dyDescent="0.2">
      <c r="A86" s="2" t="s">
        <v>41</v>
      </c>
      <c r="B86" s="2"/>
      <c r="C86" s="31" t="s">
        <v>21</v>
      </c>
      <c r="D86" s="2"/>
      <c r="E86" s="19" t="s">
        <v>179</v>
      </c>
      <c r="F86" s="2"/>
      <c r="G86" s="2"/>
      <c r="H86" s="2"/>
      <c r="I86" s="32">
        <f>0+Q86</f>
        <v>0</v>
      </c>
      <c r="O86">
        <f>0+R86</f>
        <v>0</v>
      </c>
      <c r="Q86">
        <f>0+I87+I91+I95+I99</f>
        <v>0</v>
      </c>
      <c r="R86">
        <f>0+O87+O91+O95+O99</f>
        <v>0</v>
      </c>
    </row>
    <row r="87" spans="1:18" x14ac:dyDescent="0.2">
      <c r="A87" s="17" t="s">
        <v>43</v>
      </c>
      <c r="B87" s="21" t="s">
        <v>180</v>
      </c>
      <c r="C87" s="21" t="s">
        <v>181</v>
      </c>
      <c r="D87" s="17" t="s">
        <v>45</v>
      </c>
      <c r="E87" s="22" t="s">
        <v>182</v>
      </c>
      <c r="F87" s="23" t="s">
        <v>114</v>
      </c>
      <c r="G87" s="24">
        <v>220</v>
      </c>
      <c r="H87" s="25">
        <v>0</v>
      </c>
      <c r="I87" s="25">
        <f>ROUND(ROUND(H87,2)*ROUND(G87,3),2)</f>
        <v>0</v>
      </c>
      <c r="O87">
        <f>(I87*21)/100</f>
        <v>0</v>
      </c>
      <c r="P87" t="s">
        <v>21</v>
      </c>
    </row>
    <row r="88" spans="1:18" ht="25.5" x14ac:dyDescent="0.2">
      <c r="A88" s="26" t="s">
        <v>48</v>
      </c>
      <c r="E88" s="27" t="s">
        <v>183</v>
      </c>
    </row>
    <row r="89" spans="1:18" x14ac:dyDescent="0.2">
      <c r="A89" s="28" t="s">
        <v>49</v>
      </c>
      <c r="E89" s="29" t="s">
        <v>184</v>
      </c>
    </row>
    <row r="90" spans="1:18" ht="165.75" x14ac:dyDescent="0.2">
      <c r="A90" t="s">
        <v>51</v>
      </c>
      <c r="E90" s="27" t="s">
        <v>185</v>
      </c>
    </row>
    <row r="91" spans="1:18" x14ac:dyDescent="0.2">
      <c r="A91" s="17" t="s">
        <v>43</v>
      </c>
      <c r="B91" s="21" t="s">
        <v>186</v>
      </c>
      <c r="C91" s="21" t="s">
        <v>187</v>
      </c>
      <c r="D91" s="17" t="s">
        <v>45</v>
      </c>
      <c r="E91" s="22" t="s">
        <v>188</v>
      </c>
      <c r="F91" s="23" t="s">
        <v>92</v>
      </c>
      <c r="G91" s="24">
        <v>374</v>
      </c>
      <c r="H91" s="25">
        <v>0</v>
      </c>
      <c r="I91" s="25">
        <f>ROUND(ROUND(H91,2)*ROUND(G91,3),2)</f>
        <v>0</v>
      </c>
      <c r="O91">
        <f>(I91*21)/100</f>
        <v>0</v>
      </c>
      <c r="P91" t="s">
        <v>21</v>
      </c>
    </row>
    <row r="92" spans="1:18" x14ac:dyDescent="0.2">
      <c r="A92" s="26" t="s">
        <v>48</v>
      </c>
      <c r="E92" s="27" t="s">
        <v>189</v>
      </c>
    </row>
    <row r="93" spans="1:18" x14ac:dyDescent="0.2">
      <c r="A93" s="28" t="s">
        <v>49</v>
      </c>
      <c r="E93" s="29" t="s">
        <v>190</v>
      </c>
    </row>
    <row r="94" spans="1:18" ht="51" x14ac:dyDescent="0.2">
      <c r="A94" t="s">
        <v>51</v>
      </c>
      <c r="E94" s="27" t="s">
        <v>191</v>
      </c>
    </row>
    <row r="95" spans="1:18" x14ac:dyDescent="0.2">
      <c r="A95" s="17" t="s">
        <v>43</v>
      </c>
      <c r="B95" s="21" t="s">
        <v>192</v>
      </c>
      <c r="C95" s="21" t="s">
        <v>193</v>
      </c>
      <c r="D95" s="17" t="s">
        <v>45</v>
      </c>
      <c r="E95" s="22" t="s">
        <v>194</v>
      </c>
      <c r="F95" s="23" t="s">
        <v>78</v>
      </c>
      <c r="G95" s="24">
        <v>14</v>
      </c>
      <c r="H95" s="25">
        <v>0</v>
      </c>
      <c r="I95" s="25">
        <f>ROUND(ROUND(H95,2)*ROUND(G95,3),2)</f>
        <v>0</v>
      </c>
      <c r="O95">
        <f>(I95*21)/100</f>
        <v>0</v>
      </c>
      <c r="P95" t="s">
        <v>21</v>
      </c>
    </row>
    <row r="96" spans="1:18" ht="38.25" x14ac:dyDescent="0.2">
      <c r="A96" s="26" t="s">
        <v>48</v>
      </c>
      <c r="E96" s="27" t="s">
        <v>195</v>
      </c>
    </row>
    <row r="97" spans="1:18" x14ac:dyDescent="0.2">
      <c r="A97" s="28" t="s">
        <v>49</v>
      </c>
      <c r="E97" s="29" t="s">
        <v>155</v>
      </c>
    </row>
    <row r="98" spans="1:18" ht="369.75" x14ac:dyDescent="0.2">
      <c r="A98" t="s">
        <v>51</v>
      </c>
      <c r="E98" s="27" t="s">
        <v>196</v>
      </c>
    </row>
    <row r="99" spans="1:18" x14ac:dyDescent="0.2">
      <c r="A99" s="17" t="s">
        <v>43</v>
      </c>
      <c r="B99" s="21" t="s">
        <v>197</v>
      </c>
      <c r="C99" s="21" t="s">
        <v>198</v>
      </c>
      <c r="D99" s="17" t="s">
        <v>45</v>
      </c>
      <c r="E99" s="22" t="s">
        <v>199</v>
      </c>
      <c r="F99" s="23" t="s">
        <v>83</v>
      </c>
      <c r="G99" s="24">
        <v>1.68</v>
      </c>
      <c r="H99" s="25">
        <v>0</v>
      </c>
      <c r="I99" s="25">
        <f>ROUND(ROUND(H99,2)*ROUND(G99,3),2)</f>
        <v>0</v>
      </c>
      <c r="O99">
        <f>(I99*21)/100</f>
        <v>0</v>
      </c>
      <c r="P99" t="s">
        <v>21</v>
      </c>
    </row>
    <row r="100" spans="1:18" ht="38.25" x14ac:dyDescent="0.2">
      <c r="A100" s="26" t="s">
        <v>48</v>
      </c>
      <c r="E100" s="27" t="s">
        <v>200</v>
      </c>
    </row>
    <row r="101" spans="1:18" x14ac:dyDescent="0.2">
      <c r="A101" s="28" t="s">
        <v>49</v>
      </c>
      <c r="E101" s="29" t="s">
        <v>201</v>
      </c>
    </row>
    <row r="102" spans="1:18" ht="267.75" x14ac:dyDescent="0.2">
      <c r="A102" t="s">
        <v>51</v>
      </c>
      <c r="E102" s="27" t="s">
        <v>202</v>
      </c>
    </row>
    <row r="103" spans="1:18" ht="12.75" customHeight="1" x14ac:dyDescent="0.2">
      <c r="A103" s="2" t="s">
        <v>41</v>
      </c>
      <c r="B103" s="2"/>
      <c r="C103" s="31" t="s">
        <v>20</v>
      </c>
      <c r="D103" s="2"/>
      <c r="E103" s="19" t="s">
        <v>203</v>
      </c>
      <c r="F103" s="2"/>
      <c r="G103" s="2"/>
      <c r="H103" s="2"/>
      <c r="I103" s="32">
        <f>0+Q103</f>
        <v>0</v>
      </c>
      <c r="O103">
        <f>0+R103</f>
        <v>0</v>
      </c>
      <c r="Q103">
        <f>0+I104+I108</f>
        <v>0</v>
      </c>
      <c r="R103">
        <f>0+O104+O108</f>
        <v>0</v>
      </c>
    </row>
    <row r="104" spans="1:18" x14ac:dyDescent="0.2">
      <c r="A104" s="17" t="s">
        <v>43</v>
      </c>
      <c r="B104" s="21" t="s">
        <v>204</v>
      </c>
      <c r="C104" s="21" t="s">
        <v>205</v>
      </c>
      <c r="D104" s="17" t="s">
        <v>45</v>
      </c>
      <c r="E104" s="22" t="s">
        <v>206</v>
      </c>
      <c r="F104" s="23" t="s">
        <v>78</v>
      </c>
      <c r="G104" s="24">
        <v>6</v>
      </c>
      <c r="H104" s="25">
        <v>0</v>
      </c>
      <c r="I104" s="25">
        <f>ROUND(ROUND(H104,2)*ROUND(G104,3),2)</f>
        <v>0</v>
      </c>
      <c r="O104">
        <f>(I104*21)/100</f>
        <v>0</v>
      </c>
      <c r="P104" t="s">
        <v>21</v>
      </c>
    </row>
    <row r="105" spans="1:18" ht="38.25" x14ac:dyDescent="0.2">
      <c r="A105" s="26" t="s">
        <v>48</v>
      </c>
      <c r="E105" s="27" t="s">
        <v>207</v>
      </c>
    </row>
    <row r="106" spans="1:18" x14ac:dyDescent="0.2">
      <c r="A106" s="28" t="s">
        <v>49</v>
      </c>
      <c r="E106" s="29" t="s">
        <v>208</v>
      </c>
    </row>
    <row r="107" spans="1:18" ht="382.5" x14ac:dyDescent="0.2">
      <c r="A107" t="s">
        <v>51</v>
      </c>
      <c r="E107" s="27" t="s">
        <v>209</v>
      </c>
    </row>
    <row r="108" spans="1:18" x14ac:dyDescent="0.2">
      <c r="A108" s="17" t="s">
        <v>43</v>
      </c>
      <c r="B108" s="21" t="s">
        <v>210</v>
      </c>
      <c r="C108" s="21" t="s">
        <v>211</v>
      </c>
      <c r="D108" s="17" t="s">
        <v>45</v>
      </c>
      <c r="E108" s="22" t="s">
        <v>212</v>
      </c>
      <c r="F108" s="23" t="s">
        <v>83</v>
      </c>
      <c r="G108" s="24">
        <v>0.72</v>
      </c>
      <c r="H108" s="25">
        <v>0</v>
      </c>
      <c r="I108" s="25">
        <f>ROUND(ROUND(H108,2)*ROUND(G108,3),2)</f>
        <v>0</v>
      </c>
      <c r="O108">
        <f>(I108*21)/100</f>
        <v>0</v>
      </c>
      <c r="P108" t="s">
        <v>21</v>
      </c>
    </row>
    <row r="109" spans="1:18" ht="38.25" x14ac:dyDescent="0.2">
      <c r="A109" s="26" t="s">
        <v>48</v>
      </c>
      <c r="E109" s="27" t="s">
        <v>200</v>
      </c>
    </row>
    <row r="110" spans="1:18" x14ac:dyDescent="0.2">
      <c r="A110" s="28" t="s">
        <v>49</v>
      </c>
      <c r="E110" s="29" t="s">
        <v>213</v>
      </c>
    </row>
    <row r="111" spans="1:18" ht="242.25" x14ac:dyDescent="0.2">
      <c r="A111" t="s">
        <v>51</v>
      </c>
      <c r="E111" s="27" t="s">
        <v>214</v>
      </c>
    </row>
    <row r="112" spans="1:18" ht="12.75" customHeight="1" x14ac:dyDescent="0.2">
      <c r="A112" s="2" t="s">
        <v>41</v>
      </c>
      <c r="B112" s="2"/>
      <c r="C112" s="31" t="s">
        <v>31</v>
      </c>
      <c r="D112" s="2"/>
      <c r="E112" s="19" t="s">
        <v>215</v>
      </c>
      <c r="F112" s="2"/>
      <c r="G112" s="2"/>
      <c r="H112" s="2"/>
      <c r="I112" s="32">
        <f>0+Q112</f>
        <v>0</v>
      </c>
      <c r="O112">
        <f>0+R112</f>
        <v>0</v>
      </c>
      <c r="Q112">
        <f>0+I113+I117+I121+I125+I129+I133+I137</f>
        <v>0</v>
      </c>
      <c r="R112">
        <f>0+O113+O117+O121+O125+O129+O133+O137</f>
        <v>0</v>
      </c>
    </row>
    <row r="113" spans="1:16" x14ac:dyDescent="0.2">
      <c r="A113" s="17" t="s">
        <v>43</v>
      </c>
      <c r="B113" s="21" t="s">
        <v>216</v>
      </c>
      <c r="C113" s="21" t="s">
        <v>217</v>
      </c>
      <c r="D113" s="17" t="s">
        <v>45</v>
      </c>
      <c r="E113" s="22" t="s">
        <v>218</v>
      </c>
      <c r="F113" s="23" t="s">
        <v>78</v>
      </c>
      <c r="G113" s="24">
        <v>3</v>
      </c>
      <c r="H113" s="25">
        <v>0</v>
      </c>
      <c r="I113" s="25">
        <f>ROUND(ROUND(H113,2)*ROUND(G113,3),2)</f>
        <v>0</v>
      </c>
      <c r="O113">
        <f>(I113*21)/100</f>
        <v>0</v>
      </c>
      <c r="P113" t="s">
        <v>21</v>
      </c>
    </row>
    <row r="114" spans="1:16" ht="38.25" x14ac:dyDescent="0.2">
      <c r="A114" s="26" t="s">
        <v>48</v>
      </c>
      <c r="E114" s="27" t="s">
        <v>219</v>
      </c>
    </row>
    <row r="115" spans="1:16" x14ac:dyDescent="0.2">
      <c r="A115" s="28" t="s">
        <v>49</v>
      </c>
      <c r="E115" s="29" t="s">
        <v>220</v>
      </c>
    </row>
    <row r="116" spans="1:16" ht="229.5" x14ac:dyDescent="0.2">
      <c r="A116" t="s">
        <v>51</v>
      </c>
      <c r="E116" s="27" t="s">
        <v>221</v>
      </c>
    </row>
    <row r="117" spans="1:16" x14ac:dyDescent="0.2">
      <c r="A117" s="17" t="s">
        <v>43</v>
      </c>
      <c r="B117" s="21" t="s">
        <v>222</v>
      </c>
      <c r="C117" s="21" t="s">
        <v>223</v>
      </c>
      <c r="D117" s="17" t="s">
        <v>45</v>
      </c>
      <c r="E117" s="22" t="s">
        <v>224</v>
      </c>
      <c r="F117" s="23" t="s">
        <v>78</v>
      </c>
      <c r="G117" s="24">
        <v>3</v>
      </c>
      <c r="H117" s="25">
        <v>0</v>
      </c>
      <c r="I117" s="25">
        <f>ROUND(ROUND(H117,2)*ROUND(G117,3),2)</f>
        <v>0</v>
      </c>
      <c r="O117">
        <f>(I117*21)/100</f>
        <v>0</v>
      </c>
      <c r="P117" t="s">
        <v>21</v>
      </c>
    </row>
    <row r="118" spans="1:16" ht="38.25" x14ac:dyDescent="0.2">
      <c r="A118" s="26" t="s">
        <v>48</v>
      </c>
      <c r="E118" s="27" t="s">
        <v>225</v>
      </c>
    </row>
    <row r="119" spans="1:16" x14ac:dyDescent="0.2">
      <c r="A119" s="28" t="s">
        <v>49</v>
      </c>
      <c r="E119" s="29" t="s">
        <v>220</v>
      </c>
    </row>
    <row r="120" spans="1:16" ht="395.25" x14ac:dyDescent="0.2">
      <c r="A120" t="s">
        <v>51</v>
      </c>
      <c r="E120" s="27" t="s">
        <v>226</v>
      </c>
    </row>
    <row r="121" spans="1:16" x14ac:dyDescent="0.2">
      <c r="A121" s="17" t="s">
        <v>43</v>
      </c>
      <c r="B121" s="21" t="s">
        <v>227</v>
      </c>
      <c r="C121" s="21" t="s">
        <v>228</v>
      </c>
      <c r="D121" s="17" t="s">
        <v>45</v>
      </c>
      <c r="E121" s="22" t="s">
        <v>229</v>
      </c>
      <c r="F121" s="23" t="s">
        <v>78</v>
      </c>
      <c r="G121" s="24">
        <v>5.2</v>
      </c>
      <c r="H121" s="25">
        <v>0</v>
      </c>
      <c r="I121" s="25">
        <f>ROUND(ROUND(H121,2)*ROUND(G121,3),2)</f>
        <v>0</v>
      </c>
      <c r="O121">
        <f>(I121*21)/100</f>
        <v>0</v>
      </c>
      <c r="P121" t="s">
        <v>21</v>
      </c>
    </row>
    <row r="122" spans="1:16" ht="63.75" x14ac:dyDescent="0.2">
      <c r="A122" s="26" t="s">
        <v>48</v>
      </c>
      <c r="E122" s="27" t="s">
        <v>230</v>
      </c>
    </row>
    <row r="123" spans="1:16" ht="63.75" x14ac:dyDescent="0.2">
      <c r="A123" s="28" t="s">
        <v>49</v>
      </c>
      <c r="E123" s="29" t="s">
        <v>231</v>
      </c>
    </row>
    <row r="124" spans="1:16" ht="369.75" x14ac:dyDescent="0.2">
      <c r="A124" t="s">
        <v>51</v>
      </c>
      <c r="E124" s="27" t="s">
        <v>232</v>
      </c>
    </row>
    <row r="125" spans="1:16" x14ac:dyDescent="0.2">
      <c r="A125" s="17" t="s">
        <v>43</v>
      </c>
      <c r="B125" s="21" t="s">
        <v>233</v>
      </c>
      <c r="C125" s="21" t="s">
        <v>234</v>
      </c>
      <c r="D125" s="17" t="s">
        <v>45</v>
      </c>
      <c r="E125" s="22" t="s">
        <v>235</v>
      </c>
      <c r="F125" s="23" t="s">
        <v>78</v>
      </c>
      <c r="G125" s="24">
        <v>0.55000000000000004</v>
      </c>
      <c r="H125" s="25">
        <v>0</v>
      </c>
      <c r="I125" s="25">
        <f>ROUND(ROUND(H125,2)*ROUND(G125,3),2)</f>
        <v>0</v>
      </c>
      <c r="O125">
        <f>(I125*21)/100</f>
        <v>0</v>
      </c>
      <c r="P125" t="s">
        <v>21</v>
      </c>
    </row>
    <row r="126" spans="1:16" x14ac:dyDescent="0.2">
      <c r="A126" s="26" t="s">
        <v>48</v>
      </c>
      <c r="E126" s="27" t="s">
        <v>236</v>
      </c>
    </row>
    <row r="127" spans="1:16" ht="25.5" x14ac:dyDescent="0.2">
      <c r="A127" s="28" t="s">
        <v>49</v>
      </c>
      <c r="E127" s="29" t="s">
        <v>237</v>
      </c>
    </row>
    <row r="128" spans="1:16" ht="38.25" x14ac:dyDescent="0.2">
      <c r="A128" t="s">
        <v>51</v>
      </c>
      <c r="E128" s="27" t="s">
        <v>238</v>
      </c>
    </row>
    <row r="129" spans="1:18" x14ac:dyDescent="0.2">
      <c r="A129" s="17" t="s">
        <v>43</v>
      </c>
      <c r="B129" s="21" t="s">
        <v>239</v>
      </c>
      <c r="C129" s="21" t="s">
        <v>240</v>
      </c>
      <c r="D129" s="17" t="s">
        <v>45</v>
      </c>
      <c r="E129" s="22" t="s">
        <v>241</v>
      </c>
      <c r="F129" s="23" t="s">
        <v>78</v>
      </c>
      <c r="G129" s="24">
        <v>1</v>
      </c>
      <c r="H129" s="25">
        <v>0</v>
      </c>
      <c r="I129" s="25">
        <f>ROUND(ROUND(H129,2)*ROUND(G129,3),2)</f>
        <v>0</v>
      </c>
      <c r="O129">
        <f>(I129*21)/100</f>
        <v>0</v>
      </c>
      <c r="P129" t="s">
        <v>21</v>
      </c>
    </row>
    <row r="130" spans="1:18" x14ac:dyDescent="0.2">
      <c r="A130" s="26" t="s">
        <v>48</v>
      </c>
      <c r="E130" s="27" t="s">
        <v>242</v>
      </c>
    </row>
    <row r="131" spans="1:18" ht="25.5" x14ac:dyDescent="0.2">
      <c r="A131" s="28" t="s">
        <v>49</v>
      </c>
      <c r="E131" s="29" t="s">
        <v>243</v>
      </c>
    </row>
    <row r="132" spans="1:18" ht="38.25" x14ac:dyDescent="0.2">
      <c r="A132" t="s">
        <v>51</v>
      </c>
      <c r="E132" s="27" t="s">
        <v>238</v>
      </c>
    </row>
    <row r="133" spans="1:18" x14ac:dyDescent="0.2">
      <c r="A133" s="17" t="s">
        <v>43</v>
      </c>
      <c r="B133" s="21" t="s">
        <v>244</v>
      </c>
      <c r="C133" s="21" t="s">
        <v>245</v>
      </c>
      <c r="D133" s="17" t="s">
        <v>45</v>
      </c>
      <c r="E133" s="22" t="s">
        <v>246</v>
      </c>
      <c r="F133" s="23" t="s">
        <v>78</v>
      </c>
      <c r="G133" s="24">
        <v>5</v>
      </c>
      <c r="H133" s="25">
        <v>0</v>
      </c>
      <c r="I133" s="25">
        <f>ROUND(ROUND(H133,2)*ROUND(G133,3),2)</f>
        <v>0</v>
      </c>
      <c r="O133">
        <f>(I133*21)/100</f>
        <v>0</v>
      </c>
      <c r="P133" t="s">
        <v>21</v>
      </c>
    </row>
    <row r="134" spans="1:18" ht="38.25" x14ac:dyDescent="0.2">
      <c r="A134" s="26" t="s">
        <v>48</v>
      </c>
      <c r="E134" s="27" t="s">
        <v>247</v>
      </c>
    </row>
    <row r="135" spans="1:18" x14ac:dyDescent="0.2">
      <c r="A135" s="28" t="s">
        <v>49</v>
      </c>
      <c r="E135" s="29" t="s">
        <v>248</v>
      </c>
    </row>
    <row r="136" spans="1:18" ht="102" x14ac:dyDescent="0.2">
      <c r="A136" t="s">
        <v>51</v>
      </c>
      <c r="E136" s="27" t="s">
        <v>249</v>
      </c>
    </row>
    <row r="137" spans="1:18" x14ac:dyDescent="0.2">
      <c r="A137" s="17" t="s">
        <v>43</v>
      </c>
      <c r="B137" s="21" t="s">
        <v>250</v>
      </c>
      <c r="C137" s="21" t="s">
        <v>251</v>
      </c>
      <c r="D137" s="17" t="s">
        <v>45</v>
      </c>
      <c r="E137" s="22" t="s">
        <v>252</v>
      </c>
      <c r="F137" s="23" t="s">
        <v>92</v>
      </c>
      <c r="G137" s="24">
        <v>11</v>
      </c>
      <c r="H137" s="25">
        <v>0</v>
      </c>
      <c r="I137" s="25">
        <f>ROUND(ROUND(H137,2)*ROUND(G137,3),2)</f>
        <v>0</v>
      </c>
      <c r="O137">
        <f>(I137*21)/100</f>
        <v>0</v>
      </c>
      <c r="P137" t="s">
        <v>21</v>
      </c>
    </row>
    <row r="138" spans="1:18" x14ac:dyDescent="0.2">
      <c r="A138" s="26" t="s">
        <v>48</v>
      </c>
      <c r="E138" s="27" t="s">
        <v>253</v>
      </c>
    </row>
    <row r="139" spans="1:18" ht="25.5" x14ac:dyDescent="0.2">
      <c r="A139" s="28" t="s">
        <v>49</v>
      </c>
      <c r="E139" s="29" t="s">
        <v>254</v>
      </c>
    </row>
    <row r="140" spans="1:18" ht="89.25" x14ac:dyDescent="0.2">
      <c r="A140" t="s">
        <v>51</v>
      </c>
      <c r="E140" s="27" t="s">
        <v>255</v>
      </c>
    </row>
    <row r="141" spans="1:18" ht="12.75" customHeight="1" x14ac:dyDescent="0.2">
      <c r="A141" s="2" t="s">
        <v>41</v>
      </c>
      <c r="B141" s="2"/>
      <c r="C141" s="31" t="s">
        <v>33</v>
      </c>
      <c r="D141" s="2"/>
      <c r="E141" s="19" t="s">
        <v>256</v>
      </c>
      <c r="F141" s="2"/>
      <c r="G141" s="2"/>
      <c r="H141" s="2"/>
      <c r="I141" s="32">
        <f>0+Q141</f>
        <v>0</v>
      </c>
      <c r="O141">
        <f>0+R141</f>
        <v>0</v>
      </c>
      <c r="Q141">
        <f>0+I142+I146+I150+I154+I158+I162+I166+I170+I174</f>
        <v>0</v>
      </c>
      <c r="R141">
        <f>0+O142+O146+O150+O154+O158+O162+O166+O170+O174</f>
        <v>0</v>
      </c>
    </row>
    <row r="142" spans="1:18" x14ac:dyDescent="0.2">
      <c r="A142" s="17" t="s">
        <v>43</v>
      </c>
      <c r="B142" s="21" t="s">
        <v>257</v>
      </c>
      <c r="C142" s="21" t="s">
        <v>258</v>
      </c>
      <c r="D142" s="17" t="s">
        <v>45</v>
      </c>
      <c r="E142" s="22" t="s">
        <v>259</v>
      </c>
      <c r="F142" s="23" t="s">
        <v>78</v>
      </c>
      <c r="G142" s="24">
        <v>155.19999999999999</v>
      </c>
      <c r="H142" s="25">
        <v>0</v>
      </c>
      <c r="I142" s="25">
        <f>ROUND(ROUND(H142,2)*ROUND(G142,3),2)</f>
        <v>0</v>
      </c>
      <c r="O142">
        <f>(I142*21)/100</f>
        <v>0</v>
      </c>
      <c r="P142" t="s">
        <v>21</v>
      </c>
    </row>
    <row r="143" spans="1:18" ht="102" x14ac:dyDescent="0.2">
      <c r="A143" s="26" t="s">
        <v>48</v>
      </c>
      <c r="E143" s="27" t="s">
        <v>260</v>
      </c>
    </row>
    <row r="144" spans="1:18" ht="63.75" x14ac:dyDescent="0.2">
      <c r="A144" s="28" t="s">
        <v>49</v>
      </c>
      <c r="E144" s="29" t="s">
        <v>261</v>
      </c>
    </row>
    <row r="145" spans="1:16" ht="127.5" x14ac:dyDescent="0.2">
      <c r="A145" t="s">
        <v>51</v>
      </c>
      <c r="E145" s="27" t="s">
        <v>262</v>
      </c>
    </row>
    <row r="146" spans="1:16" x14ac:dyDescent="0.2">
      <c r="A146" s="17" t="s">
        <v>43</v>
      </c>
      <c r="B146" s="21" t="s">
        <v>263</v>
      </c>
      <c r="C146" s="21" t="s">
        <v>264</v>
      </c>
      <c r="D146" s="17" t="s">
        <v>265</v>
      </c>
      <c r="E146" s="22" t="s">
        <v>266</v>
      </c>
      <c r="F146" s="23" t="s">
        <v>78</v>
      </c>
      <c r="G146" s="24">
        <v>237</v>
      </c>
      <c r="H146" s="25">
        <v>0</v>
      </c>
      <c r="I146" s="25">
        <f>ROUND(ROUND(H146,2)*ROUND(G146,3),2)</f>
        <v>0</v>
      </c>
      <c r="O146">
        <f>(I146*21)/100</f>
        <v>0</v>
      </c>
      <c r="P146" t="s">
        <v>21</v>
      </c>
    </row>
    <row r="147" spans="1:16" ht="38.25" x14ac:dyDescent="0.2">
      <c r="A147" s="26" t="s">
        <v>48</v>
      </c>
      <c r="E147" s="27" t="s">
        <v>267</v>
      </c>
    </row>
    <row r="148" spans="1:16" x14ac:dyDescent="0.2">
      <c r="A148" s="28" t="s">
        <v>49</v>
      </c>
      <c r="E148" s="29" t="s">
        <v>268</v>
      </c>
    </row>
    <row r="149" spans="1:16" ht="51" x14ac:dyDescent="0.2">
      <c r="A149" t="s">
        <v>51</v>
      </c>
      <c r="E149" s="27" t="s">
        <v>269</v>
      </c>
    </row>
    <row r="150" spans="1:16" x14ac:dyDescent="0.2">
      <c r="A150" s="17" t="s">
        <v>43</v>
      </c>
      <c r="B150" s="21" t="s">
        <v>270</v>
      </c>
      <c r="C150" s="21" t="s">
        <v>264</v>
      </c>
      <c r="D150" s="17" t="s">
        <v>271</v>
      </c>
      <c r="E150" s="22" t="s">
        <v>266</v>
      </c>
      <c r="F150" s="23" t="s">
        <v>78</v>
      </c>
      <c r="G150" s="24">
        <v>2.75</v>
      </c>
      <c r="H150" s="25">
        <v>0</v>
      </c>
      <c r="I150" s="25">
        <f>ROUND(ROUND(H150,2)*ROUND(G150,3),2)</f>
        <v>0</v>
      </c>
      <c r="O150">
        <f>(I150*21)/100</f>
        <v>0</v>
      </c>
      <c r="P150" t="s">
        <v>21</v>
      </c>
    </row>
    <row r="151" spans="1:16" x14ac:dyDescent="0.2">
      <c r="A151" s="26" t="s">
        <v>48</v>
      </c>
      <c r="E151" s="27" t="s">
        <v>272</v>
      </c>
    </row>
    <row r="152" spans="1:16" ht="25.5" x14ac:dyDescent="0.2">
      <c r="A152" s="28" t="s">
        <v>49</v>
      </c>
      <c r="E152" s="29" t="s">
        <v>273</v>
      </c>
    </row>
    <row r="153" spans="1:16" ht="51" x14ac:dyDescent="0.2">
      <c r="A153" t="s">
        <v>51</v>
      </c>
      <c r="E153" s="27" t="s">
        <v>274</v>
      </c>
    </row>
    <row r="154" spans="1:16" ht="25.5" x14ac:dyDescent="0.2">
      <c r="A154" s="17" t="s">
        <v>43</v>
      </c>
      <c r="B154" s="21" t="s">
        <v>275</v>
      </c>
      <c r="C154" s="21" t="s">
        <v>276</v>
      </c>
      <c r="D154" s="17" t="s">
        <v>45</v>
      </c>
      <c r="E154" s="22" t="s">
        <v>277</v>
      </c>
      <c r="F154" s="23" t="s">
        <v>78</v>
      </c>
      <c r="G154" s="24">
        <v>734.4</v>
      </c>
      <c r="H154" s="25">
        <v>0</v>
      </c>
      <c r="I154" s="25">
        <f>ROUND(ROUND(H154,2)*ROUND(G154,3),2)</f>
        <v>0</v>
      </c>
      <c r="O154">
        <f>(I154*21)/100</f>
        <v>0</v>
      </c>
      <c r="P154" t="s">
        <v>21</v>
      </c>
    </row>
    <row r="155" spans="1:16" ht="63.75" x14ac:dyDescent="0.2">
      <c r="A155" s="26" t="s">
        <v>48</v>
      </c>
      <c r="E155" s="27" t="s">
        <v>278</v>
      </c>
    </row>
    <row r="156" spans="1:16" x14ac:dyDescent="0.2">
      <c r="A156" s="28" t="s">
        <v>49</v>
      </c>
      <c r="E156" s="29" t="s">
        <v>279</v>
      </c>
    </row>
    <row r="157" spans="1:16" ht="76.5" x14ac:dyDescent="0.2">
      <c r="A157" t="s">
        <v>51</v>
      </c>
      <c r="E157" s="27" t="s">
        <v>280</v>
      </c>
    </row>
    <row r="158" spans="1:16" x14ac:dyDescent="0.2">
      <c r="A158" s="17" t="s">
        <v>43</v>
      </c>
      <c r="B158" s="21" t="s">
        <v>281</v>
      </c>
      <c r="C158" s="21" t="s">
        <v>282</v>
      </c>
      <c r="D158" s="17" t="s">
        <v>45</v>
      </c>
      <c r="E158" s="22" t="s">
        <v>283</v>
      </c>
      <c r="F158" s="23" t="s">
        <v>78</v>
      </c>
      <c r="G158" s="24">
        <v>149.5</v>
      </c>
      <c r="H158" s="25">
        <v>0</v>
      </c>
      <c r="I158" s="25">
        <f>ROUND(ROUND(H158,2)*ROUND(G158,3),2)</f>
        <v>0</v>
      </c>
      <c r="O158">
        <f>(I158*21)/100</f>
        <v>0</v>
      </c>
      <c r="P158" t="s">
        <v>21</v>
      </c>
    </row>
    <row r="159" spans="1:16" ht="63.75" x14ac:dyDescent="0.2">
      <c r="A159" s="26" t="s">
        <v>48</v>
      </c>
      <c r="E159" s="27" t="s">
        <v>284</v>
      </c>
    </row>
    <row r="160" spans="1:16" ht="63.75" x14ac:dyDescent="0.2">
      <c r="A160" s="28" t="s">
        <v>49</v>
      </c>
      <c r="E160" s="29" t="s">
        <v>285</v>
      </c>
    </row>
    <row r="161" spans="1:16" ht="102" x14ac:dyDescent="0.2">
      <c r="A161" t="s">
        <v>51</v>
      </c>
      <c r="E161" s="27" t="s">
        <v>286</v>
      </c>
    </row>
    <row r="162" spans="1:16" x14ac:dyDescent="0.2">
      <c r="A162" s="17" t="s">
        <v>43</v>
      </c>
      <c r="B162" s="21" t="s">
        <v>287</v>
      </c>
      <c r="C162" s="21" t="s">
        <v>288</v>
      </c>
      <c r="D162" s="17" t="s">
        <v>45</v>
      </c>
      <c r="E162" s="22" t="s">
        <v>289</v>
      </c>
      <c r="F162" s="23" t="s">
        <v>92</v>
      </c>
      <c r="G162" s="24">
        <v>6842</v>
      </c>
      <c r="H162" s="25">
        <v>0</v>
      </c>
      <c r="I162" s="25">
        <f>ROUND(ROUND(H162,2)*ROUND(G162,3),2)</f>
        <v>0</v>
      </c>
      <c r="O162">
        <f>(I162*21)/100</f>
        <v>0</v>
      </c>
      <c r="P162" t="s">
        <v>21</v>
      </c>
    </row>
    <row r="163" spans="1:16" ht="89.25" x14ac:dyDescent="0.2">
      <c r="A163" s="26" t="s">
        <v>48</v>
      </c>
      <c r="E163" s="27" t="s">
        <v>290</v>
      </c>
    </row>
    <row r="164" spans="1:16" ht="63.75" x14ac:dyDescent="0.2">
      <c r="A164" s="28" t="s">
        <v>49</v>
      </c>
      <c r="E164" s="29" t="s">
        <v>291</v>
      </c>
    </row>
    <row r="165" spans="1:16" ht="51" x14ac:dyDescent="0.2">
      <c r="A165" t="s">
        <v>51</v>
      </c>
      <c r="E165" s="27" t="s">
        <v>292</v>
      </c>
    </row>
    <row r="166" spans="1:16" x14ac:dyDescent="0.2">
      <c r="A166" s="17" t="s">
        <v>43</v>
      </c>
      <c r="B166" s="21" t="s">
        <v>293</v>
      </c>
      <c r="C166" s="21" t="s">
        <v>294</v>
      </c>
      <c r="D166" s="17" t="s">
        <v>45</v>
      </c>
      <c r="E166" s="22" t="s">
        <v>295</v>
      </c>
      <c r="F166" s="23" t="s">
        <v>92</v>
      </c>
      <c r="G166" s="24">
        <v>7103</v>
      </c>
      <c r="H166" s="25">
        <v>0</v>
      </c>
      <c r="I166" s="25">
        <f>ROUND(ROUND(H166,2)*ROUND(G166,3),2)</f>
        <v>0</v>
      </c>
      <c r="O166">
        <f>(I166*21)/100</f>
        <v>0</v>
      </c>
      <c r="P166" t="s">
        <v>21</v>
      </c>
    </row>
    <row r="167" spans="1:16" ht="89.25" x14ac:dyDescent="0.2">
      <c r="A167" s="26" t="s">
        <v>48</v>
      </c>
      <c r="E167" s="27" t="s">
        <v>296</v>
      </c>
    </row>
    <row r="168" spans="1:16" ht="63.75" x14ac:dyDescent="0.2">
      <c r="A168" s="28" t="s">
        <v>49</v>
      </c>
      <c r="E168" s="29" t="s">
        <v>297</v>
      </c>
    </row>
    <row r="169" spans="1:16" ht="51" x14ac:dyDescent="0.2">
      <c r="A169" t="s">
        <v>51</v>
      </c>
      <c r="E169" s="27" t="s">
        <v>292</v>
      </c>
    </row>
    <row r="170" spans="1:16" x14ac:dyDescent="0.2">
      <c r="A170" s="17" t="s">
        <v>43</v>
      </c>
      <c r="B170" s="21" t="s">
        <v>298</v>
      </c>
      <c r="C170" s="21" t="s">
        <v>299</v>
      </c>
      <c r="D170" s="17" t="s">
        <v>45</v>
      </c>
      <c r="E170" s="22" t="s">
        <v>300</v>
      </c>
      <c r="F170" s="23" t="s">
        <v>78</v>
      </c>
      <c r="G170" s="24">
        <v>279.48</v>
      </c>
      <c r="H170" s="25">
        <v>0</v>
      </c>
      <c r="I170" s="25">
        <f>ROUND(ROUND(H170,2)*ROUND(G170,3),2)</f>
        <v>0</v>
      </c>
      <c r="O170">
        <f>(I170*21)/100</f>
        <v>0</v>
      </c>
      <c r="P170" t="s">
        <v>21</v>
      </c>
    </row>
    <row r="171" spans="1:16" ht="140.25" x14ac:dyDescent="0.2">
      <c r="A171" s="26" t="s">
        <v>48</v>
      </c>
      <c r="E171" s="27" t="s">
        <v>301</v>
      </c>
    </row>
    <row r="172" spans="1:16" ht="63.75" x14ac:dyDescent="0.2">
      <c r="A172" s="28" t="s">
        <v>49</v>
      </c>
      <c r="E172" s="29" t="s">
        <v>302</v>
      </c>
    </row>
    <row r="173" spans="1:16" ht="140.25" x14ac:dyDescent="0.2">
      <c r="A173" t="s">
        <v>51</v>
      </c>
      <c r="E173" s="27" t="s">
        <v>303</v>
      </c>
    </row>
    <row r="174" spans="1:16" x14ac:dyDescent="0.2">
      <c r="A174" s="17" t="s">
        <v>43</v>
      </c>
      <c r="B174" s="21" t="s">
        <v>304</v>
      </c>
      <c r="C174" s="21" t="s">
        <v>305</v>
      </c>
      <c r="D174" s="17" t="s">
        <v>45</v>
      </c>
      <c r="E174" s="22" t="s">
        <v>306</v>
      </c>
      <c r="F174" s="23" t="s">
        <v>78</v>
      </c>
      <c r="G174" s="24">
        <v>420</v>
      </c>
      <c r="H174" s="25">
        <v>0</v>
      </c>
      <c r="I174" s="25">
        <f>ROUND(ROUND(H174,2)*ROUND(G174,3),2)</f>
        <v>0</v>
      </c>
      <c r="O174">
        <f>(I174*21)/100</f>
        <v>0</v>
      </c>
      <c r="P174" t="s">
        <v>21</v>
      </c>
    </row>
    <row r="175" spans="1:16" ht="89.25" x14ac:dyDescent="0.2">
      <c r="A175" s="26" t="s">
        <v>48</v>
      </c>
      <c r="E175" s="27" t="s">
        <v>307</v>
      </c>
    </row>
    <row r="176" spans="1:16" ht="63.75" x14ac:dyDescent="0.2">
      <c r="A176" s="28" t="s">
        <v>49</v>
      </c>
      <c r="E176" s="29" t="s">
        <v>308</v>
      </c>
    </row>
    <row r="177" spans="1:18" ht="140.25" x14ac:dyDescent="0.2">
      <c r="A177" t="s">
        <v>51</v>
      </c>
      <c r="E177" s="27" t="s">
        <v>303</v>
      </c>
    </row>
    <row r="178" spans="1:18" ht="12.75" customHeight="1" x14ac:dyDescent="0.2">
      <c r="A178" s="2" t="s">
        <v>41</v>
      </c>
      <c r="B178" s="2"/>
      <c r="C178" s="31" t="s">
        <v>106</v>
      </c>
      <c r="D178" s="2"/>
      <c r="E178" s="19" t="s">
        <v>309</v>
      </c>
      <c r="F178" s="2"/>
      <c r="G178" s="2"/>
      <c r="H178" s="2"/>
      <c r="I178" s="32">
        <f>0+Q178</f>
        <v>0</v>
      </c>
      <c r="O178">
        <f>0+R178</f>
        <v>0</v>
      </c>
      <c r="Q178">
        <f>0+I179</f>
        <v>0</v>
      </c>
      <c r="R178">
        <f>0+O179</f>
        <v>0</v>
      </c>
    </row>
    <row r="179" spans="1:18" ht="25.5" x14ac:dyDescent="0.2">
      <c r="A179" s="17" t="s">
        <v>43</v>
      </c>
      <c r="B179" s="21" t="s">
        <v>310</v>
      </c>
      <c r="C179" s="21" t="s">
        <v>311</v>
      </c>
      <c r="D179" s="17" t="s">
        <v>45</v>
      </c>
      <c r="E179" s="22" t="s">
        <v>312</v>
      </c>
      <c r="F179" s="23" t="s">
        <v>92</v>
      </c>
      <c r="G179" s="24">
        <v>73</v>
      </c>
      <c r="H179" s="25">
        <v>0</v>
      </c>
      <c r="I179" s="25">
        <f>ROUND(ROUND(H179,2)*ROUND(G179,3),2)</f>
        <v>0</v>
      </c>
      <c r="O179">
        <f>(I179*21)/100</f>
        <v>0</v>
      </c>
      <c r="P179" t="s">
        <v>21</v>
      </c>
    </row>
    <row r="180" spans="1:18" ht="38.25" x14ac:dyDescent="0.2">
      <c r="A180" s="26" t="s">
        <v>48</v>
      </c>
      <c r="E180" s="27" t="s">
        <v>313</v>
      </c>
    </row>
    <row r="181" spans="1:18" x14ac:dyDescent="0.2">
      <c r="A181" s="28" t="s">
        <v>49</v>
      </c>
      <c r="E181" s="29" t="s">
        <v>314</v>
      </c>
    </row>
    <row r="182" spans="1:18" ht="191.25" x14ac:dyDescent="0.2">
      <c r="A182" t="s">
        <v>51</v>
      </c>
      <c r="E182" s="27" t="s">
        <v>315</v>
      </c>
    </row>
    <row r="183" spans="1:18" ht="12.75" customHeight="1" x14ac:dyDescent="0.2">
      <c r="A183" s="2" t="s">
        <v>41</v>
      </c>
      <c r="B183" s="2"/>
      <c r="C183" s="31" t="s">
        <v>111</v>
      </c>
      <c r="D183" s="2"/>
      <c r="E183" s="19" t="s">
        <v>316</v>
      </c>
      <c r="F183" s="2"/>
      <c r="G183" s="2"/>
      <c r="H183" s="2"/>
      <c r="I183" s="32">
        <f>0+Q183</f>
        <v>0</v>
      </c>
      <c r="O183">
        <f>0+R183</f>
        <v>0</v>
      </c>
      <c r="Q183">
        <f>0+I184+I188+I192+I196+I200+I204+I208+I212</f>
        <v>0</v>
      </c>
      <c r="R183">
        <f>0+O184+O188+O192+O196+O200+O204+O208+O212</f>
        <v>0</v>
      </c>
    </row>
    <row r="184" spans="1:18" x14ac:dyDescent="0.2">
      <c r="A184" s="17" t="s">
        <v>43</v>
      </c>
      <c r="B184" s="21" t="s">
        <v>317</v>
      </c>
      <c r="C184" s="21" t="s">
        <v>318</v>
      </c>
      <c r="D184" s="17" t="s">
        <v>45</v>
      </c>
      <c r="E184" s="22" t="s">
        <v>319</v>
      </c>
      <c r="F184" s="23" t="s">
        <v>114</v>
      </c>
      <c r="G184" s="24">
        <v>1.2</v>
      </c>
      <c r="H184" s="25">
        <v>0</v>
      </c>
      <c r="I184" s="25">
        <f>ROUND(ROUND(H184,2)*ROUND(G184,3),2)</f>
        <v>0</v>
      </c>
      <c r="O184">
        <f>(I184*21)/100</f>
        <v>0</v>
      </c>
      <c r="P184" t="s">
        <v>21</v>
      </c>
    </row>
    <row r="185" spans="1:18" x14ac:dyDescent="0.2">
      <c r="A185" s="26" t="s">
        <v>48</v>
      </c>
      <c r="E185" s="27" t="s">
        <v>320</v>
      </c>
    </row>
    <row r="186" spans="1:18" ht="25.5" x14ac:dyDescent="0.2">
      <c r="A186" s="28" t="s">
        <v>49</v>
      </c>
      <c r="E186" s="29" t="s">
        <v>321</v>
      </c>
    </row>
    <row r="187" spans="1:18" ht="255" x14ac:dyDescent="0.2">
      <c r="A187" t="s">
        <v>51</v>
      </c>
      <c r="E187" s="27" t="s">
        <v>322</v>
      </c>
    </row>
    <row r="188" spans="1:18" x14ac:dyDescent="0.2">
      <c r="A188" s="17" t="s">
        <v>43</v>
      </c>
      <c r="B188" s="21" t="s">
        <v>323</v>
      </c>
      <c r="C188" s="21" t="s">
        <v>324</v>
      </c>
      <c r="D188" s="17" t="s">
        <v>45</v>
      </c>
      <c r="E188" s="22" t="s">
        <v>325</v>
      </c>
      <c r="F188" s="23" t="s">
        <v>114</v>
      </c>
      <c r="G188" s="24">
        <v>24</v>
      </c>
      <c r="H188" s="25">
        <v>0</v>
      </c>
      <c r="I188" s="25">
        <f>ROUND(ROUND(H188,2)*ROUND(G188,3),2)</f>
        <v>0</v>
      </c>
      <c r="O188">
        <f>(I188*21)/100</f>
        <v>0</v>
      </c>
      <c r="P188" t="s">
        <v>21</v>
      </c>
    </row>
    <row r="189" spans="1:18" x14ac:dyDescent="0.2">
      <c r="A189" s="26" t="s">
        <v>48</v>
      </c>
      <c r="E189" s="27" t="s">
        <v>326</v>
      </c>
    </row>
    <row r="190" spans="1:18" ht="25.5" x14ac:dyDescent="0.2">
      <c r="A190" s="28" t="s">
        <v>49</v>
      </c>
      <c r="E190" s="29" t="s">
        <v>327</v>
      </c>
    </row>
    <row r="191" spans="1:18" ht="242.25" x14ac:dyDescent="0.2">
      <c r="A191" t="s">
        <v>51</v>
      </c>
      <c r="E191" s="27" t="s">
        <v>328</v>
      </c>
    </row>
    <row r="192" spans="1:18" x14ac:dyDescent="0.2">
      <c r="A192" s="17" t="s">
        <v>43</v>
      </c>
      <c r="B192" s="21" t="s">
        <v>329</v>
      </c>
      <c r="C192" s="21" t="s">
        <v>330</v>
      </c>
      <c r="D192" s="17" t="s">
        <v>45</v>
      </c>
      <c r="E192" s="22" t="s">
        <v>331</v>
      </c>
      <c r="F192" s="23" t="s">
        <v>332</v>
      </c>
      <c r="G192" s="24">
        <v>13</v>
      </c>
      <c r="H192" s="25">
        <v>0</v>
      </c>
      <c r="I192" s="25">
        <f>ROUND(ROUND(H192,2)*ROUND(G192,3),2)</f>
        <v>0</v>
      </c>
      <c r="O192">
        <f>(I192*21)/100</f>
        <v>0</v>
      </c>
      <c r="P192" t="s">
        <v>21</v>
      </c>
    </row>
    <row r="193" spans="1:16" x14ac:dyDescent="0.2">
      <c r="A193" s="26" t="s">
        <v>48</v>
      </c>
      <c r="E193" s="27" t="s">
        <v>333</v>
      </c>
    </row>
    <row r="194" spans="1:16" x14ac:dyDescent="0.2">
      <c r="A194" s="28" t="s">
        <v>49</v>
      </c>
      <c r="E194" s="29" t="s">
        <v>334</v>
      </c>
    </row>
    <row r="195" spans="1:16" ht="76.5" x14ac:dyDescent="0.2">
      <c r="A195" t="s">
        <v>51</v>
      </c>
      <c r="E195" s="27" t="s">
        <v>335</v>
      </c>
    </row>
    <row r="196" spans="1:16" x14ac:dyDescent="0.2">
      <c r="A196" s="17" t="s">
        <v>43</v>
      </c>
      <c r="B196" s="21" t="s">
        <v>336</v>
      </c>
      <c r="C196" s="21" t="s">
        <v>337</v>
      </c>
      <c r="D196" s="17" t="s">
        <v>45</v>
      </c>
      <c r="E196" s="22" t="s">
        <v>338</v>
      </c>
      <c r="F196" s="23" t="s">
        <v>332</v>
      </c>
      <c r="G196" s="24">
        <v>30</v>
      </c>
      <c r="H196" s="25">
        <v>0</v>
      </c>
      <c r="I196" s="25">
        <f>ROUND(ROUND(H196,2)*ROUND(G196,3),2)</f>
        <v>0</v>
      </c>
      <c r="O196">
        <f>(I196*21)/100</f>
        <v>0</v>
      </c>
      <c r="P196" t="s">
        <v>21</v>
      </c>
    </row>
    <row r="197" spans="1:16" ht="38.25" x14ac:dyDescent="0.2">
      <c r="A197" s="26" t="s">
        <v>48</v>
      </c>
      <c r="E197" s="27" t="s">
        <v>339</v>
      </c>
    </row>
    <row r="198" spans="1:16" ht="63.75" x14ac:dyDescent="0.2">
      <c r="A198" s="28" t="s">
        <v>49</v>
      </c>
      <c r="E198" s="29" t="s">
        <v>340</v>
      </c>
    </row>
    <row r="199" spans="1:16" ht="38.25" x14ac:dyDescent="0.2">
      <c r="A199" t="s">
        <v>51</v>
      </c>
      <c r="E199" s="27" t="s">
        <v>341</v>
      </c>
    </row>
    <row r="200" spans="1:16" x14ac:dyDescent="0.2">
      <c r="A200" s="17" t="s">
        <v>43</v>
      </c>
      <c r="B200" s="21" t="s">
        <v>342</v>
      </c>
      <c r="C200" s="21" t="s">
        <v>343</v>
      </c>
      <c r="D200" s="17" t="s">
        <v>45</v>
      </c>
      <c r="E200" s="22" t="s">
        <v>344</v>
      </c>
      <c r="F200" s="23" t="s">
        <v>114</v>
      </c>
      <c r="G200" s="24">
        <v>1.2</v>
      </c>
      <c r="H200" s="25">
        <v>0</v>
      </c>
      <c r="I200" s="25">
        <f>ROUND(ROUND(H200,2)*ROUND(G200,3),2)</f>
        <v>0</v>
      </c>
      <c r="O200">
        <f>(I200*21)/100</f>
        <v>0</v>
      </c>
      <c r="P200" t="s">
        <v>21</v>
      </c>
    </row>
    <row r="201" spans="1:16" x14ac:dyDescent="0.2">
      <c r="A201" s="26" t="s">
        <v>48</v>
      </c>
      <c r="E201" s="27" t="s">
        <v>345</v>
      </c>
    </row>
    <row r="202" spans="1:16" ht="25.5" x14ac:dyDescent="0.2">
      <c r="A202" s="28" t="s">
        <v>49</v>
      </c>
      <c r="E202" s="29" t="s">
        <v>321</v>
      </c>
    </row>
    <row r="203" spans="1:16" ht="38.25" x14ac:dyDescent="0.2">
      <c r="A203" t="s">
        <v>51</v>
      </c>
      <c r="E203" s="27" t="s">
        <v>346</v>
      </c>
    </row>
    <row r="204" spans="1:16" x14ac:dyDescent="0.2">
      <c r="A204" s="17" t="s">
        <v>43</v>
      </c>
      <c r="B204" s="21" t="s">
        <v>347</v>
      </c>
      <c r="C204" s="21" t="s">
        <v>348</v>
      </c>
      <c r="D204" s="17" t="s">
        <v>45</v>
      </c>
      <c r="E204" s="22" t="s">
        <v>349</v>
      </c>
      <c r="F204" s="23" t="s">
        <v>332</v>
      </c>
      <c r="G204" s="24">
        <v>1</v>
      </c>
      <c r="H204" s="25">
        <v>0</v>
      </c>
      <c r="I204" s="25">
        <f>ROUND(ROUND(H204,2)*ROUND(G204,3),2)</f>
        <v>0</v>
      </c>
      <c r="O204">
        <f>(I204*21)/100</f>
        <v>0</v>
      </c>
      <c r="P204" t="s">
        <v>21</v>
      </c>
    </row>
    <row r="205" spans="1:16" x14ac:dyDescent="0.2">
      <c r="A205" s="26" t="s">
        <v>48</v>
      </c>
      <c r="E205" s="27" t="s">
        <v>350</v>
      </c>
    </row>
    <row r="206" spans="1:16" ht="25.5" x14ac:dyDescent="0.2">
      <c r="A206" s="28" t="s">
        <v>49</v>
      </c>
      <c r="E206" s="29" t="s">
        <v>351</v>
      </c>
    </row>
    <row r="207" spans="1:16" ht="51" x14ac:dyDescent="0.2">
      <c r="A207" t="s">
        <v>51</v>
      </c>
      <c r="E207" s="27" t="s">
        <v>352</v>
      </c>
    </row>
    <row r="208" spans="1:16" x14ac:dyDescent="0.2">
      <c r="A208" s="17" t="s">
        <v>43</v>
      </c>
      <c r="B208" s="21" t="s">
        <v>353</v>
      </c>
      <c r="C208" s="21" t="s">
        <v>354</v>
      </c>
      <c r="D208" s="17" t="s">
        <v>45</v>
      </c>
      <c r="E208" s="22" t="s">
        <v>355</v>
      </c>
      <c r="F208" s="23" t="s">
        <v>114</v>
      </c>
      <c r="G208" s="24">
        <v>1.2</v>
      </c>
      <c r="H208" s="25">
        <v>0</v>
      </c>
      <c r="I208" s="25">
        <f>ROUND(ROUND(H208,2)*ROUND(G208,3),2)</f>
        <v>0</v>
      </c>
      <c r="O208">
        <f>(I208*21)/100</f>
        <v>0</v>
      </c>
      <c r="P208" t="s">
        <v>21</v>
      </c>
    </row>
    <row r="209" spans="1:18" x14ac:dyDescent="0.2">
      <c r="A209" s="26" t="s">
        <v>48</v>
      </c>
      <c r="E209" s="27" t="s">
        <v>356</v>
      </c>
    </row>
    <row r="210" spans="1:18" ht="25.5" x14ac:dyDescent="0.2">
      <c r="A210" s="28" t="s">
        <v>49</v>
      </c>
      <c r="E210" s="29" t="s">
        <v>321</v>
      </c>
    </row>
    <row r="211" spans="1:18" ht="63.75" x14ac:dyDescent="0.2">
      <c r="A211" t="s">
        <v>51</v>
      </c>
      <c r="E211" s="27" t="s">
        <v>357</v>
      </c>
    </row>
    <row r="212" spans="1:18" x14ac:dyDescent="0.2">
      <c r="A212" s="17" t="s">
        <v>43</v>
      </c>
      <c r="B212" s="21" t="s">
        <v>358</v>
      </c>
      <c r="C212" s="21" t="s">
        <v>359</v>
      </c>
      <c r="D212" s="17" t="s">
        <v>45</v>
      </c>
      <c r="E212" s="22" t="s">
        <v>360</v>
      </c>
      <c r="F212" s="23" t="s">
        <v>114</v>
      </c>
      <c r="G212" s="24">
        <v>1.2</v>
      </c>
      <c r="H212" s="25">
        <v>0</v>
      </c>
      <c r="I212" s="25">
        <f>ROUND(ROUND(H212,2)*ROUND(G212,3),2)</f>
        <v>0</v>
      </c>
      <c r="O212">
        <f>(I212*21)/100</f>
        <v>0</v>
      </c>
      <c r="P212" t="s">
        <v>21</v>
      </c>
    </row>
    <row r="213" spans="1:18" x14ac:dyDescent="0.2">
      <c r="A213" s="26" t="s">
        <v>48</v>
      </c>
      <c r="E213" s="27" t="s">
        <v>361</v>
      </c>
    </row>
    <row r="214" spans="1:18" ht="25.5" x14ac:dyDescent="0.2">
      <c r="A214" s="28" t="s">
        <v>49</v>
      </c>
      <c r="E214" s="29" t="s">
        <v>321</v>
      </c>
    </row>
    <row r="215" spans="1:18" ht="25.5" x14ac:dyDescent="0.2">
      <c r="A215" t="s">
        <v>51</v>
      </c>
      <c r="E215" s="27" t="s">
        <v>362</v>
      </c>
    </row>
    <row r="216" spans="1:18" ht="12.75" customHeight="1" x14ac:dyDescent="0.2">
      <c r="A216" s="2" t="s">
        <v>41</v>
      </c>
      <c r="B216" s="2"/>
      <c r="C216" s="31" t="s">
        <v>38</v>
      </c>
      <c r="D216" s="2"/>
      <c r="E216" s="19" t="s">
        <v>363</v>
      </c>
      <c r="F216" s="2"/>
      <c r="G216" s="2"/>
      <c r="H216" s="2"/>
      <c r="I216" s="32">
        <f>0+Q216</f>
        <v>0</v>
      </c>
      <c r="O216">
        <f>0+R216</f>
        <v>0</v>
      </c>
      <c r="Q216">
        <f>0+I217+I221+I225+I229+I233+I237+I241+I245+I249+I253+I257</f>
        <v>0</v>
      </c>
      <c r="R216">
        <f>0+O217+O221+O225+O229+O233+O237+O241+O245+O249+O253+O257</f>
        <v>0</v>
      </c>
    </row>
    <row r="217" spans="1:18" x14ac:dyDescent="0.2">
      <c r="A217" s="17" t="s">
        <v>43</v>
      </c>
      <c r="B217" s="21" t="s">
        <v>364</v>
      </c>
      <c r="C217" s="21" t="s">
        <v>365</v>
      </c>
      <c r="D217" s="17" t="s">
        <v>45</v>
      </c>
      <c r="E217" s="22" t="s">
        <v>366</v>
      </c>
      <c r="F217" s="23" t="s">
        <v>114</v>
      </c>
      <c r="G217" s="24">
        <v>18</v>
      </c>
      <c r="H217" s="25">
        <v>0</v>
      </c>
      <c r="I217" s="25">
        <f>ROUND(ROUND(H217,2)*ROUND(G217,3),2)</f>
        <v>0</v>
      </c>
      <c r="O217">
        <f>(I217*21)/100</f>
        <v>0</v>
      </c>
      <c r="P217" t="s">
        <v>21</v>
      </c>
    </row>
    <row r="218" spans="1:18" ht="51" x14ac:dyDescent="0.2">
      <c r="A218" s="26" t="s">
        <v>48</v>
      </c>
      <c r="E218" s="27" t="s">
        <v>367</v>
      </c>
    </row>
    <row r="219" spans="1:18" x14ac:dyDescent="0.2">
      <c r="A219" s="28" t="s">
        <v>49</v>
      </c>
      <c r="E219" s="29" t="s">
        <v>368</v>
      </c>
    </row>
    <row r="220" spans="1:18" ht="63.75" x14ac:dyDescent="0.2">
      <c r="A220" t="s">
        <v>51</v>
      </c>
      <c r="E220" s="27" t="s">
        <v>369</v>
      </c>
    </row>
    <row r="221" spans="1:18" x14ac:dyDescent="0.2">
      <c r="A221" s="17" t="s">
        <v>43</v>
      </c>
      <c r="B221" s="21" t="s">
        <v>370</v>
      </c>
      <c r="C221" s="21" t="s">
        <v>371</v>
      </c>
      <c r="D221" s="17" t="s">
        <v>45</v>
      </c>
      <c r="E221" s="22" t="s">
        <v>372</v>
      </c>
      <c r="F221" s="23" t="s">
        <v>332</v>
      </c>
      <c r="G221" s="24">
        <v>1</v>
      </c>
      <c r="H221" s="25">
        <v>0</v>
      </c>
      <c r="I221" s="25">
        <f>ROUND(ROUND(H221,2)*ROUND(G221,3),2)</f>
        <v>0</v>
      </c>
      <c r="O221">
        <f>(I221*21)/100</f>
        <v>0</v>
      </c>
      <c r="P221" t="s">
        <v>21</v>
      </c>
    </row>
    <row r="222" spans="1:18" x14ac:dyDescent="0.2">
      <c r="A222" s="26" t="s">
        <v>48</v>
      </c>
      <c r="E222" s="27" t="s">
        <v>45</v>
      </c>
    </row>
    <row r="223" spans="1:18" x14ac:dyDescent="0.2">
      <c r="A223" s="28" t="s">
        <v>49</v>
      </c>
      <c r="E223" s="29" t="s">
        <v>50</v>
      </c>
    </row>
    <row r="224" spans="1:18" ht="63.75" x14ac:dyDescent="0.2">
      <c r="A224" t="s">
        <v>51</v>
      </c>
      <c r="E224" s="27" t="s">
        <v>373</v>
      </c>
    </row>
    <row r="225" spans="1:16" ht="25.5" x14ac:dyDescent="0.2">
      <c r="A225" s="17" t="s">
        <v>43</v>
      </c>
      <c r="B225" s="21" t="s">
        <v>374</v>
      </c>
      <c r="C225" s="21" t="s">
        <v>375</v>
      </c>
      <c r="D225" s="17" t="s">
        <v>45</v>
      </c>
      <c r="E225" s="22" t="s">
        <v>376</v>
      </c>
      <c r="F225" s="23" t="s">
        <v>332</v>
      </c>
      <c r="G225" s="24">
        <v>1</v>
      </c>
      <c r="H225" s="25">
        <v>0</v>
      </c>
      <c r="I225" s="25">
        <f>ROUND(ROUND(H225,2)*ROUND(G225,3),2)</f>
        <v>0</v>
      </c>
      <c r="O225">
        <f>(I225*21)/100</f>
        <v>0</v>
      </c>
      <c r="P225" t="s">
        <v>21</v>
      </c>
    </row>
    <row r="226" spans="1:16" x14ac:dyDescent="0.2">
      <c r="A226" s="26" t="s">
        <v>48</v>
      </c>
      <c r="E226" s="27" t="s">
        <v>377</v>
      </c>
    </row>
    <row r="227" spans="1:16" x14ac:dyDescent="0.2">
      <c r="A227" s="28" t="s">
        <v>49</v>
      </c>
      <c r="E227" s="29" t="s">
        <v>50</v>
      </c>
    </row>
    <row r="228" spans="1:16" ht="38.25" x14ac:dyDescent="0.2">
      <c r="A228" t="s">
        <v>51</v>
      </c>
      <c r="E228" s="27" t="s">
        <v>378</v>
      </c>
    </row>
    <row r="229" spans="1:16" ht="25.5" x14ac:dyDescent="0.2">
      <c r="A229" s="17" t="s">
        <v>43</v>
      </c>
      <c r="B229" s="21" t="s">
        <v>379</v>
      </c>
      <c r="C229" s="21" t="s">
        <v>380</v>
      </c>
      <c r="D229" s="17" t="s">
        <v>45</v>
      </c>
      <c r="E229" s="22" t="s">
        <v>381</v>
      </c>
      <c r="F229" s="23" t="s">
        <v>92</v>
      </c>
      <c r="G229" s="24">
        <v>324</v>
      </c>
      <c r="H229" s="25">
        <v>0</v>
      </c>
      <c r="I229" s="25">
        <f>ROUND(ROUND(H229,2)*ROUND(G229,3),2)</f>
        <v>0</v>
      </c>
      <c r="O229">
        <f>(I229*21)/100</f>
        <v>0</v>
      </c>
      <c r="P229" t="s">
        <v>21</v>
      </c>
    </row>
    <row r="230" spans="1:16" x14ac:dyDescent="0.2">
      <c r="A230" s="26" t="s">
        <v>48</v>
      </c>
      <c r="E230" s="27" t="s">
        <v>45</v>
      </c>
    </row>
    <row r="231" spans="1:16" ht="191.25" x14ac:dyDescent="0.2">
      <c r="A231" s="28" t="s">
        <v>49</v>
      </c>
      <c r="E231" s="29" t="s">
        <v>382</v>
      </c>
    </row>
    <row r="232" spans="1:16" ht="38.25" x14ac:dyDescent="0.2">
      <c r="A232" t="s">
        <v>51</v>
      </c>
      <c r="E232" s="27" t="s">
        <v>383</v>
      </c>
    </row>
    <row r="233" spans="1:16" x14ac:dyDescent="0.2">
      <c r="A233" s="17" t="s">
        <v>43</v>
      </c>
      <c r="B233" s="21" t="s">
        <v>384</v>
      </c>
      <c r="C233" s="21" t="s">
        <v>385</v>
      </c>
      <c r="D233" s="17" t="s">
        <v>45</v>
      </c>
      <c r="E233" s="22" t="s">
        <v>386</v>
      </c>
      <c r="F233" s="23" t="s">
        <v>92</v>
      </c>
      <c r="G233" s="24">
        <v>324</v>
      </c>
      <c r="H233" s="25">
        <v>0</v>
      </c>
      <c r="I233" s="25">
        <f>ROUND(ROUND(H233,2)*ROUND(G233,3),2)</f>
        <v>0</v>
      </c>
      <c r="O233">
        <f>(I233*21)/100</f>
        <v>0</v>
      </c>
      <c r="P233" t="s">
        <v>21</v>
      </c>
    </row>
    <row r="234" spans="1:16" x14ac:dyDescent="0.2">
      <c r="A234" s="26" t="s">
        <v>48</v>
      </c>
      <c r="E234" s="27" t="s">
        <v>45</v>
      </c>
    </row>
    <row r="235" spans="1:16" ht="191.25" x14ac:dyDescent="0.2">
      <c r="A235" s="28" t="s">
        <v>49</v>
      </c>
      <c r="E235" s="29" t="s">
        <v>382</v>
      </c>
    </row>
    <row r="236" spans="1:16" ht="38.25" x14ac:dyDescent="0.2">
      <c r="A236" t="s">
        <v>51</v>
      </c>
      <c r="E236" s="27" t="s">
        <v>383</v>
      </c>
    </row>
    <row r="237" spans="1:16" x14ac:dyDescent="0.2">
      <c r="A237" s="17" t="s">
        <v>43</v>
      </c>
      <c r="B237" s="21" t="s">
        <v>387</v>
      </c>
      <c r="C237" s="21" t="s">
        <v>388</v>
      </c>
      <c r="D237" s="17" t="s">
        <v>265</v>
      </c>
      <c r="E237" s="22" t="s">
        <v>389</v>
      </c>
      <c r="F237" s="23" t="s">
        <v>114</v>
      </c>
      <c r="G237" s="24">
        <v>351</v>
      </c>
      <c r="H237" s="25">
        <v>0</v>
      </c>
      <c r="I237" s="25">
        <f>ROUND(ROUND(H237,2)*ROUND(G237,3),2)</f>
        <v>0</v>
      </c>
      <c r="O237">
        <f>(I237*21)/100</f>
        <v>0</v>
      </c>
      <c r="P237" t="s">
        <v>21</v>
      </c>
    </row>
    <row r="238" spans="1:16" x14ac:dyDescent="0.2">
      <c r="A238" s="26" t="s">
        <v>48</v>
      </c>
      <c r="E238" s="27" t="s">
        <v>390</v>
      </c>
    </row>
    <row r="239" spans="1:16" x14ac:dyDescent="0.2">
      <c r="A239" s="28" t="s">
        <v>49</v>
      </c>
      <c r="E239" s="29" t="s">
        <v>391</v>
      </c>
    </row>
    <row r="240" spans="1:16" ht="51" x14ac:dyDescent="0.2">
      <c r="A240" t="s">
        <v>51</v>
      </c>
      <c r="E240" s="27" t="s">
        <v>392</v>
      </c>
    </row>
    <row r="241" spans="1:16" x14ac:dyDescent="0.2">
      <c r="A241" s="17" t="s">
        <v>43</v>
      </c>
      <c r="B241" s="21" t="s">
        <v>393</v>
      </c>
      <c r="C241" s="21" t="s">
        <v>388</v>
      </c>
      <c r="D241" s="17" t="s">
        <v>271</v>
      </c>
      <c r="E241" s="22" t="s">
        <v>389</v>
      </c>
      <c r="F241" s="23" t="s">
        <v>114</v>
      </c>
      <c r="G241" s="24">
        <v>6</v>
      </c>
      <c r="H241" s="25">
        <v>0</v>
      </c>
      <c r="I241" s="25">
        <f>ROUND(ROUND(H241,2)*ROUND(G241,3),2)</f>
        <v>0</v>
      </c>
      <c r="O241">
        <f>(I241*21)/100</f>
        <v>0</v>
      </c>
      <c r="P241" t="s">
        <v>21</v>
      </c>
    </row>
    <row r="242" spans="1:16" x14ac:dyDescent="0.2">
      <c r="A242" s="26" t="s">
        <v>48</v>
      </c>
      <c r="E242" s="27" t="s">
        <v>394</v>
      </c>
    </row>
    <row r="243" spans="1:16" ht="25.5" x14ac:dyDescent="0.2">
      <c r="A243" s="28" t="s">
        <v>49</v>
      </c>
      <c r="E243" s="29" t="s">
        <v>395</v>
      </c>
    </row>
    <row r="244" spans="1:16" ht="51" x14ac:dyDescent="0.2">
      <c r="A244" t="s">
        <v>51</v>
      </c>
      <c r="E244" s="27" t="s">
        <v>396</v>
      </c>
    </row>
    <row r="245" spans="1:16" x14ac:dyDescent="0.2">
      <c r="A245" s="17" t="s">
        <v>43</v>
      </c>
      <c r="B245" s="21" t="s">
        <v>397</v>
      </c>
      <c r="C245" s="21" t="s">
        <v>398</v>
      </c>
      <c r="D245" s="17" t="s">
        <v>45</v>
      </c>
      <c r="E245" s="22" t="s">
        <v>399</v>
      </c>
      <c r="F245" s="23" t="s">
        <v>114</v>
      </c>
      <c r="G245" s="24">
        <v>9.6</v>
      </c>
      <c r="H245" s="25">
        <v>0</v>
      </c>
      <c r="I245" s="25">
        <f>ROUND(ROUND(H245,2)*ROUND(G245,3),2)</f>
        <v>0</v>
      </c>
      <c r="O245">
        <f>(I245*21)/100</f>
        <v>0</v>
      </c>
      <c r="P245" t="s">
        <v>21</v>
      </c>
    </row>
    <row r="246" spans="1:16" ht="38.25" x14ac:dyDescent="0.2">
      <c r="A246" s="26" t="s">
        <v>48</v>
      </c>
      <c r="E246" s="27" t="s">
        <v>400</v>
      </c>
    </row>
    <row r="247" spans="1:16" x14ac:dyDescent="0.2">
      <c r="A247" s="28" t="s">
        <v>49</v>
      </c>
      <c r="E247" s="29" t="s">
        <v>401</v>
      </c>
    </row>
    <row r="248" spans="1:16" ht="63.75" x14ac:dyDescent="0.2">
      <c r="A248" t="s">
        <v>51</v>
      </c>
      <c r="E248" s="27" t="s">
        <v>402</v>
      </c>
    </row>
    <row r="249" spans="1:16" x14ac:dyDescent="0.2">
      <c r="A249" s="17" t="s">
        <v>43</v>
      </c>
      <c r="B249" s="21" t="s">
        <v>403</v>
      </c>
      <c r="C249" s="21" t="s">
        <v>404</v>
      </c>
      <c r="D249" s="17" t="s">
        <v>45</v>
      </c>
      <c r="E249" s="22" t="s">
        <v>405</v>
      </c>
      <c r="F249" s="23" t="s">
        <v>114</v>
      </c>
      <c r="G249" s="24">
        <v>275</v>
      </c>
      <c r="H249" s="25">
        <v>0</v>
      </c>
      <c r="I249" s="25">
        <f>ROUND(ROUND(H249,2)*ROUND(G249,3),2)</f>
        <v>0</v>
      </c>
      <c r="O249">
        <f>(I249*21)/100</f>
        <v>0</v>
      </c>
      <c r="P249" t="s">
        <v>21</v>
      </c>
    </row>
    <row r="250" spans="1:16" x14ac:dyDescent="0.2">
      <c r="A250" s="26" t="s">
        <v>48</v>
      </c>
      <c r="E250" s="27" t="s">
        <v>406</v>
      </c>
    </row>
    <row r="251" spans="1:16" x14ac:dyDescent="0.2">
      <c r="A251" s="28" t="s">
        <v>49</v>
      </c>
      <c r="E251" s="29" t="s">
        <v>115</v>
      </c>
    </row>
    <row r="252" spans="1:16" ht="38.25" x14ac:dyDescent="0.2">
      <c r="A252" t="s">
        <v>51</v>
      </c>
      <c r="E252" s="27" t="s">
        <v>407</v>
      </c>
    </row>
    <row r="253" spans="1:16" x14ac:dyDescent="0.2">
      <c r="A253" s="17" t="s">
        <v>43</v>
      </c>
      <c r="B253" s="21" t="s">
        <v>408</v>
      </c>
      <c r="C253" s="21" t="s">
        <v>409</v>
      </c>
      <c r="D253" s="17" t="s">
        <v>45</v>
      </c>
      <c r="E253" s="22" t="s">
        <v>410</v>
      </c>
      <c r="F253" s="23" t="s">
        <v>78</v>
      </c>
      <c r="G253" s="24">
        <v>13.72</v>
      </c>
      <c r="H253" s="25">
        <v>0</v>
      </c>
      <c r="I253" s="25">
        <f>ROUND(ROUND(H253,2)*ROUND(G253,3),2)</f>
        <v>0</v>
      </c>
      <c r="O253">
        <f>(I253*21)/100</f>
        <v>0</v>
      </c>
      <c r="P253" t="s">
        <v>21</v>
      </c>
    </row>
    <row r="254" spans="1:16" ht="25.5" x14ac:dyDescent="0.2">
      <c r="A254" s="26" t="s">
        <v>48</v>
      </c>
      <c r="E254" s="27" t="s">
        <v>411</v>
      </c>
    </row>
    <row r="255" spans="1:16" x14ac:dyDescent="0.2">
      <c r="A255" s="28" t="s">
        <v>49</v>
      </c>
      <c r="E255" s="29" t="s">
        <v>412</v>
      </c>
    </row>
    <row r="256" spans="1:16" ht="114.75" x14ac:dyDescent="0.2">
      <c r="A256" t="s">
        <v>51</v>
      </c>
      <c r="E256" s="27" t="s">
        <v>413</v>
      </c>
    </row>
    <row r="257" spans="1:16" x14ac:dyDescent="0.2">
      <c r="A257" s="17" t="s">
        <v>43</v>
      </c>
      <c r="B257" s="21" t="s">
        <v>414</v>
      </c>
      <c r="C257" s="21" t="s">
        <v>415</v>
      </c>
      <c r="D257" s="17" t="s">
        <v>45</v>
      </c>
      <c r="E257" s="22" t="s">
        <v>416</v>
      </c>
      <c r="F257" s="23" t="s">
        <v>78</v>
      </c>
      <c r="G257" s="24">
        <v>17</v>
      </c>
      <c r="H257" s="25">
        <v>0</v>
      </c>
      <c r="I257" s="25">
        <f>ROUND(ROUND(H257,2)*ROUND(G257,3),2)</f>
        <v>0</v>
      </c>
      <c r="O257">
        <f>(I257*21)/100</f>
        <v>0</v>
      </c>
      <c r="P257" t="s">
        <v>21</v>
      </c>
    </row>
    <row r="258" spans="1:16" ht="38.25" x14ac:dyDescent="0.2">
      <c r="A258" s="26" t="s">
        <v>48</v>
      </c>
      <c r="E258" s="27" t="s">
        <v>417</v>
      </c>
    </row>
    <row r="259" spans="1:16" x14ac:dyDescent="0.2">
      <c r="A259" s="28" t="s">
        <v>49</v>
      </c>
      <c r="E259" s="29" t="s">
        <v>418</v>
      </c>
    </row>
    <row r="260" spans="1:16" ht="114.75" x14ac:dyDescent="0.2">
      <c r="A260" t="s">
        <v>51</v>
      </c>
      <c r="E260" s="27" t="s">
        <v>413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79"/>
  <sheetViews>
    <sheetView workbookViewId="0">
      <pane ySplit="7" topLeftCell="A8" activePane="bottomLeft" state="frozen"/>
      <selection pane="bottomLeft" activeCell="E3" sqref="E3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4"/>
      <c r="C1" s="4"/>
      <c r="D1" s="4"/>
      <c r="E1" s="4" t="s">
        <v>0</v>
      </c>
      <c r="F1" s="4"/>
      <c r="G1" s="4"/>
      <c r="H1" s="4"/>
      <c r="I1" s="4"/>
      <c r="P1" t="s">
        <v>20</v>
      </c>
    </row>
    <row r="2" spans="1:18" ht="24.95" customHeight="1" x14ac:dyDescent="0.2">
      <c r="B2" s="4"/>
      <c r="C2" s="4"/>
      <c r="D2" s="4"/>
      <c r="E2" s="3" t="s">
        <v>12</v>
      </c>
      <c r="F2" s="4"/>
      <c r="G2" s="4"/>
      <c r="H2" s="2"/>
      <c r="I2" s="2"/>
      <c r="O2">
        <f>0+O8+O33+O46+O55</f>
        <v>0</v>
      </c>
      <c r="P2" t="s">
        <v>20</v>
      </c>
    </row>
    <row r="3" spans="1:18" ht="15" customHeight="1" x14ac:dyDescent="0.25">
      <c r="A3" t="s">
        <v>11</v>
      </c>
      <c r="B3" s="10" t="s">
        <v>13</v>
      </c>
      <c r="C3" s="182" t="s">
        <v>14</v>
      </c>
      <c r="D3" s="178"/>
      <c r="E3" s="11" t="s">
        <v>1038</v>
      </c>
      <c r="F3" s="4"/>
      <c r="G3" s="9"/>
      <c r="H3" s="8" t="s">
        <v>419</v>
      </c>
      <c r="I3" s="30">
        <f>0+I8+I33+I46+I55</f>
        <v>0</v>
      </c>
      <c r="O3" t="s">
        <v>17</v>
      </c>
      <c r="P3" t="s">
        <v>21</v>
      </c>
    </row>
    <row r="4" spans="1:18" ht="15" customHeight="1" x14ac:dyDescent="0.25">
      <c r="A4" t="s">
        <v>15</v>
      </c>
      <c r="B4" s="12" t="s">
        <v>16</v>
      </c>
      <c r="C4" s="183" t="s">
        <v>419</v>
      </c>
      <c r="D4" s="184"/>
      <c r="E4" s="13" t="s">
        <v>420</v>
      </c>
      <c r="F4" s="2"/>
      <c r="G4" s="2"/>
      <c r="H4" s="14"/>
      <c r="I4" s="14"/>
      <c r="O4" t="s">
        <v>18</v>
      </c>
      <c r="P4" t="s">
        <v>21</v>
      </c>
    </row>
    <row r="5" spans="1:18" ht="12.75" customHeight="1" x14ac:dyDescent="0.2">
      <c r="A5" s="181" t="s">
        <v>24</v>
      </c>
      <c r="B5" s="181" t="s">
        <v>26</v>
      </c>
      <c r="C5" s="181" t="s">
        <v>28</v>
      </c>
      <c r="D5" s="181" t="s">
        <v>29</v>
      </c>
      <c r="E5" s="181" t="s">
        <v>30</v>
      </c>
      <c r="F5" s="181" t="s">
        <v>32</v>
      </c>
      <c r="G5" s="181" t="s">
        <v>34</v>
      </c>
      <c r="H5" s="181" t="s">
        <v>36</v>
      </c>
      <c r="I5" s="181"/>
      <c r="O5" t="s">
        <v>19</v>
      </c>
      <c r="P5" t="s">
        <v>21</v>
      </c>
    </row>
    <row r="6" spans="1:18" ht="12.75" customHeight="1" x14ac:dyDescent="0.2">
      <c r="A6" s="181"/>
      <c r="B6" s="181"/>
      <c r="C6" s="181"/>
      <c r="D6" s="181"/>
      <c r="E6" s="181"/>
      <c r="F6" s="181"/>
      <c r="G6" s="181"/>
      <c r="H6" s="1" t="s">
        <v>37</v>
      </c>
      <c r="I6" s="1" t="s">
        <v>39</v>
      </c>
    </row>
    <row r="7" spans="1:18" ht="12.75" customHeight="1" x14ac:dyDescent="0.2">
      <c r="A7" s="1" t="s">
        <v>25</v>
      </c>
      <c r="B7" s="1" t="s">
        <v>27</v>
      </c>
      <c r="C7" s="1" t="s">
        <v>21</v>
      </c>
      <c r="D7" s="1" t="s">
        <v>20</v>
      </c>
      <c r="E7" s="1" t="s">
        <v>31</v>
      </c>
      <c r="F7" s="1" t="s">
        <v>33</v>
      </c>
      <c r="G7" s="1" t="s">
        <v>35</v>
      </c>
      <c r="H7" s="1" t="s">
        <v>38</v>
      </c>
      <c r="I7" s="1" t="s">
        <v>40</v>
      </c>
    </row>
    <row r="8" spans="1:18" ht="12.75" customHeight="1" x14ac:dyDescent="0.2">
      <c r="A8" s="14" t="s">
        <v>41</v>
      </c>
      <c r="B8" s="14"/>
      <c r="C8" s="18" t="s">
        <v>25</v>
      </c>
      <c r="D8" s="14"/>
      <c r="E8" s="19" t="s">
        <v>42</v>
      </c>
      <c r="F8" s="14"/>
      <c r="G8" s="14"/>
      <c r="H8" s="14"/>
      <c r="I8" s="20">
        <f>0+Q8</f>
        <v>0</v>
      </c>
      <c r="O8">
        <f>0+R8</f>
        <v>0</v>
      </c>
      <c r="Q8">
        <f>0+I9+I13+I17+I21+I25+I29</f>
        <v>0</v>
      </c>
      <c r="R8">
        <f>0+O9+O13+O17+O21+O25+O29</f>
        <v>0</v>
      </c>
    </row>
    <row r="9" spans="1:18" x14ac:dyDescent="0.2">
      <c r="A9" s="17" t="s">
        <v>43</v>
      </c>
      <c r="B9" s="21" t="s">
        <v>27</v>
      </c>
      <c r="C9" s="21" t="s">
        <v>76</v>
      </c>
      <c r="D9" s="17" t="s">
        <v>45</v>
      </c>
      <c r="E9" s="22" t="s">
        <v>77</v>
      </c>
      <c r="F9" s="23" t="s">
        <v>78</v>
      </c>
      <c r="G9" s="24">
        <v>1.62</v>
      </c>
      <c r="H9" s="25">
        <v>0</v>
      </c>
      <c r="I9" s="25">
        <f>ROUND(ROUND(H9,2)*ROUND(G9,3),2)</f>
        <v>0</v>
      </c>
      <c r="O9">
        <f>(I9*21)/100</f>
        <v>0</v>
      </c>
      <c r="P9" t="s">
        <v>21</v>
      </c>
    </row>
    <row r="10" spans="1:18" ht="25.5" x14ac:dyDescent="0.2">
      <c r="A10" s="26" t="s">
        <v>48</v>
      </c>
      <c r="E10" s="27" t="s">
        <v>421</v>
      </c>
    </row>
    <row r="11" spans="1:18" x14ac:dyDescent="0.2">
      <c r="A11" s="28" t="s">
        <v>49</v>
      </c>
      <c r="E11" s="29" t="s">
        <v>422</v>
      </c>
    </row>
    <row r="12" spans="1:18" ht="25.5" x14ac:dyDescent="0.2">
      <c r="A12" t="s">
        <v>51</v>
      </c>
      <c r="E12" s="27" t="s">
        <v>81</v>
      </c>
    </row>
    <row r="13" spans="1:18" x14ac:dyDescent="0.2">
      <c r="A13" s="17" t="s">
        <v>43</v>
      </c>
      <c r="B13" s="21" t="s">
        <v>21</v>
      </c>
      <c r="C13" s="21" t="s">
        <v>53</v>
      </c>
      <c r="D13" s="17" t="s">
        <v>54</v>
      </c>
      <c r="E13" s="22" t="s">
        <v>423</v>
      </c>
      <c r="F13" s="23" t="s">
        <v>47</v>
      </c>
      <c r="G13" s="24">
        <v>1</v>
      </c>
      <c r="H13" s="25">
        <v>0</v>
      </c>
      <c r="I13" s="25">
        <f>ROUND(ROUND(H13,2)*ROUND(G13,3),2)</f>
        <v>0</v>
      </c>
      <c r="O13">
        <f>(I13*21)/100</f>
        <v>0</v>
      </c>
      <c r="P13" t="s">
        <v>21</v>
      </c>
    </row>
    <row r="14" spans="1:18" x14ac:dyDescent="0.2">
      <c r="A14" s="26" t="s">
        <v>48</v>
      </c>
      <c r="E14" s="27" t="s">
        <v>424</v>
      </c>
    </row>
    <row r="15" spans="1:18" x14ac:dyDescent="0.2">
      <c r="A15" s="28" t="s">
        <v>49</v>
      </c>
      <c r="E15" s="29" t="s">
        <v>50</v>
      </c>
    </row>
    <row r="16" spans="1:18" ht="38.25" x14ac:dyDescent="0.2">
      <c r="A16" t="s">
        <v>51</v>
      </c>
      <c r="E16" s="27" t="s">
        <v>425</v>
      </c>
    </row>
    <row r="17" spans="1:16" x14ac:dyDescent="0.2">
      <c r="A17" s="17" t="s">
        <v>43</v>
      </c>
      <c r="B17" s="21" t="s">
        <v>20</v>
      </c>
      <c r="C17" s="21" t="s">
        <v>53</v>
      </c>
      <c r="D17" s="17" t="s">
        <v>426</v>
      </c>
      <c r="E17" s="22" t="s">
        <v>423</v>
      </c>
      <c r="F17" s="23" t="s">
        <v>47</v>
      </c>
      <c r="G17" s="24">
        <v>1</v>
      </c>
      <c r="H17" s="25">
        <v>0</v>
      </c>
      <c r="I17" s="25">
        <f>ROUND(ROUND(H17,2)*ROUND(G17,3),2)</f>
        <v>0</v>
      </c>
      <c r="O17">
        <f>(I17*21)/100</f>
        <v>0</v>
      </c>
      <c r="P17" t="s">
        <v>21</v>
      </c>
    </row>
    <row r="18" spans="1:16" x14ac:dyDescent="0.2">
      <c r="A18" s="26" t="s">
        <v>48</v>
      </c>
      <c r="E18" s="27" t="s">
        <v>427</v>
      </c>
    </row>
    <row r="19" spans="1:16" x14ac:dyDescent="0.2">
      <c r="A19" s="28" t="s">
        <v>49</v>
      </c>
      <c r="E19" s="29" t="s">
        <v>50</v>
      </c>
    </row>
    <row r="20" spans="1:16" ht="38.25" x14ac:dyDescent="0.2">
      <c r="A20" t="s">
        <v>51</v>
      </c>
      <c r="E20" s="27" t="s">
        <v>425</v>
      </c>
    </row>
    <row r="21" spans="1:16" x14ac:dyDescent="0.2">
      <c r="A21" s="17" t="s">
        <v>43</v>
      </c>
      <c r="B21" s="21" t="s">
        <v>31</v>
      </c>
      <c r="C21" s="21" t="s">
        <v>428</v>
      </c>
      <c r="D21" s="17" t="s">
        <v>45</v>
      </c>
      <c r="E21" s="22" t="s">
        <v>429</v>
      </c>
      <c r="F21" s="23" t="s">
        <v>47</v>
      </c>
      <c r="G21" s="24">
        <v>1</v>
      </c>
      <c r="H21" s="25">
        <v>0</v>
      </c>
      <c r="I21" s="25">
        <f>ROUND(ROUND(H21,2)*ROUND(G21,3),2)</f>
        <v>0</v>
      </c>
      <c r="O21">
        <f>(I21*21)/100</f>
        <v>0</v>
      </c>
      <c r="P21" t="s">
        <v>21</v>
      </c>
    </row>
    <row r="22" spans="1:16" x14ac:dyDescent="0.2">
      <c r="A22" s="26" t="s">
        <v>48</v>
      </c>
      <c r="E22" s="27" t="s">
        <v>430</v>
      </c>
    </row>
    <row r="23" spans="1:16" x14ac:dyDescent="0.2">
      <c r="A23" s="28" t="s">
        <v>49</v>
      </c>
      <c r="E23" s="29" t="s">
        <v>50</v>
      </c>
    </row>
    <row r="24" spans="1:16" x14ac:dyDescent="0.2">
      <c r="A24" t="s">
        <v>51</v>
      </c>
      <c r="E24" s="27" t="s">
        <v>63</v>
      </c>
    </row>
    <row r="25" spans="1:16" x14ac:dyDescent="0.2">
      <c r="A25" s="17" t="s">
        <v>43</v>
      </c>
      <c r="B25" s="21" t="s">
        <v>33</v>
      </c>
      <c r="C25" s="21" t="s">
        <v>67</v>
      </c>
      <c r="D25" s="17" t="s">
        <v>45</v>
      </c>
      <c r="E25" s="22" t="s">
        <v>68</v>
      </c>
      <c r="F25" s="23" t="s">
        <v>47</v>
      </c>
      <c r="G25" s="24">
        <v>1</v>
      </c>
      <c r="H25" s="25">
        <v>0</v>
      </c>
      <c r="I25" s="25">
        <f>ROUND(ROUND(H25,2)*ROUND(G25,3),2)</f>
        <v>0</v>
      </c>
      <c r="O25">
        <f>(I25*21)/100</f>
        <v>0</v>
      </c>
      <c r="P25" t="s">
        <v>21</v>
      </c>
    </row>
    <row r="26" spans="1:16" x14ac:dyDescent="0.2">
      <c r="A26" s="26" t="s">
        <v>48</v>
      </c>
      <c r="E26" s="27" t="s">
        <v>431</v>
      </c>
    </row>
    <row r="27" spans="1:16" x14ac:dyDescent="0.2">
      <c r="A27" s="28" t="s">
        <v>49</v>
      </c>
      <c r="E27" s="29" t="s">
        <v>50</v>
      </c>
    </row>
    <row r="28" spans="1:16" x14ac:dyDescent="0.2">
      <c r="A28" t="s">
        <v>51</v>
      </c>
      <c r="E28" s="27" t="s">
        <v>63</v>
      </c>
    </row>
    <row r="29" spans="1:16" x14ac:dyDescent="0.2">
      <c r="A29" s="17" t="s">
        <v>43</v>
      </c>
      <c r="B29" s="21" t="s">
        <v>35</v>
      </c>
      <c r="C29" s="21" t="s">
        <v>432</v>
      </c>
      <c r="D29" s="17" t="s">
        <v>45</v>
      </c>
      <c r="E29" s="22" t="s">
        <v>433</v>
      </c>
      <c r="F29" s="23" t="s">
        <v>47</v>
      </c>
      <c r="G29" s="24">
        <v>1</v>
      </c>
      <c r="H29" s="25">
        <v>0</v>
      </c>
      <c r="I29" s="25">
        <f>ROUND(ROUND(H29,2)*ROUND(G29,3),2)</f>
        <v>0</v>
      </c>
      <c r="O29">
        <f>(I29*21)/100</f>
        <v>0</v>
      </c>
      <c r="P29" t="s">
        <v>21</v>
      </c>
    </row>
    <row r="30" spans="1:16" x14ac:dyDescent="0.2">
      <c r="A30" s="26" t="s">
        <v>48</v>
      </c>
      <c r="E30" s="27" t="s">
        <v>434</v>
      </c>
    </row>
    <row r="31" spans="1:16" x14ac:dyDescent="0.2">
      <c r="A31" s="28" t="s">
        <v>49</v>
      </c>
      <c r="E31" s="29" t="s">
        <v>50</v>
      </c>
    </row>
    <row r="32" spans="1:16" x14ac:dyDescent="0.2">
      <c r="A32" t="s">
        <v>51</v>
      </c>
      <c r="E32" s="27" t="s">
        <v>435</v>
      </c>
    </row>
    <row r="33" spans="1:18" ht="12.75" customHeight="1" x14ac:dyDescent="0.2">
      <c r="A33" s="2" t="s">
        <v>41</v>
      </c>
      <c r="B33" s="2"/>
      <c r="C33" s="31" t="s">
        <v>27</v>
      </c>
      <c r="D33" s="2"/>
      <c r="E33" s="19" t="s">
        <v>89</v>
      </c>
      <c r="F33" s="2"/>
      <c r="G33" s="2"/>
      <c r="H33" s="2"/>
      <c r="I33" s="32">
        <f>0+Q33</f>
        <v>0</v>
      </c>
      <c r="O33">
        <f>0+R33</f>
        <v>0</v>
      </c>
      <c r="Q33">
        <f>0+I34+I38+I42</f>
        <v>0</v>
      </c>
      <c r="R33">
        <f>0+O34+O38+O42</f>
        <v>0</v>
      </c>
    </row>
    <row r="34" spans="1:18" x14ac:dyDescent="0.2">
      <c r="A34" s="17" t="s">
        <v>43</v>
      </c>
      <c r="B34" s="21" t="s">
        <v>106</v>
      </c>
      <c r="C34" s="21" t="s">
        <v>140</v>
      </c>
      <c r="D34" s="17" t="s">
        <v>45</v>
      </c>
      <c r="E34" s="22" t="s">
        <v>141</v>
      </c>
      <c r="F34" s="23" t="s">
        <v>78</v>
      </c>
      <c r="G34" s="24">
        <v>5.85</v>
      </c>
      <c r="H34" s="25">
        <v>0</v>
      </c>
      <c r="I34" s="25">
        <f>ROUND(ROUND(H34,2)*ROUND(G34,3),2)</f>
        <v>0</v>
      </c>
      <c r="O34">
        <f>(I34*21)/100</f>
        <v>0</v>
      </c>
      <c r="P34" t="s">
        <v>21</v>
      </c>
    </row>
    <row r="35" spans="1:18" ht="63.75" x14ac:dyDescent="0.2">
      <c r="A35" s="26" t="s">
        <v>48</v>
      </c>
      <c r="E35" s="27" t="s">
        <v>436</v>
      </c>
    </row>
    <row r="36" spans="1:18" x14ac:dyDescent="0.2">
      <c r="A36" s="28" t="s">
        <v>49</v>
      </c>
      <c r="E36" s="29" t="s">
        <v>437</v>
      </c>
    </row>
    <row r="37" spans="1:18" ht="318.75" x14ac:dyDescent="0.2">
      <c r="A37" t="s">
        <v>51</v>
      </c>
      <c r="E37" s="27" t="s">
        <v>438</v>
      </c>
    </row>
    <row r="38" spans="1:18" x14ac:dyDescent="0.2">
      <c r="A38" s="17" t="s">
        <v>43</v>
      </c>
      <c r="B38" s="21" t="s">
        <v>111</v>
      </c>
      <c r="C38" s="21" t="s">
        <v>439</v>
      </c>
      <c r="D38" s="17" t="s">
        <v>45</v>
      </c>
      <c r="E38" s="22" t="s">
        <v>440</v>
      </c>
      <c r="F38" s="23" t="s">
        <v>78</v>
      </c>
      <c r="G38" s="24">
        <v>1.62</v>
      </c>
      <c r="H38" s="25">
        <v>0</v>
      </c>
      <c r="I38" s="25">
        <f>ROUND(ROUND(H38,2)*ROUND(G38,3),2)</f>
        <v>0</v>
      </c>
      <c r="O38">
        <f>(I38*21)/100</f>
        <v>0</v>
      </c>
      <c r="P38" t="s">
        <v>21</v>
      </c>
    </row>
    <row r="39" spans="1:18" x14ac:dyDescent="0.2">
      <c r="A39" s="26" t="s">
        <v>48</v>
      </c>
      <c r="E39" s="27" t="s">
        <v>441</v>
      </c>
    </row>
    <row r="40" spans="1:18" x14ac:dyDescent="0.2">
      <c r="A40" s="28" t="s">
        <v>49</v>
      </c>
      <c r="E40" s="29" t="s">
        <v>422</v>
      </c>
    </row>
    <row r="41" spans="1:18" ht="191.25" x14ac:dyDescent="0.2">
      <c r="A41" t="s">
        <v>51</v>
      </c>
      <c r="E41" s="27" t="s">
        <v>442</v>
      </c>
    </row>
    <row r="42" spans="1:18" x14ac:dyDescent="0.2">
      <c r="A42" s="17" t="s">
        <v>43</v>
      </c>
      <c r="B42" s="21" t="s">
        <v>38</v>
      </c>
      <c r="C42" s="21" t="s">
        <v>158</v>
      </c>
      <c r="D42" s="17" t="s">
        <v>45</v>
      </c>
      <c r="E42" s="22" t="s">
        <v>159</v>
      </c>
      <c r="F42" s="23" t="s">
        <v>78</v>
      </c>
      <c r="G42" s="24">
        <v>4.2300000000000004</v>
      </c>
      <c r="H42" s="25">
        <v>0</v>
      </c>
      <c r="I42" s="25">
        <f>ROUND(ROUND(H42,2)*ROUND(G42,3),2)</f>
        <v>0</v>
      </c>
      <c r="O42">
        <f>(I42*21)/100</f>
        <v>0</v>
      </c>
      <c r="P42" t="s">
        <v>21</v>
      </c>
    </row>
    <row r="43" spans="1:18" ht="51" x14ac:dyDescent="0.2">
      <c r="A43" s="26" t="s">
        <v>48</v>
      </c>
      <c r="E43" s="27" t="s">
        <v>443</v>
      </c>
    </row>
    <row r="44" spans="1:18" x14ac:dyDescent="0.2">
      <c r="A44" s="28" t="s">
        <v>49</v>
      </c>
      <c r="E44" s="29" t="s">
        <v>444</v>
      </c>
    </row>
    <row r="45" spans="1:18" ht="229.5" x14ac:dyDescent="0.2">
      <c r="A45" t="s">
        <v>51</v>
      </c>
      <c r="E45" s="27" t="s">
        <v>445</v>
      </c>
    </row>
    <row r="46" spans="1:18" ht="12.75" customHeight="1" x14ac:dyDescent="0.2">
      <c r="A46" s="2" t="s">
        <v>41</v>
      </c>
      <c r="B46" s="2"/>
      <c r="C46" s="31" t="s">
        <v>31</v>
      </c>
      <c r="D46" s="2"/>
      <c r="E46" s="19" t="s">
        <v>215</v>
      </c>
      <c r="F46" s="2"/>
      <c r="G46" s="2"/>
      <c r="H46" s="2"/>
      <c r="I46" s="32">
        <f>0+Q46</f>
        <v>0</v>
      </c>
      <c r="O46">
        <f>0+R46</f>
        <v>0</v>
      </c>
      <c r="Q46">
        <f>0+I47+I51</f>
        <v>0</v>
      </c>
      <c r="R46">
        <f>0+O47+O51</f>
        <v>0</v>
      </c>
    </row>
    <row r="47" spans="1:18" x14ac:dyDescent="0.2">
      <c r="A47" s="17" t="s">
        <v>43</v>
      </c>
      <c r="B47" s="21" t="s">
        <v>40</v>
      </c>
      <c r="C47" s="21" t="s">
        <v>223</v>
      </c>
      <c r="D47" s="17" t="s">
        <v>45</v>
      </c>
      <c r="E47" s="22" t="s">
        <v>224</v>
      </c>
      <c r="F47" s="23" t="s">
        <v>78</v>
      </c>
      <c r="G47" s="24">
        <v>0.45</v>
      </c>
      <c r="H47" s="25">
        <v>0</v>
      </c>
      <c r="I47" s="25">
        <f>ROUND(ROUND(H47,2)*ROUND(G47,3),2)</f>
        <v>0</v>
      </c>
      <c r="O47">
        <f>(I47*21)/100</f>
        <v>0</v>
      </c>
      <c r="P47" t="s">
        <v>21</v>
      </c>
    </row>
    <row r="48" spans="1:18" x14ac:dyDescent="0.2">
      <c r="A48" s="26" t="s">
        <v>48</v>
      </c>
      <c r="E48" s="27" t="s">
        <v>446</v>
      </c>
    </row>
    <row r="49" spans="1:18" x14ac:dyDescent="0.2">
      <c r="A49" s="28" t="s">
        <v>49</v>
      </c>
      <c r="E49" s="29" t="s">
        <v>447</v>
      </c>
    </row>
    <row r="50" spans="1:18" ht="369.75" x14ac:dyDescent="0.2">
      <c r="A50" t="s">
        <v>51</v>
      </c>
      <c r="E50" s="27" t="s">
        <v>232</v>
      </c>
    </row>
    <row r="51" spans="1:18" x14ac:dyDescent="0.2">
      <c r="A51" s="17" t="s">
        <v>43</v>
      </c>
      <c r="B51" s="21" t="s">
        <v>127</v>
      </c>
      <c r="C51" s="21" t="s">
        <v>228</v>
      </c>
      <c r="D51" s="17" t="s">
        <v>45</v>
      </c>
      <c r="E51" s="22" t="s">
        <v>229</v>
      </c>
      <c r="F51" s="23" t="s">
        <v>78</v>
      </c>
      <c r="G51" s="24">
        <v>1.17</v>
      </c>
      <c r="H51" s="25">
        <v>0</v>
      </c>
      <c r="I51" s="25">
        <f>ROUND(ROUND(H51,2)*ROUND(G51,3),2)</f>
        <v>0</v>
      </c>
      <c r="O51">
        <f>(I51*21)/100</f>
        <v>0</v>
      </c>
      <c r="P51" t="s">
        <v>21</v>
      </c>
    </row>
    <row r="52" spans="1:18" x14ac:dyDescent="0.2">
      <c r="A52" s="26" t="s">
        <v>48</v>
      </c>
      <c r="E52" s="27" t="s">
        <v>448</v>
      </c>
    </row>
    <row r="53" spans="1:18" x14ac:dyDescent="0.2">
      <c r="A53" s="28" t="s">
        <v>49</v>
      </c>
      <c r="E53" s="29" t="s">
        <v>449</v>
      </c>
    </row>
    <row r="54" spans="1:18" ht="369.75" x14ac:dyDescent="0.2">
      <c r="A54" t="s">
        <v>51</v>
      </c>
      <c r="E54" s="27" t="s">
        <v>232</v>
      </c>
    </row>
    <row r="55" spans="1:18" ht="12.75" customHeight="1" x14ac:dyDescent="0.2">
      <c r="A55" s="2" t="s">
        <v>41</v>
      </c>
      <c r="B55" s="2"/>
      <c r="C55" s="31" t="s">
        <v>106</v>
      </c>
      <c r="D55" s="2"/>
      <c r="E55" s="19" t="s">
        <v>309</v>
      </c>
      <c r="F55" s="2"/>
      <c r="G55" s="2"/>
      <c r="H55" s="2"/>
      <c r="I55" s="32">
        <f>0+Q55</f>
        <v>0</v>
      </c>
      <c r="O55">
        <f>0+R55</f>
        <v>0</v>
      </c>
      <c r="Q55">
        <f>0+I56+I60+I64+I68+I72+I76</f>
        <v>0</v>
      </c>
      <c r="R55">
        <f>0+O56+O60+O64+O68+O72+O76</f>
        <v>0</v>
      </c>
    </row>
    <row r="56" spans="1:18" x14ac:dyDescent="0.2">
      <c r="A56" s="17" t="s">
        <v>43</v>
      </c>
      <c r="B56" s="21" t="s">
        <v>133</v>
      </c>
      <c r="C56" s="21" t="s">
        <v>450</v>
      </c>
      <c r="D56" s="17" t="s">
        <v>45</v>
      </c>
      <c r="E56" s="22" t="s">
        <v>451</v>
      </c>
      <c r="F56" s="23" t="s">
        <v>114</v>
      </c>
      <c r="G56" s="24">
        <v>9</v>
      </c>
      <c r="H56" s="25">
        <v>0</v>
      </c>
      <c r="I56" s="25">
        <f>ROUND(ROUND(H56,2)*ROUND(G56,3),2)</f>
        <v>0</v>
      </c>
      <c r="O56">
        <f>(I56*21)/100</f>
        <v>0</v>
      </c>
      <c r="P56" t="s">
        <v>21</v>
      </c>
    </row>
    <row r="57" spans="1:18" ht="38.25" x14ac:dyDescent="0.2">
      <c r="A57" s="26" t="s">
        <v>48</v>
      </c>
      <c r="E57" s="27" t="s">
        <v>452</v>
      </c>
    </row>
    <row r="58" spans="1:18" x14ac:dyDescent="0.2">
      <c r="A58" s="28" t="s">
        <v>49</v>
      </c>
      <c r="E58" s="29" t="s">
        <v>453</v>
      </c>
    </row>
    <row r="59" spans="1:18" ht="102" x14ac:dyDescent="0.2">
      <c r="A59" t="s">
        <v>51</v>
      </c>
      <c r="E59" s="27" t="s">
        <v>454</v>
      </c>
    </row>
    <row r="60" spans="1:18" x14ac:dyDescent="0.2">
      <c r="A60" s="17" t="s">
        <v>43</v>
      </c>
      <c r="B60" s="21" t="s">
        <v>139</v>
      </c>
      <c r="C60" s="21" t="s">
        <v>455</v>
      </c>
      <c r="D60" s="17" t="s">
        <v>45</v>
      </c>
      <c r="E60" s="22" t="s">
        <v>456</v>
      </c>
      <c r="F60" s="23" t="s">
        <v>114</v>
      </c>
      <c r="G60" s="24">
        <v>9</v>
      </c>
      <c r="H60" s="25">
        <v>0</v>
      </c>
      <c r="I60" s="25">
        <f>ROUND(ROUND(H60,2)*ROUND(G60,3),2)</f>
        <v>0</v>
      </c>
      <c r="O60">
        <f>(I60*21)/100</f>
        <v>0</v>
      </c>
      <c r="P60" t="s">
        <v>21</v>
      </c>
    </row>
    <row r="61" spans="1:18" ht="38.25" x14ac:dyDescent="0.2">
      <c r="A61" s="26" t="s">
        <v>48</v>
      </c>
      <c r="E61" s="27" t="s">
        <v>457</v>
      </c>
    </row>
    <row r="62" spans="1:18" x14ac:dyDescent="0.2">
      <c r="A62" s="28" t="s">
        <v>49</v>
      </c>
      <c r="E62" s="29" t="s">
        <v>453</v>
      </c>
    </row>
    <row r="63" spans="1:18" ht="102" x14ac:dyDescent="0.2">
      <c r="A63" t="s">
        <v>51</v>
      </c>
      <c r="E63" s="27" t="s">
        <v>454</v>
      </c>
    </row>
    <row r="64" spans="1:18" x14ac:dyDescent="0.2">
      <c r="A64" s="17" t="s">
        <v>43</v>
      </c>
      <c r="B64" s="21" t="s">
        <v>145</v>
      </c>
      <c r="C64" s="21" t="s">
        <v>458</v>
      </c>
      <c r="D64" s="17" t="s">
        <v>45</v>
      </c>
      <c r="E64" s="22" t="s">
        <v>459</v>
      </c>
      <c r="F64" s="23" t="s">
        <v>114</v>
      </c>
      <c r="G64" s="24">
        <v>18</v>
      </c>
      <c r="H64" s="25">
        <v>0</v>
      </c>
      <c r="I64" s="25">
        <f>ROUND(ROUND(H64,2)*ROUND(G64,3),2)</f>
        <v>0</v>
      </c>
      <c r="O64">
        <f>(I64*21)/100</f>
        <v>0</v>
      </c>
      <c r="P64" t="s">
        <v>21</v>
      </c>
    </row>
    <row r="65" spans="1:16" ht="38.25" x14ac:dyDescent="0.2">
      <c r="A65" s="26" t="s">
        <v>48</v>
      </c>
      <c r="E65" s="27" t="s">
        <v>460</v>
      </c>
    </row>
    <row r="66" spans="1:16" x14ac:dyDescent="0.2">
      <c r="A66" s="28" t="s">
        <v>49</v>
      </c>
      <c r="E66" s="29" t="s">
        <v>461</v>
      </c>
    </row>
    <row r="67" spans="1:16" ht="140.25" x14ac:dyDescent="0.2">
      <c r="A67" t="s">
        <v>51</v>
      </c>
      <c r="E67" s="27" t="s">
        <v>462</v>
      </c>
    </row>
    <row r="68" spans="1:16" x14ac:dyDescent="0.2">
      <c r="A68" s="17" t="s">
        <v>43</v>
      </c>
      <c r="B68" s="21" t="s">
        <v>151</v>
      </c>
      <c r="C68" s="21" t="s">
        <v>463</v>
      </c>
      <c r="D68" s="17" t="s">
        <v>45</v>
      </c>
      <c r="E68" s="22" t="s">
        <v>464</v>
      </c>
      <c r="F68" s="23" t="s">
        <v>332</v>
      </c>
      <c r="G68" s="24">
        <v>1</v>
      </c>
      <c r="H68" s="25">
        <v>0</v>
      </c>
      <c r="I68" s="25">
        <f>ROUND(ROUND(H68,2)*ROUND(G68,3),2)</f>
        <v>0</v>
      </c>
      <c r="O68">
        <f>(I68*21)/100</f>
        <v>0</v>
      </c>
      <c r="P68" t="s">
        <v>21</v>
      </c>
    </row>
    <row r="69" spans="1:16" ht="38.25" x14ac:dyDescent="0.2">
      <c r="A69" s="26" t="s">
        <v>48</v>
      </c>
      <c r="E69" s="27" t="s">
        <v>465</v>
      </c>
    </row>
    <row r="70" spans="1:16" x14ac:dyDescent="0.2">
      <c r="A70" s="28" t="s">
        <v>49</v>
      </c>
      <c r="E70" s="29" t="s">
        <v>50</v>
      </c>
    </row>
    <row r="71" spans="1:16" ht="114.75" x14ac:dyDescent="0.2">
      <c r="A71" t="s">
        <v>51</v>
      </c>
      <c r="E71" s="27" t="s">
        <v>466</v>
      </c>
    </row>
    <row r="72" spans="1:16" x14ac:dyDescent="0.2">
      <c r="A72" s="17" t="s">
        <v>43</v>
      </c>
      <c r="B72" s="21" t="s">
        <v>157</v>
      </c>
      <c r="C72" s="21" t="s">
        <v>467</v>
      </c>
      <c r="D72" s="17" t="s">
        <v>45</v>
      </c>
      <c r="E72" s="22" t="s">
        <v>468</v>
      </c>
      <c r="F72" s="23" t="s">
        <v>332</v>
      </c>
      <c r="G72" s="24">
        <v>1</v>
      </c>
      <c r="H72" s="25">
        <v>0</v>
      </c>
      <c r="I72" s="25">
        <f>ROUND(ROUND(H72,2)*ROUND(G72,3),2)</f>
        <v>0</v>
      </c>
      <c r="O72">
        <f>(I72*21)/100</f>
        <v>0</v>
      </c>
      <c r="P72" t="s">
        <v>21</v>
      </c>
    </row>
    <row r="73" spans="1:16" ht="38.25" x14ac:dyDescent="0.2">
      <c r="A73" s="26" t="s">
        <v>48</v>
      </c>
      <c r="E73" s="27" t="s">
        <v>469</v>
      </c>
    </row>
    <row r="74" spans="1:16" x14ac:dyDescent="0.2">
      <c r="A74" s="28" t="s">
        <v>49</v>
      </c>
      <c r="E74" s="29" t="s">
        <v>50</v>
      </c>
    </row>
    <row r="75" spans="1:16" ht="114.75" x14ac:dyDescent="0.2">
      <c r="A75" t="s">
        <v>51</v>
      </c>
      <c r="E75" s="27" t="s">
        <v>466</v>
      </c>
    </row>
    <row r="76" spans="1:16" x14ac:dyDescent="0.2">
      <c r="A76" s="17" t="s">
        <v>43</v>
      </c>
      <c r="B76" s="21" t="s">
        <v>163</v>
      </c>
      <c r="C76" s="21" t="s">
        <v>470</v>
      </c>
      <c r="D76" s="17" t="s">
        <v>45</v>
      </c>
      <c r="E76" s="22" t="s">
        <v>471</v>
      </c>
      <c r="F76" s="23" t="s">
        <v>114</v>
      </c>
      <c r="G76" s="24">
        <v>9</v>
      </c>
      <c r="H76" s="25">
        <v>0</v>
      </c>
      <c r="I76" s="25">
        <f>ROUND(ROUND(H76,2)*ROUND(G76,3),2)</f>
        <v>0</v>
      </c>
      <c r="O76">
        <f>(I76*21)/100</f>
        <v>0</v>
      </c>
      <c r="P76" t="s">
        <v>21</v>
      </c>
    </row>
    <row r="77" spans="1:16" ht="38.25" x14ac:dyDescent="0.2">
      <c r="A77" s="26" t="s">
        <v>48</v>
      </c>
      <c r="E77" s="27" t="s">
        <v>472</v>
      </c>
    </row>
    <row r="78" spans="1:16" x14ac:dyDescent="0.2">
      <c r="A78" s="28" t="s">
        <v>49</v>
      </c>
      <c r="E78" s="29" t="s">
        <v>453</v>
      </c>
    </row>
    <row r="79" spans="1:16" ht="76.5" x14ac:dyDescent="0.2">
      <c r="A79" t="s">
        <v>51</v>
      </c>
      <c r="E79" s="27" t="s">
        <v>473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133"/>
  <sheetViews>
    <sheetView workbookViewId="0">
      <pane ySplit="7" topLeftCell="A8" activePane="bottomLeft" state="frozen"/>
      <selection pane="bottomLeft" activeCell="E20" sqref="E20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4"/>
      <c r="C1" s="4"/>
      <c r="D1" s="4"/>
      <c r="E1" s="4" t="s">
        <v>0</v>
      </c>
      <c r="F1" s="4"/>
      <c r="G1" s="4"/>
      <c r="H1" s="4"/>
      <c r="I1" s="4"/>
      <c r="P1" t="s">
        <v>20</v>
      </c>
    </row>
    <row r="2" spans="1:18" ht="24.95" customHeight="1" x14ac:dyDescent="0.2">
      <c r="B2" s="4"/>
      <c r="C2" s="4"/>
      <c r="D2" s="4"/>
      <c r="E2" s="3" t="s">
        <v>12</v>
      </c>
      <c r="F2" s="4"/>
      <c r="G2" s="4"/>
      <c r="H2" s="2"/>
      <c r="I2" s="2"/>
      <c r="O2">
        <f>0+O8+O37+O82+O87+O92+O121</f>
        <v>0</v>
      </c>
      <c r="P2" t="s">
        <v>20</v>
      </c>
    </row>
    <row r="3" spans="1:18" ht="15" customHeight="1" x14ac:dyDescent="0.25">
      <c r="A3" t="s">
        <v>11</v>
      </c>
      <c r="B3" s="10" t="s">
        <v>13</v>
      </c>
      <c r="C3" s="182" t="s">
        <v>14</v>
      </c>
      <c r="D3" s="178"/>
      <c r="E3" s="11" t="s">
        <v>1038</v>
      </c>
      <c r="F3" s="4"/>
      <c r="G3" s="9"/>
      <c r="H3" s="8" t="s">
        <v>474</v>
      </c>
      <c r="I3" s="30">
        <f>0+I8+I37+I82+I87+I92+I121</f>
        <v>0</v>
      </c>
      <c r="O3" t="s">
        <v>17</v>
      </c>
      <c r="P3" t="s">
        <v>21</v>
      </c>
    </row>
    <row r="4" spans="1:18" ht="15" customHeight="1" x14ac:dyDescent="0.25">
      <c r="A4" t="s">
        <v>15</v>
      </c>
      <c r="B4" s="12" t="s">
        <v>16</v>
      </c>
      <c r="C4" s="183" t="s">
        <v>474</v>
      </c>
      <c r="D4" s="184"/>
      <c r="E4" s="13" t="s">
        <v>475</v>
      </c>
      <c r="F4" s="2"/>
      <c r="G4" s="2"/>
      <c r="H4" s="14"/>
      <c r="I4" s="14"/>
      <c r="O4" t="s">
        <v>18</v>
      </c>
      <c r="P4" t="s">
        <v>21</v>
      </c>
    </row>
    <row r="5" spans="1:18" ht="12.75" customHeight="1" x14ac:dyDescent="0.2">
      <c r="A5" s="181" t="s">
        <v>24</v>
      </c>
      <c r="B5" s="181" t="s">
        <v>26</v>
      </c>
      <c r="C5" s="181" t="s">
        <v>28</v>
      </c>
      <c r="D5" s="181" t="s">
        <v>29</v>
      </c>
      <c r="E5" s="181" t="s">
        <v>30</v>
      </c>
      <c r="F5" s="181" t="s">
        <v>32</v>
      </c>
      <c r="G5" s="181" t="s">
        <v>34</v>
      </c>
      <c r="H5" s="181" t="s">
        <v>36</v>
      </c>
      <c r="I5" s="181"/>
      <c r="O5" t="s">
        <v>19</v>
      </c>
      <c r="P5" t="s">
        <v>21</v>
      </c>
    </row>
    <row r="6" spans="1:18" ht="12.75" customHeight="1" x14ac:dyDescent="0.2">
      <c r="A6" s="181"/>
      <c r="B6" s="181"/>
      <c r="C6" s="181"/>
      <c r="D6" s="181"/>
      <c r="E6" s="181"/>
      <c r="F6" s="181"/>
      <c r="G6" s="181"/>
      <c r="H6" s="1" t="s">
        <v>37</v>
      </c>
      <c r="I6" s="1" t="s">
        <v>39</v>
      </c>
    </row>
    <row r="7" spans="1:18" ht="12.75" customHeight="1" x14ac:dyDescent="0.2">
      <c r="A7" s="1" t="s">
        <v>25</v>
      </c>
      <c r="B7" s="1" t="s">
        <v>27</v>
      </c>
      <c r="C7" s="1" t="s">
        <v>21</v>
      </c>
      <c r="D7" s="1" t="s">
        <v>20</v>
      </c>
      <c r="E7" s="1" t="s">
        <v>31</v>
      </c>
      <c r="F7" s="1" t="s">
        <v>33</v>
      </c>
      <c r="G7" s="1" t="s">
        <v>35</v>
      </c>
      <c r="H7" s="1" t="s">
        <v>38</v>
      </c>
      <c r="I7" s="1" t="s">
        <v>40</v>
      </c>
    </row>
    <row r="8" spans="1:18" ht="12.75" customHeight="1" x14ac:dyDescent="0.2">
      <c r="A8" s="14" t="s">
        <v>41</v>
      </c>
      <c r="B8" s="14"/>
      <c r="C8" s="18" t="s">
        <v>25</v>
      </c>
      <c r="D8" s="14"/>
      <c r="E8" s="19" t="s">
        <v>42</v>
      </c>
      <c r="F8" s="14"/>
      <c r="G8" s="14"/>
      <c r="H8" s="14"/>
      <c r="I8" s="20">
        <f>0+Q8</f>
        <v>0</v>
      </c>
      <c r="O8">
        <f>0+R8</f>
        <v>0</v>
      </c>
      <c r="Q8">
        <f>0+I9+I13+I17+I21+I25+I29+I33</f>
        <v>0</v>
      </c>
      <c r="R8">
        <f>0+O9+O13+O17+O21+O25+O29+O33</f>
        <v>0</v>
      </c>
    </row>
    <row r="9" spans="1:18" x14ac:dyDescent="0.2">
      <c r="A9" s="17" t="s">
        <v>43</v>
      </c>
      <c r="B9" s="21" t="s">
        <v>27</v>
      </c>
      <c r="C9" s="21" t="s">
        <v>76</v>
      </c>
      <c r="D9" s="17" t="s">
        <v>45</v>
      </c>
      <c r="E9" s="22" t="s">
        <v>77</v>
      </c>
      <c r="F9" s="23" t="s">
        <v>78</v>
      </c>
      <c r="G9" s="24">
        <v>27.013000000000002</v>
      </c>
      <c r="H9" s="25">
        <v>0</v>
      </c>
      <c r="I9" s="25">
        <f>ROUND(ROUND(H9,2)*ROUND(G9,3),2)</f>
        <v>0</v>
      </c>
      <c r="O9">
        <f>(I9*21)/100</f>
        <v>0</v>
      </c>
      <c r="P9" t="s">
        <v>21</v>
      </c>
    </row>
    <row r="10" spans="1:18" x14ac:dyDescent="0.2">
      <c r="A10" s="26" t="s">
        <v>48</v>
      </c>
      <c r="E10" s="27" t="s">
        <v>476</v>
      </c>
    </row>
    <row r="11" spans="1:18" x14ac:dyDescent="0.2">
      <c r="A11" s="28" t="s">
        <v>49</v>
      </c>
      <c r="E11" s="29" t="s">
        <v>477</v>
      </c>
    </row>
    <row r="12" spans="1:18" ht="25.5" x14ac:dyDescent="0.2">
      <c r="A12" t="s">
        <v>51</v>
      </c>
      <c r="E12" s="27" t="s">
        <v>81</v>
      </c>
    </row>
    <row r="13" spans="1:18" x14ac:dyDescent="0.2">
      <c r="A13" s="17" t="s">
        <v>43</v>
      </c>
      <c r="B13" s="21" t="s">
        <v>21</v>
      </c>
      <c r="C13" s="21" t="s">
        <v>478</v>
      </c>
      <c r="D13" s="17" t="s">
        <v>45</v>
      </c>
      <c r="E13" s="22" t="s">
        <v>479</v>
      </c>
      <c r="F13" s="23" t="s">
        <v>47</v>
      </c>
      <c r="G13" s="24">
        <v>1</v>
      </c>
      <c r="H13" s="25">
        <v>0</v>
      </c>
      <c r="I13" s="25">
        <f>ROUND(ROUND(H13,2)*ROUND(G13,3),2)</f>
        <v>0</v>
      </c>
      <c r="O13">
        <f>(I13*21)/100</f>
        <v>0</v>
      </c>
      <c r="P13" t="s">
        <v>21</v>
      </c>
    </row>
    <row r="14" spans="1:18" x14ac:dyDescent="0.2">
      <c r="A14" s="26" t="s">
        <v>48</v>
      </c>
      <c r="E14" s="27" t="s">
        <v>480</v>
      </c>
    </row>
    <row r="15" spans="1:18" x14ac:dyDescent="0.2">
      <c r="A15" s="28" t="s">
        <v>49</v>
      </c>
      <c r="E15" s="29" t="s">
        <v>50</v>
      </c>
    </row>
    <row r="16" spans="1:18" x14ac:dyDescent="0.2">
      <c r="A16" t="s">
        <v>51</v>
      </c>
      <c r="E16" s="27" t="s">
        <v>481</v>
      </c>
    </row>
    <row r="17" spans="1:16" ht="25.5" x14ac:dyDescent="0.2">
      <c r="A17" s="17" t="s">
        <v>43</v>
      </c>
      <c r="B17" s="21" t="s">
        <v>20</v>
      </c>
      <c r="C17" s="21" t="s">
        <v>482</v>
      </c>
      <c r="D17" s="17" t="s">
        <v>45</v>
      </c>
      <c r="E17" s="22" t="s">
        <v>483</v>
      </c>
      <c r="F17" s="23" t="s">
        <v>83</v>
      </c>
      <c r="G17" s="24">
        <v>2.5000000000000001E-2</v>
      </c>
      <c r="H17" s="25">
        <v>0</v>
      </c>
      <c r="I17" s="25">
        <f>ROUND(ROUND(H17,2)*ROUND(G17,3),2)</f>
        <v>0</v>
      </c>
      <c r="O17">
        <f>(I17*21)/100</f>
        <v>0</v>
      </c>
      <c r="P17" t="s">
        <v>21</v>
      </c>
    </row>
    <row r="18" spans="1:16" ht="25.5" x14ac:dyDescent="0.2">
      <c r="A18" s="26" t="s">
        <v>48</v>
      </c>
      <c r="E18" s="27" t="s">
        <v>484</v>
      </c>
    </row>
    <row r="19" spans="1:16" x14ac:dyDescent="0.2">
      <c r="A19" s="28" t="s">
        <v>49</v>
      </c>
      <c r="E19" s="29" t="s">
        <v>485</v>
      </c>
    </row>
    <row r="20" spans="1:16" ht="140.25" x14ac:dyDescent="0.2">
      <c r="A20" t="s">
        <v>51</v>
      </c>
      <c r="E20" s="27" t="s">
        <v>486</v>
      </c>
    </row>
    <row r="21" spans="1:16" x14ac:dyDescent="0.2">
      <c r="A21" s="17" t="s">
        <v>43</v>
      </c>
      <c r="B21" s="21" t="s">
        <v>31</v>
      </c>
      <c r="C21" s="21" t="s">
        <v>487</v>
      </c>
      <c r="D21" s="17" t="s">
        <v>45</v>
      </c>
      <c r="E21" s="22" t="s">
        <v>488</v>
      </c>
      <c r="F21" s="23" t="s">
        <v>47</v>
      </c>
      <c r="G21" s="24">
        <v>1</v>
      </c>
      <c r="H21" s="25">
        <v>0</v>
      </c>
      <c r="I21" s="25">
        <f>ROUND(ROUND(H21,2)*ROUND(G21,3),2)</f>
        <v>0</v>
      </c>
      <c r="O21">
        <f>(I21*21)/100</f>
        <v>0</v>
      </c>
      <c r="P21" t="s">
        <v>21</v>
      </c>
    </row>
    <row r="22" spans="1:16" x14ac:dyDescent="0.2">
      <c r="A22" s="26" t="s">
        <v>48</v>
      </c>
      <c r="E22" s="27" t="s">
        <v>489</v>
      </c>
    </row>
    <row r="23" spans="1:16" x14ac:dyDescent="0.2">
      <c r="A23" s="28" t="s">
        <v>49</v>
      </c>
      <c r="E23" s="29" t="s">
        <v>50</v>
      </c>
    </row>
    <row r="24" spans="1:16" x14ac:dyDescent="0.2">
      <c r="A24" t="s">
        <v>51</v>
      </c>
      <c r="E24" s="27" t="s">
        <v>63</v>
      </c>
    </row>
    <row r="25" spans="1:16" x14ac:dyDescent="0.2">
      <c r="A25" s="17" t="s">
        <v>43</v>
      </c>
      <c r="B25" s="21" t="s">
        <v>33</v>
      </c>
      <c r="C25" s="21" t="s">
        <v>490</v>
      </c>
      <c r="D25" s="17" t="s">
        <v>45</v>
      </c>
      <c r="E25" s="22" t="s">
        <v>491</v>
      </c>
      <c r="F25" s="23" t="s">
        <v>492</v>
      </c>
      <c r="G25" s="24">
        <v>1</v>
      </c>
      <c r="H25" s="25">
        <v>0</v>
      </c>
      <c r="I25" s="25">
        <f>ROUND(ROUND(H25,2)*ROUND(G25,3),2)</f>
        <v>0</v>
      </c>
      <c r="O25">
        <f>(I25*21)/100</f>
        <v>0</v>
      </c>
      <c r="P25" t="s">
        <v>21</v>
      </c>
    </row>
    <row r="26" spans="1:16" x14ac:dyDescent="0.2">
      <c r="A26" s="26" t="s">
        <v>48</v>
      </c>
      <c r="E26" s="27" t="s">
        <v>493</v>
      </c>
    </row>
    <row r="27" spans="1:16" x14ac:dyDescent="0.2">
      <c r="A27" s="28" t="s">
        <v>49</v>
      </c>
      <c r="E27" s="29" t="s">
        <v>50</v>
      </c>
    </row>
    <row r="28" spans="1:16" x14ac:dyDescent="0.2">
      <c r="A28" t="s">
        <v>51</v>
      </c>
      <c r="E28" s="27" t="s">
        <v>63</v>
      </c>
    </row>
    <row r="29" spans="1:16" x14ac:dyDescent="0.2">
      <c r="A29" s="17" t="s">
        <v>43</v>
      </c>
      <c r="B29" s="21" t="s">
        <v>35</v>
      </c>
      <c r="C29" s="21" t="s">
        <v>432</v>
      </c>
      <c r="D29" s="17" t="s">
        <v>45</v>
      </c>
      <c r="E29" s="22" t="s">
        <v>433</v>
      </c>
      <c r="F29" s="23" t="s">
        <v>47</v>
      </c>
      <c r="G29" s="24">
        <v>1</v>
      </c>
      <c r="H29" s="25">
        <v>0</v>
      </c>
      <c r="I29" s="25">
        <f>ROUND(ROUND(H29,2)*ROUND(G29,3),2)</f>
        <v>0</v>
      </c>
      <c r="O29">
        <f>(I29*21)/100</f>
        <v>0</v>
      </c>
      <c r="P29" t="s">
        <v>21</v>
      </c>
    </row>
    <row r="30" spans="1:16" x14ac:dyDescent="0.2">
      <c r="A30" s="26" t="s">
        <v>48</v>
      </c>
      <c r="E30" s="27" t="s">
        <v>494</v>
      </c>
    </row>
    <row r="31" spans="1:16" x14ac:dyDescent="0.2">
      <c r="A31" s="28" t="s">
        <v>49</v>
      </c>
      <c r="E31" s="29" t="s">
        <v>50</v>
      </c>
    </row>
    <row r="32" spans="1:16" x14ac:dyDescent="0.2">
      <c r="A32" t="s">
        <v>51</v>
      </c>
      <c r="E32" s="27" t="s">
        <v>435</v>
      </c>
    </row>
    <row r="33" spans="1:18" x14ac:dyDescent="0.2">
      <c r="A33" s="17" t="s">
        <v>43</v>
      </c>
      <c r="B33" s="21" t="s">
        <v>106</v>
      </c>
      <c r="C33" s="21" t="s">
        <v>495</v>
      </c>
      <c r="D33" s="17" t="s">
        <v>45</v>
      </c>
      <c r="E33" s="22" t="s">
        <v>496</v>
      </c>
      <c r="F33" s="23" t="s">
        <v>47</v>
      </c>
      <c r="G33" s="24">
        <v>1</v>
      </c>
      <c r="H33" s="25">
        <v>0</v>
      </c>
      <c r="I33" s="25">
        <f>ROUND(ROUND(H33,2)*ROUND(G33,3),2)</f>
        <v>0</v>
      </c>
      <c r="O33">
        <f>(I33*21)/100</f>
        <v>0</v>
      </c>
      <c r="P33" t="s">
        <v>21</v>
      </c>
    </row>
    <row r="34" spans="1:18" x14ac:dyDescent="0.2">
      <c r="A34" s="26" t="s">
        <v>48</v>
      </c>
      <c r="E34" s="27" t="s">
        <v>497</v>
      </c>
    </row>
    <row r="35" spans="1:18" x14ac:dyDescent="0.2">
      <c r="A35" s="28" t="s">
        <v>49</v>
      </c>
      <c r="E35" s="29" t="s">
        <v>50</v>
      </c>
    </row>
    <row r="36" spans="1:18" x14ac:dyDescent="0.2">
      <c r="A36" t="s">
        <v>51</v>
      </c>
      <c r="E36" s="27" t="s">
        <v>435</v>
      </c>
    </row>
    <row r="37" spans="1:18" ht="12.75" customHeight="1" x14ac:dyDescent="0.2">
      <c r="A37" s="2" t="s">
        <v>41</v>
      </c>
      <c r="B37" s="2"/>
      <c r="C37" s="31" t="s">
        <v>27</v>
      </c>
      <c r="D37" s="2"/>
      <c r="E37" s="19" t="s">
        <v>89</v>
      </c>
      <c r="F37" s="2"/>
      <c r="G37" s="2"/>
      <c r="H37" s="2"/>
      <c r="I37" s="32">
        <f>0+Q37</f>
        <v>0</v>
      </c>
      <c r="O37">
        <f>0+R37</f>
        <v>0</v>
      </c>
      <c r="Q37">
        <f>0+I38+I42+I46+I50+I54+I58+I62+I66+I70+I74+I78</f>
        <v>0</v>
      </c>
      <c r="R37">
        <f>0+O38+O42+O46+O50+O54+O58+O62+O66+O70+O74+O78</f>
        <v>0</v>
      </c>
    </row>
    <row r="38" spans="1:18" x14ac:dyDescent="0.2">
      <c r="A38" s="17" t="s">
        <v>43</v>
      </c>
      <c r="B38" s="21" t="s">
        <v>111</v>
      </c>
      <c r="C38" s="21" t="s">
        <v>498</v>
      </c>
      <c r="D38" s="17" t="s">
        <v>45</v>
      </c>
      <c r="E38" s="22" t="s">
        <v>499</v>
      </c>
      <c r="F38" s="23" t="s">
        <v>78</v>
      </c>
      <c r="G38" s="24">
        <v>22.74</v>
      </c>
      <c r="H38" s="25">
        <v>0</v>
      </c>
      <c r="I38" s="25">
        <f>ROUND(ROUND(H38,2)*ROUND(G38,3),2)</f>
        <v>0</v>
      </c>
      <c r="O38">
        <f>(I38*21)/100</f>
        <v>0</v>
      </c>
      <c r="P38" t="s">
        <v>21</v>
      </c>
    </row>
    <row r="39" spans="1:18" ht="38.25" x14ac:dyDescent="0.2">
      <c r="A39" s="26" t="s">
        <v>48</v>
      </c>
      <c r="E39" s="27" t="s">
        <v>500</v>
      </c>
    </row>
    <row r="40" spans="1:18" x14ac:dyDescent="0.2">
      <c r="A40" s="28" t="s">
        <v>49</v>
      </c>
      <c r="E40" s="29" t="s">
        <v>501</v>
      </c>
    </row>
    <row r="41" spans="1:18" ht="38.25" x14ac:dyDescent="0.2">
      <c r="A41" t="s">
        <v>51</v>
      </c>
      <c r="E41" s="27" t="s">
        <v>502</v>
      </c>
    </row>
    <row r="42" spans="1:18" x14ac:dyDescent="0.2">
      <c r="A42" s="17" t="s">
        <v>43</v>
      </c>
      <c r="B42" s="21" t="s">
        <v>38</v>
      </c>
      <c r="C42" s="21" t="s">
        <v>503</v>
      </c>
      <c r="D42" s="17" t="s">
        <v>45</v>
      </c>
      <c r="E42" s="22" t="s">
        <v>504</v>
      </c>
      <c r="F42" s="23" t="s">
        <v>78</v>
      </c>
      <c r="G42" s="24">
        <v>71.659000000000006</v>
      </c>
      <c r="H42" s="25">
        <v>0</v>
      </c>
      <c r="I42" s="25">
        <f>ROUND(ROUND(H42,2)*ROUND(G42,3),2)</f>
        <v>0</v>
      </c>
      <c r="O42">
        <f>(I42*21)/100</f>
        <v>0</v>
      </c>
      <c r="P42" t="s">
        <v>21</v>
      </c>
    </row>
    <row r="43" spans="1:18" ht="63.75" x14ac:dyDescent="0.2">
      <c r="A43" s="26" t="s">
        <v>48</v>
      </c>
      <c r="E43" s="27" t="s">
        <v>505</v>
      </c>
    </row>
    <row r="44" spans="1:18" ht="51" x14ac:dyDescent="0.2">
      <c r="A44" s="28" t="s">
        <v>49</v>
      </c>
      <c r="E44" s="29" t="s">
        <v>506</v>
      </c>
    </row>
    <row r="45" spans="1:18" ht="306" x14ac:dyDescent="0.2">
      <c r="A45" t="s">
        <v>51</v>
      </c>
      <c r="E45" s="27" t="s">
        <v>507</v>
      </c>
    </row>
    <row r="46" spans="1:18" x14ac:dyDescent="0.2">
      <c r="A46" s="17" t="s">
        <v>43</v>
      </c>
      <c r="B46" s="21" t="s">
        <v>40</v>
      </c>
      <c r="C46" s="21" t="s">
        <v>140</v>
      </c>
      <c r="D46" s="17" t="s">
        <v>45</v>
      </c>
      <c r="E46" s="22" t="s">
        <v>141</v>
      </c>
      <c r="F46" s="23" t="s">
        <v>78</v>
      </c>
      <c r="G46" s="24">
        <v>75.932000000000002</v>
      </c>
      <c r="H46" s="25">
        <v>0</v>
      </c>
      <c r="I46" s="25">
        <f>ROUND(ROUND(H46,2)*ROUND(G46,3),2)</f>
        <v>0</v>
      </c>
      <c r="O46">
        <f>(I46*21)/100</f>
        <v>0</v>
      </c>
      <c r="P46" t="s">
        <v>21</v>
      </c>
    </row>
    <row r="47" spans="1:18" ht="63.75" x14ac:dyDescent="0.2">
      <c r="A47" s="26" t="s">
        <v>48</v>
      </c>
      <c r="E47" s="27" t="s">
        <v>508</v>
      </c>
    </row>
    <row r="48" spans="1:18" ht="63.75" x14ac:dyDescent="0.2">
      <c r="A48" s="28" t="s">
        <v>49</v>
      </c>
      <c r="E48" s="29" t="s">
        <v>509</v>
      </c>
    </row>
    <row r="49" spans="1:16" ht="318.75" x14ac:dyDescent="0.2">
      <c r="A49" t="s">
        <v>51</v>
      </c>
      <c r="E49" s="27" t="s">
        <v>438</v>
      </c>
    </row>
    <row r="50" spans="1:16" x14ac:dyDescent="0.2">
      <c r="A50" s="17" t="s">
        <v>43</v>
      </c>
      <c r="B50" s="21" t="s">
        <v>127</v>
      </c>
      <c r="C50" s="21" t="s">
        <v>439</v>
      </c>
      <c r="D50" s="17" t="s">
        <v>45</v>
      </c>
      <c r="E50" s="22" t="s">
        <v>440</v>
      </c>
      <c r="F50" s="23" t="s">
        <v>78</v>
      </c>
      <c r="G50" s="24">
        <v>98.671999999999997</v>
      </c>
      <c r="H50" s="25">
        <v>0</v>
      </c>
      <c r="I50" s="25">
        <f>ROUND(ROUND(H50,2)*ROUND(G50,3),2)</f>
        <v>0</v>
      </c>
      <c r="O50">
        <f>(I50*21)/100</f>
        <v>0</v>
      </c>
      <c r="P50" t="s">
        <v>21</v>
      </c>
    </row>
    <row r="51" spans="1:16" ht="38.25" x14ac:dyDescent="0.2">
      <c r="A51" s="26" t="s">
        <v>48</v>
      </c>
      <c r="E51" s="27" t="s">
        <v>510</v>
      </c>
    </row>
    <row r="52" spans="1:16" ht="76.5" x14ac:dyDescent="0.2">
      <c r="A52" s="28" t="s">
        <v>49</v>
      </c>
      <c r="E52" s="29" t="s">
        <v>511</v>
      </c>
    </row>
    <row r="53" spans="1:16" ht="191.25" x14ac:dyDescent="0.2">
      <c r="A53" t="s">
        <v>51</v>
      </c>
      <c r="E53" s="27" t="s">
        <v>442</v>
      </c>
    </row>
    <row r="54" spans="1:16" x14ac:dyDescent="0.2">
      <c r="A54" s="17" t="s">
        <v>43</v>
      </c>
      <c r="B54" s="21" t="s">
        <v>133</v>
      </c>
      <c r="C54" s="21" t="s">
        <v>158</v>
      </c>
      <c r="D54" s="17" t="s">
        <v>45</v>
      </c>
      <c r="E54" s="22" t="s">
        <v>159</v>
      </c>
      <c r="F54" s="23" t="s">
        <v>78</v>
      </c>
      <c r="G54" s="24">
        <v>48.918999999999997</v>
      </c>
      <c r="H54" s="25">
        <v>0</v>
      </c>
      <c r="I54" s="25">
        <f>ROUND(ROUND(H54,2)*ROUND(G54,3),2)</f>
        <v>0</v>
      </c>
      <c r="O54">
        <f>(I54*21)/100</f>
        <v>0</v>
      </c>
      <c r="P54" t="s">
        <v>21</v>
      </c>
    </row>
    <row r="55" spans="1:16" ht="114.75" x14ac:dyDescent="0.2">
      <c r="A55" s="26" t="s">
        <v>48</v>
      </c>
      <c r="E55" s="27" t="s">
        <v>512</v>
      </c>
    </row>
    <row r="56" spans="1:16" ht="38.25" x14ac:dyDescent="0.2">
      <c r="A56" s="28" t="s">
        <v>49</v>
      </c>
      <c r="E56" s="29" t="s">
        <v>513</v>
      </c>
    </row>
    <row r="57" spans="1:16" ht="229.5" x14ac:dyDescent="0.2">
      <c r="A57" t="s">
        <v>51</v>
      </c>
      <c r="E57" s="27" t="s">
        <v>514</v>
      </c>
    </row>
    <row r="58" spans="1:16" x14ac:dyDescent="0.2">
      <c r="A58" s="17" t="s">
        <v>43</v>
      </c>
      <c r="B58" s="21" t="s">
        <v>139</v>
      </c>
      <c r="C58" s="21" t="s">
        <v>164</v>
      </c>
      <c r="D58" s="17" t="s">
        <v>45</v>
      </c>
      <c r="E58" s="22" t="s">
        <v>165</v>
      </c>
      <c r="F58" s="23" t="s">
        <v>78</v>
      </c>
      <c r="G58" s="24">
        <v>16.818000000000001</v>
      </c>
      <c r="H58" s="25">
        <v>0</v>
      </c>
      <c r="I58" s="25">
        <f>ROUND(ROUND(H58,2)*ROUND(G58,3),2)</f>
        <v>0</v>
      </c>
      <c r="O58">
        <f>(I58*21)/100</f>
        <v>0</v>
      </c>
      <c r="P58" t="s">
        <v>21</v>
      </c>
    </row>
    <row r="59" spans="1:16" ht="89.25" x14ac:dyDescent="0.2">
      <c r="A59" s="26" t="s">
        <v>48</v>
      </c>
      <c r="E59" s="27" t="s">
        <v>515</v>
      </c>
    </row>
    <row r="60" spans="1:16" ht="25.5" x14ac:dyDescent="0.2">
      <c r="A60" s="28" t="s">
        <v>49</v>
      </c>
      <c r="E60" s="29" t="s">
        <v>516</v>
      </c>
    </row>
    <row r="61" spans="1:16" ht="293.25" x14ac:dyDescent="0.2">
      <c r="A61" t="s">
        <v>51</v>
      </c>
      <c r="E61" s="27" t="s">
        <v>517</v>
      </c>
    </row>
    <row r="62" spans="1:16" x14ac:dyDescent="0.2">
      <c r="A62" s="17" t="s">
        <v>43</v>
      </c>
      <c r="B62" s="21" t="s">
        <v>145</v>
      </c>
      <c r="C62" s="21" t="s">
        <v>518</v>
      </c>
      <c r="D62" s="17" t="s">
        <v>45</v>
      </c>
      <c r="E62" s="22" t="s">
        <v>519</v>
      </c>
      <c r="F62" s="23" t="s">
        <v>92</v>
      </c>
      <c r="G62" s="24">
        <v>75.8</v>
      </c>
      <c r="H62" s="25">
        <v>0</v>
      </c>
      <c r="I62" s="25">
        <f>ROUND(ROUND(H62,2)*ROUND(G62,3),2)</f>
        <v>0</v>
      </c>
      <c r="O62">
        <f>(I62*21)/100</f>
        <v>0</v>
      </c>
      <c r="P62" t="s">
        <v>21</v>
      </c>
    </row>
    <row r="63" spans="1:16" x14ac:dyDescent="0.2">
      <c r="A63" s="26" t="s">
        <v>48</v>
      </c>
      <c r="E63" s="27" t="s">
        <v>520</v>
      </c>
    </row>
    <row r="64" spans="1:16" ht="25.5" x14ac:dyDescent="0.2">
      <c r="A64" s="28" t="s">
        <v>49</v>
      </c>
      <c r="E64" s="29" t="s">
        <v>521</v>
      </c>
    </row>
    <row r="65" spans="1:16" x14ac:dyDescent="0.2">
      <c r="A65" t="s">
        <v>51</v>
      </c>
      <c r="E65" s="27" t="s">
        <v>522</v>
      </c>
    </row>
    <row r="66" spans="1:16" x14ac:dyDescent="0.2">
      <c r="A66" s="17" t="s">
        <v>43</v>
      </c>
      <c r="B66" s="21" t="s">
        <v>151</v>
      </c>
      <c r="C66" s="21" t="s">
        <v>523</v>
      </c>
      <c r="D66" s="17" t="s">
        <v>45</v>
      </c>
      <c r="E66" s="22" t="s">
        <v>524</v>
      </c>
      <c r="F66" s="23" t="s">
        <v>78</v>
      </c>
      <c r="G66" s="24">
        <v>75.8</v>
      </c>
      <c r="H66" s="25">
        <v>0</v>
      </c>
      <c r="I66" s="25">
        <f>ROUND(ROUND(H66,2)*ROUND(G66,3),2)</f>
        <v>0</v>
      </c>
      <c r="O66">
        <f>(I66*21)/100</f>
        <v>0</v>
      </c>
      <c r="P66" t="s">
        <v>21</v>
      </c>
    </row>
    <row r="67" spans="1:16" x14ac:dyDescent="0.2">
      <c r="A67" s="26" t="s">
        <v>48</v>
      </c>
      <c r="E67" s="27" t="s">
        <v>525</v>
      </c>
    </row>
    <row r="68" spans="1:16" x14ac:dyDescent="0.2">
      <c r="A68" s="28" t="s">
        <v>49</v>
      </c>
      <c r="E68" s="29" t="s">
        <v>526</v>
      </c>
    </row>
    <row r="69" spans="1:16" ht="38.25" x14ac:dyDescent="0.2">
      <c r="A69" t="s">
        <v>51</v>
      </c>
      <c r="E69" s="27" t="s">
        <v>173</v>
      </c>
    </row>
    <row r="70" spans="1:16" x14ac:dyDescent="0.2">
      <c r="A70" s="17" t="s">
        <v>43</v>
      </c>
      <c r="B70" s="21" t="s">
        <v>157</v>
      </c>
      <c r="C70" s="21" t="s">
        <v>527</v>
      </c>
      <c r="D70" s="17" t="s">
        <v>45</v>
      </c>
      <c r="E70" s="22" t="s">
        <v>528</v>
      </c>
      <c r="F70" s="23" t="s">
        <v>92</v>
      </c>
      <c r="G70" s="24">
        <v>75.8</v>
      </c>
      <c r="H70" s="25">
        <v>0</v>
      </c>
      <c r="I70" s="25">
        <f>ROUND(ROUND(H70,2)*ROUND(G70,3),2)</f>
        <v>0</v>
      </c>
      <c r="O70">
        <f>(I70*21)/100</f>
        <v>0</v>
      </c>
      <c r="P70" t="s">
        <v>21</v>
      </c>
    </row>
    <row r="71" spans="1:16" x14ac:dyDescent="0.2">
      <c r="A71" s="26" t="s">
        <v>48</v>
      </c>
      <c r="E71" s="27" t="s">
        <v>529</v>
      </c>
    </row>
    <row r="72" spans="1:16" x14ac:dyDescent="0.2">
      <c r="A72" s="28" t="s">
        <v>49</v>
      </c>
      <c r="E72" s="29" t="s">
        <v>530</v>
      </c>
    </row>
    <row r="73" spans="1:16" ht="25.5" x14ac:dyDescent="0.2">
      <c r="A73" t="s">
        <v>51</v>
      </c>
      <c r="E73" s="27" t="s">
        <v>531</v>
      </c>
    </row>
    <row r="74" spans="1:16" x14ac:dyDescent="0.2">
      <c r="A74" s="17" t="s">
        <v>43</v>
      </c>
      <c r="B74" s="21" t="s">
        <v>163</v>
      </c>
      <c r="C74" s="21" t="s">
        <v>532</v>
      </c>
      <c r="D74" s="17" t="s">
        <v>45</v>
      </c>
      <c r="E74" s="22" t="s">
        <v>533</v>
      </c>
      <c r="F74" s="23" t="s">
        <v>92</v>
      </c>
      <c r="G74" s="24">
        <v>227.4</v>
      </c>
      <c r="H74" s="25">
        <v>0</v>
      </c>
      <c r="I74" s="25">
        <f>ROUND(ROUND(H74,2)*ROUND(G74,3),2)</f>
        <v>0</v>
      </c>
      <c r="O74">
        <f>(I74*21)/100</f>
        <v>0</v>
      </c>
      <c r="P74" t="s">
        <v>21</v>
      </c>
    </row>
    <row r="75" spans="1:16" ht="25.5" x14ac:dyDescent="0.2">
      <c r="A75" s="26" t="s">
        <v>48</v>
      </c>
      <c r="E75" s="27" t="s">
        <v>534</v>
      </c>
    </row>
    <row r="76" spans="1:16" x14ac:dyDescent="0.2">
      <c r="A76" s="28" t="s">
        <v>49</v>
      </c>
      <c r="E76" s="29" t="s">
        <v>535</v>
      </c>
    </row>
    <row r="77" spans="1:16" ht="38.25" x14ac:dyDescent="0.2">
      <c r="A77" t="s">
        <v>51</v>
      </c>
      <c r="E77" s="27" t="s">
        <v>536</v>
      </c>
    </row>
    <row r="78" spans="1:16" x14ac:dyDescent="0.2">
      <c r="A78" s="17" t="s">
        <v>43</v>
      </c>
      <c r="B78" s="21" t="s">
        <v>169</v>
      </c>
      <c r="C78" s="21" t="s">
        <v>537</v>
      </c>
      <c r="D78" s="17" t="s">
        <v>45</v>
      </c>
      <c r="E78" s="22" t="s">
        <v>538</v>
      </c>
      <c r="F78" s="23" t="s">
        <v>92</v>
      </c>
      <c r="G78" s="24">
        <v>75.8</v>
      </c>
      <c r="H78" s="25">
        <v>0</v>
      </c>
      <c r="I78" s="25">
        <f>ROUND(ROUND(H78,2)*ROUND(G78,3),2)</f>
        <v>0</v>
      </c>
      <c r="O78">
        <f>(I78*21)/100</f>
        <v>0</v>
      </c>
      <c r="P78" t="s">
        <v>21</v>
      </c>
    </row>
    <row r="79" spans="1:16" x14ac:dyDescent="0.2">
      <c r="A79" s="26" t="s">
        <v>48</v>
      </c>
      <c r="E79" s="27" t="s">
        <v>529</v>
      </c>
    </row>
    <row r="80" spans="1:16" x14ac:dyDescent="0.2">
      <c r="A80" s="28" t="s">
        <v>49</v>
      </c>
      <c r="E80" s="29" t="s">
        <v>530</v>
      </c>
    </row>
    <row r="81" spans="1:18" ht="25.5" x14ac:dyDescent="0.2">
      <c r="A81" t="s">
        <v>51</v>
      </c>
      <c r="E81" s="27" t="s">
        <v>539</v>
      </c>
    </row>
    <row r="82" spans="1:18" ht="12.75" customHeight="1" x14ac:dyDescent="0.2">
      <c r="A82" s="2" t="s">
        <v>41</v>
      </c>
      <c r="B82" s="2"/>
      <c r="C82" s="31" t="s">
        <v>21</v>
      </c>
      <c r="D82" s="2"/>
      <c r="E82" s="19" t="s">
        <v>179</v>
      </c>
      <c r="F82" s="2"/>
      <c r="G82" s="2"/>
      <c r="H82" s="2"/>
      <c r="I82" s="32">
        <f>0+Q82</f>
        <v>0</v>
      </c>
      <c r="O82">
        <f>0+R82</f>
        <v>0</v>
      </c>
      <c r="Q82">
        <f>0+I83</f>
        <v>0</v>
      </c>
      <c r="R82">
        <f>0+O83</f>
        <v>0</v>
      </c>
    </row>
    <row r="83" spans="1:18" x14ac:dyDescent="0.2">
      <c r="A83" s="17" t="s">
        <v>43</v>
      </c>
      <c r="B83" s="21" t="s">
        <v>174</v>
      </c>
      <c r="C83" s="21" t="s">
        <v>540</v>
      </c>
      <c r="D83" s="17" t="s">
        <v>45</v>
      </c>
      <c r="E83" s="22" t="s">
        <v>541</v>
      </c>
      <c r="F83" s="23" t="s">
        <v>114</v>
      </c>
      <c r="G83" s="24">
        <v>33.97</v>
      </c>
      <c r="H83" s="25">
        <v>0</v>
      </c>
      <c r="I83" s="25">
        <f>ROUND(ROUND(H83,2)*ROUND(G83,3),2)</f>
        <v>0</v>
      </c>
      <c r="O83">
        <f>(I83*21)/100</f>
        <v>0</v>
      </c>
      <c r="P83" t="s">
        <v>21</v>
      </c>
    </row>
    <row r="84" spans="1:18" ht="51" x14ac:dyDescent="0.2">
      <c r="A84" s="26" t="s">
        <v>48</v>
      </c>
      <c r="E84" s="27" t="s">
        <v>542</v>
      </c>
    </row>
    <row r="85" spans="1:18" x14ac:dyDescent="0.2">
      <c r="A85" s="28" t="s">
        <v>49</v>
      </c>
      <c r="E85" s="29" t="s">
        <v>543</v>
      </c>
    </row>
    <row r="86" spans="1:18" ht="165.75" x14ac:dyDescent="0.2">
      <c r="A86" t="s">
        <v>51</v>
      </c>
      <c r="E86" s="27" t="s">
        <v>185</v>
      </c>
    </row>
    <row r="87" spans="1:18" ht="12.75" customHeight="1" x14ac:dyDescent="0.2">
      <c r="A87" s="2" t="s">
        <v>41</v>
      </c>
      <c r="B87" s="2"/>
      <c r="C87" s="31" t="s">
        <v>31</v>
      </c>
      <c r="D87" s="2"/>
      <c r="E87" s="19" t="s">
        <v>215</v>
      </c>
      <c r="F87" s="2"/>
      <c r="G87" s="2"/>
      <c r="H87" s="2"/>
      <c r="I87" s="32">
        <f>0+Q87</f>
        <v>0</v>
      </c>
      <c r="O87">
        <f>0+R87</f>
        <v>0</v>
      </c>
      <c r="Q87">
        <f>0+I88</f>
        <v>0</v>
      </c>
      <c r="R87">
        <f>0+O88</f>
        <v>0</v>
      </c>
    </row>
    <row r="88" spans="1:18" x14ac:dyDescent="0.2">
      <c r="A88" s="17" t="s">
        <v>43</v>
      </c>
      <c r="B88" s="21" t="s">
        <v>180</v>
      </c>
      <c r="C88" s="21" t="s">
        <v>240</v>
      </c>
      <c r="D88" s="17" t="s">
        <v>45</v>
      </c>
      <c r="E88" s="22" t="s">
        <v>241</v>
      </c>
      <c r="F88" s="23" t="s">
        <v>78</v>
      </c>
      <c r="G88" s="24">
        <v>4.415</v>
      </c>
      <c r="H88" s="25">
        <v>0</v>
      </c>
      <c r="I88" s="25">
        <f>ROUND(ROUND(H88,2)*ROUND(G88,3),2)</f>
        <v>0</v>
      </c>
      <c r="O88">
        <f>(I88*21)/100</f>
        <v>0</v>
      </c>
      <c r="P88" t="s">
        <v>21</v>
      </c>
    </row>
    <row r="89" spans="1:18" ht="25.5" x14ac:dyDescent="0.2">
      <c r="A89" s="26" t="s">
        <v>48</v>
      </c>
      <c r="E89" s="27" t="s">
        <v>544</v>
      </c>
    </row>
    <row r="90" spans="1:18" x14ac:dyDescent="0.2">
      <c r="A90" s="28" t="s">
        <v>49</v>
      </c>
      <c r="E90" s="29" t="s">
        <v>545</v>
      </c>
    </row>
    <row r="91" spans="1:18" ht="38.25" x14ac:dyDescent="0.2">
      <c r="A91" t="s">
        <v>51</v>
      </c>
      <c r="E91" s="27" t="s">
        <v>546</v>
      </c>
    </row>
    <row r="92" spans="1:18" ht="12.75" customHeight="1" x14ac:dyDescent="0.2">
      <c r="A92" s="2" t="s">
        <v>41</v>
      </c>
      <c r="B92" s="2"/>
      <c r="C92" s="31" t="s">
        <v>111</v>
      </c>
      <c r="D92" s="2"/>
      <c r="E92" s="19" t="s">
        <v>316</v>
      </c>
      <c r="F92" s="2"/>
      <c r="G92" s="2"/>
      <c r="H92" s="2"/>
      <c r="I92" s="32">
        <f>0+Q92</f>
        <v>0</v>
      </c>
      <c r="O92">
        <f>0+R92</f>
        <v>0</v>
      </c>
      <c r="Q92">
        <f>0+I93+I97+I101+I105+I109+I113+I117</f>
        <v>0</v>
      </c>
      <c r="R92">
        <f>0+O93+O97+O101+O105+O109+O113+O117</f>
        <v>0</v>
      </c>
    </row>
    <row r="93" spans="1:18" x14ac:dyDescent="0.2">
      <c r="A93" s="17" t="s">
        <v>43</v>
      </c>
      <c r="B93" s="21" t="s">
        <v>186</v>
      </c>
      <c r="C93" s="21" t="s">
        <v>547</v>
      </c>
      <c r="D93" s="17" t="s">
        <v>45</v>
      </c>
      <c r="E93" s="22" t="s">
        <v>548</v>
      </c>
      <c r="F93" s="23" t="s">
        <v>114</v>
      </c>
      <c r="G93" s="24">
        <v>33.97</v>
      </c>
      <c r="H93" s="25">
        <v>0</v>
      </c>
      <c r="I93" s="25">
        <f>ROUND(ROUND(H93,2)*ROUND(G93,3),2)</f>
        <v>0</v>
      </c>
      <c r="O93">
        <f>(I93*21)/100</f>
        <v>0</v>
      </c>
      <c r="P93" t="s">
        <v>21</v>
      </c>
    </row>
    <row r="94" spans="1:18" ht="25.5" x14ac:dyDescent="0.2">
      <c r="A94" s="26" t="s">
        <v>48</v>
      </c>
      <c r="E94" s="27" t="s">
        <v>549</v>
      </c>
    </row>
    <row r="95" spans="1:18" x14ac:dyDescent="0.2">
      <c r="A95" s="28" t="s">
        <v>49</v>
      </c>
      <c r="E95" s="29" t="s">
        <v>550</v>
      </c>
    </row>
    <row r="96" spans="1:18" ht="255" x14ac:dyDescent="0.2">
      <c r="A96" t="s">
        <v>51</v>
      </c>
      <c r="E96" s="27" t="s">
        <v>551</v>
      </c>
    </row>
    <row r="97" spans="1:16" x14ac:dyDescent="0.2">
      <c r="A97" s="17" t="s">
        <v>43</v>
      </c>
      <c r="B97" s="21" t="s">
        <v>192</v>
      </c>
      <c r="C97" s="21" t="s">
        <v>552</v>
      </c>
      <c r="D97" s="17" t="s">
        <v>45</v>
      </c>
      <c r="E97" s="22" t="s">
        <v>553</v>
      </c>
      <c r="F97" s="23" t="s">
        <v>114</v>
      </c>
      <c r="G97" s="24">
        <v>6.35</v>
      </c>
      <c r="H97" s="25">
        <v>0</v>
      </c>
      <c r="I97" s="25">
        <f>ROUND(ROUND(H97,2)*ROUND(G97,3),2)</f>
        <v>0</v>
      </c>
      <c r="O97">
        <f>(I97*21)/100</f>
        <v>0</v>
      </c>
      <c r="P97" t="s">
        <v>21</v>
      </c>
    </row>
    <row r="98" spans="1:16" ht="25.5" x14ac:dyDescent="0.2">
      <c r="A98" s="26" t="s">
        <v>48</v>
      </c>
      <c r="E98" s="27" t="s">
        <v>554</v>
      </c>
    </row>
    <row r="99" spans="1:16" x14ac:dyDescent="0.2">
      <c r="A99" s="28" t="s">
        <v>49</v>
      </c>
      <c r="E99" s="29" t="s">
        <v>555</v>
      </c>
    </row>
    <row r="100" spans="1:16" ht="242.25" x14ac:dyDescent="0.2">
      <c r="A100" t="s">
        <v>51</v>
      </c>
      <c r="E100" s="27" t="s">
        <v>556</v>
      </c>
    </row>
    <row r="101" spans="1:16" x14ac:dyDescent="0.2">
      <c r="A101" s="17" t="s">
        <v>43</v>
      </c>
      <c r="B101" s="21" t="s">
        <v>197</v>
      </c>
      <c r="C101" s="21" t="s">
        <v>557</v>
      </c>
      <c r="D101" s="17" t="s">
        <v>45</v>
      </c>
      <c r="E101" s="22" t="s">
        <v>558</v>
      </c>
      <c r="F101" s="23" t="s">
        <v>114</v>
      </c>
      <c r="G101" s="24">
        <v>6.35</v>
      </c>
      <c r="H101" s="25">
        <v>0</v>
      </c>
      <c r="I101" s="25">
        <f>ROUND(ROUND(H101,2)*ROUND(G101,3),2)</f>
        <v>0</v>
      </c>
      <c r="O101">
        <f>(I101*21)/100</f>
        <v>0</v>
      </c>
      <c r="P101" t="s">
        <v>21</v>
      </c>
    </row>
    <row r="102" spans="1:16" ht="38.25" x14ac:dyDescent="0.2">
      <c r="A102" s="26" t="s">
        <v>48</v>
      </c>
      <c r="E102" s="27" t="s">
        <v>559</v>
      </c>
    </row>
    <row r="103" spans="1:16" x14ac:dyDescent="0.2">
      <c r="A103" s="28" t="s">
        <v>49</v>
      </c>
      <c r="E103" s="29" t="s">
        <v>560</v>
      </c>
    </row>
    <row r="104" spans="1:16" ht="51" x14ac:dyDescent="0.2">
      <c r="A104" t="s">
        <v>51</v>
      </c>
      <c r="E104" s="27" t="s">
        <v>561</v>
      </c>
    </row>
    <row r="105" spans="1:16" x14ac:dyDescent="0.2">
      <c r="A105" s="17" t="s">
        <v>43</v>
      </c>
      <c r="B105" s="21" t="s">
        <v>204</v>
      </c>
      <c r="C105" s="21" t="s">
        <v>562</v>
      </c>
      <c r="D105" s="17" t="s">
        <v>45</v>
      </c>
      <c r="E105" s="22" t="s">
        <v>563</v>
      </c>
      <c r="F105" s="23" t="s">
        <v>114</v>
      </c>
      <c r="G105" s="24">
        <v>35.668999999999997</v>
      </c>
      <c r="H105" s="25">
        <v>0</v>
      </c>
      <c r="I105" s="25">
        <f>ROUND(ROUND(H105,2)*ROUND(G105,3),2)</f>
        <v>0</v>
      </c>
      <c r="O105">
        <f>(I105*21)/100</f>
        <v>0</v>
      </c>
      <c r="P105" t="s">
        <v>21</v>
      </c>
    </row>
    <row r="106" spans="1:16" x14ac:dyDescent="0.2">
      <c r="A106" s="26" t="s">
        <v>48</v>
      </c>
      <c r="E106" s="27" t="s">
        <v>564</v>
      </c>
    </row>
    <row r="107" spans="1:16" x14ac:dyDescent="0.2">
      <c r="A107" s="28" t="s">
        <v>49</v>
      </c>
      <c r="E107" s="29" t="s">
        <v>565</v>
      </c>
    </row>
    <row r="108" spans="1:16" ht="51" x14ac:dyDescent="0.2">
      <c r="A108" t="s">
        <v>51</v>
      </c>
      <c r="E108" s="27" t="s">
        <v>566</v>
      </c>
    </row>
    <row r="109" spans="1:16" x14ac:dyDescent="0.2">
      <c r="A109" s="17" t="s">
        <v>43</v>
      </c>
      <c r="B109" s="21" t="s">
        <v>210</v>
      </c>
      <c r="C109" s="21" t="s">
        <v>343</v>
      </c>
      <c r="D109" s="17" t="s">
        <v>45</v>
      </c>
      <c r="E109" s="22" t="s">
        <v>344</v>
      </c>
      <c r="F109" s="23" t="s">
        <v>114</v>
      </c>
      <c r="G109" s="24">
        <v>33.97</v>
      </c>
      <c r="H109" s="25">
        <v>0</v>
      </c>
      <c r="I109" s="25">
        <f>ROUND(ROUND(H109,2)*ROUND(G109,3),2)</f>
        <v>0</v>
      </c>
      <c r="O109">
        <f>(I109*21)/100</f>
        <v>0</v>
      </c>
      <c r="P109" t="s">
        <v>21</v>
      </c>
    </row>
    <row r="110" spans="1:16" x14ac:dyDescent="0.2">
      <c r="A110" s="26" t="s">
        <v>48</v>
      </c>
      <c r="E110" s="27" t="s">
        <v>567</v>
      </c>
    </row>
    <row r="111" spans="1:16" x14ac:dyDescent="0.2">
      <c r="A111" s="28" t="s">
        <v>49</v>
      </c>
      <c r="E111" s="29" t="s">
        <v>550</v>
      </c>
    </row>
    <row r="112" spans="1:16" ht="38.25" x14ac:dyDescent="0.2">
      <c r="A112" t="s">
        <v>51</v>
      </c>
      <c r="E112" s="27" t="s">
        <v>346</v>
      </c>
    </row>
    <row r="113" spans="1:18" x14ac:dyDescent="0.2">
      <c r="A113" s="17" t="s">
        <v>43</v>
      </c>
      <c r="B113" s="21" t="s">
        <v>216</v>
      </c>
      <c r="C113" s="21" t="s">
        <v>568</v>
      </c>
      <c r="D113" s="17" t="s">
        <v>45</v>
      </c>
      <c r="E113" s="22" t="s">
        <v>569</v>
      </c>
      <c r="F113" s="23" t="s">
        <v>332</v>
      </c>
      <c r="G113" s="24">
        <v>2</v>
      </c>
      <c r="H113" s="25">
        <v>0</v>
      </c>
      <c r="I113" s="25">
        <f>ROUND(ROUND(H113,2)*ROUND(G113,3),2)</f>
        <v>0</v>
      </c>
      <c r="O113">
        <f>(I113*21)/100</f>
        <v>0</v>
      </c>
      <c r="P113" t="s">
        <v>21</v>
      </c>
    </row>
    <row r="114" spans="1:18" x14ac:dyDescent="0.2">
      <c r="A114" s="26" t="s">
        <v>48</v>
      </c>
      <c r="E114" s="27" t="s">
        <v>570</v>
      </c>
    </row>
    <row r="115" spans="1:18" x14ac:dyDescent="0.2">
      <c r="A115" s="28" t="s">
        <v>49</v>
      </c>
      <c r="E115" s="29" t="s">
        <v>571</v>
      </c>
    </row>
    <row r="116" spans="1:18" ht="51" x14ac:dyDescent="0.2">
      <c r="A116" t="s">
        <v>51</v>
      </c>
      <c r="E116" s="27" t="s">
        <v>352</v>
      </c>
    </row>
    <row r="117" spans="1:18" x14ac:dyDescent="0.2">
      <c r="A117" s="17" t="s">
        <v>43</v>
      </c>
      <c r="B117" s="21" t="s">
        <v>222</v>
      </c>
      <c r="C117" s="21" t="s">
        <v>572</v>
      </c>
      <c r="D117" s="17" t="s">
        <v>45</v>
      </c>
      <c r="E117" s="22" t="s">
        <v>573</v>
      </c>
      <c r="F117" s="23" t="s">
        <v>114</v>
      </c>
      <c r="G117" s="24">
        <v>33.97</v>
      </c>
      <c r="H117" s="25">
        <v>0</v>
      </c>
      <c r="I117" s="25">
        <f>ROUND(ROUND(H117,2)*ROUND(G117,3),2)</f>
        <v>0</v>
      </c>
      <c r="O117">
        <f>(I117*21)/100</f>
        <v>0</v>
      </c>
      <c r="P117" t="s">
        <v>21</v>
      </c>
    </row>
    <row r="118" spans="1:18" x14ac:dyDescent="0.2">
      <c r="A118" s="26" t="s">
        <v>48</v>
      </c>
      <c r="E118" s="27" t="s">
        <v>574</v>
      </c>
    </row>
    <row r="119" spans="1:18" x14ac:dyDescent="0.2">
      <c r="A119" s="28" t="s">
        <v>49</v>
      </c>
      <c r="E119" s="29" t="s">
        <v>550</v>
      </c>
    </row>
    <row r="120" spans="1:18" ht="63.75" x14ac:dyDescent="0.2">
      <c r="A120" t="s">
        <v>51</v>
      </c>
      <c r="E120" s="27" t="s">
        <v>357</v>
      </c>
    </row>
    <row r="121" spans="1:18" ht="12.75" customHeight="1" x14ac:dyDescent="0.2">
      <c r="A121" s="2" t="s">
        <v>41</v>
      </c>
      <c r="B121" s="2"/>
      <c r="C121" s="31" t="s">
        <v>38</v>
      </c>
      <c r="D121" s="2"/>
      <c r="E121" s="19" t="s">
        <v>363</v>
      </c>
      <c r="F121" s="2"/>
      <c r="G121" s="2"/>
      <c r="H121" s="2"/>
      <c r="I121" s="32">
        <f>0+Q121</f>
        <v>0</v>
      </c>
      <c r="O121">
        <f>0+R121</f>
        <v>0</v>
      </c>
      <c r="Q121">
        <f>0+I122+I126+I130</f>
        <v>0</v>
      </c>
      <c r="R121">
        <f>0+O122+O126+O130</f>
        <v>0</v>
      </c>
    </row>
    <row r="122" spans="1:18" x14ac:dyDescent="0.2">
      <c r="A122" s="17" t="s">
        <v>43</v>
      </c>
      <c r="B122" s="21" t="s">
        <v>227</v>
      </c>
      <c r="C122" s="21" t="s">
        <v>575</v>
      </c>
      <c r="D122" s="17" t="s">
        <v>45</v>
      </c>
      <c r="E122" s="22" t="s">
        <v>576</v>
      </c>
      <c r="F122" s="23" t="s">
        <v>332</v>
      </c>
      <c r="G122" s="24">
        <v>5</v>
      </c>
      <c r="H122" s="25">
        <v>0</v>
      </c>
      <c r="I122" s="25">
        <f>ROUND(ROUND(H122,2)*ROUND(G122,3),2)</f>
        <v>0</v>
      </c>
      <c r="O122">
        <f>(I122*21)/100</f>
        <v>0</v>
      </c>
      <c r="P122" t="s">
        <v>21</v>
      </c>
    </row>
    <row r="123" spans="1:18" ht="25.5" x14ac:dyDescent="0.2">
      <c r="A123" s="26" t="s">
        <v>48</v>
      </c>
      <c r="E123" s="27" t="s">
        <v>577</v>
      </c>
    </row>
    <row r="124" spans="1:18" x14ac:dyDescent="0.2">
      <c r="A124" s="28" t="s">
        <v>49</v>
      </c>
      <c r="E124" s="29" t="s">
        <v>578</v>
      </c>
    </row>
    <row r="125" spans="1:18" ht="38.25" x14ac:dyDescent="0.2">
      <c r="A125" t="s">
        <v>51</v>
      </c>
      <c r="E125" s="27" t="s">
        <v>346</v>
      </c>
    </row>
    <row r="126" spans="1:18" x14ac:dyDescent="0.2">
      <c r="A126" s="17" t="s">
        <v>43</v>
      </c>
      <c r="B126" s="21" t="s">
        <v>233</v>
      </c>
      <c r="C126" s="21" t="s">
        <v>579</v>
      </c>
      <c r="D126" s="17" t="s">
        <v>45</v>
      </c>
      <c r="E126" s="22" t="s">
        <v>580</v>
      </c>
      <c r="F126" s="23" t="s">
        <v>114</v>
      </c>
      <c r="G126" s="24">
        <v>11.55</v>
      </c>
      <c r="H126" s="25">
        <v>0</v>
      </c>
      <c r="I126" s="25">
        <f>ROUND(ROUND(H126,2)*ROUND(G126,3),2)</f>
        <v>0</v>
      </c>
      <c r="O126">
        <f>(I126*21)/100</f>
        <v>0</v>
      </c>
      <c r="P126" t="s">
        <v>21</v>
      </c>
    </row>
    <row r="127" spans="1:18" ht="25.5" x14ac:dyDescent="0.2">
      <c r="A127" s="26" t="s">
        <v>48</v>
      </c>
      <c r="E127" s="27" t="s">
        <v>581</v>
      </c>
    </row>
    <row r="128" spans="1:18" x14ac:dyDescent="0.2">
      <c r="A128" s="28" t="s">
        <v>49</v>
      </c>
      <c r="E128" s="29" t="s">
        <v>582</v>
      </c>
    </row>
    <row r="129" spans="1:16" ht="89.25" x14ac:dyDescent="0.2">
      <c r="A129" t="s">
        <v>51</v>
      </c>
      <c r="E129" s="27" t="s">
        <v>583</v>
      </c>
    </row>
    <row r="130" spans="1:16" ht="25.5" x14ac:dyDescent="0.2">
      <c r="A130" s="17" t="s">
        <v>43</v>
      </c>
      <c r="B130" s="21" t="s">
        <v>239</v>
      </c>
      <c r="C130" s="21" t="s">
        <v>584</v>
      </c>
      <c r="D130" s="17" t="s">
        <v>45</v>
      </c>
      <c r="E130" s="22" t="s">
        <v>585</v>
      </c>
      <c r="F130" s="23" t="s">
        <v>114</v>
      </c>
      <c r="G130" s="24">
        <v>45.52</v>
      </c>
      <c r="H130" s="25">
        <v>0</v>
      </c>
      <c r="I130" s="25">
        <f>ROUND(ROUND(H130,2)*ROUND(G130,3),2)</f>
        <v>0</v>
      </c>
      <c r="O130">
        <f>(I130*21)/100</f>
        <v>0</v>
      </c>
      <c r="P130" t="s">
        <v>21</v>
      </c>
    </row>
    <row r="131" spans="1:16" ht="114.75" x14ac:dyDescent="0.2">
      <c r="A131" s="26" t="s">
        <v>48</v>
      </c>
      <c r="E131" s="27" t="s">
        <v>586</v>
      </c>
    </row>
    <row r="132" spans="1:16" ht="38.25" x14ac:dyDescent="0.2">
      <c r="A132" s="28" t="s">
        <v>49</v>
      </c>
      <c r="E132" s="29" t="s">
        <v>587</v>
      </c>
    </row>
    <row r="133" spans="1:16" ht="76.5" x14ac:dyDescent="0.2">
      <c r="A133" t="s">
        <v>51</v>
      </c>
      <c r="E133" s="27" t="s">
        <v>588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FBB6D-F9EA-46D8-843F-C0D17E055747}">
  <sheetPr>
    <pageSetUpPr fitToPage="1"/>
  </sheetPr>
  <dimension ref="B2:BM371"/>
  <sheetViews>
    <sheetView showGridLines="0" topLeftCell="A12" workbookViewId="0">
      <selection activeCell="E49" sqref="E49"/>
    </sheetView>
  </sheetViews>
  <sheetFormatPr defaultRowHeight="11.25" x14ac:dyDescent="0.2"/>
  <cols>
    <col min="1" max="1" width="7.140625" style="35" customWidth="1"/>
    <col min="2" max="2" width="1" style="35" customWidth="1"/>
    <col min="3" max="3" width="3.5703125" style="35" customWidth="1"/>
    <col min="4" max="4" width="3.7109375" style="35" customWidth="1"/>
    <col min="5" max="5" width="14.7109375" style="35" customWidth="1"/>
    <col min="6" max="6" width="43.5703125" style="35" customWidth="1"/>
    <col min="7" max="7" width="6.42578125" style="35" customWidth="1"/>
    <col min="8" max="8" width="12" style="35" customWidth="1"/>
    <col min="9" max="9" width="13.5703125" style="35" customWidth="1"/>
    <col min="10" max="10" width="19.140625" style="35" customWidth="1"/>
    <col min="11" max="11" width="19.140625" style="35" hidden="1" customWidth="1"/>
    <col min="12" max="12" width="8" style="35" customWidth="1"/>
    <col min="13" max="13" width="9.28515625" style="35" hidden="1" customWidth="1"/>
    <col min="14" max="14" width="9.140625" style="35"/>
    <col min="15" max="20" width="12.140625" style="35" hidden="1" customWidth="1"/>
    <col min="21" max="21" width="14" style="35" hidden="1" customWidth="1"/>
    <col min="22" max="22" width="10.5703125" style="35" customWidth="1"/>
    <col min="23" max="23" width="14" style="35" customWidth="1"/>
    <col min="24" max="24" width="10.5703125" style="35" customWidth="1"/>
    <col min="25" max="25" width="12.85546875" style="35" customWidth="1"/>
    <col min="26" max="26" width="9.42578125" style="35" customWidth="1"/>
    <col min="27" max="27" width="12.85546875" style="35" customWidth="1"/>
    <col min="28" max="28" width="14" style="35" customWidth="1"/>
    <col min="29" max="29" width="9.42578125" style="35" customWidth="1"/>
    <col min="30" max="30" width="12.85546875" style="35" customWidth="1"/>
    <col min="31" max="31" width="14" style="35" customWidth="1"/>
    <col min="32" max="16384" width="9.140625" style="35"/>
  </cols>
  <sheetData>
    <row r="2" spans="2:46" ht="36.950000000000003" customHeight="1" x14ac:dyDescent="0.2"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AT2" s="36" t="s">
        <v>591</v>
      </c>
    </row>
    <row r="3" spans="2:46" ht="6.95" customHeight="1" x14ac:dyDescent="0.2">
      <c r="B3" s="37"/>
      <c r="C3" s="38"/>
      <c r="D3" s="38"/>
      <c r="E3" s="38"/>
      <c r="F3" s="38"/>
      <c r="G3" s="38"/>
      <c r="H3" s="38"/>
      <c r="I3" s="38"/>
      <c r="J3" s="38"/>
      <c r="K3" s="38"/>
      <c r="L3" s="39"/>
      <c r="AT3" s="36" t="s">
        <v>21</v>
      </c>
    </row>
    <row r="4" spans="2:46" ht="24.95" customHeight="1" x14ac:dyDescent="0.2">
      <c r="B4" s="39"/>
      <c r="D4" s="40" t="s">
        <v>592</v>
      </c>
      <c r="L4" s="39"/>
      <c r="M4" s="41" t="s">
        <v>593</v>
      </c>
      <c r="AT4" s="36" t="s">
        <v>594</v>
      </c>
    </row>
    <row r="5" spans="2:46" ht="6.95" customHeight="1" x14ac:dyDescent="0.2">
      <c r="B5" s="39"/>
      <c r="L5" s="39"/>
    </row>
    <row r="6" spans="2:46" ht="12" customHeight="1" x14ac:dyDescent="0.2">
      <c r="B6" s="39"/>
      <c r="D6" s="42" t="s">
        <v>595</v>
      </c>
      <c r="L6" s="39"/>
    </row>
    <row r="7" spans="2:46" ht="16.5" customHeight="1" x14ac:dyDescent="0.2">
      <c r="B7" s="39"/>
      <c r="E7" s="187" t="s">
        <v>1033</v>
      </c>
      <c r="F7" s="188"/>
      <c r="G7" s="188"/>
      <c r="H7" s="188"/>
      <c r="L7" s="39"/>
    </row>
    <row r="8" spans="2:46" s="43" customFormat="1" ht="12" customHeight="1" x14ac:dyDescent="0.2">
      <c r="B8" s="44"/>
      <c r="D8" s="42" t="s">
        <v>596</v>
      </c>
      <c r="L8" s="44"/>
    </row>
    <row r="9" spans="2:46" s="43" customFormat="1" ht="16.5" customHeight="1" x14ac:dyDescent="0.2">
      <c r="B9" s="44"/>
      <c r="E9" s="185" t="s">
        <v>597</v>
      </c>
      <c r="F9" s="186"/>
      <c r="G9" s="186"/>
      <c r="H9" s="186"/>
      <c r="L9" s="44"/>
    </row>
    <row r="10" spans="2:46" s="43" customFormat="1" x14ac:dyDescent="0.2">
      <c r="B10" s="44"/>
      <c r="L10" s="44"/>
    </row>
    <row r="11" spans="2:46" s="43" customFormat="1" ht="12" customHeight="1" x14ac:dyDescent="0.2">
      <c r="B11" s="44"/>
      <c r="D11" s="42" t="s">
        <v>598</v>
      </c>
      <c r="F11" s="45" t="s">
        <v>45</v>
      </c>
      <c r="I11" s="42" t="s">
        <v>599</v>
      </c>
      <c r="J11" s="45" t="s">
        <v>45</v>
      </c>
      <c r="L11" s="44"/>
    </row>
    <row r="12" spans="2:46" s="43" customFormat="1" ht="12" customHeight="1" x14ac:dyDescent="0.2">
      <c r="B12" s="44"/>
      <c r="D12" s="42" t="s">
        <v>600</v>
      </c>
      <c r="F12" s="45" t="s">
        <v>601</v>
      </c>
      <c r="I12" s="42" t="s">
        <v>602</v>
      </c>
      <c r="J12" s="46" t="s">
        <v>1034</v>
      </c>
      <c r="L12" s="44"/>
    </row>
    <row r="13" spans="2:46" s="43" customFormat="1" ht="10.9" customHeight="1" x14ac:dyDescent="0.2">
      <c r="B13" s="44"/>
      <c r="L13" s="44"/>
    </row>
    <row r="14" spans="2:46" s="43" customFormat="1" ht="12" customHeight="1" x14ac:dyDescent="0.2">
      <c r="B14" s="44"/>
      <c r="D14" s="42" t="s">
        <v>603</v>
      </c>
      <c r="I14" s="42" t="s">
        <v>604</v>
      </c>
      <c r="J14" s="45" t="s">
        <v>45</v>
      </c>
      <c r="L14" s="44"/>
    </row>
    <row r="15" spans="2:46" s="43" customFormat="1" ht="18" customHeight="1" x14ac:dyDescent="0.2">
      <c r="B15" s="44"/>
      <c r="E15" s="45" t="s">
        <v>605</v>
      </c>
      <c r="I15" s="42" t="s">
        <v>606</v>
      </c>
      <c r="J15" s="45" t="s">
        <v>45</v>
      </c>
      <c r="L15" s="44"/>
    </row>
    <row r="16" spans="2:46" s="43" customFormat="1" ht="6.95" customHeight="1" x14ac:dyDescent="0.2">
      <c r="B16" s="44"/>
      <c r="L16" s="44"/>
    </row>
    <row r="17" spans="2:12" s="43" customFormat="1" ht="12" customHeight="1" x14ac:dyDescent="0.2">
      <c r="B17" s="44"/>
      <c r="D17" s="42" t="s">
        <v>607</v>
      </c>
      <c r="I17" s="42" t="s">
        <v>604</v>
      </c>
      <c r="J17" s="47" t="s">
        <v>1035</v>
      </c>
      <c r="L17" s="44"/>
    </row>
    <row r="18" spans="2:12" s="43" customFormat="1" ht="18" customHeight="1" x14ac:dyDescent="0.2">
      <c r="B18" s="44"/>
      <c r="E18" s="190" t="s">
        <v>1035</v>
      </c>
      <c r="F18" s="191"/>
      <c r="G18" s="191"/>
      <c r="H18" s="191"/>
      <c r="I18" s="42" t="s">
        <v>606</v>
      </c>
      <c r="J18" s="47" t="s">
        <v>1035</v>
      </c>
      <c r="L18" s="44"/>
    </row>
    <row r="19" spans="2:12" s="43" customFormat="1" ht="6.95" customHeight="1" x14ac:dyDescent="0.2">
      <c r="B19" s="44"/>
      <c r="L19" s="44"/>
    </row>
    <row r="20" spans="2:12" s="43" customFormat="1" ht="12" customHeight="1" x14ac:dyDescent="0.2">
      <c r="B20" s="44"/>
      <c r="D20" s="42" t="s">
        <v>608</v>
      </c>
      <c r="I20" s="42" t="s">
        <v>604</v>
      </c>
      <c r="J20" s="45" t="s">
        <v>45</v>
      </c>
      <c r="L20" s="44"/>
    </row>
    <row r="21" spans="2:12" s="43" customFormat="1" ht="18" customHeight="1" x14ac:dyDescent="0.2">
      <c r="B21" s="44"/>
      <c r="E21" s="45" t="s">
        <v>609</v>
      </c>
      <c r="I21" s="42" t="s">
        <v>606</v>
      </c>
      <c r="J21" s="45" t="s">
        <v>45</v>
      </c>
      <c r="L21" s="44"/>
    </row>
    <row r="22" spans="2:12" s="43" customFormat="1" ht="6.95" customHeight="1" x14ac:dyDescent="0.2">
      <c r="B22" s="44"/>
      <c r="L22" s="44"/>
    </row>
    <row r="23" spans="2:12" s="43" customFormat="1" ht="12" customHeight="1" x14ac:dyDescent="0.2">
      <c r="B23" s="44"/>
      <c r="D23" s="42" t="s">
        <v>610</v>
      </c>
      <c r="I23" s="42" t="s">
        <v>604</v>
      </c>
      <c r="J23" s="45" t="s">
        <v>45</v>
      </c>
      <c r="L23" s="44"/>
    </row>
    <row r="24" spans="2:12" s="43" customFormat="1" ht="18" customHeight="1" x14ac:dyDescent="0.2">
      <c r="B24" s="44"/>
      <c r="E24" s="45" t="s">
        <v>611</v>
      </c>
      <c r="I24" s="42" t="s">
        <v>606</v>
      </c>
      <c r="J24" s="45" t="s">
        <v>45</v>
      </c>
      <c r="L24" s="44"/>
    </row>
    <row r="25" spans="2:12" s="43" customFormat="1" ht="6.95" customHeight="1" x14ac:dyDescent="0.2">
      <c r="B25" s="44"/>
      <c r="L25" s="44"/>
    </row>
    <row r="26" spans="2:12" s="43" customFormat="1" ht="12" customHeight="1" x14ac:dyDescent="0.2">
      <c r="B26" s="44"/>
      <c r="D26" s="42" t="s">
        <v>612</v>
      </c>
      <c r="L26" s="44"/>
    </row>
    <row r="27" spans="2:12" s="48" customFormat="1" ht="16.5" customHeight="1" x14ac:dyDescent="0.2">
      <c r="B27" s="49"/>
      <c r="E27" s="192" t="s">
        <v>45</v>
      </c>
      <c r="F27" s="192"/>
      <c r="G27" s="192"/>
      <c r="H27" s="192"/>
      <c r="L27" s="49"/>
    </row>
    <row r="28" spans="2:12" s="43" customFormat="1" ht="6.95" customHeight="1" x14ac:dyDescent="0.2">
      <c r="B28" s="44"/>
      <c r="L28" s="44"/>
    </row>
    <row r="29" spans="2:12" s="43" customFormat="1" ht="6.95" customHeight="1" x14ac:dyDescent="0.2">
      <c r="B29" s="44"/>
      <c r="D29" s="51"/>
      <c r="E29" s="51"/>
      <c r="F29" s="51"/>
      <c r="G29" s="51"/>
      <c r="H29" s="51"/>
      <c r="I29" s="51"/>
      <c r="J29" s="51"/>
      <c r="K29" s="51"/>
      <c r="L29" s="44"/>
    </row>
    <row r="30" spans="2:12" s="43" customFormat="1" ht="25.35" customHeight="1" x14ac:dyDescent="0.2">
      <c r="B30" s="44"/>
      <c r="D30" s="52" t="s">
        <v>7</v>
      </c>
      <c r="J30" s="53">
        <f>ROUND(J128, 2)</f>
        <v>0</v>
      </c>
      <c r="L30" s="44"/>
    </row>
    <row r="31" spans="2:12" s="43" customFormat="1" ht="6.95" customHeight="1" x14ac:dyDescent="0.2">
      <c r="B31" s="44"/>
      <c r="D31" s="51"/>
      <c r="E31" s="51"/>
      <c r="F31" s="51"/>
      <c r="G31" s="51"/>
      <c r="H31" s="51"/>
      <c r="I31" s="51"/>
      <c r="J31" s="51"/>
      <c r="K31" s="51"/>
      <c r="L31" s="44"/>
    </row>
    <row r="32" spans="2:12" s="43" customFormat="1" ht="14.45" customHeight="1" x14ac:dyDescent="0.2">
      <c r="B32" s="44"/>
      <c r="F32" s="54" t="s">
        <v>613</v>
      </c>
      <c r="I32" s="54" t="s">
        <v>614</v>
      </c>
      <c r="J32" s="54" t="s">
        <v>615</v>
      </c>
      <c r="L32" s="44"/>
    </row>
    <row r="33" spans="2:12" s="43" customFormat="1" ht="14.45" customHeight="1" x14ac:dyDescent="0.2">
      <c r="B33" s="44"/>
      <c r="D33" s="55" t="s">
        <v>8</v>
      </c>
      <c r="E33" s="42" t="s">
        <v>616</v>
      </c>
      <c r="F33" s="56">
        <f>ROUND((SUM(BE128:BE370)),  2)</f>
        <v>0</v>
      </c>
      <c r="I33" s="57">
        <v>0.21</v>
      </c>
      <c r="J33" s="56">
        <f>ROUND(((SUM(BE128:BE370))*I33),  2)</f>
        <v>0</v>
      </c>
      <c r="L33" s="44"/>
    </row>
    <row r="34" spans="2:12" s="43" customFormat="1" ht="14.45" customHeight="1" x14ac:dyDescent="0.2">
      <c r="B34" s="44"/>
      <c r="E34" s="42" t="s">
        <v>617</v>
      </c>
      <c r="F34" s="56">
        <f>ROUND((SUM(BF128:BF370)),  2)</f>
        <v>0</v>
      </c>
      <c r="I34" s="57">
        <v>0.15</v>
      </c>
      <c r="J34" s="56">
        <f>ROUND(((SUM(BF128:BF370))*I34),  2)</f>
        <v>0</v>
      </c>
      <c r="L34" s="44"/>
    </row>
    <row r="35" spans="2:12" s="43" customFormat="1" ht="14.45" hidden="1" customHeight="1" x14ac:dyDescent="0.2">
      <c r="B35" s="44"/>
      <c r="E35" s="42" t="s">
        <v>618</v>
      </c>
      <c r="F35" s="56">
        <f>ROUND((SUM(BG128:BG370)),  2)</f>
        <v>0</v>
      </c>
      <c r="I35" s="57">
        <v>0.21</v>
      </c>
      <c r="J35" s="56">
        <f>0</f>
        <v>0</v>
      </c>
      <c r="L35" s="44"/>
    </row>
    <row r="36" spans="2:12" s="43" customFormat="1" ht="14.45" hidden="1" customHeight="1" x14ac:dyDescent="0.2">
      <c r="B36" s="44"/>
      <c r="E36" s="42" t="s">
        <v>619</v>
      </c>
      <c r="F36" s="56">
        <f>ROUND((SUM(BH128:BH370)),  2)</f>
        <v>0</v>
      </c>
      <c r="I36" s="57">
        <v>0.15</v>
      </c>
      <c r="J36" s="56">
        <f>0</f>
        <v>0</v>
      </c>
      <c r="L36" s="44"/>
    </row>
    <row r="37" spans="2:12" s="43" customFormat="1" ht="14.45" hidden="1" customHeight="1" x14ac:dyDescent="0.2">
      <c r="B37" s="44"/>
      <c r="E37" s="42" t="s">
        <v>620</v>
      </c>
      <c r="F37" s="56">
        <f>ROUND((SUM(BI128:BI370)),  2)</f>
        <v>0</v>
      </c>
      <c r="I37" s="57">
        <v>0</v>
      </c>
      <c r="J37" s="56">
        <f>0</f>
        <v>0</v>
      </c>
      <c r="L37" s="44"/>
    </row>
    <row r="38" spans="2:12" s="43" customFormat="1" ht="6.95" customHeight="1" x14ac:dyDescent="0.2">
      <c r="B38" s="44"/>
      <c r="L38" s="44"/>
    </row>
    <row r="39" spans="2:12" s="43" customFormat="1" ht="25.35" customHeight="1" x14ac:dyDescent="0.2">
      <c r="B39" s="44"/>
      <c r="C39" s="58"/>
      <c r="D39" s="59" t="s">
        <v>9</v>
      </c>
      <c r="E39" s="60"/>
      <c r="F39" s="60"/>
      <c r="G39" s="61" t="s">
        <v>621</v>
      </c>
      <c r="H39" s="62" t="s">
        <v>622</v>
      </c>
      <c r="I39" s="60"/>
      <c r="J39" s="63">
        <f>SUM(J30:J37)</f>
        <v>0</v>
      </c>
      <c r="K39" s="64"/>
      <c r="L39" s="44"/>
    </row>
    <row r="40" spans="2:12" s="43" customFormat="1" ht="14.45" customHeight="1" x14ac:dyDescent="0.2">
      <c r="B40" s="44"/>
      <c r="L40" s="44"/>
    </row>
    <row r="41" spans="2:12" ht="14.45" customHeight="1" x14ac:dyDescent="0.2">
      <c r="B41" s="39"/>
      <c r="L41" s="39"/>
    </row>
    <row r="42" spans="2:12" ht="14.45" customHeight="1" x14ac:dyDescent="0.2">
      <c r="B42" s="39"/>
      <c r="L42" s="39"/>
    </row>
    <row r="43" spans="2:12" ht="14.45" customHeight="1" x14ac:dyDescent="0.2">
      <c r="B43" s="39"/>
      <c r="L43" s="39"/>
    </row>
    <row r="44" spans="2:12" ht="14.45" customHeight="1" x14ac:dyDescent="0.2">
      <c r="B44" s="39"/>
      <c r="L44" s="39"/>
    </row>
    <row r="45" spans="2:12" ht="14.45" customHeight="1" x14ac:dyDescent="0.2">
      <c r="B45" s="39"/>
      <c r="L45" s="39"/>
    </row>
    <row r="46" spans="2:12" ht="14.45" customHeight="1" x14ac:dyDescent="0.2">
      <c r="B46" s="39"/>
      <c r="L46" s="39"/>
    </row>
    <row r="47" spans="2:12" ht="14.45" customHeight="1" x14ac:dyDescent="0.2">
      <c r="B47" s="39"/>
      <c r="L47" s="39"/>
    </row>
    <row r="48" spans="2:12" ht="14.45" customHeight="1" x14ac:dyDescent="0.2">
      <c r="B48" s="39"/>
      <c r="L48" s="39"/>
    </row>
    <row r="49" spans="2:12" ht="14.45" customHeight="1" x14ac:dyDescent="0.2">
      <c r="B49" s="39"/>
      <c r="L49" s="39"/>
    </row>
    <row r="50" spans="2:12" s="43" customFormat="1" ht="14.45" customHeight="1" x14ac:dyDescent="0.2">
      <c r="B50" s="44"/>
      <c r="D50" s="65" t="s">
        <v>623</v>
      </c>
      <c r="E50" s="66"/>
      <c r="F50" s="66"/>
      <c r="G50" s="65" t="s">
        <v>624</v>
      </c>
      <c r="H50" s="66"/>
      <c r="I50" s="66"/>
      <c r="J50" s="66"/>
      <c r="K50" s="66"/>
      <c r="L50" s="44"/>
    </row>
    <row r="51" spans="2:12" x14ac:dyDescent="0.2">
      <c r="B51" s="39"/>
      <c r="L51" s="39"/>
    </row>
    <row r="52" spans="2:12" x14ac:dyDescent="0.2">
      <c r="B52" s="39"/>
      <c r="L52" s="39"/>
    </row>
    <row r="53" spans="2:12" x14ac:dyDescent="0.2">
      <c r="B53" s="39"/>
      <c r="L53" s="39"/>
    </row>
    <row r="54" spans="2:12" x14ac:dyDescent="0.2">
      <c r="B54" s="39"/>
      <c r="L54" s="39"/>
    </row>
    <row r="55" spans="2:12" x14ac:dyDescent="0.2">
      <c r="B55" s="39"/>
      <c r="L55" s="39"/>
    </row>
    <row r="56" spans="2:12" x14ac:dyDescent="0.2">
      <c r="B56" s="39"/>
      <c r="L56" s="39"/>
    </row>
    <row r="57" spans="2:12" x14ac:dyDescent="0.2">
      <c r="B57" s="39"/>
      <c r="L57" s="39"/>
    </row>
    <row r="58" spans="2:12" x14ac:dyDescent="0.2">
      <c r="B58" s="39"/>
      <c r="L58" s="39"/>
    </row>
    <row r="59" spans="2:12" x14ac:dyDescent="0.2">
      <c r="B59" s="39"/>
      <c r="L59" s="39"/>
    </row>
    <row r="60" spans="2:12" x14ac:dyDescent="0.2">
      <c r="B60" s="39"/>
      <c r="L60" s="39"/>
    </row>
    <row r="61" spans="2:12" s="43" customFormat="1" ht="12.75" x14ac:dyDescent="0.2">
      <c r="B61" s="44"/>
      <c r="D61" s="67" t="s">
        <v>625</v>
      </c>
      <c r="E61" s="68"/>
      <c r="F61" s="69" t="s">
        <v>626</v>
      </c>
      <c r="G61" s="67" t="s">
        <v>625</v>
      </c>
      <c r="H61" s="68"/>
      <c r="I61" s="68"/>
      <c r="J61" s="70" t="s">
        <v>626</v>
      </c>
      <c r="K61" s="68"/>
      <c r="L61" s="44"/>
    </row>
    <row r="62" spans="2:12" x14ac:dyDescent="0.2">
      <c r="B62" s="39"/>
      <c r="L62" s="39"/>
    </row>
    <row r="63" spans="2:12" x14ac:dyDescent="0.2">
      <c r="B63" s="39"/>
      <c r="L63" s="39"/>
    </row>
    <row r="64" spans="2:12" x14ac:dyDescent="0.2">
      <c r="B64" s="39"/>
      <c r="L64" s="39"/>
    </row>
    <row r="65" spans="2:12" s="43" customFormat="1" ht="12.75" x14ac:dyDescent="0.2">
      <c r="B65" s="44"/>
      <c r="D65" s="65" t="s">
        <v>627</v>
      </c>
      <c r="E65" s="66"/>
      <c r="F65" s="66"/>
      <c r="G65" s="65" t="s">
        <v>628</v>
      </c>
      <c r="H65" s="66"/>
      <c r="I65" s="66"/>
      <c r="J65" s="66"/>
      <c r="K65" s="66"/>
      <c r="L65" s="44"/>
    </row>
    <row r="66" spans="2:12" x14ac:dyDescent="0.2">
      <c r="B66" s="39"/>
      <c r="L66" s="39"/>
    </row>
    <row r="67" spans="2:12" x14ac:dyDescent="0.2">
      <c r="B67" s="39"/>
      <c r="L67" s="39"/>
    </row>
    <row r="68" spans="2:12" x14ac:dyDescent="0.2">
      <c r="B68" s="39"/>
      <c r="L68" s="39"/>
    </row>
    <row r="69" spans="2:12" x14ac:dyDescent="0.2">
      <c r="B69" s="39"/>
      <c r="L69" s="39"/>
    </row>
    <row r="70" spans="2:12" x14ac:dyDescent="0.2">
      <c r="B70" s="39"/>
      <c r="L70" s="39"/>
    </row>
    <row r="71" spans="2:12" x14ac:dyDescent="0.2">
      <c r="B71" s="39"/>
      <c r="L71" s="39"/>
    </row>
    <row r="72" spans="2:12" x14ac:dyDescent="0.2">
      <c r="B72" s="39"/>
      <c r="L72" s="39"/>
    </row>
    <row r="73" spans="2:12" x14ac:dyDescent="0.2">
      <c r="B73" s="39"/>
      <c r="L73" s="39"/>
    </row>
    <row r="74" spans="2:12" x14ac:dyDescent="0.2">
      <c r="B74" s="39"/>
      <c r="L74" s="39"/>
    </row>
    <row r="75" spans="2:12" x14ac:dyDescent="0.2">
      <c r="B75" s="39"/>
      <c r="L75" s="39"/>
    </row>
    <row r="76" spans="2:12" s="43" customFormat="1" ht="12.75" x14ac:dyDescent="0.2">
      <c r="B76" s="44"/>
      <c r="D76" s="67" t="s">
        <v>625</v>
      </c>
      <c r="E76" s="68"/>
      <c r="F76" s="69" t="s">
        <v>626</v>
      </c>
      <c r="G76" s="67" t="s">
        <v>625</v>
      </c>
      <c r="H76" s="68"/>
      <c r="I76" s="68"/>
      <c r="J76" s="70" t="s">
        <v>626</v>
      </c>
      <c r="K76" s="68"/>
      <c r="L76" s="44"/>
    </row>
    <row r="77" spans="2:12" s="43" customFormat="1" ht="14.45" customHeight="1" x14ac:dyDescent="0.2">
      <c r="B77" s="71"/>
      <c r="C77" s="72"/>
      <c r="D77" s="72"/>
      <c r="E77" s="72"/>
      <c r="F77" s="72"/>
      <c r="G77" s="72"/>
      <c r="H77" s="72"/>
      <c r="I77" s="72"/>
      <c r="J77" s="72"/>
      <c r="K77" s="72"/>
      <c r="L77" s="44"/>
    </row>
    <row r="81" spans="2:47" s="43" customFormat="1" ht="6.95" customHeight="1" x14ac:dyDescent="0.2">
      <c r="B81" s="73"/>
      <c r="C81" s="74"/>
      <c r="D81" s="74"/>
      <c r="E81" s="74"/>
      <c r="F81" s="74"/>
      <c r="G81" s="74"/>
      <c r="H81" s="74"/>
      <c r="I81" s="74"/>
      <c r="J81" s="74"/>
      <c r="K81" s="74"/>
      <c r="L81" s="44"/>
    </row>
    <row r="82" spans="2:47" s="43" customFormat="1" ht="24.95" customHeight="1" x14ac:dyDescent="0.2">
      <c r="B82" s="44"/>
      <c r="C82" s="40" t="s">
        <v>629</v>
      </c>
      <c r="L82" s="44"/>
    </row>
    <row r="83" spans="2:47" s="43" customFormat="1" ht="6.95" customHeight="1" x14ac:dyDescent="0.2">
      <c r="B83" s="44"/>
      <c r="L83" s="44"/>
    </row>
    <row r="84" spans="2:47" s="43" customFormat="1" ht="12" customHeight="1" x14ac:dyDescent="0.2">
      <c r="B84" s="44"/>
      <c r="C84" s="42" t="s">
        <v>595</v>
      </c>
      <c r="L84" s="44"/>
    </row>
    <row r="85" spans="2:47" s="43" customFormat="1" ht="16.5" customHeight="1" x14ac:dyDescent="0.2">
      <c r="B85" s="44"/>
      <c r="E85" s="187" t="str">
        <f>E7</f>
        <v>Hřebeč - odvodnění ulice Opletalova</v>
      </c>
      <c r="F85" s="188"/>
      <c r="G85" s="188"/>
      <c r="H85" s="188"/>
      <c r="L85" s="44"/>
    </row>
    <row r="86" spans="2:47" s="43" customFormat="1" ht="12" customHeight="1" x14ac:dyDescent="0.2">
      <c r="B86" s="44"/>
      <c r="C86" s="42" t="s">
        <v>596</v>
      </c>
      <c r="L86" s="44"/>
    </row>
    <row r="87" spans="2:47" s="43" customFormat="1" ht="16.5" customHeight="1" x14ac:dyDescent="0.2">
      <c r="B87" s="44"/>
      <c r="E87" s="185" t="str">
        <f>E9</f>
        <v>01 - Odvodnění</v>
      </c>
      <c r="F87" s="186"/>
      <c r="G87" s="186"/>
      <c r="H87" s="186"/>
      <c r="L87" s="44"/>
    </row>
    <row r="88" spans="2:47" s="43" customFormat="1" ht="6.95" customHeight="1" x14ac:dyDescent="0.2">
      <c r="B88" s="44"/>
      <c r="L88" s="44"/>
    </row>
    <row r="89" spans="2:47" s="43" customFormat="1" ht="12" customHeight="1" x14ac:dyDescent="0.2">
      <c r="B89" s="44"/>
      <c r="C89" s="42" t="s">
        <v>600</v>
      </c>
      <c r="F89" s="45" t="str">
        <f>F12</f>
        <v xml:space="preserve"> </v>
      </c>
      <c r="I89" s="42" t="s">
        <v>602</v>
      </c>
      <c r="J89" s="46" t="str">
        <f>IF(J12="","",J12)</f>
        <v>24. 7. 2023</v>
      </c>
      <c r="L89" s="44"/>
    </row>
    <row r="90" spans="2:47" s="43" customFormat="1" ht="6.95" customHeight="1" x14ac:dyDescent="0.2">
      <c r="B90" s="44"/>
      <c r="L90" s="44"/>
    </row>
    <row r="91" spans="2:47" s="43" customFormat="1" ht="15.2" customHeight="1" x14ac:dyDescent="0.2">
      <c r="B91" s="44"/>
      <c r="C91" s="42" t="s">
        <v>603</v>
      </c>
      <c r="F91" s="45" t="str">
        <f>E15</f>
        <v>Obec Hřebeč</v>
      </c>
      <c r="I91" s="42" t="s">
        <v>608</v>
      </c>
      <c r="J91" s="50" t="str">
        <f>E21</f>
        <v>NOZA s.r.o.Kladno</v>
      </c>
      <c r="L91" s="44"/>
    </row>
    <row r="92" spans="2:47" s="43" customFormat="1" ht="25.7" customHeight="1" x14ac:dyDescent="0.2">
      <c r="B92" s="44"/>
      <c r="C92" s="42" t="s">
        <v>607</v>
      </c>
      <c r="F92" s="45" t="str">
        <f>IF(E18="","",E18)</f>
        <v>Vyplň údaj</v>
      </c>
      <c r="I92" s="42" t="s">
        <v>610</v>
      </c>
      <c r="J92" s="50" t="str">
        <f>E24</f>
        <v>Neubauerová Soňa, SK-Projekt Ostrov</v>
      </c>
      <c r="L92" s="44"/>
    </row>
    <row r="93" spans="2:47" s="43" customFormat="1" ht="10.35" customHeight="1" x14ac:dyDescent="0.2">
      <c r="B93" s="44"/>
      <c r="L93" s="44"/>
    </row>
    <row r="94" spans="2:47" s="43" customFormat="1" ht="29.25" customHeight="1" x14ac:dyDescent="0.2">
      <c r="B94" s="44"/>
      <c r="C94" s="75" t="s">
        <v>630</v>
      </c>
      <c r="D94" s="58"/>
      <c r="E94" s="58"/>
      <c r="F94" s="58"/>
      <c r="G94" s="58"/>
      <c r="H94" s="58"/>
      <c r="I94" s="58"/>
      <c r="J94" s="76" t="s">
        <v>631</v>
      </c>
      <c r="K94" s="58"/>
      <c r="L94" s="44"/>
    </row>
    <row r="95" spans="2:47" s="43" customFormat="1" ht="10.35" customHeight="1" x14ac:dyDescent="0.2">
      <c r="B95" s="44"/>
      <c r="L95" s="44"/>
    </row>
    <row r="96" spans="2:47" s="43" customFormat="1" ht="22.9" customHeight="1" x14ac:dyDescent="0.2">
      <c r="B96" s="44"/>
      <c r="C96" s="77" t="s">
        <v>632</v>
      </c>
      <c r="J96" s="53">
        <f>J128</f>
        <v>0</v>
      </c>
      <c r="L96" s="44"/>
      <c r="AU96" s="36" t="s">
        <v>633</v>
      </c>
    </row>
    <row r="97" spans="2:12" s="78" customFormat="1" ht="24.95" customHeight="1" x14ac:dyDescent="0.2">
      <c r="B97" s="79"/>
      <c r="D97" s="80" t="s">
        <v>634</v>
      </c>
      <c r="E97" s="81"/>
      <c r="F97" s="81"/>
      <c r="G97" s="81"/>
      <c r="H97" s="81"/>
      <c r="I97" s="81"/>
      <c r="J97" s="82">
        <f>J129</f>
        <v>0</v>
      </c>
      <c r="L97" s="79"/>
    </row>
    <row r="98" spans="2:12" s="83" customFormat="1" ht="19.899999999999999" customHeight="1" x14ac:dyDescent="0.2">
      <c r="B98" s="84"/>
      <c r="D98" s="85" t="s">
        <v>635</v>
      </c>
      <c r="E98" s="86"/>
      <c r="F98" s="86"/>
      <c r="G98" s="86"/>
      <c r="H98" s="86"/>
      <c r="I98" s="86"/>
      <c r="J98" s="87">
        <f>J130</f>
        <v>0</v>
      </c>
      <c r="L98" s="84"/>
    </row>
    <row r="99" spans="2:12" s="83" customFormat="1" ht="19.899999999999999" customHeight="1" x14ac:dyDescent="0.2">
      <c r="B99" s="84"/>
      <c r="D99" s="85" t="s">
        <v>636</v>
      </c>
      <c r="E99" s="86"/>
      <c r="F99" s="86"/>
      <c r="G99" s="86"/>
      <c r="H99" s="86"/>
      <c r="I99" s="86"/>
      <c r="J99" s="87">
        <f>J214</f>
        <v>0</v>
      </c>
      <c r="L99" s="84"/>
    </row>
    <row r="100" spans="2:12" s="83" customFormat="1" ht="19.899999999999999" customHeight="1" x14ac:dyDescent="0.2">
      <c r="B100" s="84"/>
      <c r="D100" s="85" t="s">
        <v>637</v>
      </c>
      <c r="E100" s="86"/>
      <c r="F100" s="86"/>
      <c r="G100" s="86"/>
      <c r="H100" s="86"/>
      <c r="I100" s="86"/>
      <c r="J100" s="87">
        <f>J219</f>
        <v>0</v>
      </c>
      <c r="L100" s="84"/>
    </row>
    <row r="101" spans="2:12" s="83" customFormat="1" ht="19.899999999999999" customHeight="1" x14ac:dyDescent="0.2">
      <c r="B101" s="84"/>
      <c r="D101" s="85" t="s">
        <v>638</v>
      </c>
      <c r="E101" s="86"/>
      <c r="F101" s="86"/>
      <c r="G101" s="86"/>
      <c r="H101" s="86"/>
      <c r="I101" s="86"/>
      <c r="J101" s="87">
        <f>J242</f>
        <v>0</v>
      </c>
      <c r="L101" s="84"/>
    </row>
    <row r="102" spans="2:12" s="83" customFormat="1" ht="19.899999999999999" customHeight="1" x14ac:dyDescent="0.2">
      <c r="B102" s="84"/>
      <c r="D102" s="85" t="s">
        <v>639</v>
      </c>
      <c r="E102" s="86"/>
      <c r="F102" s="86"/>
      <c r="G102" s="86"/>
      <c r="H102" s="86"/>
      <c r="I102" s="86"/>
      <c r="J102" s="87">
        <f>J247</f>
        <v>0</v>
      </c>
      <c r="L102" s="84"/>
    </row>
    <row r="103" spans="2:12" s="83" customFormat="1" ht="19.899999999999999" customHeight="1" x14ac:dyDescent="0.2">
      <c r="B103" s="84"/>
      <c r="D103" s="85" t="s">
        <v>640</v>
      </c>
      <c r="E103" s="86"/>
      <c r="F103" s="86"/>
      <c r="G103" s="86"/>
      <c r="H103" s="86"/>
      <c r="I103" s="86"/>
      <c r="J103" s="87">
        <f>J253</f>
        <v>0</v>
      </c>
      <c r="L103" s="84"/>
    </row>
    <row r="104" spans="2:12" s="83" customFormat="1" ht="19.899999999999999" customHeight="1" x14ac:dyDescent="0.2">
      <c r="B104" s="84"/>
      <c r="D104" s="85" t="s">
        <v>641</v>
      </c>
      <c r="E104" s="86"/>
      <c r="F104" s="86"/>
      <c r="G104" s="86"/>
      <c r="H104" s="86"/>
      <c r="I104" s="86"/>
      <c r="J104" s="87">
        <f>J275</f>
        <v>0</v>
      </c>
      <c r="L104" s="84"/>
    </row>
    <row r="105" spans="2:12" s="83" customFormat="1" ht="19.899999999999999" customHeight="1" x14ac:dyDescent="0.2">
      <c r="B105" s="84"/>
      <c r="D105" s="85" t="s">
        <v>642</v>
      </c>
      <c r="E105" s="86"/>
      <c r="F105" s="86"/>
      <c r="G105" s="86"/>
      <c r="H105" s="86"/>
      <c r="I105" s="86"/>
      <c r="J105" s="87">
        <f>J343</f>
        <v>0</v>
      </c>
      <c r="L105" s="84"/>
    </row>
    <row r="106" spans="2:12" s="83" customFormat="1" ht="19.899999999999999" customHeight="1" x14ac:dyDescent="0.2">
      <c r="B106" s="84"/>
      <c r="D106" s="85" t="s">
        <v>643</v>
      </c>
      <c r="E106" s="86"/>
      <c r="F106" s="86"/>
      <c r="G106" s="86"/>
      <c r="H106" s="86"/>
      <c r="I106" s="86"/>
      <c r="J106" s="87">
        <f>J351</f>
        <v>0</v>
      </c>
      <c r="L106" s="84"/>
    </row>
    <row r="107" spans="2:12" s="83" customFormat="1" ht="19.899999999999999" customHeight="1" x14ac:dyDescent="0.2">
      <c r="B107" s="84"/>
      <c r="D107" s="85" t="s">
        <v>644</v>
      </c>
      <c r="E107" s="86"/>
      <c r="F107" s="86"/>
      <c r="G107" s="86"/>
      <c r="H107" s="86"/>
      <c r="I107" s="86"/>
      <c r="J107" s="87">
        <f>J357</f>
        <v>0</v>
      </c>
      <c r="L107" s="84"/>
    </row>
    <row r="108" spans="2:12" s="78" customFormat="1" ht="24.95" customHeight="1" x14ac:dyDescent="0.2">
      <c r="B108" s="79"/>
      <c r="D108" s="80" t="s">
        <v>645</v>
      </c>
      <c r="E108" s="81"/>
      <c r="F108" s="81"/>
      <c r="G108" s="81"/>
      <c r="H108" s="81"/>
      <c r="I108" s="81"/>
      <c r="J108" s="82">
        <f>J359</f>
        <v>0</v>
      </c>
      <c r="L108" s="79"/>
    </row>
    <row r="109" spans="2:12" s="43" customFormat="1" ht="21.75" customHeight="1" x14ac:dyDescent="0.2">
      <c r="B109" s="44"/>
      <c r="L109" s="44"/>
    </row>
    <row r="110" spans="2:12" s="43" customFormat="1" ht="6.95" customHeight="1" x14ac:dyDescent="0.2">
      <c r="B110" s="71"/>
      <c r="C110" s="72"/>
      <c r="D110" s="72"/>
      <c r="E110" s="72"/>
      <c r="F110" s="72"/>
      <c r="G110" s="72"/>
      <c r="H110" s="72"/>
      <c r="I110" s="72"/>
      <c r="J110" s="72"/>
      <c r="K110" s="72"/>
      <c r="L110" s="44"/>
    </row>
    <row r="114" spans="2:63" s="43" customFormat="1" ht="6.95" customHeight="1" x14ac:dyDescent="0.2">
      <c r="B114" s="73"/>
      <c r="C114" s="74"/>
      <c r="D114" s="74"/>
      <c r="E114" s="74"/>
      <c r="F114" s="74"/>
      <c r="G114" s="74"/>
      <c r="H114" s="74"/>
      <c r="I114" s="74"/>
      <c r="J114" s="74"/>
      <c r="K114" s="74"/>
      <c r="L114" s="44"/>
    </row>
    <row r="115" spans="2:63" s="43" customFormat="1" ht="24.95" customHeight="1" x14ac:dyDescent="0.2">
      <c r="B115" s="44"/>
      <c r="C115" s="40" t="s">
        <v>646</v>
      </c>
      <c r="L115" s="44"/>
    </row>
    <row r="116" spans="2:63" s="43" customFormat="1" ht="6.95" customHeight="1" x14ac:dyDescent="0.2">
      <c r="B116" s="44"/>
      <c r="L116" s="44"/>
    </row>
    <row r="117" spans="2:63" s="43" customFormat="1" ht="12" customHeight="1" x14ac:dyDescent="0.2">
      <c r="B117" s="44"/>
      <c r="C117" s="42" t="s">
        <v>595</v>
      </c>
      <c r="L117" s="44"/>
    </row>
    <row r="118" spans="2:63" s="43" customFormat="1" ht="16.5" customHeight="1" x14ac:dyDescent="0.2">
      <c r="B118" s="44"/>
      <c r="E118" s="187" t="str">
        <f>E7</f>
        <v>Hřebeč - odvodnění ulice Opletalova</v>
      </c>
      <c r="F118" s="188"/>
      <c r="G118" s="188"/>
      <c r="H118" s="188"/>
      <c r="L118" s="44"/>
    </row>
    <row r="119" spans="2:63" s="43" customFormat="1" ht="12" customHeight="1" x14ac:dyDescent="0.2">
      <c r="B119" s="44"/>
      <c r="C119" s="42" t="s">
        <v>596</v>
      </c>
      <c r="L119" s="44"/>
    </row>
    <row r="120" spans="2:63" s="43" customFormat="1" ht="16.5" customHeight="1" x14ac:dyDescent="0.2">
      <c r="B120" s="44"/>
      <c r="E120" s="185" t="str">
        <f>E9</f>
        <v>01 - Odvodnění</v>
      </c>
      <c r="F120" s="186"/>
      <c r="G120" s="186"/>
      <c r="H120" s="186"/>
      <c r="L120" s="44"/>
    </row>
    <row r="121" spans="2:63" s="43" customFormat="1" ht="6.95" customHeight="1" x14ac:dyDescent="0.2">
      <c r="B121" s="44"/>
      <c r="L121" s="44"/>
    </row>
    <row r="122" spans="2:63" s="43" customFormat="1" ht="12" customHeight="1" x14ac:dyDescent="0.2">
      <c r="B122" s="44"/>
      <c r="C122" s="42" t="s">
        <v>600</v>
      </c>
      <c r="F122" s="45" t="str">
        <f>F12</f>
        <v xml:space="preserve"> </v>
      </c>
      <c r="I122" s="42" t="s">
        <v>602</v>
      </c>
      <c r="J122" s="46" t="str">
        <f>IF(J12="","",J12)</f>
        <v>24. 7. 2023</v>
      </c>
      <c r="L122" s="44"/>
    </row>
    <row r="123" spans="2:63" s="43" customFormat="1" ht="6.95" customHeight="1" x14ac:dyDescent="0.2">
      <c r="B123" s="44"/>
      <c r="L123" s="44"/>
    </row>
    <row r="124" spans="2:63" s="43" customFormat="1" ht="15.2" customHeight="1" x14ac:dyDescent="0.2">
      <c r="B124" s="44"/>
      <c r="C124" s="42" t="s">
        <v>603</v>
      </c>
      <c r="F124" s="45" t="str">
        <f>E15</f>
        <v>Obec Hřebeč</v>
      </c>
      <c r="I124" s="42" t="s">
        <v>608</v>
      </c>
      <c r="J124" s="50" t="str">
        <f>E21</f>
        <v>NOZA s.r.o.Kladno</v>
      </c>
      <c r="L124" s="44"/>
    </row>
    <row r="125" spans="2:63" s="43" customFormat="1" ht="25.7" customHeight="1" x14ac:dyDescent="0.2">
      <c r="B125" s="44"/>
      <c r="C125" s="42" t="s">
        <v>607</v>
      </c>
      <c r="F125" s="45" t="str">
        <f>IF(E18="","",E18)</f>
        <v>Vyplň údaj</v>
      </c>
      <c r="I125" s="42" t="s">
        <v>610</v>
      </c>
      <c r="J125" s="50" t="str">
        <f>E24</f>
        <v>Neubauerová Soňa, SK-Projekt Ostrov</v>
      </c>
      <c r="L125" s="44"/>
    </row>
    <row r="126" spans="2:63" s="43" customFormat="1" ht="10.35" customHeight="1" x14ac:dyDescent="0.2">
      <c r="B126" s="44"/>
      <c r="L126" s="44"/>
    </row>
    <row r="127" spans="2:63" s="88" customFormat="1" ht="29.25" customHeight="1" x14ac:dyDescent="0.2">
      <c r="B127" s="89"/>
      <c r="C127" s="90" t="s">
        <v>647</v>
      </c>
      <c r="D127" s="91" t="s">
        <v>24</v>
      </c>
      <c r="E127" s="91" t="s">
        <v>648</v>
      </c>
      <c r="F127" s="91" t="s">
        <v>6</v>
      </c>
      <c r="G127" s="91" t="s">
        <v>32</v>
      </c>
      <c r="H127" s="91" t="s">
        <v>34</v>
      </c>
      <c r="I127" s="91" t="s">
        <v>649</v>
      </c>
      <c r="J127" s="92" t="s">
        <v>631</v>
      </c>
      <c r="K127" s="93" t="s">
        <v>650</v>
      </c>
      <c r="L127" s="89"/>
      <c r="M127" s="94" t="s">
        <v>45</v>
      </c>
      <c r="N127" s="95" t="s">
        <v>8</v>
      </c>
      <c r="O127" s="95" t="s">
        <v>651</v>
      </c>
      <c r="P127" s="95" t="s">
        <v>652</v>
      </c>
      <c r="Q127" s="95" t="s">
        <v>653</v>
      </c>
      <c r="R127" s="95" t="s">
        <v>654</v>
      </c>
      <c r="S127" s="95" t="s">
        <v>655</v>
      </c>
      <c r="T127" s="96" t="s">
        <v>656</v>
      </c>
    </row>
    <row r="128" spans="2:63" s="43" customFormat="1" ht="22.9" customHeight="1" x14ac:dyDescent="0.25">
      <c r="B128" s="44"/>
      <c r="C128" s="97" t="s">
        <v>657</v>
      </c>
      <c r="J128" s="98">
        <f>BK128</f>
        <v>0</v>
      </c>
      <c r="L128" s="44"/>
      <c r="M128" s="99"/>
      <c r="N128" s="51"/>
      <c r="O128" s="51"/>
      <c r="P128" s="100">
        <f>P129+P359</f>
        <v>0</v>
      </c>
      <c r="Q128" s="51"/>
      <c r="R128" s="100">
        <f>R129+R359</f>
        <v>66.306205999999989</v>
      </c>
      <c r="S128" s="51"/>
      <c r="T128" s="101">
        <f>T129+T359</f>
        <v>215.6</v>
      </c>
      <c r="AT128" s="36" t="s">
        <v>658</v>
      </c>
      <c r="AU128" s="36" t="s">
        <v>633</v>
      </c>
      <c r="BK128" s="102">
        <f>BK129+BK359</f>
        <v>0</v>
      </c>
    </row>
    <row r="129" spans="2:65" s="103" customFormat="1" ht="25.9" customHeight="1" x14ac:dyDescent="0.2">
      <c r="B129" s="104"/>
      <c r="D129" s="105" t="s">
        <v>658</v>
      </c>
      <c r="E129" s="106" t="s">
        <v>659</v>
      </c>
      <c r="F129" s="106" t="s">
        <v>660</v>
      </c>
      <c r="I129" s="107"/>
      <c r="J129" s="108">
        <f>BK129</f>
        <v>0</v>
      </c>
      <c r="L129" s="104"/>
      <c r="M129" s="109"/>
      <c r="P129" s="110">
        <f>P130+P214+P219+P242+P247+P253+P275+P343+P351+P357</f>
        <v>0</v>
      </c>
      <c r="R129" s="110">
        <f>R130+R214+R219+R242+R247+R253+R275+R343+R351+R357</f>
        <v>66.306205999999989</v>
      </c>
      <c r="T129" s="111">
        <f>T130+T214+T219+T242+T247+T253+T275+T343+T351+T357</f>
        <v>215.6</v>
      </c>
      <c r="AR129" s="105" t="s">
        <v>27</v>
      </c>
      <c r="AT129" s="112" t="s">
        <v>658</v>
      </c>
      <c r="AU129" s="112" t="s">
        <v>25</v>
      </c>
      <c r="AY129" s="105" t="s">
        <v>661</v>
      </c>
      <c r="BK129" s="113">
        <f>BK130+BK214+BK219+BK242+BK247+BK253+BK275+BK343+BK351+BK357</f>
        <v>0</v>
      </c>
    </row>
    <row r="130" spans="2:65" s="103" customFormat="1" ht="22.9" customHeight="1" x14ac:dyDescent="0.2">
      <c r="B130" s="104"/>
      <c r="D130" s="105" t="s">
        <v>658</v>
      </c>
      <c r="E130" s="114" t="s">
        <v>27</v>
      </c>
      <c r="F130" s="114" t="s">
        <v>89</v>
      </c>
      <c r="I130" s="107"/>
      <c r="J130" s="115">
        <f>BK130</f>
        <v>0</v>
      </c>
      <c r="L130" s="104"/>
      <c r="M130" s="109"/>
      <c r="P130" s="110">
        <f>SUM(P131:P213)</f>
        <v>0</v>
      </c>
      <c r="R130" s="110">
        <f>SUM(R131:R213)</f>
        <v>3.0194999999999999</v>
      </c>
      <c r="T130" s="111">
        <f>SUM(T131:T213)</f>
        <v>0</v>
      </c>
      <c r="AR130" s="105" t="s">
        <v>27</v>
      </c>
      <c r="AT130" s="112" t="s">
        <v>658</v>
      </c>
      <c r="AU130" s="112" t="s">
        <v>27</v>
      </c>
      <c r="AY130" s="105" t="s">
        <v>661</v>
      </c>
      <c r="BK130" s="113">
        <f>SUM(BK131:BK213)</f>
        <v>0</v>
      </c>
    </row>
    <row r="131" spans="2:65" s="43" customFormat="1" ht="16.5" customHeight="1" x14ac:dyDescent="0.2">
      <c r="B131" s="44"/>
      <c r="C131" s="116" t="s">
        <v>27</v>
      </c>
      <c r="D131" s="116" t="s">
        <v>662</v>
      </c>
      <c r="E131" s="117" t="s">
        <v>663</v>
      </c>
      <c r="F131" s="118" t="s">
        <v>664</v>
      </c>
      <c r="G131" s="119" t="s">
        <v>665</v>
      </c>
      <c r="H131" s="120">
        <v>29</v>
      </c>
      <c r="I131" s="121">
        <v>0</v>
      </c>
      <c r="J131" s="120">
        <f>ROUND(I131*H131,2)</f>
        <v>0</v>
      </c>
      <c r="K131" s="122"/>
      <c r="L131" s="44"/>
      <c r="M131" s="123" t="s">
        <v>45</v>
      </c>
      <c r="N131" s="124" t="s">
        <v>616</v>
      </c>
      <c r="P131" s="125">
        <f>O131*H131</f>
        <v>0</v>
      </c>
      <c r="Q131" s="125">
        <v>3.6900000000000002E-2</v>
      </c>
      <c r="R131" s="125">
        <f>Q131*H131</f>
        <v>1.0701000000000001</v>
      </c>
      <c r="S131" s="125">
        <v>0</v>
      </c>
      <c r="T131" s="126">
        <f>S131*H131</f>
        <v>0</v>
      </c>
      <c r="AR131" s="127" t="s">
        <v>31</v>
      </c>
      <c r="AT131" s="127" t="s">
        <v>662</v>
      </c>
      <c r="AU131" s="127" t="s">
        <v>21</v>
      </c>
      <c r="AY131" s="36" t="s">
        <v>661</v>
      </c>
      <c r="BE131" s="128">
        <f>IF(N131="základní",J131,0)</f>
        <v>0</v>
      </c>
      <c r="BF131" s="128">
        <f>IF(N131="snížená",J131,0)</f>
        <v>0</v>
      </c>
      <c r="BG131" s="128">
        <f>IF(N131="zákl. přenesená",J131,0)</f>
        <v>0</v>
      </c>
      <c r="BH131" s="128">
        <f>IF(N131="sníž. přenesená",J131,0)</f>
        <v>0</v>
      </c>
      <c r="BI131" s="128">
        <f>IF(N131="nulová",J131,0)</f>
        <v>0</v>
      </c>
      <c r="BJ131" s="36" t="s">
        <v>27</v>
      </c>
      <c r="BK131" s="128">
        <f>ROUND(I131*H131,2)</f>
        <v>0</v>
      </c>
      <c r="BL131" s="36" t="s">
        <v>31</v>
      </c>
      <c r="BM131" s="127" t="s">
        <v>666</v>
      </c>
    </row>
    <row r="132" spans="2:65" s="129" customFormat="1" x14ac:dyDescent="0.2">
      <c r="B132" s="130"/>
      <c r="D132" s="131" t="s">
        <v>49</v>
      </c>
      <c r="E132" s="132" t="s">
        <v>45</v>
      </c>
      <c r="F132" s="133" t="s">
        <v>667</v>
      </c>
      <c r="H132" s="134">
        <v>29</v>
      </c>
      <c r="I132" s="135"/>
      <c r="L132" s="130"/>
      <c r="M132" s="136"/>
      <c r="T132" s="137"/>
      <c r="AT132" s="132" t="s">
        <v>49</v>
      </c>
      <c r="AU132" s="132" t="s">
        <v>21</v>
      </c>
      <c r="AV132" s="129" t="s">
        <v>21</v>
      </c>
      <c r="AW132" s="129" t="s">
        <v>668</v>
      </c>
      <c r="AX132" s="129" t="s">
        <v>27</v>
      </c>
      <c r="AY132" s="132" t="s">
        <v>661</v>
      </c>
    </row>
    <row r="133" spans="2:65" s="43" customFormat="1" ht="24.2" customHeight="1" x14ac:dyDescent="0.2">
      <c r="B133" s="44"/>
      <c r="C133" s="116" t="s">
        <v>21</v>
      </c>
      <c r="D133" s="116" t="s">
        <v>662</v>
      </c>
      <c r="E133" s="117" t="s">
        <v>669</v>
      </c>
      <c r="F133" s="118" t="s">
        <v>670</v>
      </c>
      <c r="G133" s="119" t="s">
        <v>665</v>
      </c>
      <c r="H133" s="120">
        <v>5</v>
      </c>
      <c r="I133" s="121"/>
      <c r="J133" s="120">
        <f>ROUND(I133*H133,2)</f>
        <v>0</v>
      </c>
      <c r="K133" s="122"/>
      <c r="L133" s="44"/>
      <c r="M133" s="123" t="s">
        <v>45</v>
      </c>
      <c r="N133" s="124" t="s">
        <v>616</v>
      </c>
      <c r="P133" s="125">
        <f>O133*H133</f>
        <v>0</v>
      </c>
      <c r="Q133" s="125">
        <v>8.6800000000000002E-3</v>
      </c>
      <c r="R133" s="125">
        <f>Q133*H133</f>
        <v>4.3400000000000001E-2</v>
      </c>
      <c r="S133" s="125">
        <v>0</v>
      </c>
      <c r="T133" s="126">
        <f>S133*H133</f>
        <v>0</v>
      </c>
      <c r="AR133" s="127" t="s">
        <v>31</v>
      </c>
      <c r="AT133" s="127" t="s">
        <v>662</v>
      </c>
      <c r="AU133" s="127" t="s">
        <v>21</v>
      </c>
      <c r="AY133" s="36" t="s">
        <v>661</v>
      </c>
      <c r="BE133" s="128">
        <f>IF(N133="základní",J133,0)</f>
        <v>0</v>
      </c>
      <c r="BF133" s="128">
        <f>IF(N133="snížená",J133,0)</f>
        <v>0</v>
      </c>
      <c r="BG133" s="128">
        <f>IF(N133="zákl. přenesená",J133,0)</f>
        <v>0</v>
      </c>
      <c r="BH133" s="128">
        <f>IF(N133="sníž. přenesená",J133,0)</f>
        <v>0</v>
      </c>
      <c r="BI133" s="128">
        <f>IF(N133="nulová",J133,0)</f>
        <v>0</v>
      </c>
      <c r="BJ133" s="36" t="s">
        <v>27</v>
      </c>
      <c r="BK133" s="128">
        <f>ROUND(I133*H133,2)</f>
        <v>0</v>
      </c>
      <c r="BL133" s="36" t="s">
        <v>31</v>
      </c>
      <c r="BM133" s="127" t="s">
        <v>671</v>
      </c>
    </row>
    <row r="134" spans="2:65" s="129" customFormat="1" x14ac:dyDescent="0.2">
      <c r="B134" s="130"/>
      <c r="D134" s="131" t="s">
        <v>49</v>
      </c>
      <c r="E134" s="132" t="s">
        <v>45</v>
      </c>
      <c r="F134" s="133" t="s">
        <v>672</v>
      </c>
      <c r="H134" s="134">
        <v>5</v>
      </c>
      <c r="I134" s="135"/>
      <c r="L134" s="130"/>
      <c r="M134" s="136"/>
      <c r="T134" s="137"/>
      <c r="AT134" s="132" t="s">
        <v>49</v>
      </c>
      <c r="AU134" s="132" t="s">
        <v>21</v>
      </c>
      <c r="AV134" s="129" t="s">
        <v>21</v>
      </c>
      <c r="AW134" s="129" t="s">
        <v>668</v>
      </c>
      <c r="AX134" s="129" t="s">
        <v>27</v>
      </c>
      <c r="AY134" s="132" t="s">
        <v>661</v>
      </c>
    </row>
    <row r="135" spans="2:65" s="43" customFormat="1" ht="24.2" customHeight="1" x14ac:dyDescent="0.2">
      <c r="B135" s="44"/>
      <c r="C135" s="116" t="s">
        <v>20</v>
      </c>
      <c r="D135" s="116" t="s">
        <v>662</v>
      </c>
      <c r="E135" s="117" t="s">
        <v>673</v>
      </c>
      <c r="F135" s="118" t="s">
        <v>674</v>
      </c>
      <c r="G135" s="119" t="s">
        <v>665</v>
      </c>
      <c r="H135" s="120">
        <v>10</v>
      </c>
      <c r="I135" s="121"/>
      <c r="J135" s="120">
        <f>ROUND(I135*H135,2)</f>
        <v>0</v>
      </c>
      <c r="K135" s="122"/>
      <c r="L135" s="44"/>
      <c r="M135" s="123" t="s">
        <v>45</v>
      </c>
      <c r="N135" s="124" t="s">
        <v>616</v>
      </c>
      <c r="P135" s="125">
        <f>O135*H135</f>
        <v>0</v>
      </c>
      <c r="Q135" s="125">
        <v>3.6900000000000002E-2</v>
      </c>
      <c r="R135" s="125">
        <f>Q135*H135</f>
        <v>0.36899999999999999</v>
      </c>
      <c r="S135" s="125">
        <v>0</v>
      </c>
      <c r="T135" s="126">
        <f>S135*H135</f>
        <v>0</v>
      </c>
      <c r="AR135" s="127" t="s">
        <v>31</v>
      </c>
      <c r="AT135" s="127" t="s">
        <v>662</v>
      </c>
      <c r="AU135" s="127" t="s">
        <v>21</v>
      </c>
      <c r="AY135" s="36" t="s">
        <v>661</v>
      </c>
      <c r="BE135" s="128">
        <f>IF(N135="základní",J135,0)</f>
        <v>0</v>
      </c>
      <c r="BF135" s="128">
        <f>IF(N135="snížená",J135,0)</f>
        <v>0</v>
      </c>
      <c r="BG135" s="128">
        <f>IF(N135="zákl. přenesená",J135,0)</f>
        <v>0</v>
      </c>
      <c r="BH135" s="128">
        <f>IF(N135="sníž. přenesená",J135,0)</f>
        <v>0</v>
      </c>
      <c r="BI135" s="128">
        <f>IF(N135="nulová",J135,0)</f>
        <v>0</v>
      </c>
      <c r="BJ135" s="36" t="s">
        <v>27</v>
      </c>
      <c r="BK135" s="128">
        <f>ROUND(I135*H135,2)</f>
        <v>0</v>
      </c>
      <c r="BL135" s="36" t="s">
        <v>31</v>
      </c>
      <c r="BM135" s="127" t="s">
        <v>675</v>
      </c>
    </row>
    <row r="136" spans="2:65" s="129" customFormat="1" x14ac:dyDescent="0.2">
      <c r="B136" s="130"/>
      <c r="D136" s="131" t="s">
        <v>49</v>
      </c>
      <c r="E136" s="132" t="s">
        <v>45</v>
      </c>
      <c r="F136" s="133" t="s">
        <v>676</v>
      </c>
      <c r="H136" s="134">
        <v>10</v>
      </c>
      <c r="I136" s="135"/>
      <c r="L136" s="130"/>
      <c r="M136" s="136"/>
      <c r="T136" s="137"/>
      <c r="AT136" s="132" t="s">
        <v>49</v>
      </c>
      <c r="AU136" s="132" t="s">
        <v>21</v>
      </c>
      <c r="AV136" s="129" t="s">
        <v>21</v>
      </c>
      <c r="AW136" s="129" t="s">
        <v>668</v>
      </c>
      <c r="AX136" s="129" t="s">
        <v>27</v>
      </c>
      <c r="AY136" s="132" t="s">
        <v>661</v>
      </c>
    </row>
    <row r="137" spans="2:65" s="43" customFormat="1" ht="33" customHeight="1" x14ac:dyDescent="0.2">
      <c r="B137" s="44"/>
      <c r="C137" s="116" t="s">
        <v>31</v>
      </c>
      <c r="D137" s="116" t="s">
        <v>662</v>
      </c>
      <c r="E137" s="117" t="s">
        <v>677</v>
      </c>
      <c r="F137" s="118" t="s">
        <v>678</v>
      </c>
      <c r="G137" s="119" t="s">
        <v>679</v>
      </c>
      <c r="H137" s="120">
        <v>1077</v>
      </c>
      <c r="I137" s="121"/>
      <c r="J137" s="120">
        <f>ROUND(I137*H137,2)</f>
        <v>0</v>
      </c>
      <c r="K137" s="122"/>
      <c r="L137" s="44"/>
      <c r="M137" s="123" t="s">
        <v>45</v>
      </c>
      <c r="N137" s="124" t="s">
        <v>616</v>
      </c>
      <c r="P137" s="125">
        <f>O137*H137</f>
        <v>0</v>
      </c>
      <c r="Q137" s="125">
        <v>0</v>
      </c>
      <c r="R137" s="125">
        <f>Q137*H137</f>
        <v>0</v>
      </c>
      <c r="S137" s="125">
        <v>0</v>
      </c>
      <c r="T137" s="126">
        <f>S137*H137</f>
        <v>0</v>
      </c>
      <c r="AR137" s="127" t="s">
        <v>31</v>
      </c>
      <c r="AT137" s="127" t="s">
        <v>662</v>
      </c>
      <c r="AU137" s="127" t="s">
        <v>21</v>
      </c>
      <c r="AY137" s="36" t="s">
        <v>661</v>
      </c>
      <c r="BE137" s="128">
        <f>IF(N137="základní",J137,0)</f>
        <v>0</v>
      </c>
      <c r="BF137" s="128">
        <f>IF(N137="snížená",J137,0)</f>
        <v>0</v>
      </c>
      <c r="BG137" s="128">
        <f>IF(N137="zákl. přenesená",J137,0)</f>
        <v>0</v>
      </c>
      <c r="BH137" s="128">
        <f>IF(N137="sníž. přenesená",J137,0)</f>
        <v>0</v>
      </c>
      <c r="BI137" s="128">
        <f>IF(N137="nulová",J137,0)</f>
        <v>0</v>
      </c>
      <c r="BJ137" s="36" t="s">
        <v>27</v>
      </c>
      <c r="BK137" s="128">
        <f>ROUND(I137*H137,2)</f>
        <v>0</v>
      </c>
      <c r="BL137" s="36" t="s">
        <v>31</v>
      </c>
      <c r="BM137" s="127" t="s">
        <v>680</v>
      </c>
    </row>
    <row r="138" spans="2:65" s="138" customFormat="1" x14ac:dyDescent="0.2">
      <c r="B138" s="139"/>
      <c r="D138" s="131" t="s">
        <v>49</v>
      </c>
      <c r="E138" s="140" t="s">
        <v>45</v>
      </c>
      <c r="F138" s="141" t="s">
        <v>681</v>
      </c>
      <c r="H138" s="140" t="s">
        <v>45</v>
      </c>
      <c r="I138" s="142"/>
      <c r="L138" s="139"/>
      <c r="M138" s="143"/>
      <c r="T138" s="144"/>
      <c r="AT138" s="140" t="s">
        <v>49</v>
      </c>
      <c r="AU138" s="140" t="s">
        <v>21</v>
      </c>
      <c r="AV138" s="138" t="s">
        <v>27</v>
      </c>
      <c r="AW138" s="138" t="s">
        <v>668</v>
      </c>
      <c r="AX138" s="138" t="s">
        <v>25</v>
      </c>
      <c r="AY138" s="140" t="s">
        <v>661</v>
      </c>
    </row>
    <row r="139" spans="2:65" s="138" customFormat="1" x14ac:dyDescent="0.2">
      <c r="B139" s="139"/>
      <c r="D139" s="131" t="s">
        <v>49</v>
      </c>
      <c r="E139" s="140" t="s">
        <v>45</v>
      </c>
      <c r="F139" s="141" t="s">
        <v>682</v>
      </c>
      <c r="H139" s="140" t="s">
        <v>45</v>
      </c>
      <c r="I139" s="142"/>
      <c r="L139" s="139"/>
      <c r="M139" s="143"/>
      <c r="T139" s="144"/>
      <c r="AT139" s="140" t="s">
        <v>49</v>
      </c>
      <c r="AU139" s="140" t="s">
        <v>21</v>
      </c>
      <c r="AV139" s="138" t="s">
        <v>27</v>
      </c>
      <c r="AW139" s="138" t="s">
        <v>668</v>
      </c>
      <c r="AX139" s="138" t="s">
        <v>25</v>
      </c>
      <c r="AY139" s="140" t="s">
        <v>661</v>
      </c>
    </row>
    <row r="140" spans="2:65" s="138" customFormat="1" x14ac:dyDescent="0.2">
      <c r="B140" s="139"/>
      <c r="D140" s="131" t="s">
        <v>49</v>
      </c>
      <c r="E140" s="140" t="s">
        <v>45</v>
      </c>
      <c r="F140" s="141" t="s">
        <v>683</v>
      </c>
      <c r="H140" s="140" t="s">
        <v>45</v>
      </c>
      <c r="I140" s="142"/>
      <c r="L140" s="139"/>
      <c r="M140" s="143"/>
      <c r="T140" s="144"/>
      <c r="AT140" s="140" t="s">
        <v>49</v>
      </c>
      <c r="AU140" s="140" t="s">
        <v>21</v>
      </c>
      <c r="AV140" s="138" t="s">
        <v>27</v>
      </c>
      <c r="AW140" s="138" t="s">
        <v>668</v>
      </c>
      <c r="AX140" s="138" t="s">
        <v>25</v>
      </c>
      <c r="AY140" s="140" t="s">
        <v>661</v>
      </c>
    </row>
    <row r="141" spans="2:65" s="138" customFormat="1" x14ac:dyDescent="0.2">
      <c r="B141" s="139"/>
      <c r="D141" s="131" t="s">
        <v>49</v>
      </c>
      <c r="E141" s="140" t="s">
        <v>45</v>
      </c>
      <c r="F141" s="141" t="s">
        <v>684</v>
      </c>
      <c r="H141" s="140" t="s">
        <v>45</v>
      </c>
      <c r="I141" s="142"/>
      <c r="L141" s="139"/>
      <c r="M141" s="143"/>
      <c r="T141" s="144"/>
      <c r="AT141" s="140" t="s">
        <v>49</v>
      </c>
      <c r="AU141" s="140" t="s">
        <v>21</v>
      </c>
      <c r="AV141" s="138" t="s">
        <v>27</v>
      </c>
      <c r="AW141" s="138" t="s">
        <v>668</v>
      </c>
      <c r="AX141" s="138" t="s">
        <v>25</v>
      </c>
      <c r="AY141" s="140" t="s">
        <v>661</v>
      </c>
    </row>
    <row r="142" spans="2:65" s="138" customFormat="1" x14ac:dyDescent="0.2">
      <c r="B142" s="139"/>
      <c r="D142" s="131" t="s">
        <v>49</v>
      </c>
      <c r="E142" s="140" t="s">
        <v>45</v>
      </c>
      <c r="F142" s="141" t="s">
        <v>685</v>
      </c>
      <c r="H142" s="140" t="s">
        <v>45</v>
      </c>
      <c r="I142" s="142"/>
      <c r="L142" s="139"/>
      <c r="M142" s="143"/>
      <c r="T142" s="144"/>
      <c r="AT142" s="140" t="s">
        <v>49</v>
      </c>
      <c r="AU142" s="140" t="s">
        <v>21</v>
      </c>
      <c r="AV142" s="138" t="s">
        <v>27</v>
      </c>
      <c r="AW142" s="138" t="s">
        <v>668</v>
      </c>
      <c r="AX142" s="138" t="s">
        <v>25</v>
      </c>
      <c r="AY142" s="140" t="s">
        <v>661</v>
      </c>
    </row>
    <row r="143" spans="2:65" s="138" customFormat="1" x14ac:dyDescent="0.2">
      <c r="B143" s="139"/>
      <c r="D143" s="131" t="s">
        <v>49</v>
      </c>
      <c r="E143" s="140" t="s">
        <v>45</v>
      </c>
      <c r="F143" s="141" t="s">
        <v>686</v>
      </c>
      <c r="H143" s="140" t="s">
        <v>45</v>
      </c>
      <c r="I143" s="142"/>
      <c r="L143" s="139"/>
      <c r="M143" s="143"/>
      <c r="T143" s="144"/>
      <c r="AT143" s="140" t="s">
        <v>49</v>
      </c>
      <c r="AU143" s="140" t="s">
        <v>21</v>
      </c>
      <c r="AV143" s="138" t="s">
        <v>27</v>
      </c>
      <c r="AW143" s="138" t="s">
        <v>668</v>
      </c>
      <c r="AX143" s="138" t="s">
        <v>25</v>
      </c>
      <c r="AY143" s="140" t="s">
        <v>661</v>
      </c>
    </row>
    <row r="144" spans="2:65" s="129" customFormat="1" x14ac:dyDescent="0.2">
      <c r="B144" s="130"/>
      <c r="D144" s="131" t="s">
        <v>49</v>
      </c>
      <c r="E144" s="132" t="s">
        <v>45</v>
      </c>
      <c r="F144" s="133" t="s">
        <v>687</v>
      </c>
      <c r="H144" s="134">
        <v>272</v>
      </c>
      <c r="I144" s="135"/>
      <c r="L144" s="130"/>
      <c r="M144" s="136"/>
      <c r="T144" s="137"/>
      <c r="AT144" s="132" t="s">
        <v>49</v>
      </c>
      <c r="AU144" s="132" t="s">
        <v>21</v>
      </c>
      <c r="AV144" s="129" t="s">
        <v>21</v>
      </c>
      <c r="AW144" s="129" t="s">
        <v>668</v>
      </c>
      <c r="AX144" s="129" t="s">
        <v>25</v>
      </c>
      <c r="AY144" s="132" t="s">
        <v>661</v>
      </c>
    </row>
    <row r="145" spans="2:51" s="138" customFormat="1" x14ac:dyDescent="0.2">
      <c r="B145" s="139"/>
      <c r="D145" s="131" t="s">
        <v>49</v>
      </c>
      <c r="E145" s="140" t="s">
        <v>45</v>
      </c>
      <c r="F145" s="141" t="s">
        <v>688</v>
      </c>
      <c r="H145" s="140" t="s">
        <v>45</v>
      </c>
      <c r="I145" s="142"/>
      <c r="L145" s="139"/>
      <c r="M145" s="143"/>
      <c r="T145" s="144"/>
      <c r="AT145" s="140" t="s">
        <v>49</v>
      </c>
      <c r="AU145" s="140" t="s">
        <v>21</v>
      </c>
      <c r="AV145" s="138" t="s">
        <v>27</v>
      </c>
      <c r="AW145" s="138" t="s">
        <v>668</v>
      </c>
      <c r="AX145" s="138" t="s">
        <v>25</v>
      </c>
      <c r="AY145" s="140" t="s">
        <v>661</v>
      </c>
    </row>
    <row r="146" spans="2:51" s="129" customFormat="1" x14ac:dyDescent="0.2">
      <c r="B146" s="130"/>
      <c r="D146" s="131" t="s">
        <v>49</v>
      </c>
      <c r="E146" s="132" t="s">
        <v>45</v>
      </c>
      <c r="F146" s="133" t="s">
        <v>689</v>
      </c>
      <c r="H146" s="134">
        <v>-63</v>
      </c>
      <c r="I146" s="135"/>
      <c r="L146" s="130"/>
      <c r="M146" s="136"/>
      <c r="T146" s="137"/>
      <c r="AT146" s="132" t="s">
        <v>49</v>
      </c>
      <c r="AU146" s="132" t="s">
        <v>21</v>
      </c>
      <c r="AV146" s="129" t="s">
        <v>21</v>
      </c>
      <c r="AW146" s="129" t="s">
        <v>668</v>
      </c>
      <c r="AX146" s="129" t="s">
        <v>25</v>
      </c>
      <c r="AY146" s="132" t="s">
        <v>661</v>
      </c>
    </row>
    <row r="147" spans="2:51" s="129" customFormat="1" x14ac:dyDescent="0.2">
      <c r="B147" s="130"/>
      <c r="D147" s="131" t="s">
        <v>49</v>
      </c>
      <c r="E147" s="132" t="s">
        <v>45</v>
      </c>
      <c r="F147" s="133" t="s">
        <v>690</v>
      </c>
      <c r="H147" s="134">
        <v>-14.96</v>
      </c>
      <c r="I147" s="135"/>
      <c r="L147" s="130"/>
      <c r="M147" s="136"/>
      <c r="T147" s="137"/>
      <c r="AT147" s="132" t="s">
        <v>49</v>
      </c>
      <c r="AU147" s="132" t="s">
        <v>21</v>
      </c>
      <c r="AV147" s="129" t="s">
        <v>21</v>
      </c>
      <c r="AW147" s="129" t="s">
        <v>668</v>
      </c>
      <c r="AX147" s="129" t="s">
        <v>25</v>
      </c>
      <c r="AY147" s="132" t="s">
        <v>661</v>
      </c>
    </row>
    <row r="148" spans="2:51" s="138" customFormat="1" x14ac:dyDescent="0.2">
      <c r="B148" s="139"/>
      <c r="D148" s="131" t="s">
        <v>49</v>
      </c>
      <c r="E148" s="140" t="s">
        <v>45</v>
      </c>
      <c r="F148" s="141" t="s">
        <v>691</v>
      </c>
      <c r="H148" s="140" t="s">
        <v>45</v>
      </c>
      <c r="I148" s="142"/>
      <c r="L148" s="139"/>
      <c r="M148" s="143"/>
      <c r="T148" s="144"/>
      <c r="AT148" s="140" t="s">
        <v>49</v>
      </c>
      <c r="AU148" s="140" t="s">
        <v>21</v>
      </c>
      <c r="AV148" s="138" t="s">
        <v>27</v>
      </c>
      <c r="AW148" s="138" t="s">
        <v>668</v>
      </c>
      <c r="AX148" s="138" t="s">
        <v>25</v>
      </c>
      <c r="AY148" s="140" t="s">
        <v>661</v>
      </c>
    </row>
    <row r="149" spans="2:51" s="129" customFormat="1" x14ac:dyDescent="0.2">
      <c r="B149" s="130"/>
      <c r="D149" s="131" t="s">
        <v>49</v>
      </c>
      <c r="E149" s="132" t="s">
        <v>45</v>
      </c>
      <c r="F149" s="133" t="s">
        <v>692</v>
      </c>
      <c r="H149" s="134">
        <v>12.5</v>
      </c>
      <c r="I149" s="135"/>
      <c r="L149" s="130"/>
      <c r="M149" s="136"/>
      <c r="T149" s="137"/>
      <c r="AT149" s="132" t="s">
        <v>49</v>
      </c>
      <c r="AU149" s="132" t="s">
        <v>21</v>
      </c>
      <c r="AV149" s="129" t="s">
        <v>21</v>
      </c>
      <c r="AW149" s="129" t="s">
        <v>668</v>
      </c>
      <c r="AX149" s="129" t="s">
        <v>25</v>
      </c>
      <c r="AY149" s="132" t="s">
        <v>661</v>
      </c>
    </row>
    <row r="150" spans="2:51" s="138" customFormat="1" x14ac:dyDescent="0.2">
      <c r="B150" s="139"/>
      <c r="D150" s="131" t="s">
        <v>49</v>
      </c>
      <c r="E150" s="140" t="s">
        <v>45</v>
      </c>
      <c r="F150" s="141" t="s">
        <v>693</v>
      </c>
      <c r="H150" s="140" t="s">
        <v>45</v>
      </c>
      <c r="I150" s="142"/>
      <c r="L150" s="139"/>
      <c r="M150" s="143"/>
      <c r="T150" s="144"/>
      <c r="AT150" s="140" t="s">
        <v>49</v>
      </c>
      <c r="AU150" s="140" t="s">
        <v>21</v>
      </c>
      <c r="AV150" s="138" t="s">
        <v>27</v>
      </c>
      <c r="AW150" s="138" t="s">
        <v>668</v>
      </c>
      <c r="AX150" s="138" t="s">
        <v>25</v>
      </c>
      <c r="AY150" s="140" t="s">
        <v>661</v>
      </c>
    </row>
    <row r="151" spans="2:51" s="129" customFormat="1" x14ac:dyDescent="0.2">
      <c r="B151" s="130"/>
      <c r="D151" s="131" t="s">
        <v>49</v>
      </c>
      <c r="E151" s="132" t="s">
        <v>45</v>
      </c>
      <c r="F151" s="133" t="s">
        <v>694</v>
      </c>
      <c r="H151" s="134">
        <v>137.69999999999999</v>
      </c>
      <c r="I151" s="135"/>
      <c r="L151" s="130"/>
      <c r="M151" s="136"/>
      <c r="T151" s="137"/>
      <c r="AT151" s="132" t="s">
        <v>49</v>
      </c>
      <c r="AU151" s="132" t="s">
        <v>21</v>
      </c>
      <c r="AV151" s="129" t="s">
        <v>21</v>
      </c>
      <c r="AW151" s="129" t="s">
        <v>668</v>
      </c>
      <c r="AX151" s="129" t="s">
        <v>25</v>
      </c>
      <c r="AY151" s="132" t="s">
        <v>661</v>
      </c>
    </row>
    <row r="152" spans="2:51" s="138" customFormat="1" x14ac:dyDescent="0.2">
      <c r="B152" s="139"/>
      <c r="D152" s="131" t="s">
        <v>49</v>
      </c>
      <c r="E152" s="140" t="s">
        <v>45</v>
      </c>
      <c r="F152" s="141" t="s">
        <v>688</v>
      </c>
      <c r="H152" s="140" t="s">
        <v>45</v>
      </c>
      <c r="I152" s="142"/>
      <c r="L152" s="139"/>
      <c r="M152" s="143"/>
      <c r="T152" s="144"/>
      <c r="AT152" s="140" t="s">
        <v>49</v>
      </c>
      <c r="AU152" s="140" t="s">
        <v>21</v>
      </c>
      <c r="AV152" s="138" t="s">
        <v>27</v>
      </c>
      <c r="AW152" s="138" t="s">
        <v>668</v>
      </c>
      <c r="AX152" s="138" t="s">
        <v>25</v>
      </c>
      <c r="AY152" s="140" t="s">
        <v>661</v>
      </c>
    </row>
    <row r="153" spans="2:51" s="129" customFormat="1" x14ac:dyDescent="0.2">
      <c r="B153" s="130"/>
      <c r="D153" s="131" t="s">
        <v>49</v>
      </c>
      <c r="E153" s="132" t="s">
        <v>45</v>
      </c>
      <c r="F153" s="133" t="s">
        <v>695</v>
      </c>
      <c r="H153" s="134">
        <v>-14.5</v>
      </c>
      <c r="I153" s="135"/>
      <c r="L153" s="130"/>
      <c r="M153" s="136"/>
      <c r="T153" s="137"/>
      <c r="AT153" s="132" t="s">
        <v>49</v>
      </c>
      <c r="AU153" s="132" t="s">
        <v>21</v>
      </c>
      <c r="AV153" s="129" t="s">
        <v>21</v>
      </c>
      <c r="AW153" s="129" t="s">
        <v>668</v>
      </c>
      <c r="AX153" s="129" t="s">
        <v>25</v>
      </c>
      <c r="AY153" s="132" t="s">
        <v>661</v>
      </c>
    </row>
    <row r="154" spans="2:51" s="129" customFormat="1" x14ac:dyDescent="0.2">
      <c r="B154" s="130"/>
      <c r="D154" s="131" t="s">
        <v>49</v>
      </c>
      <c r="E154" s="132" t="s">
        <v>45</v>
      </c>
      <c r="F154" s="133" t="s">
        <v>696</v>
      </c>
      <c r="H154" s="134">
        <v>-17.68</v>
      </c>
      <c r="I154" s="135"/>
      <c r="L154" s="130"/>
      <c r="M154" s="136"/>
      <c r="T154" s="137"/>
      <c r="AT154" s="132" t="s">
        <v>49</v>
      </c>
      <c r="AU154" s="132" t="s">
        <v>21</v>
      </c>
      <c r="AV154" s="129" t="s">
        <v>21</v>
      </c>
      <c r="AW154" s="129" t="s">
        <v>668</v>
      </c>
      <c r="AX154" s="129" t="s">
        <v>25</v>
      </c>
      <c r="AY154" s="132" t="s">
        <v>661</v>
      </c>
    </row>
    <row r="155" spans="2:51" s="138" customFormat="1" x14ac:dyDescent="0.2">
      <c r="B155" s="139"/>
      <c r="D155" s="131" t="s">
        <v>49</v>
      </c>
      <c r="E155" s="140" t="s">
        <v>45</v>
      </c>
      <c r="F155" s="141" t="s">
        <v>697</v>
      </c>
      <c r="H155" s="140" t="s">
        <v>45</v>
      </c>
      <c r="I155" s="142"/>
      <c r="L155" s="139"/>
      <c r="M155" s="143"/>
      <c r="T155" s="144"/>
      <c r="AT155" s="140" t="s">
        <v>49</v>
      </c>
      <c r="AU155" s="140" t="s">
        <v>21</v>
      </c>
      <c r="AV155" s="138" t="s">
        <v>27</v>
      </c>
      <c r="AW155" s="138" t="s">
        <v>668</v>
      </c>
      <c r="AX155" s="138" t="s">
        <v>25</v>
      </c>
      <c r="AY155" s="140" t="s">
        <v>661</v>
      </c>
    </row>
    <row r="156" spans="2:51" s="129" customFormat="1" x14ac:dyDescent="0.2">
      <c r="B156" s="130"/>
      <c r="D156" s="131" t="s">
        <v>49</v>
      </c>
      <c r="E156" s="132" t="s">
        <v>45</v>
      </c>
      <c r="F156" s="133" t="s">
        <v>698</v>
      </c>
      <c r="H156" s="134">
        <v>5.5</v>
      </c>
      <c r="I156" s="135"/>
      <c r="L156" s="130"/>
      <c r="M156" s="136"/>
      <c r="T156" s="137"/>
      <c r="AT156" s="132" t="s">
        <v>49</v>
      </c>
      <c r="AU156" s="132" t="s">
        <v>21</v>
      </c>
      <c r="AV156" s="129" t="s">
        <v>21</v>
      </c>
      <c r="AW156" s="129" t="s">
        <v>668</v>
      </c>
      <c r="AX156" s="129" t="s">
        <v>25</v>
      </c>
      <c r="AY156" s="132" t="s">
        <v>661</v>
      </c>
    </row>
    <row r="157" spans="2:51" s="138" customFormat="1" x14ac:dyDescent="0.2">
      <c r="B157" s="139"/>
      <c r="D157" s="131" t="s">
        <v>49</v>
      </c>
      <c r="E157" s="140" t="s">
        <v>45</v>
      </c>
      <c r="F157" s="141" t="s">
        <v>699</v>
      </c>
      <c r="H157" s="140" t="s">
        <v>45</v>
      </c>
      <c r="I157" s="142"/>
      <c r="L157" s="139"/>
      <c r="M157" s="143"/>
      <c r="T157" s="144"/>
      <c r="AT157" s="140" t="s">
        <v>49</v>
      </c>
      <c r="AU157" s="140" t="s">
        <v>21</v>
      </c>
      <c r="AV157" s="138" t="s">
        <v>27</v>
      </c>
      <c r="AW157" s="138" t="s">
        <v>668</v>
      </c>
      <c r="AX157" s="138" t="s">
        <v>25</v>
      </c>
      <c r="AY157" s="140" t="s">
        <v>661</v>
      </c>
    </row>
    <row r="158" spans="2:51" s="129" customFormat="1" x14ac:dyDescent="0.2">
      <c r="B158" s="130"/>
      <c r="D158" s="131" t="s">
        <v>49</v>
      </c>
      <c r="E158" s="132" t="s">
        <v>45</v>
      </c>
      <c r="F158" s="133" t="s">
        <v>700</v>
      </c>
      <c r="H158" s="134">
        <v>865</v>
      </c>
      <c r="I158" s="135"/>
      <c r="L158" s="130"/>
      <c r="M158" s="136"/>
      <c r="T158" s="137"/>
      <c r="AT158" s="132" t="s">
        <v>49</v>
      </c>
      <c r="AU158" s="132" t="s">
        <v>21</v>
      </c>
      <c r="AV158" s="129" t="s">
        <v>21</v>
      </c>
      <c r="AW158" s="129" t="s">
        <v>668</v>
      </c>
      <c r="AX158" s="129" t="s">
        <v>25</v>
      </c>
      <c r="AY158" s="132" t="s">
        <v>661</v>
      </c>
    </row>
    <row r="159" spans="2:51" s="138" customFormat="1" x14ac:dyDescent="0.2">
      <c r="B159" s="139"/>
      <c r="D159" s="131" t="s">
        <v>49</v>
      </c>
      <c r="E159" s="140" t="s">
        <v>45</v>
      </c>
      <c r="F159" s="141" t="s">
        <v>688</v>
      </c>
      <c r="H159" s="140" t="s">
        <v>45</v>
      </c>
      <c r="I159" s="142"/>
      <c r="L159" s="139"/>
      <c r="M159" s="143"/>
      <c r="T159" s="144"/>
      <c r="AT159" s="140" t="s">
        <v>49</v>
      </c>
      <c r="AU159" s="140" t="s">
        <v>21</v>
      </c>
      <c r="AV159" s="138" t="s">
        <v>27</v>
      </c>
      <c r="AW159" s="138" t="s">
        <v>668</v>
      </c>
      <c r="AX159" s="138" t="s">
        <v>25</v>
      </c>
      <c r="AY159" s="140" t="s">
        <v>661</v>
      </c>
    </row>
    <row r="160" spans="2:51" s="129" customFormat="1" x14ac:dyDescent="0.2">
      <c r="B160" s="130"/>
      <c r="D160" s="131" t="s">
        <v>49</v>
      </c>
      <c r="E160" s="132" t="s">
        <v>45</v>
      </c>
      <c r="F160" s="133" t="s">
        <v>701</v>
      </c>
      <c r="H160" s="134">
        <v>-167.5</v>
      </c>
      <c r="I160" s="135"/>
      <c r="L160" s="130"/>
      <c r="M160" s="136"/>
      <c r="T160" s="137"/>
      <c r="AT160" s="132" t="s">
        <v>49</v>
      </c>
      <c r="AU160" s="132" t="s">
        <v>21</v>
      </c>
      <c r="AV160" s="129" t="s">
        <v>21</v>
      </c>
      <c r="AW160" s="129" t="s">
        <v>668</v>
      </c>
      <c r="AX160" s="129" t="s">
        <v>25</v>
      </c>
      <c r="AY160" s="132" t="s">
        <v>661</v>
      </c>
    </row>
    <row r="161" spans="2:65" s="129" customFormat="1" x14ac:dyDescent="0.2">
      <c r="B161" s="130"/>
      <c r="D161" s="131" t="s">
        <v>49</v>
      </c>
      <c r="E161" s="132" t="s">
        <v>45</v>
      </c>
      <c r="F161" s="133" t="s">
        <v>702</v>
      </c>
      <c r="H161" s="134">
        <v>-4.08</v>
      </c>
      <c r="I161" s="135"/>
      <c r="L161" s="130"/>
      <c r="M161" s="136"/>
      <c r="T161" s="137"/>
      <c r="AT161" s="132" t="s">
        <v>49</v>
      </c>
      <c r="AU161" s="132" t="s">
        <v>21</v>
      </c>
      <c r="AV161" s="129" t="s">
        <v>21</v>
      </c>
      <c r="AW161" s="129" t="s">
        <v>668</v>
      </c>
      <c r="AX161" s="129" t="s">
        <v>25</v>
      </c>
      <c r="AY161" s="132" t="s">
        <v>661</v>
      </c>
    </row>
    <row r="162" spans="2:65" s="138" customFormat="1" x14ac:dyDescent="0.2">
      <c r="B162" s="139"/>
      <c r="D162" s="131" t="s">
        <v>49</v>
      </c>
      <c r="E162" s="140" t="s">
        <v>45</v>
      </c>
      <c r="F162" s="141" t="s">
        <v>703</v>
      </c>
      <c r="H162" s="140" t="s">
        <v>45</v>
      </c>
      <c r="I162" s="142"/>
      <c r="L162" s="139"/>
      <c r="M162" s="143"/>
      <c r="T162" s="144"/>
      <c r="AT162" s="140" t="s">
        <v>49</v>
      </c>
      <c r="AU162" s="140" t="s">
        <v>21</v>
      </c>
      <c r="AV162" s="138" t="s">
        <v>27</v>
      </c>
      <c r="AW162" s="138" t="s">
        <v>668</v>
      </c>
      <c r="AX162" s="138" t="s">
        <v>25</v>
      </c>
      <c r="AY162" s="140" t="s">
        <v>661</v>
      </c>
    </row>
    <row r="163" spans="2:65" s="129" customFormat="1" x14ac:dyDescent="0.2">
      <c r="B163" s="130"/>
      <c r="D163" s="131" t="s">
        <v>49</v>
      </c>
      <c r="E163" s="132" t="s">
        <v>45</v>
      </c>
      <c r="F163" s="133" t="s">
        <v>704</v>
      </c>
      <c r="H163" s="134">
        <v>34</v>
      </c>
      <c r="I163" s="135"/>
      <c r="L163" s="130"/>
      <c r="M163" s="136"/>
      <c r="T163" s="137"/>
      <c r="AT163" s="132" t="s">
        <v>49</v>
      </c>
      <c r="AU163" s="132" t="s">
        <v>21</v>
      </c>
      <c r="AV163" s="129" t="s">
        <v>21</v>
      </c>
      <c r="AW163" s="129" t="s">
        <v>668</v>
      </c>
      <c r="AX163" s="129" t="s">
        <v>25</v>
      </c>
      <c r="AY163" s="132" t="s">
        <v>661</v>
      </c>
    </row>
    <row r="164" spans="2:65" s="138" customFormat="1" x14ac:dyDescent="0.2">
      <c r="B164" s="139"/>
      <c r="D164" s="131" t="s">
        <v>49</v>
      </c>
      <c r="E164" s="140" t="s">
        <v>45</v>
      </c>
      <c r="F164" s="141" t="s">
        <v>705</v>
      </c>
      <c r="H164" s="140" t="s">
        <v>45</v>
      </c>
      <c r="I164" s="142"/>
      <c r="L164" s="139"/>
      <c r="M164" s="143"/>
      <c r="T164" s="144"/>
      <c r="AT164" s="140" t="s">
        <v>49</v>
      </c>
      <c r="AU164" s="140" t="s">
        <v>21</v>
      </c>
      <c r="AV164" s="138" t="s">
        <v>27</v>
      </c>
      <c r="AW164" s="138" t="s">
        <v>668</v>
      </c>
      <c r="AX164" s="138" t="s">
        <v>25</v>
      </c>
      <c r="AY164" s="140" t="s">
        <v>661</v>
      </c>
    </row>
    <row r="165" spans="2:65" s="129" customFormat="1" x14ac:dyDescent="0.2">
      <c r="B165" s="130"/>
      <c r="D165" s="131" t="s">
        <v>49</v>
      </c>
      <c r="E165" s="132" t="s">
        <v>45</v>
      </c>
      <c r="F165" s="133" t="s">
        <v>706</v>
      </c>
      <c r="H165" s="134">
        <v>32.020000000000003</v>
      </c>
      <c r="I165" s="135"/>
      <c r="L165" s="130"/>
      <c r="M165" s="136"/>
      <c r="T165" s="137"/>
      <c r="AT165" s="132" t="s">
        <v>49</v>
      </c>
      <c r="AU165" s="132" t="s">
        <v>21</v>
      </c>
      <c r="AV165" s="129" t="s">
        <v>21</v>
      </c>
      <c r="AW165" s="129" t="s">
        <v>668</v>
      </c>
      <c r="AX165" s="129" t="s">
        <v>25</v>
      </c>
      <c r="AY165" s="132" t="s">
        <v>661</v>
      </c>
    </row>
    <row r="166" spans="2:65" s="145" customFormat="1" x14ac:dyDescent="0.2">
      <c r="B166" s="146"/>
      <c r="D166" s="131" t="s">
        <v>49</v>
      </c>
      <c r="E166" s="147" t="s">
        <v>45</v>
      </c>
      <c r="F166" s="148" t="s">
        <v>707</v>
      </c>
      <c r="H166" s="149">
        <v>1077</v>
      </c>
      <c r="I166" s="150"/>
      <c r="L166" s="146"/>
      <c r="M166" s="151"/>
      <c r="T166" s="152"/>
      <c r="AT166" s="147" t="s">
        <v>49</v>
      </c>
      <c r="AU166" s="147" t="s">
        <v>21</v>
      </c>
      <c r="AV166" s="145" t="s">
        <v>31</v>
      </c>
      <c r="AW166" s="145" t="s">
        <v>668</v>
      </c>
      <c r="AX166" s="145" t="s">
        <v>27</v>
      </c>
      <c r="AY166" s="147" t="s">
        <v>661</v>
      </c>
    </row>
    <row r="167" spans="2:65" s="43" customFormat="1" ht="24.2" customHeight="1" x14ac:dyDescent="0.2">
      <c r="B167" s="44"/>
      <c r="C167" s="116" t="s">
        <v>33</v>
      </c>
      <c r="D167" s="116" t="s">
        <v>662</v>
      </c>
      <c r="E167" s="117" t="s">
        <v>708</v>
      </c>
      <c r="F167" s="118" t="s">
        <v>709</v>
      </c>
      <c r="G167" s="119" t="s">
        <v>679</v>
      </c>
      <c r="H167" s="120">
        <v>44</v>
      </c>
      <c r="I167" s="121"/>
      <c r="J167" s="120">
        <f>ROUND(I167*H167,2)</f>
        <v>0</v>
      </c>
      <c r="K167" s="122"/>
      <c r="L167" s="44"/>
      <c r="M167" s="123" t="s">
        <v>45</v>
      </c>
      <c r="N167" s="124" t="s">
        <v>616</v>
      </c>
      <c r="P167" s="125">
        <f>O167*H167</f>
        <v>0</v>
      </c>
      <c r="Q167" s="125">
        <v>0</v>
      </c>
      <c r="R167" s="125">
        <f>Q167*H167</f>
        <v>0</v>
      </c>
      <c r="S167" s="125">
        <v>0</v>
      </c>
      <c r="T167" s="126">
        <f>S167*H167</f>
        <v>0</v>
      </c>
      <c r="AR167" s="127" t="s">
        <v>31</v>
      </c>
      <c r="AT167" s="127" t="s">
        <v>662</v>
      </c>
      <c r="AU167" s="127" t="s">
        <v>21</v>
      </c>
      <c r="AY167" s="36" t="s">
        <v>661</v>
      </c>
      <c r="BE167" s="128">
        <f>IF(N167="základní",J167,0)</f>
        <v>0</v>
      </c>
      <c r="BF167" s="128">
        <f>IF(N167="snížená",J167,0)</f>
        <v>0</v>
      </c>
      <c r="BG167" s="128">
        <f>IF(N167="zákl. přenesená",J167,0)</f>
        <v>0</v>
      </c>
      <c r="BH167" s="128">
        <f>IF(N167="sníž. přenesená",J167,0)</f>
        <v>0</v>
      </c>
      <c r="BI167" s="128">
        <f>IF(N167="nulová",J167,0)</f>
        <v>0</v>
      </c>
      <c r="BJ167" s="36" t="s">
        <v>27</v>
      </c>
      <c r="BK167" s="128">
        <f>ROUND(I167*H167,2)</f>
        <v>0</v>
      </c>
      <c r="BL167" s="36" t="s">
        <v>31</v>
      </c>
      <c r="BM167" s="127" t="s">
        <v>710</v>
      </c>
    </row>
    <row r="168" spans="2:65" s="129" customFormat="1" x14ac:dyDescent="0.2">
      <c r="B168" s="130"/>
      <c r="D168" s="131" t="s">
        <v>49</v>
      </c>
      <c r="E168" s="132" t="s">
        <v>45</v>
      </c>
      <c r="F168" s="133" t="s">
        <v>711</v>
      </c>
      <c r="H168" s="134">
        <v>44</v>
      </c>
      <c r="I168" s="135"/>
      <c r="L168" s="130"/>
      <c r="M168" s="136"/>
      <c r="T168" s="137"/>
      <c r="AT168" s="132" t="s">
        <v>49</v>
      </c>
      <c r="AU168" s="132" t="s">
        <v>21</v>
      </c>
      <c r="AV168" s="129" t="s">
        <v>21</v>
      </c>
      <c r="AW168" s="129" t="s">
        <v>668</v>
      </c>
      <c r="AX168" s="129" t="s">
        <v>27</v>
      </c>
      <c r="AY168" s="132" t="s">
        <v>661</v>
      </c>
    </row>
    <row r="169" spans="2:65" s="43" customFormat="1" ht="21.75" customHeight="1" x14ac:dyDescent="0.2">
      <c r="B169" s="44"/>
      <c r="C169" s="116" t="s">
        <v>35</v>
      </c>
      <c r="D169" s="116" t="s">
        <v>662</v>
      </c>
      <c r="E169" s="117" t="s">
        <v>712</v>
      </c>
      <c r="F169" s="118" t="s">
        <v>713</v>
      </c>
      <c r="G169" s="119" t="s">
        <v>714</v>
      </c>
      <c r="H169" s="120">
        <v>2650</v>
      </c>
      <c r="I169" s="121"/>
      <c r="J169" s="120">
        <f>ROUND(I169*H169,2)</f>
        <v>0</v>
      </c>
      <c r="K169" s="122"/>
      <c r="L169" s="44"/>
      <c r="M169" s="123" t="s">
        <v>45</v>
      </c>
      <c r="N169" s="124" t="s">
        <v>616</v>
      </c>
      <c r="P169" s="125">
        <f>O169*H169</f>
        <v>0</v>
      </c>
      <c r="Q169" s="125">
        <v>5.8E-4</v>
      </c>
      <c r="R169" s="125">
        <f>Q169*H169</f>
        <v>1.5369999999999999</v>
      </c>
      <c r="S169" s="125">
        <v>0</v>
      </c>
      <c r="T169" s="126">
        <f>S169*H169</f>
        <v>0</v>
      </c>
      <c r="AR169" s="127" t="s">
        <v>31</v>
      </c>
      <c r="AT169" s="127" t="s">
        <v>662</v>
      </c>
      <c r="AU169" s="127" t="s">
        <v>21</v>
      </c>
      <c r="AY169" s="36" t="s">
        <v>661</v>
      </c>
      <c r="BE169" s="128">
        <f>IF(N169="základní",J169,0)</f>
        <v>0</v>
      </c>
      <c r="BF169" s="128">
        <f>IF(N169="snížená",J169,0)</f>
        <v>0</v>
      </c>
      <c r="BG169" s="128">
        <f>IF(N169="zákl. přenesená",J169,0)</f>
        <v>0</v>
      </c>
      <c r="BH169" s="128">
        <f>IF(N169="sníž. přenesená",J169,0)</f>
        <v>0</v>
      </c>
      <c r="BI169" s="128">
        <f>IF(N169="nulová",J169,0)</f>
        <v>0</v>
      </c>
      <c r="BJ169" s="36" t="s">
        <v>27</v>
      </c>
      <c r="BK169" s="128">
        <f>ROUND(I169*H169,2)</f>
        <v>0</v>
      </c>
      <c r="BL169" s="36" t="s">
        <v>31</v>
      </c>
      <c r="BM169" s="127" t="s">
        <v>715</v>
      </c>
    </row>
    <row r="170" spans="2:65" s="138" customFormat="1" x14ac:dyDescent="0.2">
      <c r="B170" s="139"/>
      <c r="D170" s="131" t="s">
        <v>49</v>
      </c>
      <c r="E170" s="140" t="s">
        <v>45</v>
      </c>
      <c r="F170" s="141" t="s">
        <v>686</v>
      </c>
      <c r="H170" s="140" t="s">
        <v>45</v>
      </c>
      <c r="I170" s="142"/>
      <c r="L170" s="139"/>
      <c r="M170" s="143"/>
      <c r="T170" s="144"/>
      <c r="AT170" s="140" t="s">
        <v>49</v>
      </c>
      <c r="AU170" s="140" t="s">
        <v>21</v>
      </c>
      <c r="AV170" s="138" t="s">
        <v>27</v>
      </c>
      <c r="AW170" s="138" t="s">
        <v>668</v>
      </c>
      <c r="AX170" s="138" t="s">
        <v>25</v>
      </c>
      <c r="AY170" s="140" t="s">
        <v>661</v>
      </c>
    </row>
    <row r="171" spans="2:65" s="129" customFormat="1" x14ac:dyDescent="0.2">
      <c r="B171" s="130"/>
      <c r="D171" s="131" t="s">
        <v>49</v>
      </c>
      <c r="E171" s="132" t="s">
        <v>45</v>
      </c>
      <c r="F171" s="133" t="s">
        <v>716</v>
      </c>
      <c r="H171" s="134">
        <v>544</v>
      </c>
      <c r="I171" s="135"/>
      <c r="L171" s="130"/>
      <c r="M171" s="136"/>
      <c r="T171" s="137"/>
      <c r="AT171" s="132" t="s">
        <v>49</v>
      </c>
      <c r="AU171" s="132" t="s">
        <v>21</v>
      </c>
      <c r="AV171" s="129" t="s">
        <v>21</v>
      </c>
      <c r="AW171" s="129" t="s">
        <v>668</v>
      </c>
      <c r="AX171" s="129" t="s">
        <v>25</v>
      </c>
      <c r="AY171" s="132" t="s">
        <v>661</v>
      </c>
    </row>
    <row r="172" spans="2:65" s="138" customFormat="1" x14ac:dyDescent="0.2">
      <c r="B172" s="139"/>
      <c r="D172" s="131" t="s">
        <v>49</v>
      </c>
      <c r="E172" s="140" t="s">
        <v>45</v>
      </c>
      <c r="F172" s="141" t="s">
        <v>693</v>
      </c>
      <c r="H172" s="140" t="s">
        <v>45</v>
      </c>
      <c r="I172" s="142"/>
      <c r="L172" s="139"/>
      <c r="M172" s="143"/>
      <c r="T172" s="144"/>
      <c r="AT172" s="140" t="s">
        <v>49</v>
      </c>
      <c r="AU172" s="140" t="s">
        <v>21</v>
      </c>
      <c r="AV172" s="138" t="s">
        <v>27</v>
      </c>
      <c r="AW172" s="138" t="s">
        <v>668</v>
      </c>
      <c r="AX172" s="138" t="s">
        <v>25</v>
      </c>
      <c r="AY172" s="140" t="s">
        <v>661</v>
      </c>
    </row>
    <row r="173" spans="2:65" s="129" customFormat="1" x14ac:dyDescent="0.2">
      <c r="B173" s="130"/>
      <c r="D173" s="131" t="s">
        <v>49</v>
      </c>
      <c r="E173" s="132" t="s">
        <v>45</v>
      </c>
      <c r="F173" s="133" t="s">
        <v>717</v>
      </c>
      <c r="H173" s="134">
        <v>275.39999999999998</v>
      </c>
      <c r="I173" s="135"/>
      <c r="L173" s="130"/>
      <c r="M173" s="136"/>
      <c r="T173" s="137"/>
      <c r="AT173" s="132" t="s">
        <v>49</v>
      </c>
      <c r="AU173" s="132" t="s">
        <v>21</v>
      </c>
      <c r="AV173" s="129" t="s">
        <v>21</v>
      </c>
      <c r="AW173" s="129" t="s">
        <v>668</v>
      </c>
      <c r="AX173" s="129" t="s">
        <v>25</v>
      </c>
      <c r="AY173" s="132" t="s">
        <v>661</v>
      </c>
    </row>
    <row r="174" spans="2:65" s="138" customFormat="1" x14ac:dyDescent="0.2">
      <c r="B174" s="139"/>
      <c r="D174" s="131" t="s">
        <v>49</v>
      </c>
      <c r="E174" s="140" t="s">
        <v>45</v>
      </c>
      <c r="F174" s="141" t="s">
        <v>699</v>
      </c>
      <c r="H174" s="140" t="s">
        <v>45</v>
      </c>
      <c r="I174" s="142"/>
      <c r="L174" s="139"/>
      <c r="M174" s="143"/>
      <c r="T174" s="144"/>
      <c r="AT174" s="140" t="s">
        <v>49</v>
      </c>
      <c r="AU174" s="140" t="s">
        <v>21</v>
      </c>
      <c r="AV174" s="138" t="s">
        <v>27</v>
      </c>
      <c r="AW174" s="138" t="s">
        <v>668</v>
      </c>
      <c r="AX174" s="138" t="s">
        <v>25</v>
      </c>
      <c r="AY174" s="140" t="s">
        <v>661</v>
      </c>
    </row>
    <row r="175" spans="2:65" s="129" customFormat="1" x14ac:dyDescent="0.2">
      <c r="B175" s="130"/>
      <c r="D175" s="131" t="s">
        <v>49</v>
      </c>
      <c r="E175" s="132" t="s">
        <v>45</v>
      </c>
      <c r="F175" s="133" t="s">
        <v>718</v>
      </c>
      <c r="H175" s="134">
        <v>1730</v>
      </c>
      <c r="I175" s="135"/>
      <c r="L175" s="130"/>
      <c r="M175" s="136"/>
      <c r="T175" s="137"/>
      <c r="AT175" s="132" t="s">
        <v>49</v>
      </c>
      <c r="AU175" s="132" t="s">
        <v>21</v>
      </c>
      <c r="AV175" s="129" t="s">
        <v>21</v>
      </c>
      <c r="AW175" s="129" t="s">
        <v>668</v>
      </c>
      <c r="AX175" s="129" t="s">
        <v>25</v>
      </c>
      <c r="AY175" s="132" t="s">
        <v>661</v>
      </c>
    </row>
    <row r="176" spans="2:65" s="138" customFormat="1" x14ac:dyDescent="0.2">
      <c r="B176" s="139"/>
      <c r="D176" s="131" t="s">
        <v>49</v>
      </c>
      <c r="E176" s="140" t="s">
        <v>45</v>
      </c>
      <c r="F176" s="141" t="s">
        <v>719</v>
      </c>
      <c r="H176" s="140" t="s">
        <v>45</v>
      </c>
      <c r="I176" s="142"/>
      <c r="L176" s="139"/>
      <c r="M176" s="143"/>
      <c r="T176" s="144"/>
      <c r="AT176" s="140" t="s">
        <v>49</v>
      </c>
      <c r="AU176" s="140" t="s">
        <v>21</v>
      </c>
      <c r="AV176" s="138" t="s">
        <v>27</v>
      </c>
      <c r="AW176" s="138" t="s">
        <v>668</v>
      </c>
      <c r="AX176" s="138" t="s">
        <v>25</v>
      </c>
      <c r="AY176" s="140" t="s">
        <v>661</v>
      </c>
    </row>
    <row r="177" spans="2:65" s="129" customFormat="1" x14ac:dyDescent="0.2">
      <c r="B177" s="130"/>
      <c r="D177" s="131" t="s">
        <v>49</v>
      </c>
      <c r="E177" s="132" t="s">
        <v>45</v>
      </c>
      <c r="F177" s="133" t="s">
        <v>720</v>
      </c>
      <c r="H177" s="134">
        <v>100.6</v>
      </c>
      <c r="I177" s="135"/>
      <c r="L177" s="130"/>
      <c r="M177" s="136"/>
      <c r="T177" s="137"/>
      <c r="AT177" s="132" t="s">
        <v>49</v>
      </c>
      <c r="AU177" s="132" t="s">
        <v>21</v>
      </c>
      <c r="AV177" s="129" t="s">
        <v>21</v>
      </c>
      <c r="AW177" s="129" t="s">
        <v>668</v>
      </c>
      <c r="AX177" s="129" t="s">
        <v>25</v>
      </c>
      <c r="AY177" s="132" t="s">
        <v>661</v>
      </c>
    </row>
    <row r="178" spans="2:65" s="145" customFormat="1" x14ac:dyDescent="0.2">
      <c r="B178" s="146"/>
      <c r="D178" s="131" t="s">
        <v>49</v>
      </c>
      <c r="E178" s="147" t="s">
        <v>45</v>
      </c>
      <c r="F178" s="148" t="s">
        <v>707</v>
      </c>
      <c r="H178" s="149">
        <v>2650</v>
      </c>
      <c r="I178" s="150"/>
      <c r="L178" s="146"/>
      <c r="M178" s="151"/>
      <c r="T178" s="152"/>
      <c r="AT178" s="147" t="s">
        <v>49</v>
      </c>
      <c r="AU178" s="147" t="s">
        <v>21</v>
      </c>
      <c r="AV178" s="145" t="s">
        <v>31</v>
      </c>
      <c r="AW178" s="145" t="s">
        <v>668</v>
      </c>
      <c r="AX178" s="145" t="s">
        <v>27</v>
      </c>
      <c r="AY178" s="147" t="s">
        <v>661</v>
      </c>
    </row>
    <row r="179" spans="2:65" s="43" customFormat="1" ht="21.75" customHeight="1" x14ac:dyDescent="0.2">
      <c r="B179" s="44"/>
      <c r="C179" s="116" t="s">
        <v>106</v>
      </c>
      <c r="D179" s="116" t="s">
        <v>662</v>
      </c>
      <c r="E179" s="117" t="s">
        <v>721</v>
      </c>
      <c r="F179" s="118" t="s">
        <v>722</v>
      </c>
      <c r="G179" s="119" t="s">
        <v>714</v>
      </c>
      <c r="H179" s="120">
        <v>2650</v>
      </c>
      <c r="I179" s="121"/>
      <c r="J179" s="120">
        <f>ROUND(I179*H179,2)</f>
        <v>0</v>
      </c>
      <c r="K179" s="122"/>
      <c r="L179" s="44"/>
      <c r="M179" s="123" t="s">
        <v>45</v>
      </c>
      <c r="N179" s="124" t="s">
        <v>616</v>
      </c>
      <c r="P179" s="125">
        <f>O179*H179</f>
        <v>0</v>
      </c>
      <c r="Q179" s="125">
        <v>0</v>
      </c>
      <c r="R179" s="125">
        <f>Q179*H179</f>
        <v>0</v>
      </c>
      <c r="S179" s="125">
        <v>0</v>
      </c>
      <c r="T179" s="126">
        <f>S179*H179</f>
        <v>0</v>
      </c>
      <c r="AR179" s="127" t="s">
        <v>31</v>
      </c>
      <c r="AT179" s="127" t="s">
        <v>662</v>
      </c>
      <c r="AU179" s="127" t="s">
        <v>21</v>
      </c>
      <c r="AY179" s="36" t="s">
        <v>661</v>
      </c>
      <c r="BE179" s="128">
        <f>IF(N179="základní",J179,0)</f>
        <v>0</v>
      </c>
      <c r="BF179" s="128">
        <f>IF(N179="snížená",J179,0)</f>
        <v>0</v>
      </c>
      <c r="BG179" s="128">
        <f>IF(N179="zákl. přenesená",J179,0)</f>
        <v>0</v>
      </c>
      <c r="BH179" s="128">
        <f>IF(N179="sníž. přenesená",J179,0)</f>
        <v>0</v>
      </c>
      <c r="BI179" s="128">
        <f>IF(N179="nulová",J179,0)</f>
        <v>0</v>
      </c>
      <c r="BJ179" s="36" t="s">
        <v>27</v>
      </c>
      <c r="BK179" s="128">
        <f>ROUND(I179*H179,2)</f>
        <v>0</v>
      </c>
      <c r="BL179" s="36" t="s">
        <v>31</v>
      </c>
      <c r="BM179" s="127" t="s">
        <v>723</v>
      </c>
    </row>
    <row r="180" spans="2:65" s="43" customFormat="1" ht="24.2" customHeight="1" x14ac:dyDescent="0.2">
      <c r="B180" s="44"/>
      <c r="C180" s="116" t="s">
        <v>111</v>
      </c>
      <c r="D180" s="116" t="s">
        <v>662</v>
      </c>
      <c r="E180" s="117" t="s">
        <v>724</v>
      </c>
      <c r="F180" s="118" t="s">
        <v>725</v>
      </c>
      <c r="G180" s="119" t="s">
        <v>679</v>
      </c>
      <c r="H180" s="120">
        <v>305.60000000000002</v>
      </c>
      <c r="I180" s="121"/>
      <c r="J180" s="120">
        <f>ROUND(I180*H180,2)</f>
        <v>0</v>
      </c>
      <c r="K180" s="122"/>
      <c r="L180" s="44"/>
      <c r="M180" s="123" t="s">
        <v>45</v>
      </c>
      <c r="N180" s="124" t="s">
        <v>616</v>
      </c>
      <c r="P180" s="125">
        <f>O180*H180</f>
        <v>0</v>
      </c>
      <c r="Q180" s="125">
        <v>0</v>
      </c>
      <c r="R180" s="125">
        <f>Q180*H180</f>
        <v>0</v>
      </c>
      <c r="S180" s="125">
        <v>0</v>
      </c>
      <c r="T180" s="126">
        <f>S180*H180</f>
        <v>0</v>
      </c>
      <c r="AR180" s="127" t="s">
        <v>31</v>
      </c>
      <c r="AT180" s="127" t="s">
        <v>662</v>
      </c>
      <c r="AU180" s="127" t="s">
        <v>21</v>
      </c>
      <c r="AY180" s="36" t="s">
        <v>661</v>
      </c>
      <c r="BE180" s="128">
        <f>IF(N180="základní",J180,0)</f>
        <v>0</v>
      </c>
      <c r="BF180" s="128">
        <f>IF(N180="snížená",J180,0)</f>
        <v>0</v>
      </c>
      <c r="BG180" s="128">
        <f>IF(N180="zákl. přenesená",J180,0)</f>
        <v>0</v>
      </c>
      <c r="BH180" s="128">
        <f>IF(N180="sníž. přenesená",J180,0)</f>
        <v>0</v>
      </c>
      <c r="BI180" s="128">
        <f>IF(N180="nulová",J180,0)</f>
        <v>0</v>
      </c>
      <c r="BJ180" s="36" t="s">
        <v>27</v>
      </c>
      <c r="BK180" s="128">
        <f>ROUND(I180*H180,2)</f>
        <v>0</v>
      </c>
      <c r="BL180" s="36" t="s">
        <v>31</v>
      </c>
      <c r="BM180" s="127" t="s">
        <v>726</v>
      </c>
    </row>
    <row r="181" spans="2:65" s="138" customFormat="1" x14ac:dyDescent="0.2">
      <c r="B181" s="139"/>
      <c r="D181" s="131" t="s">
        <v>49</v>
      </c>
      <c r="E181" s="140" t="s">
        <v>45</v>
      </c>
      <c r="F181" s="141" t="s">
        <v>727</v>
      </c>
      <c r="H181" s="140" t="s">
        <v>45</v>
      </c>
      <c r="I181" s="142"/>
      <c r="L181" s="139"/>
      <c r="M181" s="143"/>
      <c r="T181" s="144"/>
      <c r="AT181" s="140" t="s">
        <v>49</v>
      </c>
      <c r="AU181" s="140" t="s">
        <v>21</v>
      </c>
      <c r="AV181" s="138" t="s">
        <v>27</v>
      </c>
      <c r="AW181" s="138" t="s">
        <v>668</v>
      </c>
      <c r="AX181" s="138" t="s">
        <v>25</v>
      </c>
      <c r="AY181" s="140" t="s">
        <v>661</v>
      </c>
    </row>
    <row r="182" spans="2:65" s="138" customFormat="1" x14ac:dyDescent="0.2">
      <c r="B182" s="139"/>
      <c r="D182" s="131" t="s">
        <v>49</v>
      </c>
      <c r="E182" s="140" t="s">
        <v>45</v>
      </c>
      <c r="F182" s="141" t="s">
        <v>728</v>
      </c>
      <c r="H182" s="140" t="s">
        <v>45</v>
      </c>
      <c r="I182" s="142"/>
      <c r="L182" s="139"/>
      <c r="M182" s="143"/>
      <c r="T182" s="144"/>
      <c r="AT182" s="140" t="s">
        <v>49</v>
      </c>
      <c r="AU182" s="140" t="s">
        <v>21</v>
      </c>
      <c r="AV182" s="138" t="s">
        <v>27</v>
      </c>
      <c r="AW182" s="138" t="s">
        <v>668</v>
      </c>
      <c r="AX182" s="138" t="s">
        <v>25</v>
      </c>
      <c r="AY182" s="140" t="s">
        <v>661</v>
      </c>
    </row>
    <row r="183" spans="2:65" s="129" customFormat="1" x14ac:dyDescent="0.2">
      <c r="B183" s="130"/>
      <c r="D183" s="131" t="s">
        <v>49</v>
      </c>
      <c r="E183" s="132" t="s">
        <v>45</v>
      </c>
      <c r="F183" s="133" t="s">
        <v>729</v>
      </c>
      <c r="H183" s="134">
        <v>312.60000000000002</v>
      </c>
      <c r="I183" s="135"/>
      <c r="L183" s="130"/>
      <c r="M183" s="136"/>
      <c r="T183" s="137"/>
      <c r="AT183" s="132" t="s">
        <v>49</v>
      </c>
      <c r="AU183" s="132" t="s">
        <v>21</v>
      </c>
      <c r="AV183" s="129" t="s">
        <v>21</v>
      </c>
      <c r="AW183" s="129" t="s">
        <v>668</v>
      </c>
      <c r="AX183" s="129" t="s">
        <v>25</v>
      </c>
      <c r="AY183" s="132" t="s">
        <v>661</v>
      </c>
    </row>
    <row r="184" spans="2:65" s="138" customFormat="1" x14ac:dyDescent="0.2">
      <c r="B184" s="139"/>
      <c r="D184" s="131" t="s">
        <v>49</v>
      </c>
      <c r="E184" s="140" t="s">
        <v>45</v>
      </c>
      <c r="F184" s="141" t="s">
        <v>730</v>
      </c>
      <c r="H184" s="140" t="s">
        <v>45</v>
      </c>
      <c r="I184" s="142"/>
      <c r="L184" s="139"/>
      <c r="M184" s="143"/>
      <c r="T184" s="144"/>
      <c r="AT184" s="140" t="s">
        <v>49</v>
      </c>
      <c r="AU184" s="140" t="s">
        <v>21</v>
      </c>
      <c r="AV184" s="138" t="s">
        <v>27</v>
      </c>
      <c r="AW184" s="138" t="s">
        <v>668</v>
      </c>
      <c r="AX184" s="138" t="s">
        <v>25</v>
      </c>
      <c r="AY184" s="140" t="s">
        <v>661</v>
      </c>
    </row>
    <row r="185" spans="2:65" s="129" customFormat="1" x14ac:dyDescent="0.2">
      <c r="B185" s="130"/>
      <c r="D185" s="131" t="s">
        <v>49</v>
      </c>
      <c r="E185" s="132" t="s">
        <v>45</v>
      </c>
      <c r="F185" s="133" t="s">
        <v>731</v>
      </c>
      <c r="H185" s="134">
        <v>30</v>
      </c>
      <c r="I185" s="135"/>
      <c r="L185" s="130"/>
      <c r="M185" s="136"/>
      <c r="T185" s="137"/>
      <c r="AT185" s="132" t="s">
        <v>49</v>
      </c>
      <c r="AU185" s="132" t="s">
        <v>21</v>
      </c>
      <c r="AV185" s="129" t="s">
        <v>21</v>
      </c>
      <c r="AW185" s="129" t="s">
        <v>668</v>
      </c>
      <c r="AX185" s="129" t="s">
        <v>25</v>
      </c>
      <c r="AY185" s="132" t="s">
        <v>661</v>
      </c>
    </row>
    <row r="186" spans="2:65" s="153" customFormat="1" x14ac:dyDescent="0.2">
      <c r="B186" s="154"/>
      <c r="D186" s="131" t="s">
        <v>49</v>
      </c>
      <c r="E186" s="155" t="s">
        <v>45</v>
      </c>
      <c r="F186" s="156" t="s">
        <v>732</v>
      </c>
      <c r="H186" s="157">
        <v>342.6</v>
      </c>
      <c r="I186" s="158"/>
      <c r="L186" s="154"/>
      <c r="M186" s="159"/>
      <c r="T186" s="160"/>
      <c r="AT186" s="155" t="s">
        <v>49</v>
      </c>
      <c r="AU186" s="155" t="s">
        <v>21</v>
      </c>
      <c r="AV186" s="153" t="s">
        <v>20</v>
      </c>
      <c r="AW186" s="153" t="s">
        <v>668</v>
      </c>
      <c r="AX186" s="153" t="s">
        <v>25</v>
      </c>
      <c r="AY186" s="155" t="s">
        <v>661</v>
      </c>
    </row>
    <row r="187" spans="2:65" s="129" customFormat="1" x14ac:dyDescent="0.2">
      <c r="B187" s="130"/>
      <c r="D187" s="131" t="s">
        <v>49</v>
      </c>
      <c r="E187" s="132" t="s">
        <v>45</v>
      </c>
      <c r="F187" s="133" t="s">
        <v>733</v>
      </c>
      <c r="H187" s="134">
        <v>-37</v>
      </c>
      <c r="I187" s="135"/>
      <c r="L187" s="130"/>
      <c r="M187" s="136"/>
      <c r="T187" s="137"/>
      <c r="AT187" s="132" t="s">
        <v>49</v>
      </c>
      <c r="AU187" s="132" t="s">
        <v>21</v>
      </c>
      <c r="AV187" s="129" t="s">
        <v>21</v>
      </c>
      <c r="AW187" s="129" t="s">
        <v>668</v>
      </c>
      <c r="AX187" s="129" t="s">
        <v>25</v>
      </c>
      <c r="AY187" s="132" t="s">
        <v>661</v>
      </c>
    </row>
    <row r="188" spans="2:65" s="145" customFormat="1" x14ac:dyDescent="0.2">
      <c r="B188" s="146"/>
      <c r="D188" s="131" t="s">
        <v>49</v>
      </c>
      <c r="E188" s="147" t="s">
        <v>45</v>
      </c>
      <c r="F188" s="148" t="s">
        <v>707</v>
      </c>
      <c r="H188" s="149">
        <v>305.60000000000002</v>
      </c>
      <c r="I188" s="150"/>
      <c r="L188" s="146"/>
      <c r="M188" s="151"/>
      <c r="T188" s="152"/>
      <c r="AT188" s="147" t="s">
        <v>49</v>
      </c>
      <c r="AU188" s="147" t="s">
        <v>21</v>
      </c>
      <c r="AV188" s="145" t="s">
        <v>31</v>
      </c>
      <c r="AW188" s="145" t="s">
        <v>668</v>
      </c>
      <c r="AX188" s="145" t="s">
        <v>27</v>
      </c>
      <c r="AY188" s="147" t="s">
        <v>661</v>
      </c>
    </row>
    <row r="189" spans="2:65" s="43" customFormat="1" ht="16.5" customHeight="1" x14ac:dyDescent="0.2">
      <c r="B189" s="44"/>
      <c r="C189" s="161" t="s">
        <v>38</v>
      </c>
      <c r="D189" s="161" t="s">
        <v>114</v>
      </c>
      <c r="E189" s="162" t="s">
        <v>734</v>
      </c>
      <c r="F189" s="163" t="s">
        <v>735</v>
      </c>
      <c r="G189" s="164" t="s">
        <v>736</v>
      </c>
      <c r="H189" s="165">
        <v>611.20000000000005</v>
      </c>
      <c r="I189" s="166"/>
      <c r="J189" s="165">
        <f>ROUND(I189*H189,2)</f>
        <v>0</v>
      </c>
      <c r="K189" s="167"/>
      <c r="L189" s="168"/>
      <c r="M189" s="169" t="s">
        <v>45</v>
      </c>
      <c r="N189" s="170" t="s">
        <v>616</v>
      </c>
      <c r="P189" s="125">
        <f>O189*H189</f>
        <v>0</v>
      </c>
      <c r="Q189" s="125">
        <v>0</v>
      </c>
      <c r="R189" s="125">
        <f>Q189*H189</f>
        <v>0</v>
      </c>
      <c r="S189" s="125">
        <v>0</v>
      </c>
      <c r="T189" s="126">
        <f>S189*H189</f>
        <v>0</v>
      </c>
      <c r="AR189" s="127" t="s">
        <v>111</v>
      </c>
      <c r="AT189" s="127" t="s">
        <v>114</v>
      </c>
      <c r="AU189" s="127" t="s">
        <v>21</v>
      </c>
      <c r="AY189" s="36" t="s">
        <v>661</v>
      </c>
      <c r="BE189" s="128">
        <f>IF(N189="základní",J189,0)</f>
        <v>0</v>
      </c>
      <c r="BF189" s="128">
        <f>IF(N189="snížená",J189,0)</f>
        <v>0</v>
      </c>
      <c r="BG189" s="128">
        <f>IF(N189="zákl. přenesená",J189,0)</f>
        <v>0</v>
      </c>
      <c r="BH189" s="128">
        <f>IF(N189="sníž. přenesená",J189,0)</f>
        <v>0</v>
      </c>
      <c r="BI189" s="128">
        <f>IF(N189="nulová",J189,0)</f>
        <v>0</v>
      </c>
      <c r="BJ189" s="36" t="s">
        <v>27</v>
      </c>
      <c r="BK189" s="128">
        <f>ROUND(I189*H189,2)</f>
        <v>0</v>
      </c>
      <c r="BL189" s="36" t="s">
        <v>31</v>
      </c>
      <c r="BM189" s="127" t="s">
        <v>737</v>
      </c>
    </row>
    <row r="190" spans="2:65" s="129" customFormat="1" x14ac:dyDescent="0.2">
      <c r="B190" s="130"/>
      <c r="D190" s="131" t="s">
        <v>49</v>
      </c>
      <c r="E190" s="132" t="s">
        <v>45</v>
      </c>
      <c r="F190" s="133" t="s">
        <v>738</v>
      </c>
      <c r="H190" s="134">
        <v>611.20000000000005</v>
      </c>
      <c r="I190" s="135"/>
      <c r="L190" s="130"/>
      <c r="M190" s="136"/>
      <c r="T190" s="137"/>
      <c r="AT190" s="132" t="s">
        <v>49</v>
      </c>
      <c r="AU190" s="132" t="s">
        <v>21</v>
      </c>
      <c r="AV190" s="129" t="s">
        <v>21</v>
      </c>
      <c r="AW190" s="129" t="s">
        <v>668</v>
      </c>
      <c r="AX190" s="129" t="s">
        <v>27</v>
      </c>
      <c r="AY190" s="132" t="s">
        <v>661</v>
      </c>
    </row>
    <row r="191" spans="2:65" s="43" customFormat="1" ht="24.2" customHeight="1" x14ac:dyDescent="0.2">
      <c r="B191" s="44"/>
      <c r="C191" s="116" t="s">
        <v>40</v>
      </c>
      <c r="D191" s="116" t="s">
        <v>662</v>
      </c>
      <c r="E191" s="117" t="s">
        <v>739</v>
      </c>
      <c r="F191" s="118" t="s">
        <v>740</v>
      </c>
      <c r="G191" s="119" t="s">
        <v>679</v>
      </c>
      <c r="H191" s="120">
        <v>648</v>
      </c>
      <c r="I191" s="121"/>
      <c r="J191" s="120">
        <f>ROUND(I191*H191,2)</f>
        <v>0</v>
      </c>
      <c r="K191" s="122"/>
      <c r="L191" s="44"/>
      <c r="M191" s="123" t="s">
        <v>45</v>
      </c>
      <c r="N191" s="124" t="s">
        <v>616</v>
      </c>
      <c r="P191" s="125">
        <f>O191*H191</f>
        <v>0</v>
      </c>
      <c r="Q191" s="125">
        <v>0</v>
      </c>
      <c r="R191" s="125">
        <f>Q191*H191</f>
        <v>0</v>
      </c>
      <c r="S191" s="125">
        <v>0</v>
      </c>
      <c r="T191" s="126">
        <f>S191*H191</f>
        <v>0</v>
      </c>
      <c r="AR191" s="127" t="s">
        <v>31</v>
      </c>
      <c r="AT191" s="127" t="s">
        <v>662</v>
      </c>
      <c r="AU191" s="127" t="s">
        <v>21</v>
      </c>
      <c r="AY191" s="36" t="s">
        <v>661</v>
      </c>
      <c r="BE191" s="128">
        <f>IF(N191="základní",J191,0)</f>
        <v>0</v>
      </c>
      <c r="BF191" s="128">
        <f>IF(N191="snížená",J191,0)</f>
        <v>0</v>
      </c>
      <c r="BG191" s="128">
        <f>IF(N191="zákl. přenesená",J191,0)</f>
        <v>0</v>
      </c>
      <c r="BH191" s="128">
        <f>IF(N191="sníž. přenesená",J191,0)</f>
        <v>0</v>
      </c>
      <c r="BI191" s="128">
        <f>IF(N191="nulová",J191,0)</f>
        <v>0</v>
      </c>
      <c r="BJ191" s="36" t="s">
        <v>27</v>
      </c>
      <c r="BK191" s="128">
        <f>ROUND(I191*H191,2)</f>
        <v>0</v>
      </c>
      <c r="BL191" s="36" t="s">
        <v>31</v>
      </c>
      <c r="BM191" s="127" t="s">
        <v>741</v>
      </c>
    </row>
    <row r="192" spans="2:65" s="138" customFormat="1" x14ac:dyDescent="0.2">
      <c r="B192" s="139"/>
      <c r="D192" s="131" t="s">
        <v>49</v>
      </c>
      <c r="E192" s="140" t="s">
        <v>45</v>
      </c>
      <c r="F192" s="141" t="s">
        <v>742</v>
      </c>
      <c r="H192" s="140" t="s">
        <v>45</v>
      </c>
      <c r="I192" s="142"/>
      <c r="L192" s="139"/>
      <c r="M192" s="143"/>
      <c r="T192" s="144"/>
      <c r="AT192" s="140" t="s">
        <v>49</v>
      </c>
      <c r="AU192" s="140" t="s">
        <v>21</v>
      </c>
      <c r="AV192" s="138" t="s">
        <v>27</v>
      </c>
      <c r="AW192" s="138" t="s">
        <v>668</v>
      </c>
      <c r="AX192" s="138" t="s">
        <v>25</v>
      </c>
      <c r="AY192" s="140" t="s">
        <v>661</v>
      </c>
    </row>
    <row r="193" spans="2:65" s="138" customFormat="1" x14ac:dyDescent="0.2">
      <c r="B193" s="139"/>
      <c r="D193" s="131" t="s">
        <v>49</v>
      </c>
      <c r="E193" s="140" t="s">
        <v>45</v>
      </c>
      <c r="F193" s="141" t="s">
        <v>743</v>
      </c>
      <c r="H193" s="140" t="s">
        <v>45</v>
      </c>
      <c r="I193" s="142"/>
      <c r="L193" s="139"/>
      <c r="M193" s="143"/>
      <c r="T193" s="144"/>
      <c r="AT193" s="140" t="s">
        <v>49</v>
      </c>
      <c r="AU193" s="140" t="s">
        <v>21</v>
      </c>
      <c r="AV193" s="138" t="s">
        <v>27</v>
      </c>
      <c r="AW193" s="138" t="s">
        <v>668</v>
      </c>
      <c r="AX193" s="138" t="s">
        <v>25</v>
      </c>
      <c r="AY193" s="140" t="s">
        <v>661</v>
      </c>
    </row>
    <row r="194" spans="2:65" s="138" customFormat="1" x14ac:dyDescent="0.2">
      <c r="B194" s="139"/>
      <c r="D194" s="131" t="s">
        <v>49</v>
      </c>
      <c r="E194" s="140" t="s">
        <v>45</v>
      </c>
      <c r="F194" s="141" t="s">
        <v>744</v>
      </c>
      <c r="H194" s="140" t="s">
        <v>45</v>
      </c>
      <c r="I194" s="142"/>
      <c r="L194" s="139"/>
      <c r="M194" s="143"/>
      <c r="T194" s="144"/>
      <c r="AT194" s="140" t="s">
        <v>49</v>
      </c>
      <c r="AU194" s="140" t="s">
        <v>21</v>
      </c>
      <c r="AV194" s="138" t="s">
        <v>27</v>
      </c>
      <c r="AW194" s="138" t="s">
        <v>668</v>
      </c>
      <c r="AX194" s="138" t="s">
        <v>25</v>
      </c>
      <c r="AY194" s="140" t="s">
        <v>661</v>
      </c>
    </row>
    <row r="195" spans="2:65" s="129" customFormat="1" x14ac:dyDescent="0.2">
      <c r="B195" s="130"/>
      <c r="D195" s="131" t="s">
        <v>49</v>
      </c>
      <c r="E195" s="132" t="s">
        <v>45</v>
      </c>
      <c r="F195" s="133" t="s">
        <v>745</v>
      </c>
      <c r="H195" s="134">
        <v>1077</v>
      </c>
      <c r="I195" s="135"/>
      <c r="L195" s="130"/>
      <c r="M195" s="136"/>
      <c r="T195" s="137"/>
      <c r="AT195" s="132" t="s">
        <v>49</v>
      </c>
      <c r="AU195" s="132" t="s">
        <v>21</v>
      </c>
      <c r="AV195" s="129" t="s">
        <v>21</v>
      </c>
      <c r="AW195" s="129" t="s">
        <v>668</v>
      </c>
      <c r="AX195" s="129" t="s">
        <v>25</v>
      </c>
      <c r="AY195" s="132" t="s">
        <v>661</v>
      </c>
    </row>
    <row r="196" spans="2:65" s="138" customFormat="1" x14ac:dyDescent="0.2">
      <c r="B196" s="139"/>
      <c r="D196" s="131" t="s">
        <v>49</v>
      </c>
      <c r="E196" s="140" t="s">
        <v>45</v>
      </c>
      <c r="F196" s="141" t="s">
        <v>746</v>
      </c>
      <c r="H196" s="140" t="s">
        <v>45</v>
      </c>
      <c r="I196" s="142"/>
      <c r="L196" s="139"/>
      <c r="M196" s="143"/>
      <c r="T196" s="144"/>
      <c r="AT196" s="140" t="s">
        <v>49</v>
      </c>
      <c r="AU196" s="140" t="s">
        <v>21</v>
      </c>
      <c r="AV196" s="138" t="s">
        <v>27</v>
      </c>
      <c r="AW196" s="138" t="s">
        <v>668</v>
      </c>
      <c r="AX196" s="138" t="s">
        <v>25</v>
      </c>
      <c r="AY196" s="140" t="s">
        <v>661</v>
      </c>
    </row>
    <row r="197" spans="2:65" s="129" customFormat="1" x14ac:dyDescent="0.2">
      <c r="B197" s="130"/>
      <c r="D197" s="131" t="s">
        <v>49</v>
      </c>
      <c r="E197" s="132" t="s">
        <v>45</v>
      </c>
      <c r="F197" s="133" t="s">
        <v>747</v>
      </c>
      <c r="H197" s="134">
        <v>-429</v>
      </c>
      <c r="I197" s="135"/>
      <c r="L197" s="130"/>
      <c r="M197" s="136"/>
      <c r="T197" s="137"/>
      <c r="AT197" s="132" t="s">
        <v>49</v>
      </c>
      <c r="AU197" s="132" t="s">
        <v>21</v>
      </c>
      <c r="AV197" s="129" t="s">
        <v>21</v>
      </c>
      <c r="AW197" s="129" t="s">
        <v>668</v>
      </c>
      <c r="AX197" s="129" t="s">
        <v>25</v>
      </c>
      <c r="AY197" s="132" t="s">
        <v>661</v>
      </c>
    </row>
    <row r="198" spans="2:65" s="145" customFormat="1" x14ac:dyDescent="0.2">
      <c r="B198" s="146"/>
      <c r="D198" s="131" t="s">
        <v>49</v>
      </c>
      <c r="E198" s="147" t="s">
        <v>45</v>
      </c>
      <c r="F198" s="148" t="s">
        <v>707</v>
      </c>
      <c r="H198" s="149">
        <v>648</v>
      </c>
      <c r="I198" s="150"/>
      <c r="L198" s="146"/>
      <c r="M198" s="151"/>
      <c r="T198" s="152"/>
      <c r="AT198" s="147" t="s">
        <v>49</v>
      </c>
      <c r="AU198" s="147" t="s">
        <v>21</v>
      </c>
      <c r="AV198" s="145" t="s">
        <v>31</v>
      </c>
      <c r="AW198" s="145" t="s">
        <v>668</v>
      </c>
      <c r="AX198" s="145" t="s">
        <v>27</v>
      </c>
      <c r="AY198" s="147" t="s">
        <v>661</v>
      </c>
    </row>
    <row r="199" spans="2:65" s="43" customFormat="1" ht="16.5" customHeight="1" x14ac:dyDescent="0.2">
      <c r="B199" s="44"/>
      <c r="C199" s="161" t="s">
        <v>127</v>
      </c>
      <c r="D199" s="161" t="s">
        <v>114</v>
      </c>
      <c r="E199" s="162" t="s">
        <v>748</v>
      </c>
      <c r="F199" s="163" t="s">
        <v>749</v>
      </c>
      <c r="G199" s="164" t="s">
        <v>736</v>
      </c>
      <c r="H199" s="165">
        <v>1296</v>
      </c>
      <c r="I199" s="166"/>
      <c r="J199" s="165">
        <f>ROUND(I199*H199,2)</f>
        <v>0</v>
      </c>
      <c r="K199" s="167"/>
      <c r="L199" s="168"/>
      <c r="M199" s="169" t="s">
        <v>45</v>
      </c>
      <c r="N199" s="170" t="s">
        <v>616</v>
      </c>
      <c r="P199" s="125">
        <f>O199*H199</f>
        <v>0</v>
      </c>
      <c r="Q199" s="125">
        <v>0</v>
      </c>
      <c r="R199" s="125">
        <f>Q199*H199</f>
        <v>0</v>
      </c>
      <c r="S199" s="125">
        <v>0</v>
      </c>
      <c r="T199" s="126">
        <f>S199*H199</f>
        <v>0</v>
      </c>
      <c r="AR199" s="127" t="s">
        <v>111</v>
      </c>
      <c r="AT199" s="127" t="s">
        <v>114</v>
      </c>
      <c r="AU199" s="127" t="s">
        <v>21</v>
      </c>
      <c r="AY199" s="36" t="s">
        <v>661</v>
      </c>
      <c r="BE199" s="128">
        <f>IF(N199="základní",J199,0)</f>
        <v>0</v>
      </c>
      <c r="BF199" s="128">
        <f>IF(N199="snížená",J199,0)</f>
        <v>0</v>
      </c>
      <c r="BG199" s="128">
        <f>IF(N199="zákl. přenesená",J199,0)</f>
        <v>0</v>
      </c>
      <c r="BH199" s="128">
        <f>IF(N199="sníž. přenesená",J199,0)</f>
        <v>0</v>
      </c>
      <c r="BI199" s="128">
        <f>IF(N199="nulová",J199,0)</f>
        <v>0</v>
      </c>
      <c r="BJ199" s="36" t="s">
        <v>27</v>
      </c>
      <c r="BK199" s="128">
        <f>ROUND(I199*H199,2)</f>
        <v>0</v>
      </c>
      <c r="BL199" s="36" t="s">
        <v>31</v>
      </c>
      <c r="BM199" s="127" t="s">
        <v>750</v>
      </c>
    </row>
    <row r="200" spans="2:65" s="138" customFormat="1" x14ac:dyDescent="0.2">
      <c r="B200" s="139"/>
      <c r="D200" s="131" t="s">
        <v>49</v>
      </c>
      <c r="E200" s="140" t="s">
        <v>45</v>
      </c>
      <c r="F200" s="141" t="s">
        <v>751</v>
      </c>
      <c r="H200" s="140" t="s">
        <v>45</v>
      </c>
      <c r="I200" s="142"/>
      <c r="L200" s="139"/>
      <c r="M200" s="143"/>
      <c r="T200" s="144"/>
      <c r="AT200" s="140" t="s">
        <v>49</v>
      </c>
      <c r="AU200" s="140" t="s">
        <v>21</v>
      </c>
      <c r="AV200" s="138" t="s">
        <v>27</v>
      </c>
      <c r="AW200" s="138" t="s">
        <v>668</v>
      </c>
      <c r="AX200" s="138" t="s">
        <v>25</v>
      </c>
      <c r="AY200" s="140" t="s">
        <v>661</v>
      </c>
    </row>
    <row r="201" spans="2:65" s="129" customFormat="1" x14ac:dyDescent="0.2">
      <c r="B201" s="130"/>
      <c r="D201" s="131" t="s">
        <v>49</v>
      </c>
      <c r="E201" s="132" t="s">
        <v>45</v>
      </c>
      <c r="F201" s="133" t="s">
        <v>752</v>
      </c>
      <c r="H201" s="134">
        <v>1296</v>
      </c>
      <c r="I201" s="135"/>
      <c r="L201" s="130"/>
      <c r="M201" s="136"/>
      <c r="T201" s="137"/>
      <c r="AT201" s="132" t="s">
        <v>49</v>
      </c>
      <c r="AU201" s="132" t="s">
        <v>21</v>
      </c>
      <c r="AV201" s="129" t="s">
        <v>21</v>
      </c>
      <c r="AW201" s="129" t="s">
        <v>668</v>
      </c>
      <c r="AX201" s="129" t="s">
        <v>27</v>
      </c>
      <c r="AY201" s="132" t="s">
        <v>661</v>
      </c>
    </row>
    <row r="202" spans="2:65" s="43" customFormat="1" ht="37.9" customHeight="1" x14ac:dyDescent="0.2">
      <c r="B202" s="44"/>
      <c r="C202" s="116" t="s">
        <v>133</v>
      </c>
      <c r="D202" s="116" t="s">
        <v>662</v>
      </c>
      <c r="E202" s="117" t="s">
        <v>753</v>
      </c>
      <c r="F202" s="118" t="s">
        <v>754</v>
      </c>
      <c r="G202" s="119" t="s">
        <v>679</v>
      </c>
      <c r="H202" s="120">
        <v>1077</v>
      </c>
      <c r="I202" s="121"/>
      <c r="J202" s="120">
        <f>ROUND(I202*H202,2)</f>
        <v>0</v>
      </c>
      <c r="K202" s="122"/>
      <c r="L202" s="44"/>
      <c r="M202" s="123" t="s">
        <v>45</v>
      </c>
      <c r="N202" s="124" t="s">
        <v>616</v>
      </c>
      <c r="P202" s="125">
        <f>O202*H202</f>
        <v>0</v>
      </c>
      <c r="Q202" s="125">
        <v>0</v>
      </c>
      <c r="R202" s="125">
        <f>Q202*H202</f>
        <v>0</v>
      </c>
      <c r="S202" s="125">
        <v>0</v>
      </c>
      <c r="T202" s="126">
        <f>S202*H202</f>
        <v>0</v>
      </c>
      <c r="AR202" s="127" t="s">
        <v>31</v>
      </c>
      <c r="AT202" s="127" t="s">
        <v>662</v>
      </c>
      <c r="AU202" s="127" t="s">
        <v>21</v>
      </c>
      <c r="AY202" s="36" t="s">
        <v>661</v>
      </c>
      <c r="BE202" s="128">
        <f>IF(N202="základní",J202,0)</f>
        <v>0</v>
      </c>
      <c r="BF202" s="128">
        <f>IF(N202="snížená",J202,0)</f>
        <v>0</v>
      </c>
      <c r="BG202" s="128">
        <f>IF(N202="zákl. přenesená",J202,0)</f>
        <v>0</v>
      </c>
      <c r="BH202" s="128">
        <f>IF(N202="sníž. přenesená",J202,0)</f>
        <v>0</v>
      </c>
      <c r="BI202" s="128">
        <f>IF(N202="nulová",J202,0)</f>
        <v>0</v>
      </c>
      <c r="BJ202" s="36" t="s">
        <v>27</v>
      </c>
      <c r="BK202" s="128">
        <f>ROUND(I202*H202,2)</f>
        <v>0</v>
      </c>
      <c r="BL202" s="36" t="s">
        <v>31</v>
      </c>
      <c r="BM202" s="127" t="s">
        <v>755</v>
      </c>
    </row>
    <row r="203" spans="2:65" s="138" customFormat="1" x14ac:dyDescent="0.2">
      <c r="B203" s="139"/>
      <c r="D203" s="131" t="s">
        <v>49</v>
      </c>
      <c r="E203" s="140" t="s">
        <v>45</v>
      </c>
      <c r="F203" s="141" t="s">
        <v>756</v>
      </c>
      <c r="H203" s="140" t="s">
        <v>45</v>
      </c>
      <c r="I203" s="142"/>
      <c r="L203" s="139"/>
      <c r="M203" s="143"/>
      <c r="T203" s="144"/>
      <c r="AT203" s="140" t="s">
        <v>49</v>
      </c>
      <c r="AU203" s="140" t="s">
        <v>21</v>
      </c>
      <c r="AV203" s="138" t="s">
        <v>27</v>
      </c>
      <c r="AW203" s="138" t="s">
        <v>668</v>
      </c>
      <c r="AX203" s="138" t="s">
        <v>25</v>
      </c>
      <c r="AY203" s="140" t="s">
        <v>661</v>
      </c>
    </row>
    <row r="204" spans="2:65" s="129" customFormat="1" x14ac:dyDescent="0.2">
      <c r="B204" s="130"/>
      <c r="D204" s="131" t="s">
        <v>49</v>
      </c>
      <c r="E204" s="132" t="s">
        <v>45</v>
      </c>
      <c r="F204" s="133" t="s">
        <v>745</v>
      </c>
      <c r="H204" s="134">
        <v>1077</v>
      </c>
      <c r="I204" s="135"/>
      <c r="L204" s="130"/>
      <c r="M204" s="136"/>
      <c r="T204" s="137"/>
      <c r="AT204" s="132" t="s">
        <v>49</v>
      </c>
      <c r="AU204" s="132" t="s">
        <v>21</v>
      </c>
      <c r="AV204" s="129" t="s">
        <v>21</v>
      </c>
      <c r="AW204" s="129" t="s">
        <v>668</v>
      </c>
      <c r="AX204" s="129" t="s">
        <v>27</v>
      </c>
      <c r="AY204" s="132" t="s">
        <v>661</v>
      </c>
    </row>
    <row r="205" spans="2:65" s="43" customFormat="1" ht="16.5" customHeight="1" x14ac:dyDescent="0.2">
      <c r="B205" s="44"/>
      <c r="C205" s="116" t="s">
        <v>139</v>
      </c>
      <c r="D205" s="116" t="s">
        <v>662</v>
      </c>
      <c r="E205" s="117" t="s">
        <v>757</v>
      </c>
      <c r="F205" s="118" t="s">
        <v>758</v>
      </c>
      <c r="G205" s="119" t="s">
        <v>679</v>
      </c>
      <c r="H205" s="120">
        <v>1077</v>
      </c>
      <c r="I205" s="121"/>
      <c r="J205" s="120">
        <f>ROUND(I205*H205,2)</f>
        <v>0</v>
      </c>
      <c r="K205" s="122"/>
      <c r="L205" s="44"/>
      <c r="M205" s="123" t="s">
        <v>45</v>
      </c>
      <c r="N205" s="124" t="s">
        <v>616</v>
      </c>
      <c r="P205" s="125">
        <f>O205*H205</f>
        <v>0</v>
      </c>
      <c r="Q205" s="125">
        <v>0</v>
      </c>
      <c r="R205" s="125">
        <f>Q205*H205</f>
        <v>0</v>
      </c>
      <c r="S205" s="125">
        <v>0</v>
      </c>
      <c r="T205" s="126">
        <f>S205*H205</f>
        <v>0</v>
      </c>
      <c r="AR205" s="127" t="s">
        <v>31</v>
      </c>
      <c r="AT205" s="127" t="s">
        <v>662</v>
      </c>
      <c r="AU205" s="127" t="s">
        <v>21</v>
      </c>
      <c r="AY205" s="36" t="s">
        <v>661</v>
      </c>
      <c r="BE205" s="128">
        <f>IF(N205="základní",J205,0)</f>
        <v>0</v>
      </c>
      <c r="BF205" s="128">
        <f>IF(N205="snížená",J205,0)</f>
        <v>0</v>
      </c>
      <c r="BG205" s="128">
        <f>IF(N205="zákl. přenesená",J205,0)</f>
        <v>0</v>
      </c>
      <c r="BH205" s="128">
        <f>IF(N205="sníž. přenesená",J205,0)</f>
        <v>0</v>
      </c>
      <c r="BI205" s="128">
        <f>IF(N205="nulová",J205,0)</f>
        <v>0</v>
      </c>
      <c r="BJ205" s="36" t="s">
        <v>27</v>
      </c>
      <c r="BK205" s="128">
        <f>ROUND(I205*H205,2)</f>
        <v>0</v>
      </c>
      <c r="BL205" s="36" t="s">
        <v>31</v>
      </c>
      <c r="BM205" s="127" t="s">
        <v>759</v>
      </c>
    </row>
    <row r="206" spans="2:65" s="43" customFormat="1" ht="33" customHeight="1" x14ac:dyDescent="0.2">
      <c r="B206" s="44"/>
      <c r="C206" s="116" t="s">
        <v>145</v>
      </c>
      <c r="D206" s="116" t="s">
        <v>662</v>
      </c>
      <c r="E206" s="117" t="s">
        <v>760</v>
      </c>
      <c r="F206" s="118" t="s">
        <v>761</v>
      </c>
      <c r="G206" s="119" t="s">
        <v>736</v>
      </c>
      <c r="H206" s="120">
        <v>2154</v>
      </c>
      <c r="I206" s="121"/>
      <c r="J206" s="120">
        <f>ROUND(I206*H206,2)</f>
        <v>0</v>
      </c>
      <c r="K206" s="122"/>
      <c r="L206" s="44"/>
      <c r="M206" s="123" t="s">
        <v>45</v>
      </c>
      <c r="N206" s="124" t="s">
        <v>616</v>
      </c>
      <c r="P206" s="125">
        <f>O206*H206</f>
        <v>0</v>
      </c>
      <c r="Q206" s="125">
        <v>0</v>
      </c>
      <c r="R206" s="125">
        <f>Q206*H206</f>
        <v>0</v>
      </c>
      <c r="S206" s="125">
        <v>0</v>
      </c>
      <c r="T206" s="126">
        <f>S206*H206</f>
        <v>0</v>
      </c>
      <c r="AR206" s="127" t="s">
        <v>31</v>
      </c>
      <c r="AT206" s="127" t="s">
        <v>662</v>
      </c>
      <c r="AU206" s="127" t="s">
        <v>21</v>
      </c>
      <c r="AY206" s="36" t="s">
        <v>661</v>
      </c>
      <c r="BE206" s="128">
        <f>IF(N206="základní",J206,0)</f>
        <v>0</v>
      </c>
      <c r="BF206" s="128">
        <f>IF(N206="snížená",J206,0)</f>
        <v>0</v>
      </c>
      <c r="BG206" s="128">
        <f>IF(N206="zákl. přenesená",J206,0)</f>
        <v>0</v>
      </c>
      <c r="BH206" s="128">
        <f>IF(N206="sníž. přenesená",J206,0)</f>
        <v>0</v>
      </c>
      <c r="BI206" s="128">
        <f>IF(N206="nulová",J206,0)</f>
        <v>0</v>
      </c>
      <c r="BJ206" s="36" t="s">
        <v>27</v>
      </c>
      <c r="BK206" s="128">
        <f>ROUND(I206*H206,2)</f>
        <v>0</v>
      </c>
      <c r="BL206" s="36" t="s">
        <v>31</v>
      </c>
      <c r="BM206" s="127" t="s">
        <v>762</v>
      </c>
    </row>
    <row r="207" spans="2:65" s="129" customFormat="1" x14ac:dyDescent="0.2">
      <c r="B207" s="130"/>
      <c r="D207" s="131" t="s">
        <v>49</v>
      </c>
      <c r="E207" s="132" t="s">
        <v>45</v>
      </c>
      <c r="F207" s="133" t="s">
        <v>763</v>
      </c>
      <c r="H207" s="134">
        <v>2154</v>
      </c>
      <c r="I207" s="135"/>
      <c r="L207" s="130"/>
      <c r="M207" s="136"/>
      <c r="T207" s="137"/>
      <c r="AT207" s="132" t="s">
        <v>49</v>
      </c>
      <c r="AU207" s="132" t="s">
        <v>21</v>
      </c>
      <c r="AV207" s="129" t="s">
        <v>21</v>
      </c>
      <c r="AW207" s="129" t="s">
        <v>668</v>
      </c>
      <c r="AX207" s="129" t="s">
        <v>27</v>
      </c>
      <c r="AY207" s="132" t="s">
        <v>661</v>
      </c>
    </row>
    <row r="208" spans="2:65" s="43" customFormat="1" ht="37.9" customHeight="1" x14ac:dyDescent="0.2">
      <c r="B208" s="44"/>
      <c r="C208" s="116" t="s">
        <v>151</v>
      </c>
      <c r="D208" s="116" t="s">
        <v>662</v>
      </c>
      <c r="E208" s="117" t="s">
        <v>764</v>
      </c>
      <c r="F208" s="118" t="s">
        <v>765</v>
      </c>
      <c r="G208" s="119" t="s">
        <v>679</v>
      </c>
      <c r="H208" s="120">
        <v>366</v>
      </c>
      <c r="I208" s="121"/>
      <c r="J208" s="120">
        <f>ROUND(I208*H208,2)</f>
        <v>0</v>
      </c>
      <c r="K208" s="122"/>
      <c r="L208" s="44"/>
      <c r="M208" s="123" t="s">
        <v>45</v>
      </c>
      <c r="N208" s="124" t="s">
        <v>616</v>
      </c>
      <c r="P208" s="125">
        <f>O208*H208</f>
        <v>0</v>
      </c>
      <c r="Q208" s="125">
        <v>0</v>
      </c>
      <c r="R208" s="125">
        <f>Q208*H208</f>
        <v>0</v>
      </c>
      <c r="S208" s="125">
        <v>0</v>
      </c>
      <c r="T208" s="126">
        <f>S208*H208</f>
        <v>0</v>
      </c>
      <c r="AR208" s="127" t="s">
        <v>31</v>
      </c>
      <c r="AT208" s="127" t="s">
        <v>662</v>
      </c>
      <c r="AU208" s="127" t="s">
        <v>21</v>
      </c>
      <c r="AY208" s="36" t="s">
        <v>661</v>
      </c>
      <c r="BE208" s="128">
        <f>IF(N208="základní",J208,0)</f>
        <v>0</v>
      </c>
      <c r="BF208" s="128">
        <f>IF(N208="snížená",J208,0)</f>
        <v>0</v>
      </c>
      <c r="BG208" s="128">
        <f>IF(N208="zákl. přenesená",J208,0)</f>
        <v>0</v>
      </c>
      <c r="BH208" s="128">
        <f>IF(N208="sníž. přenesená",J208,0)</f>
        <v>0</v>
      </c>
      <c r="BI208" s="128">
        <f>IF(N208="nulová",J208,0)</f>
        <v>0</v>
      </c>
      <c r="BJ208" s="36" t="s">
        <v>27</v>
      </c>
      <c r="BK208" s="128">
        <f>ROUND(I208*H208,2)</f>
        <v>0</v>
      </c>
      <c r="BL208" s="36" t="s">
        <v>31</v>
      </c>
      <c r="BM208" s="127" t="s">
        <v>766</v>
      </c>
    </row>
    <row r="209" spans="2:65" s="138" customFormat="1" x14ac:dyDescent="0.2">
      <c r="B209" s="139"/>
      <c r="D209" s="131" t="s">
        <v>49</v>
      </c>
      <c r="E209" s="140" t="s">
        <v>45</v>
      </c>
      <c r="F209" s="141" t="s">
        <v>767</v>
      </c>
      <c r="H209" s="140" t="s">
        <v>45</v>
      </c>
      <c r="I209" s="142"/>
      <c r="L209" s="139"/>
      <c r="M209" s="143"/>
      <c r="T209" s="144"/>
      <c r="AT209" s="140" t="s">
        <v>49</v>
      </c>
      <c r="AU209" s="140" t="s">
        <v>21</v>
      </c>
      <c r="AV209" s="138" t="s">
        <v>27</v>
      </c>
      <c r="AW209" s="138" t="s">
        <v>668</v>
      </c>
      <c r="AX209" s="138" t="s">
        <v>25</v>
      </c>
      <c r="AY209" s="140" t="s">
        <v>661</v>
      </c>
    </row>
    <row r="210" spans="2:65" s="138" customFormat="1" x14ac:dyDescent="0.2">
      <c r="B210" s="139"/>
      <c r="D210" s="131" t="s">
        <v>49</v>
      </c>
      <c r="E210" s="140" t="s">
        <v>45</v>
      </c>
      <c r="F210" s="141" t="s">
        <v>768</v>
      </c>
      <c r="H210" s="140" t="s">
        <v>45</v>
      </c>
      <c r="I210" s="142"/>
      <c r="L210" s="139"/>
      <c r="M210" s="143"/>
      <c r="T210" s="144"/>
      <c r="AT210" s="140" t="s">
        <v>49</v>
      </c>
      <c r="AU210" s="140" t="s">
        <v>21</v>
      </c>
      <c r="AV210" s="138" t="s">
        <v>27</v>
      </c>
      <c r="AW210" s="138" t="s">
        <v>668</v>
      </c>
      <c r="AX210" s="138" t="s">
        <v>25</v>
      </c>
      <c r="AY210" s="140" t="s">
        <v>661</v>
      </c>
    </row>
    <row r="211" spans="2:65" s="138" customFormat="1" x14ac:dyDescent="0.2">
      <c r="B211" s="139"/>
      <c r="D211" s="131" t="s">
        <v>49</v>
      </c>
      <c r="E211" s="140" t="s">
        <v>45</v>
      </c>
      <c r="F211" s="141" t="s">
        <v>769</v>
      </c>
      <c r="H211" s="140" t="s">
        <v>45</v>
      </c>
      <c r="I211" s="142"/>
      <c r="L211" s="139"/>
      <c r="M211" s="143"/>
      <c r="T211" s="144"/>
      <c r="AT211" s="140" t="s">
        <v>49</v>
      </c>
      <c r="AU211" s="140" t="s">
        <v>21</v>
      </c>
      <c r="AV211" s="138" t="s">
        <v>27</v>
      </c>
      <c r="AW211" s="138" t="s">
        <v>668</v>
      </c>
      <c r="AX211" s="138" t="s">
        <v>25</v>
      </c>
      <c r="AY211" s="140" t="s">
        <v>661</v>
      </c>
    </row>
    <row r="212" spans="2:65" s="138" customFormat="1" x14ac:dyDescent="0.2">
      <c r="B212" s="139"/>
      <c r="D212" s="131" t="s">
        <v>49</v>
      </c>
      <c r="E212" s="140" t="s">
        <v>45</v>
      </c>
      <c r="F212" s="141" t="s">
        <v>770</v>
      </c>
      <c r="H212" s="140" t="s">
        <v>45</v>
      </c>
      <c r="I212" s="142"/>
      <c r="L212" s="139"/>
      <c r="M212" s="143"/>
      <c r="T212" s="144"/>
      <c r="AT212" s="140" t="s">
        <v>49</v>
      </c>
      <c r="AU212" s="140" t="s">
        <v>21</v>
      </c>
      <c r="AV212" s="138" t="s">
        <v>27</v>
      </c>
      <c r="AW212" s="138" t="s">
        <v>668</v>
      </c>
      <c r="AX212" s="138" t="s">
        <v>25</v>
      </c>
      <c r="AY212" s="140" t="s">
        <v>661</v>
      </c>
    </row>
    <row r="213" spans="2:65" s="129" customFormat="1" x14ac:dyDescent="0.2">
      <c r="B213" s="130"/>
      <c r="D213" s="131" t="s">
        <v>49</v>
      </c>
      <c r="E213" s="132" t="s">
        <v>45</v>
      </c>
      <c r="F213" s="133" t="s">
        <v>771</v>
      </c>
      <c r="H213" s="134">
        <v>366</v>
      </c>
      <c r="I213" s="135"/>
      <c r="L213" s="130"/>
      <c r="M213" s="136"/>
      <c r="T213" s="137"/>
      <c r="AT213" s="132" t="s">
        <v>49</v>
      </c>
      <c r="AU213" s="132" t="s">
        <v>21</v>
      </c>
      <c r="AV213" s="129" t="s">
        <v>21</v>
      </c>
      <c r="AW213" s="129" t="s">
        <v>668</v>
      </c>
      <c r="AX213" s="129" t="s">
        <v>27</v>
      </c>
      <c r="AY213" s="132" t="s">
        <v>661</v>
      </c>
    </row>
    <row r="214" spans="2:65" s="103" customFormat="1" ht="22.9" customHeight="1" x14ac:dyDescent="0.2">
      <c r="B214" s="104"/>
      <c r="D214" s="105" t="s">
        <v>658</v>
      </c>
      <c r="E214" s="114" t="s">
        <v>127</v>
      </c>
      <c r="F214" s="114" t="s">
        <v>772</v>
      </c>
      <c r="I214" s="107"/>
      <c r="J214" s="115">
        <f>BK214</f>
        <v>0</v>
      </c>
      <c r="L214" s="104"/>
      <c r="M214" s="109"/>
      <c r="P214" s="110">
        <f>SUM(P215:P218)</f>
        <v>0</v>
      </c>
      <c r="R214" s="110">
        <f>SUM(R215:R218)</f>
        <v>0</v>
      </c>
      <c r="T214" s="111">
        <f>SUM(T215:T218)</f>
        <v>215.6</v>
      </c>
      <c r="AR214" s="105" t="s">
        <v>27</v>
      </c>
      <c r="AT214" s="112" t="s">
        <v>658</v>
      </c>
      <c r="AU214" s="112" t="s">
        <v>27</v>
      </c>
      <c r="AY214" s="105" t="s">
        <v>661</v>
      </c>
      <c r="BK214" s="113">
        <f>SUM(BK215:BK218)</f>
        <v>0</v>
      </c>
    </row>
    <row r="215" spans="2:65" s="43" customFormat="1" ht="24.2" customHeight="1" x14ac:dyDescent="0.2">
      <c r="B215" s="44"/>
      <c r="C215" s="116" t="s">
        <v>157</v>
      </c>
      <c r="D215" s="116" t="s">
        <v>662</v>
      </c>
      <c r="E215" s="117" t="s">
        <v>773</v>
      </c>
      <c r="F215" s="118" t="s">
        <v>774</v>
      </c>
      <c r="G215" s="119" t="s">
        <v>714</v>
      </c>
      <c r="H215" s="120">
        <v>490</v>
      </c>
      <c r="I215" s="121"/>
      <c r="J215" s="120">
        <f>ROUND(I215*H215,2)</f>
        <v>0</v>
      </c>
      <c r="K215" s="122"/>
      <c r="L215" s="44"/>
      <c r="M215" s="123" t="s">
        <v>45</v>
      </c>
      <c r="N215" s="124" t="s">
        <v>616</v>
      </c>
      <c r="P215" s="125">
        <f>O215*H215</f>
        <v>0</v>
      </c>
      <c r="Q215" s="125">
        <v>0</v>
      </c>
      <c r="R215" s="125">
        <f>Q215*H215</f>
        <v>0</v>
      </c>
      <c r="S215" s="125">
        <v>0.44</v>
      </c>
      <c r="T215" s="126">
        <f>S215*H215</f>
        <v>215.6</v>
      </c>
      <c r="AR215" s="127" t="s">
        <v>31</v>
      </c>
      <c r="AT215" s="127" t="s">
        <v>662</v>
      </c>
      <c r="AU215" s="127" t="s">
        <v>21</v>
      </c>
      <c r="AY215" s="36" t="s">
        <v>661</v>
      </c>
      <c r="BE215" s="128">
        <f>IF(N215="základní",J215,0)</f>
        <v>0</v>
      </c>
      <c r="BF215" s="128">
        <f>IF(N215="snížená",J215,0)</f>
        <v>0</v>
      </c>
      <c r="BG215" s="128">
        <f>IF(N215="zákl. přenesená",J215,0)</f>
        <v>0</v>
      </c>
      <c r="BH215" s="128">
        <f>IF(N215="sníž. přenesená",J215,0)</f>
        <v>0</v>
      </c>
      <c r="BI215" s="128">
        <f>IF(N215="nulová",J215,0)</f>
        <v>0</v>
      </c>
      <c r="BJ215" s="36" t="s">
        <v>27</v>
      </c>
      <c r="BK215" s="128">
        <f>ROUND(I215*H215,2)</f>
        <v>0</v>
      </c>
      <c r="BL215" s="36" t="s">
        <v>31</v>
      </c>
      <c r="BM215" s="127" t="s">
        <v>775</v>
      </c>
    </row>
    <row r="216" spans="2:65" s="138" customFormat="1" x14ac:dyDescent="0.2">
      <c r="B216" s="139"/>
      <c r="D216" s="131" t="s">
        <v>49</v>
      </c>
      <c r="E216" s="140" t="s">
        <v>45</v>
      </c>
      <c r="F216" s="141" t="s">
        <v>776</v>
      </c>
      <c r="H216" s="140" t="s">
        <v>45</v>
      </c>
      <c r="I216" s="142"/>
      <c r="L216" s="139"/>
      <c r="M216" s="143"/>
      <c r="T216" s="144"/>
      <c r="AT216" s="140" t="s">
        <v>49</v>
      </c>
      <c r="AU216" s="140" t="s">
        <v>21</v>
      </c>
      <c r="AV216" s="138" t="s">
        <v>27</v>
      </c>
      <c r="AW216" s="138" t="s">
        <v>668</v>
      </c>
      <c r="AX216" s="138" t="s">
        <v>25</v>
      </c>
      <c r="AY216" s="140" t="s">
        <v>661</v>
      </c>
    </row>
    <row r="217" spans="2:65" s="138" customFormat="1" x14ac:dyDescent="0.2">
      <c r="B217" s="139"/>
      <c r="D217" s="131" t="s">
        <v>49</v>
      </c>
      <c r="E217" s="140" t="s">
        <v>45</v>
      </c>
      <c r="F217" s="141" t="s">
        <v>777</v>
      </c>
      <c r="H217" s="140" t="s">
        <v>45</v>
      </c>
      <c r="I217" s="142"/>
      <c r="L217" s="139"/>
      <c r="M217" s="143"/>
      <c r="T217" s="144"/>
      <c r="AT217" s="140" t="s">
        <v>49</v>
      </c>
      <c r="AU217" s="140" t="s">
        <v>21</v>
      </c>
      <c r="AV217" s="138" t="s">
        <v>27</v>
      </c>
      <c r="AW217" s="138" t="s">
        <v>668</v>
      </c>
      <c r="AX217" s="138" t="s">
        <v>25</v>
      </c>
      <c r="AY217" s="140" t="s">
        <v>661</v>
      </c>
    </row>
    <row r="218" spans="2:65" s="129" customFormat="1" x14ac:dyDescent="0.2">
      <c r="B218" s="130"/>
      <c r="D218" s="131" t="s">
        <v>49</v>
      </c>
      <c r="E218" s="132" t="s">
        <v>45</v>
      </c>
      <c r="F218" s="133" t="s">
        <v>778</v>
      </c>
      <c r="H218" s="134">
        <v>490</v>
      </c>
      <c r="I218" s="135"/>
      <c r="L218" s="130"/>
      <c r="M218" s="136"/>
      <c r="T218" s="137"/>
      <c r="AT218" s="132" t="s">
        <v>49</v>
      </c>
      <c r="AU218" s="132" t="s">
        <v>21</v>
      </c>
      <c r="AV218" s="129" t="s">
        <v>21</v>
      </c>
      <c r="AW218" s="129" t="s">
        <v>668</v>
      </c>
      <c r="AX218" s="129" t="s">
        <v>27</v>
      </c>
      <c r="AY218" s="132" t="s">
        <v>661</v>
      </c>
    </row>
    <row r="219" spans="2:65" s="103" customFormat="1" ht="22.9" customHeight="1" x14ac:dyDescent="0.2">
      <c r="B219" s="104"/>
      <c r="D219" s="105" t="s">
        <v>658</v>
      </c>
      <c r="E219" s="114" t="s">
        <v>329</v>
      </c>
      <c r="F219" s="114" t="s">
        <v>779</v>
      </c>
      <c r="I219" s="107"/>
      <c r="J219" s="115">
        <f>BK219</f>
        <v>0</v>
      </c>
      <c r="L219" s="104"/>
      <c r="M219" s="109"/>
      <c r="P219" s="110">
        <f>SUM(P220:P241)</f>
        <v>0</v>
      </c>
      <c r="R219" s="110">
        <f>SUM(R220:R241)</f>
        <v>2.2847199999999996</v>
      </c>
      <c r="T219" s="111">
        <f>SUM(T220:T241)</f>
        <v>0</v>
      </c>
      <c r="AR219" s="105" t="s">
        <v>27</v>
      </c>
      <c r="AT219" s="112" t="s">
        <v>658</v>
      </c>
      <c r="AU219" s="112" t="s">
        <v>27</v>
      </c>
      <c r="AY219" s="105" t="s">
        <v>661</v>
      </c>
      <c r="BK219" s="113">
        <f>SUM(BK220:BK241)</f>
        <v>0</v>
      </c>
    </row>
    <row r="220" spans="2:65" s="43" customFormat="1" ht="21.75" customHeight="1" x14ac:dyDescent="0.2">
      <c r="B220" s="44"/>
      <c r="C220" s="116" t="s">
        <v>163</v>
      </c>
      <c r="D220" s="116" t="s">
        <v>662</v>
      </c>
      <c r="E220" s="117" t="s">
        <v>780</v>
      </c>
      <c r="F220" s="118" t="s">
        <v>781</v>
      </c>
      <c r="G220" s="119" t="s">
        <v>679</v>
      </c>
      <c r="H220" s="120">
        <v>59.6</v>
      </c>
      <c r="I220" s="121"/>
      <c r="J220" s="120">
        <f>ROUND(I220*H220,2)</f>
        <v>0</v>
      </c>
      <c r="K220" s="122"/>
      <c r="L220" s="44"/>
      <c r="M220" s="123" t="s">
        <v>45</v>
      </c>
      <c r="N220" s="124" t="s">
        <v>616</v>
      </c>
      <c r="P220" s="125">
        <f>O220*H220</f>
        <v>0</v>
      </c>
      <c r="Q220" s="125">
        <v>0</v>
      </c>
      <c r="R220" s="125">
        <f>Q220*H220</f>
        <v>0</v>
      </c>
      <c r="S220" s="125">
        <v>0</v>
      </c>
      <c r="T220" s="126">
        <f>S220*H220</f>
        <v>0</v>
      </c>
      <c r="AR220" s="127" t="s">
        <v>31</v>
      </c>
      <c r="AT220" s="127" t="s">
        <v>662</v>
      </c>
      <c r="AU220" s="127" t="s">
        <v>21</v>
      </c>
      <c r="AY220" s="36" t="s">
        <v>661</v>
      </c>
      <c r="BE220" s="128">
        <f>IF(N220="základní",J220,0)</f>
        <v>0</v>
      </c>
      <c r="BF220" s="128">
        <f>IF(N220="snížená",J220,0)</f>
        <v>0</v>
      </c>
      <c r="BG220" s="128">
        <f>IF(N220="zákl. přenesená",J220,0)</f>
        <v>0</v>
      </c>
      <c r="BH220" s="128">
        <f>IF(N220="sníž. přenesená",J220,0)</f>
        <v>0</v>
      </c>
      <c r="BI220" s="128">
        <f>IF(N220="nulová",J220,0)</f>
        <v>0</v>
      </c>
      <c r="BJ220" s="36" t="s">
        <v>27</v>
      </c>
      <c r="BK220" s="128">
        <f>ROUND(I220*H220,2)</f>
        <v>0</v>
      </c>
      <c r="BL220" s="36" t="s">
        <v>31</v>
      </c>
      <c r="BM220" s="127" t="s">
        <v>782</v>
      </c>
    </row>
    <row r="221" spans="2:65" s="138" customFormat="1" x14ac:dyDescent="0.2">
      <c r="B221" s="139"/>
      <c r="D221" s="131" t="s">
        <v>49</v>
      </c>
      <c r="E221" s="140" t="s">
        <v>45</v>
      </c>
      <c r="F221" s="141" t="s">
        <v>783</v>
      </c>
      <c r="H221" s="140" t="s">
        <v>45</v>
      </c>
      <c r="I221" s="142"/>
      <c r="L221" s="139"/>
      <c r="M221" s="143"/>
      <c r="T221" s="144"/>
      <c r="AT221" s="140" t="s">
        <v>49</v>
      </c>
      <c r="AU221" s="140" t="s">
        <v>21</v>
      </c>
      <c r="AV221" s="138" t="s">
        <v>27</v>
      </c>
      <c r="AW221" s="138" t="s">
        <v>668</v>
      </c>
      <c r="AX221" s="138" t="s">
        <v>25</v>
      </c>
      <c r="AY221" s="140" t="s">
        <v>661</v>
      </c>
    </row>
    <row r="222" spans="2:65" s="138" customFormat="1" x14ac:dyDescent="0.2">
      <c r="B222" s="139"/>
      <c r="D222" s="131" t="s">
        <v>49</v>
      </c>
      <c r="E222" s="140" t="s">
        <v>45</v>
      </c>
      <c r="F222" s="141" t="s">
        <v>728</v>
      </c>
      <c r="H222" s="140" t="s">
        <v>45</v>
      </c>
      <c r="I222" s="142"/>
      <c r="L222" s="139"/>
      <c r="M222" s="143"/>
      <c r="T222" s="144"/>
      <c r="AT222" s="140" t="s">
        <v>49</v>
      </c>
      <c r="AU222" s="140" t="s">
        <v>21</v>
      </c>
      <c r="AV222" s="138" t="s">
        <v>27</v>
      </c>
      <c r="AW222" s="138" t="s">
        <v>668</v>
      </c>
      <c r="AX222" s="138" t="s">
        <v>25</v>
      </c>
      <c r="AY222" s="140" t="s">
        <v>661</v>
      </c>
    </row>
    <row r="223" spans="2:65" s="129" customFormat="1" x14ac:dyDescent="0.2">
      <c r="B223" s="130"/>
      <c r="D223" s="131" t="s">
        <v>49</v>
      </c>
      <c r="E223" s="132" t="s">
        <v>45</v>
      </c>
      <c r="F223" s="133" t="s">
        <v>784</v>
      </c>
      <c r="H223" s="134">
        <v>52.1</v>
      </c>
      <c r="I223" s="135"/>
      <c r="L223" s="130"/>
      <c r="M223" s="136"/>
      <c r="T223" s="137"/>
      <c r="AT223" s="132" t="s">
        <v>49</v>
      </c>
      <c r="AU223" s="132" t="s">
        <v>21</v>
      </c>
      <c r="AV223" s="129" t="s">
        <v>21</v>
      </c>
      <c r="AW223" s="129" t="s">
        <v>668</v>
      </c>
      <c r="AX223" s="129" t="s">
        <v>25</v>
      </c>
      <c r="AY223" s="132" t="s">
        <v>661</v>
      </c>
    </row>
    <row r="224" spans="2:65" s="138" customFormat="1" x14ac:dyDescent="0.2">
      <c r="B224" s="139"/>
      <c r="D224" s="131" t="s">
        <v>49</v>
      </c>
      <c r="E224" s="140" t="s">
        <v>45</v>
      </c>
      <c r="F224" s="141" t="s">
        <v>730</v>
      </c>
      <c r="H224" s="140" t="s">
        <v>45</v>
      </c>
      <c r="I224" s="142"/>
      <c r="L224" s="139"/>
      <c r="M224" s="143"/>
      <c r="T224" s="144"/>
      <c r="AT224" s="140" t="s">
        <v>49</v>
      </c>
      <c r="AU224" s="140" t="s">
        <v>21</v>
      </c>
      <c r="AV224" s="138" t="s">
        <v>27</v>
      </c>
      <c r="AW224" s="138" t="s">
        <v>668</v>
      </c>
      <c r="AX224" s="138" t="s">
        <v>25</v>
      </c>
      <c r="AY224" s="140" t="s">
        <v>661</v>
      </c>
    </row>
    <row r="225" spans="2:65" s="129" customFormat="1" x14ac:dyDescent="0.2">
      <c r="B225" s="130"/>
      <c r="D225" s="131" t="s">
        <v>49</v>
      </c>
      <c r="E225" s="132" t="s">
        <v>45</v>
      </c>
      <c r="F225" s="133" t="s">
        <v>785</v>
      </c>
      <c r="H225" s="134">
        <v>7.5</v>
      </c>
      <c r="I225" s="135"/>
      <c r="L225" s="130"/>
      <c r="M225" s="136"/>
      <c r="T225" s="137"/>
      <c r="AT225" s="132" t="s">
        <v>49</v>
      </c>
      <c r="AU225" s="132" t="s">
        <v>21</v>
      </c>
      <c r="AV225" s="129" t="s">
        <v>21</v>
      </c>
      <c r="AW225" s="129" t="s">
        <v>668</v>
      </c>
      <c r="AX225" s="129" t="s">
        <v>25</v>
      </c>
      <c r="AY225" s="132" t="s">
        <v>661</v>
      </c>
    </row>
    <row r="226" spans="2:65" s="145" customFormat="1" x14ac:dyDescent="0.2">
      <c r="B226" s="146"/>
      <c r="D226" s="131" t="s">
        <v>49</v>
      </c>
      <c r="E226" s="147" t="s">
        <v>45</v>
      </c>
      <c r="F226" s="148" t="s">
        <v>707</v>
      </c>
      <c r="H226" s="149">
        <v>59.6</v>
      </c>
      <c r="I226" s="150"/>
      <c r="L226" s="146"/>
      <c r="M226" s="151"/>
      <c r="T226" s="152"/>
      <c r="AT226" s="147" t="s">
        <v>49</v>
      </c>
      <c r="AU226" s="147" t="s">
        <v>21</v>
      </c>
      <c r="AV226" s="145" t="s">
        <v>31</v>
      </c>
      <c r="AW226" s="145" t="s">
        <v>668</v>
      </c>
      <c r="AX226" s="145" t="s">
        <v>27</v>
      </c>
      <c r="AY226" s="147" t="s">
        <v>661</v>
      </c>
    </row>
    <row r="227" spans="2:65" s="43" customFormat="1" ht="24.2" customHeight="1" x14ac:dyDescent="0.2">
      <c r="B227" s="44"/>
      <c r="C227" s="116" t="s">
        <v>169</v>
      </c>
      <c r="D227" s="116" t="s">
        <v>662</v>
      </c>
      <c r="E227" s="117" t="s">
        <v>786</v>
      </c>
      <c r="F227" s="118" t="s">
        <v>787</v>
      </c>
      <c r="G227" s="119" t="s">
        <v>788</v>
      </c>
      <c r="H227" s="120">
        <v>15</v>
      </c>
      <c r="I227" s="121"/>
      <c r="J227" s="120">
        <f>ROUND(I227*H227,2)</f>
        <v>0</v>
      </c>
      <c r="K227" s="122"/>
      <c r="L227" s="44"/>
      <c r="M227" s="123" t="s">
        <v>45</v>
      </c>
      <c r="N227" s="124" t="s">
        <v>616</v>
      </c>
      <c r="P227" s="125">
        <f>O227*H227</f>
        <v>0</v>
      </c>
      <c r="Q227" s="125">
        <v>8.7419999999999998E-2</v>
      </c>
      <c r="R227" s="125">
        <f>Q227*H227</f>
        <v>1.3112999999999999</v>
      </c>
      <c r="S227" s="125">
        <v>0</v>
      </c>
      <c r="T227" s="126">
        <f>S227*H227</f>
        <v>0</v>
      </c>
      <c r="AR227" s="127" t="s">
        <v>31</v>
      </c>
      <c r="AT227" s="127" t="s">
        <v>662</v>
      </c>
      <c r="AU227" s="127" t="s">
        <v>21</v>
      </c>
      <c r="AY227" s="36" t="s">
        <v>661</v>
      </c>
      <c r="BE227" s="128">
        <f>IF(N227="základní",J227,0)</f>
        <v>0</v>
      </c>
      <c r="BF227" s="128">
        <f>IF(N227="snížená",J227,0)</f>
        <v>0</v>
      </c>
      <c r="BG227" s="128">
        <f>IF(N227="zákl. přenesená",J227,0)</f>
        <v>0</v>
      </c>
      <c r="BH227" s="128">
        <f>IF(N227="sníž. přenesená",J227,0)</f>
        <v>0</v>
      </c>
      <c r="BI227" s="128">
        <f>IF(N227="nulová",J227,0)</f>
        <v>0</v>
      </c>
      <c r="BJ227" s="36" t="s">
        <v>27</v>
      </c>
      <c r="BK227" s="128">
        <f>ROUND(I227*H227,2)</f>
        <v>0</v>
      </c>
      <c r="BL227" s="36" t="s">
        <v>31</v>
      </c>
      <c r="BM227" s="127" t="s">
        <v>789</v>
      </c>
    </row>
    <row r="228" spans="2:65" s="138" customFormat="1" x14ac:dyDescent="0.2">
      <c r="B228" s="139"/>
      <c r="D228" s="131" t="s">
        <v>49</v>
      </c>
      <c r="E228" s="140" t="s">
        <v>45</v>
      </c>
      <c r="F228" s="141" t="s">
        <v>790</v>
      </c>
      <c r="H228" s="140" t="s">
        <v>45</v>
      </c>
      <c r="I228" s="142"/>
      <c r="L228" s="139"/>
      <c r="M228" s="143"/>
      <c r="T228" s="144"/>
      <c r="AT228" s="140" t="s">
        <v>49</v>
      </c>
      <c r="AU228" s="140" t="s">
        <v>21</v>
      </c>
      <c r="AV228" s="138" t="s">
        <v>27</v>
      </c>
      <c r="AW228" s="138" t="s">
        <v>668</v>
      </c>
      <c r="AX228" s="138" t="s">
        <v>25</v>
      </c>
      <c r="AY228" s="140" t="s">
        <v>661</v>
      </c>
    </row>
    <row r="229" spans="2:65" s="129" customFormat="1" x14ac:dyDescent="0.2">
      <c r="B229" s="130"/>
      <c r="D229" s="131" t="s">
        <v>49</v>
      </c>
      <c r="E229" s="132" t="s">
        <v>45</v>
      </c>
      <c r="F229" s="133" t="s">
        <v>791</v>
      </c>
      <c r="H229" s="134">
        <v>15</v>
      </c>
      <c r="I229" s="135"/>
      <c r="L229" s="130"/>
      <c r="M229" s="136"/>
      <c r="T229" s="137"/>
      <c r="AT229" s="132" t="s">
        <v>49</v>
      </c>
      <c r="AU229" s="132" t="s">
        <v>21</v>
      </c>
      <c r="AV229" s="129" t="s">
        <v>21</v>
      </c>
      <c r="AW229" s="129" t="s">
        <v>668</v>
      </c>
      <c r="AX229" s="129" t="s">
        <v>27</v>
      </c>
      <c r="AY229" s="132" t="s">
        <v>661</v>
      </c>
    </row>
    <row r="230" spans="2:65" s="43" customFormat="1" ht="24.2" customHeight="1" x14ac:dyDescent="0.2">
      <c r="B230" s="44"/>
      <c r="C230" s="161" t="s">
        <v>174</v>
      </c>
      <c r="D230" s="161" t="s">
        <v>114</v>
      </c>
      <c r="E230" s="162" t="s">
        <v>792</v>
      </c>
      <c r="F230" s="163" t="s">
        <v>793</v>
      </c>
      <c r="G230" s="164" t="s">
        <v>788</v>
      </c>
      <c r="H230" s="165">
        <v>2</v>
      </c>
      <c r="I230" s="166"/>
      <c r="J230" s="165">
        <f>ROUND(I230*H230,2)</f>
        <v>0</v>
      </c>
      <c r="K230" s="167"/>
      <c r="L230" s="168"/>
      <c r="M230" s="169" t="s">
        <v>45</v>
      </c>
      <c r="N230" s="170" t="s">
        <v>616</v>
      </c>
      <c r="P230" s="125">
        <f>O230*H230</f>
        <v>0</v>
      </c>
      <c r="Q230" s="125">
        <v>2.8000000000000001E-2</v>
      </c>
      <c r="R230" s="125">
        <f>Q230*H230</f>
        <v>5.6000000000000001E-2</v>
      </c>
      <c r="S230" s="125">
        <v>0</v>
      </c>
      <c r="T230" s="126">
        <f>S230*H230</f>
        <v>0</v>
      </c>
      <c r="AR230" s="127" t="s">
        <v>111</v>
      </c>
      <c r="AT230" s="127" t="s">
        <v>114</v>
      </c>
      <c r="AU230" s="127" t="s">
        <v>21</v>
      </c>
      <c r="AY230" s="36" t="s">
        <v>661</v>
      </c>
      <c r="BE230" s="128">
        <f>IF(N230="základní",J230,0)</f>
        <v>0</v>
      </c>
      <c r="BF230" s="128">
        <f>IF(N230="snížená",J230,0)</f>
        <v>0</v>
      </c>
      <c r="BG230" s="128">
        <f>IF(N230="zákl. přenesená",J230,0)</f>
        <v>0</v>
      </c>
      <c r="BH230" s="128">
        <f>IF(N230="sníž. přenesená",J230,0)</f>
        <v>0</v>
      </c>
      <c r="BI230" s="128">
        <f>IF(N230="nulová",J230,0)</f>
        <v>0</v>
      </c>
      <c r="BJ230" s="36" t="s">
        <v>27</v>
      </c>
      <c r="BK230" s="128">
        <f>ROUND(I230*H230,2)</f>
        <v>0</v>
      </c>
      <c r="BL230" s="36" t="s">
        <v>31</v>
      </c>
      <c r="BM230" s="127" t="s">
        <v>794</v>
      </c>
    </row>
    <row r="231" spans="2:65" s="43" customFormat="1" ht="24.2" customHeight="1" x14ac:dyDescent="0.2">
      <c r="B231" s="44"/>
      <c r="C231" s="161" t="s">
        <v>180</v>
      </c>
      <c r="D231" s="161" t="s">
        <v>114</v>
      </c>
      <c r="E231" s="162" t="s">
        <v>795</v>
      </c>
      <c r="F231" s="163" t="s">
        <v>796</v>
      </c>
      <c r="G231" s="164" t="s">
        <v>788</v>
      </c>
      <c r="H231" s="165">
        <v>3</v>
      </c>
      <c r="I231" s="166"/>
      <c r="J231" s="165">
        <f>ROUND(I231*H231,2)</f>
        <v>0</v>
      </c>
      <c r="K231" s="167"/>
      <c r="L231" s="168"/>
      <c r="M231" s="169" t="s">
        <v>45</v>
      </c>
      <c r="N231" s="170" t="s">
        <v>616</v>
      </c>
      <c r="P231" s="125">
        <f>O231*H231</f>
        <v>0</v>
      </c>
      <c r="Q231" s="125">
        <v>0.04</v>
      </c>
      <c r="R231" s="125">
        <f>Q231*H231</f>
        <v>0.12</v>
      </c>
      <c r="S231" s="125">
        <v>0</v>
      </c>
      <c r="T231" s="126">
        <f>S231*H231</f>
        <v>0</v>
      </c>
      <c r="AR231" s="127" t="s">
        <v>111</v>
      </c>
      <c r="AT231" s="127" t="s">
        <v>114</v>
      </c>
      <c r="AU231" s="127" t="s">
        <v>21</v>
      </c>
      <c r="AY231" s="36" t="s">
        <v>661</v>
      </c>
      <c r="BE231" s="128">
        <f>IF(N231="základní",J231,0)</f>
        <v>0</v>
      </c>
      <c r="BF231" s="128">
        <f>IF(N231="snížená",J231,0)</f>
        <v>0</v>
      </c>
      <c r="BG231" s="128">
        <f>IF(N231="zákl. přenesená",J231,0)</f>
        <v>0</v>
      </c>
      <c r="BH231" s="128">
        <f>IF(N231="sníž. přenesená",J231,0)</f>
        <v>0</v>
      </c>
      <c r="BI231" s="128">
        <f>IF(N231="nulová",J231,0)</f>
        <v>0</v>
      </c>
      <c r="BJ231" s="36" t="s">
        <v>27</v>
      </c>
      <c r="BK231" s="128">
        <f>ROUND(I231*H231,2)</f>
        <v>0</v>
      </c>
      <c r="BL231" s="36" t="s">
        <v>31</v>
      </c>
      <c r="BM231" s="127" t="s">
        <v>797</v>
      </c>
    </row>
    <row r="232" spans="2:65" s="43" customFormat="1" ht="24.2" customHeight="1" x14ac:dyDescent="0.2">
      <c r="B232" s="44"/>
      <c r="C232" s="161" t="s">
        <v>186</v>
      </c>
      <c r="D232" s="161" t="s">
        <v>114</v>
      </c>
      <c r="E232" s="162" t="s">
        <v>798</v>
      </c>
      <c r="F232" s="163" t="s">
        <v>799</v>
      </c>
      <c r="G232" s="164" t="s">
        <v>788</v>
      </c>
      <c r="H232" s="165">
        <v>3</v>
      </c>
      <c r="I232" s="166"/>
      <c r="J232" s="165">
        <f>ROUND(I232*H232,2)</f>
        <v>0</v>
      </c>
      <c r="K232" s="167"/>
      <c r="L232" s="168"/>
      <c r="M232" s="169" t="s">
        <v>45</v>
      </c>
      <c r="N232" s="170" t="s">
        <v>616</v>
      </c>
      <c r="P232" s="125">
        <f>O232*H232</f>
        <v>0</v>
      </c>
      <c r="Q232" s="125">
        <v>5.0999999999999997E-2</v>
      </c>
      <c r="R232" s="125">
        <f>Q232*H232</f>
        <v>0.153</v>
      </c>
      <c r="S232" s="125">
        <v>0</v>
      </c>
      <c r="T232" s="126">
        <f>S232*H232</f>
        <v>0</v>
      </c>
      <c r="AR232" s="127" t="s">
        <v>111</v>
      </c>
      <c r="AT232" s="127" t="s">
        <v>114</v>
      </c>
      <c r="AU232" s="127" t="s">
        <v>21</v>
      </c>
      <c r="AY232" s="36" t="s">
        <v>661</v>
      </c>
      <c r="BE232" s="128">
        <f>IF(N232="základní",J232,0)</f>
        <v>0</v>
      </c>
      <c r="BF232" s="128">
        <f>IF(N232="snížená",J232,0)</f>
        <v>0</v>
      </c>
      <c r="BG232" s="128">
        <f>IF(N232="zákl. přenesená",J232,0)</f>
        <v>0</v>
      </c>
      <c r="BH232" s="128">
        <f>IF(N232="sníž. přenesená",J232,0)</f>
        <v>0</v>
      </c>
      <c r="BI232" s="128">
        <f>IF(N232="nulová",J232,0)</f>
        <v>0</v>
      </c>
      <c r="BJ232" s="36" t="s">
        <v>27</v>
      </c>
      <c r="BK232" s="128">
        <f>ROUND(I232*H232,2)</f>
        <v>0</v>
      </c>
      <c r="BL232" s="36" t="s">
        <v>31</v>
      </c>
      <c r="BM232" s="127" t="s">
        <v>800</v>
      </c>
    </row>
    <row r="233" spans="2:65" s="43" customFormat="1" ht="24.2" customHeight="1" x14ac:dyDescent="0.2">
      <c r="B233" s="44"/>
      <c r="C233" s="161" t="s">
        <v>192</v>
      </c>
      <c r="D233" s="161" t="s">
        <v>114</v>
      </c>
      <c r="E233" s="162" t="s">
        <v>801</v>
      </c>
      <c r="F233" s="163" t="s">
        <v>802</v>
      </c>
      <c r="G233" s="164" t="s">
        <v>788</v>
      </c>
      <c r="H233" s="165">
        <v>7</v>
      </c>
      <c r="I233" s="166"/>
      <c r="J233" s="165">
        <f>ROUND(I233*H233,2)</f>
        <v>0</v>
      </c>
      <c r="K233" s="167"/>
      <c r="L233" s="168"/>
      <c r="M233" s="169" t="s">
        <v>45</v>
      </c>
      <c r="N233" s="170" t="s">
        <v>616</v>
      </c>
      <c r="P233" s="125">
        <f>O233*H233</f>
        <v>0</v>
      </c>
      <c r="Q233" s="125">
        <v>6.8000000000000005E-2</v>
      </c>
      <c r="R233" s="125">
        <f>Q233*H233</f>
        <v>0.47600000000000003</v>
      </c>
      <c r="S233" s="125">
        <v>0</v>
      </c>
      <c r="T233" s="126">
        <f>S233*H233</f>
        <v>0</v>
      </c>
      <c r="AR233" s="127" t="s">
        <v>111</v>
      </c>
      <c r="AT233" s="127" t="s">
        <v>114</v>
      </c>
      <c r="AU233" s="127" t="s">
        <v>21</v>
      </c>
      <c r="AY233" s="36" t="s">
        <v>661</v>
      </c>
      <c r="BE233" s="128">
        <f>IF(N233="základní",J233,0)</f>
        <v>0</v>
      </c>
      <c r="BF233" s="128">
        <f>IF(N233="snížená",J233,0)</f>
        <v>0</v>
      </c>
      <c r="BG233" s="128">
        <f>IF(N233="zákl. přenesená",J233,0)</f>
        <v>0</v>
      </c>
      <c r="BH233" s="128">
        <f>IF(N233="sníž. přenesená",J233,0)</f>
        <v>0</v>
      </c>
      <c r="BI233" s="128">
        <f>IF(N233="nulová",J233,0)</f>
        <v>0</v>
      </c>
      <c r="BJ233" s="36" t="s">
        <v>27</v>
      </c>
      <c r="BK233" s="128">
        <f>ROUND(I233*H233,2)</f>
        <v>0</v>
      </c>
      <c r="BL233" s="36" t="s">
        <v>31</v>
      </c>
      <c r="BM233" s="127" t="s">
        <v>803</v>
      </c>
    </row>
    <row r="234" spans="2:65" s="43" customFormat="1" ht="24.2" customHeight="1" x14ac:dyDescent="0.2">
      <c r="B234" s="44"/>
      <c r="C234" s="116" t="s">
        <v>197</v>
      </c>
      <c r="D234" s="116" t="s">
        <v>662</v>
      </c>
      <c r="E234" s="117" t="s">
        <v>804</v>
      </c>
      <c r="F234" s="118" t="s">
        <v>805</v>
      </c>
      <c r="G234" s="119" t="s">
        <v>788</v>
      </c>
      <c r="H234" s="120">
        <v>1</v>
      </c>
      <c r="I234" s="121"/>
      <c r="J234" s="120">
        <f>ROUND(I234*H234,2)</f>
        <v>0</v>
      </c>
      <c r="K234" s="122"/>
      <c r="L234" s="44"/>
      <c r="M234" s="123" t="s">
        <v>45</v>
      </c>
      <c r="N234" s="124" t="s">
        <v>616</v>
      </c>
      <c r="P234" s="125">
        <f>O234*H234</f>
        <v>0</v>
      </c>
      <c r="Q234" s="125">
        <v>8.7419999999999998E-2</v>
      </c>
      <c r="R234" s="125">
        <f>Q234*H234</f>
        <v>8.7419999999999998E-2</v>
      </c>
      <c r="S234" s="125">
        <v>0</v>
      </c>
      <c r="T234" s="126">
        <f>S234*H234</f>
        <v>0</v>
      </c>
      <c r="AR234" s="127" t="s">
        <v>31</v>
      </c>
      <c r="AT234" s="127" t="s">
        <v>662</v>
      </c>
      <c r="AU234" s="127" t="s">
        <v>21</v>
      </c>
      <c r="AY234" s="36" t="s">
        <v>661</v>
      </c>
      <c r="BE234" s="128">
        <f>IF(N234="základní",J234,0)</f>
        <v>0</v>
      </c>
      <c r="BF234" s="128">
        <f>IF(N234="snížená",J234,0)</f>
        <v>0</v>
      </c>
      <c r="BG234" s="128">
        <f>IF(N234="zákl. přenesená",J234,0)</f>
        <v>0</v>
      </c>
      <c r="BH234" s="128">
        <f>IF(N234="sníž. přenesená",J234,0)</f>
        <v>0</v>
      </c>
      <c r="BI234" s="128">
        <f>IF(N234="nulová",J234,0)</f>
        <v>0</v>
      </c>
      <c r="BJ234" s="36" t="s">
        <v>27</v>
      </c>
      <c r="BK234" s="128">
        <f>ROUND(I234*H234,2)</f>
        <v>0</v>
      </c>
      <c r="BL234" s="36" t="s">
        <v>31</v>
      </c>
      <c r="BM234" s="127" t="s">
        <v>806</v>
      </c>
    </row>
    <row r="235" spans="2:65" s="138" customFormat="1" x14ac:dyDescent="0.2">
      <c r="B235" s="139"/>
      <c r="D235" s="131" t="s">
        <v>49</v>
      </c>
      <c r="E235" s="140" t="s">
        <v>45</v>
      </c>
      <c r="F235" s="141" t="s">
        <v>807</v>
      </c>
      <c r="H235" s="140" t="s">
        <v>45</v>
      </c>
      <c r="I235" s="142"/>
      <c r="L235" s="139"/>
      <c r="M235" s="143"/>
      <c r="T235" s="144"/>
      <c r="AT235" s="140" t="s">
        <v>49</v>
      </c>
      <c r="AU235" s="140" t="s">
        <v>21</v>
      </c>
      <c r="AV235" s="138" t="s">
        <v>27</v>
      </c>
      <c r="AW235" s="138" t="s">
        <v>668</v>
      </c>
      <c r="AX235" s="138" t="s">
        <v>25</v>
      </c>
      <c r="AY235" s="140" t="s">
        <v>661</v>
      </c>
    </row>
    <row r="236" spans="2:65" s="129" customFormat="1" x14ac:dyDescent="0.2">
      <c r="B236" s="130"/>
      <c r="D236" s="131" t="s">
        <v>49</v>
      </c>
      <c r="E236" s="132" t="s">
        <v>45</v>
      </c>
      <c r="F236" s="133" t="s">
        <v>27</v>
      </c>
      <c r="H236" s="134">
        <v>1</v>
      </c>
      <c r="I236" s="135"/>
      <c r="L236" s="130"/>
      <c r="M236" s="136"/>
      <c r="T236" s="137"/>
      <c r="AT236" s="132" t="s">
        <v>49</v>
      </c>
      <c r="AU236" s="132" t="s">
        <v>21</v>
      </c>
      <c r="AV236" s="129" t="s">
        <v>21</v>
      </c>
      <c r="AW236" s="129" t="s">
        <v>668</v>
      </c>
      <c r="AX236" s="129" t="s">
        <v>27</v>
      </c>
      <c r="AY236" s="132" t="s">
        <v>661</v>
      </c>
    </row>
    <row r="237" spans="2:65" s="43" customFormat="1" ht="24.2" customHeight="1" x14ac:dyDescent="0.2">
      <c r="B237" s="44"/>
      <c r="C237" s="161" t="s">
        <v>204</v>
      </c>
      <c r="D237" s="161" t="s">
        <v>114</v>
      </c>
      <c r="E237" s="162" t="s">
        <v>808</v>
      </c>
      <c r="F237" s="163" t="s">
        <v>809</v>
      </c>
      <c r="G237" s="164" t="s">
        <v>788</v>
      </c>
      <c r="H237" s="165">
        <v>1</v>
      </c>
      <c r="I237" s="166"/>
      <c r="J237" s="165">
        <f>ROUND(I237*H237,2)</f>
        <v>0</v>
      </c>
      <c r="K237" s="167"/>
      <c r="L237" s="168"/>
      <c r="M237" s="169" t="s">
        <v>45</v>
      </c>
      <c r="N237" s="170" t="s">
        <v>616</v>
      </c>
      <c r="P237" s="125">
        <f>O237*H237</f>
        <v>0</v>
      </c>
      <c r="Q237" s="125">
        <v>8.1000000000000003E-2</v>
      </c>
      <c r="R237" s="125">
        <f>Q237*H237</f>
        <v>8.1000000000000003E-2</v>
      </c>
      <c r="S237" s="125">
        <v>0</v>
      </c>
      <c r="T237" s="126">
        <f>S237*H237</f>
        <v>0</v>
      </c>
      <c r="AR237" s="127" t="s">
        <v>111</v>
      </c>
      <c r="AT237" s="127" t="s">
        <v>114</v>
      </c>
      <c r="AU237" s="127" t="s">
        <v>21</v>
      </c>
      <c r="AY237" s="36" t="s">
        <v>661</v>
      </c>
      <c r="BE237" s="128">
        <f>IF(N237="základní",J237,0)</f>
        <v>0</v>
      </c>
      <c r="BF237" s="128">
        <f>IF(N237="snížená",J237,0)</f>
        <v>0</v>
      </c>
      <c r="BG237" s="128">
        <f>IF(N237="zákl. přenesená",J237,0)</f>
        <v>0</v>
      </c>
      <c r="BH237" s="128">
        <f>IF(N237="sníž. přenesená",J237,0)</f>
        <v>0</v>
      </c>
      <c r="BI237" s="128">
        <f>IF(N237="nulová",J237,0)</f>
        <v>0</v>
      </c>
      <c r="BJ237" s="36" t="s">
        <v>27</v>
      </c>
      <c r="BK237" s="128">
        <f>ROUND(I237*H237,2)</f>
        <v>0</v>
      </c>
      <c r="BL237" s="36" t="s">
        <v>31</v>
      </c>
      <c r="BM237" s="127" t="s">
        <v>810</v>
      </c>
    </row>
    <row r="238" spans="2:65" s="43" customFormat="1" ht="33" customHeight="1" x14ac:dyDescent="0.2">
      <c r="B238" s="44"/>
      <c r="C238" s="116" t="s">
        <v>210</v>
      </c>
      <c r="D238" s="116" t="s">
        <v>662</v>
      </c>
      <c r="E238" s="117" t="s">
        <v>811</v>
      </c>
      <c r="F238" s="118" t="s">
        <v>812</v>
      </c>
      <c r="G238" s="119" t="s">
        <v>714</v>
      </c>
      <c r="H238" s="120">
        <v>14.8</v>
      </c>
      <c r="I238" s="121"/>
      <c r="J238" s="120">
        <f>ROUND(I238*H238,2)</f>
        <v>0</v>
      </c>
      <c r="K238" s="122"/>
      <c r="L238" s="44"/>
      <c r="M238" s="123" t="s">
        <v>45</v>
      </c>
      <c r="N238" s="124" t="s">
        <v>616</v>
      </c>
      <c r="P238" s="125">
        <f>O238*H238</f>
        <v>0</v>
      </c>
      <c r="Q238" s="125">
        <v>0</v>
      </c>
      <c r="R238" s="125">
        <f>Q238*H238</f>
        <v>0</v>
      </c>
      <c r="S238" s="125">
        <v>0</v>
      </c>
      <c r="T238" s="126">
        <f>S238*H238</f>
        <v>0</v>
      </c>
      <c r="AR238" s="127" t="s">
        <v>31</v>
      </c>
      <c r="AT238" s="127" t="s">
        <v>662</v>
      </c>
      <c r="AU238" s="127" t="s">
        <v>21</v>
      </c>
      <c r="AY238" s="36" t="s">
        <v>661</v>
      </c>
      <c r="BE238" s="128">
        <f>IF(N238="základní",J238,0)</f>
        <v>0</v>
      </c>
      <c r="BF238" s="128">
        <f>IF(N238="snížená",J238,0)</f>
        <v>0</v>
      </c>
      <c r="BG238" s="128">
        <f>IF(N238="zákl. přenesená",J238,0)</f>
        <v>0</v>
      </c>
      <c r="BH238" s="128">
        <f>IF(N238="sníž. přenesená",J238,0)</f>
        <v>0</v>
      </c>
      <c r="BI238" s="128">
        <f>IF(N238="nulová",J238,0)</f>
        <v>0</v>
      </c>
      <c r="BJ238" s="36" t="s">
        <v>27</v>
      </c>
      <c r="BK238" s="128">
        <f>ROUND(I238*H238,2)</f>
        <v>0</v>
      </c>
      <c r="BL238" s="36" t="s">
        <v>31</v>
      </c>
      <c r="BM238" s="127" t="s">
        <v>813</v>
      </c>
    </row>
    <row r="239" spans="2:65" s="138" customFormat="1" x14ac:dyDescent="0.2">
      <c r="B239" s="139"/>
      <c r="D239" s="131" t="s">
        <v>49</v>
      </c>
      <c r="E239" s="140" t="s">
        <v>45</v>
      </c>
      <c r="F239" s="141" t="s">
        <v>814</v>
      </c>
      <c r="H239" s="140" t="s">
        <v>45</v>
      </c>
      <c r="I239" s="142"/>
      <c r="L239" s="139"/>
      <c r="M239" s="143"/>
      <c r="T239" s="144"/>
      <c r="AT239" s="140" t="s">
        <v>49</v>
      </c>
      <c r="AU239" s="140" t="s">
        <v>21</v>
      </c>
      <c r="AV239" s="138" t="s">
        <v>27</v>
      </c>
      <c r="AW239" s="138" t="s">
        <v>668</v>
      </c>
      <c r="AX239" s="138" t="s">
        <v>25</v>
      </c>
      <c r="AY239" s="140" t="s">
        <v>661</v>
      </c>
    </row>
    <row r="240" spans="2:65" s="138" customFormat="1" x14ac:dyDescent="0.2">
      <c r="B240" s="139"/>
      <c r="D240" s="131" t="s">
        <v>49</v>
      </c>
      <c r="E240" s="140" t="s">
        <v>45</v>
      </c>
      <c r="F240" s="141" t="s">
        <v>815</v>
      </c>
      <c r="H240" s="140" t="s">
        <v>45</v>
      </c>
      <c r="I240" s="142"/>
      <c r="L240" s="139"/>
      <c r="M240" s="143"/>
      <c r="T240" s="144"/>
      <c r="AT240" s="140" t="s">
        <v>49</v>
      </c>
      <c r="AU240" s="140" t="s">
        <v>21</v>
      </c>
      <c r="AV240" s="138" t="s">
        <v>27</v>
      </c>
      <c r="AW240" s="138" t="s">
        <v>668</v>
      </c>
      <c r="AX240" s="138" t="s">
        <v>25</v>
      </c>
      <c r="AY240" s="140" t="s">
        <v>661</v>
      </c>
    </row>
    <row r="241" spans="2:65" s="129" customFormat="1" x14ac:dyDescent="0.2">
      <c r="B241" s="130"/>
      <c r="D241" s="131" t="s">
        <v>49</v>
      </c>
      <c r="E241" s="132" t="s">
        <v>45</v>
      </c>
      <c r="F241" s="133" t="s">
        <v>816</v>
      </c>
      <c r="H241" s="134">
        <v>14.8</v>
      </c>
      <c r="I241" s="135"/>
      <c r="L241" s="130"/>
      <c r="M241" s="136"/>
      <c r="T241" s="137"/>
      <c r="AT241" s="132" t="s">
        <v>49</v>
      </c>
      <c r="AU241" s="132" t="s">
        <v>21</v>
      </c>
      <c r="AV241" s="129" t="s">
        <v>21</v>
      </c>
      <c r="AW241" s="129" t="s">
        <v>668</v>
      </c>
      <c r="AX241" s="129" t="s">
        <v>27</v>
      </c>
      <c r="AY241" s="132" t="s">
        <v>661</v>
      </c>
    </row>
    <row r="242" spans="2:65" s="103" customFormat="1" ht="22.9" customHeight="1" x14ac:dyDescent="0.2">
      <c r="B242" s="104"/>
      <c r="D242" s="105" t="s">
        <v>658</v>
      </c>
      <c r="E242" s="114" t="s">
        <v>336</v>
      </c>
      <c r="F242" s="114" t="s">
        <v>817</v>
      </c>
      <c r="I242" s="107"/>
      <c r="J242" s="115">
        <f>BK242</f>
        <v>0</v>
      </c>
      <c r="L242" s="104"/>
      <c r="M242" s="109"/>
      <c r="P242" s="110">
        <f>SUM(P243:P246)</f>
        <v>0</v>
      </c>
      <c r="R242" s="110">
        <f>SUM(R243:R246)</f>
        <v>11.000396</v>
      </c>
      <c r="T242" s="111">
        <f>SUM(T243:T246)</f>
        <v>0</v>
      </c>
      <c r="AR242" s="105" t="s">
        <v>27</v>
      </c>
      <c r="AT242" s="112" t="s">
        <v>658</v>
      </c>
      <c r="AU242" s="112" t="s">
        <v>27</v>
      </c>
      <c r="AY242" s="105" t="s">
        <v>661</v>
      </c>
      <c r="BK242" s="113">
        <f>SUM(BK243:BK246)</f>
        <v>0</v>
      </c>
    </row>
    <row r="243" spans="2:65" s="43" customFormat="1" ht="24.2" customHeight="1" x14ac:dyDescent="0.2">
      <c r="B243" s="44"/>
      <c r="C243" s="116" t="s">
        <v>216</v>
      </c>
      <c r="D243" s="116" t="s">
        <v>662</v>
      </c>
      <c r="E243" s="117" t="s">
        <v>818</v>
      </c>
      <c r="F243" s="118" t="s">
        <v>819</v>
      </c>
      <c r="G243" s="119" t="s">
        <v>714</v>
      </c>
      <c r="H243" s="120">
        <v>14.8</v>
      </c>
      <c r="I243" s="121"/>
      <c r="J243" s="120">
        <f>ROUND(I243*H243,2)</f>
        <v>0</v>
      </c>
      <c r="K243" s="122"/>
      <c r="L243" s="44"/>
      <c r="M243" s="123" t="s">
        <v>45</v>
      </c>
      <c r="N243" s="124" t="s">
        <v>616</v>
      </c>
      <c r="P243" s="125">
        <f>O243*H243</f>
        <v>0</v>
      </c>
      <c r="Q243" s="125">
        <v>0.74326999999999999</v>
      </c>
      <c r="R243" s="125">
        <f>Q243*H243</f>
        <v>11.000396</v>
      </c>
      <c r="S243" s="125">
        <v>0</v>
      </c>
      <c r="T243" s="126">
        <f>S243*H243</f>
        <v>0</v>
      </c>
      <c r="AR243" s="127" t="s">
        <v>31</v>
      </c>
      <c r="AT243" s="127" t="s">
        <v>662</v>
      </c>
      <c r="AU243" s="127" t="s">
        <v>21</v>
      </c>
      <c r="AY243" s="36" t="s">
        <v>661</v>
      </c>
      <c r="BE243" s="128">
        <f>IF(N243="základní",J243,0)</f>
        <v>0</v>
      </c>
      <c r="BF243" s="128">
        <f>IF(N243="snížená",J243,0)</f>
        <v>0</v>
      </c>
      <c r="BG243" s="128">
        <f>IF(N243="zákl. přenesená",J243,0)</f>
        <v>0</v>
      </c>
      <c r="BH243" s="128">
        <f>IF(N243="sníž. přenesená",J243,0)</f>
        <v>0</v>
      </c>
      <c r="BI243" s="128">
        <f>IF(N243="nulová",J243,0)</f>
        <v>0</v>
      </c>
      <c r="BJ243" s="36" t="s">
        <v>27</v>
      </c>
      <c r="BK243" s="128">
        <f>ROUND(I243*H243,2)</f>
        <v>0</v>
      </c>
      <c r="BL243" s="36" t="s">
        <v>31</v>
      </c>
      <c r="BM243" s="127" t="s">
        <v>820</v>
      </c>
    </row>
    <row r="244" spans="2:65" s="138" customFormat="1" x14ac:dyDescent="0.2">
      <c r="B244" s="139"/>
      <c r="D244" s="131" t="s">
        <v>49</v>
      </c>
      <c r="E244" s="140" t="s">
        <v>45</v>
      </c>
      <c r="F244" s="141" t="s">
        <v>821</v>
      </c>
      <c r="H244" s="140" t="s">
        <v>45</v>
      </c>
      <c r="I244" s="142"/>
      <c r="L244" s="139"/>
      <c r="M244" s="143"/>
      <c r="T244" s="144"/>
      <c r="AT244" s="140" t="s">
        <v>49</v>
      </c>
      <c r="AU244" s="140" t="s">
        <v>21</v>
      </c>
      <c r="AV244" s="138" t="s">
        <v>27</v>
      </c>
      <c r="AW244" s="138" t="s">
        <v>668</v>
      </c>
      <c r="AX244" s="138" t="s">
        <v>25</v>
      </c>
      <c r="AY244" s="140" t="s">
        <v>661</v>
      </c>
    </row>
    <row r="245" spans="2:65" s="138" customFormat="1" x14ac:dyDescent="0.2">
      <c r="B245" s="139"/>
      <c r="D245" s="131" t="s">
        <v>49</v>
      </c>
      <c r="E245" s="140" t="s">
        <v>45</v>
      </c>
      <c r="F245" s="141" t="s">
        <v>815</v>
      </c>
      <c r="H245" s="140" t="s">
        <v>45</v>
      </c>
      <c r="I245" s="142"/>
      <c r="L245" s="139"/>
      <c r="M245" s="143"/>
      <c r="T245" s="144"/>
      <c r="AT245" s="140" t="s">
        <v>49</v>
      </c>
      <c r="AU245" s="140" t="s">
        <v>21</v>
      </c>
      <c r="AV245" s="138" t="s">
        <v>27</v>
      </c>
      <c r="AW245" s="138" t="s">
        <v>668</v>
      </c>
      <c r="AX245" s="138" t="s">
        <v>25</v>
      </c>
      <c r="AY245" s="140" t="s">
        <v>661</v>
      </c>
    </row>
    <row r="246" spans="2:65" s="129" customFormat="1" x14ac:dyDescent="0.2">
      <c r="B246" s="130"/>
      <c r="D246" s="131" t="s">
        <v>49</v>
      </c>
      <c r="E246" s="132" t="s">
        <v>45</v>
      </c>
      <c r="F246" s="133" t="s">
        <v>816</v>
      </c>
      <c r="H246" s="134">
        <v>14.8</v>
      </c>
      <c r="I246" s="135"/>
      <c r="L246" s="130"/>
      <c r="M246" s="136"/>
      <c r="T246" s="137"/>
      <c r="AT246" s="132" t="s">
        <v>49</v>
      </c>
      <c r="AU246" s="132" t="s">
        <v>21</v>
      </c>
      <c r="AV246" s="129" t="s">
        <v>21</v>
      </c>
      <c r="AW246" s="129" t="s">
        <v>668</v>
      </c>
      <c r="AX246" s="129" t="s">
        <v>27</v>
      </c>
      <c r="AY246" s="132" t="s">
        <v>661</v>
      </c>
    </row>
    <row r="247" spans="2:65" s="103" customFormat="1" ht="22.9" customHeight="1" x14ac:dyDescent="0.2">
      <c r="B247" s="104"/>
      <c r="D247" s="105" t="s">
        <v>658</v>
      </c>
      <c r="E247" s="114" t="s">
        <v>33</v>
      </c>
      <c r="F247" s="114" t="s">
        <v>822</v>
      </c>
      <c r="I247" s="107"/>
      <c r="J247" s="115">
        <f>BK247</f>
        <v>0</v>
      </c>
      <c r="L247" s="104"/>
      <c r="M247" s="109"/>
      <c r="P247" s="110">
        <f>SUM(P248:P252)</f>
        <v>0</v>
      </c>
      <c r="R247" s="110">
        <f>SUM(R248:R252)</f>
        <v>0</v>
      </c>
      <c r="T247" s="111">
        <f>SUM(T248:T252)</f>
        <v>0</v>
      </c>
      <c r="AR247" s="105" t="s">
        <v>27</v>
      </c>
      <c r="AT247" s="112" t="s">
        <v>658</v>
      </c>
      <c r="AU247" s="112" t="s">
        <v>27</v>
      </c>
      <c r="AY247" s="105" t="s">
        <v>661</v>
      </c>
      <c r="BK247" s="113">
        <f>SUM(BK248:BK252)</f>
        <v>0</v>
      </c>
    </row>
    <row r="248" spans="2:65" s="43" customFormat="1" ht="24.2" customHeight="1" x14ac:dyDescent="0.2">
      <c r="B248" s="44"/>
      <c r="C248" s="116" t="s">
        <v>222</v>
      </c>
      <c r="D248" s="116" t="s">
        <v>662</v>
      </c>
      <c r="E248" s="117" t="s">
        <v>823</v>
      </c>
      <c r="F248" s="118" t="s">
        <v>824</v>
      </c>
      <c r="G248" s="119" t="s">
        <v>714</v>
      </c>
      <c r="H248" s="120">
        <v>980</v>
      </c>
      <c r="I248" s="121"/>
      <c r="J248" s="120">
        <f>ROUND(I248*H248,2)</f>
        <v>0</v>
      </c>
      <c r="K248" s="122"/>
      <c r="L248" s="44"/>
      <c r="M248" s="123" t="s">
        <v>45</v>
      </c>
      <c r="N248" s="124" t="s">
        <v>616</v>
      </c>
      <c r="P248" s="125">
        <f>O248*H248</f>
        <v>0</v>
      </c>
      <c r="Q248" s="125">
        <v>0</v>
      </c>
      <c r="R248" s="125">
        <f>Q248*H248</f>
        <v>0</v>
      </c>
      <c r="S248" s="125">
        <v>0</v>
      </c>
      <c r="T248" s="126">
        <f>S248*H248</f>
        <v>0</v>
      </c>
      <c r="AR248" s="127" t="s">
        <v>31</v>
      </c>
      <c r="AT248" s="127" t="s">
        <v>662</v>
      </c>
      <c r="AU248" s="127" t="s">
        <v>21</v>
      </c>
      <c r="AY248" s="36" t="s">
        <v>661</v>
      </c>
      <c r="BE248" s="128">
        <f>IF(N248="základní",J248,0)</f>
        <v>0</v>
      </c>
      <c r="BF248" s="128">
        <f>IF(N248="snížená",J248,0)</f>
        <v>0</v>
      </c>
      <c r="BG248" s="128">
        <f>IF(N248="zákl. přenesená",J248,0)</f>
        <v>0</v>
      </c>
      <c r="BH248" s="128">
        <f>IF(N248="sníž. přenesená",J248,0)</f>
        <v>0</v>
      </c>
      <c r="BI248" s="128">
        <f>IF(N248="nulová",J248,0)</f>
        <v>0</v>
      </c>
      <c r="BJ248" s="36" t="s">
        <v>27</v>
      </c>
      <c r="BK248" s="128">
        <f>ROUND(I248*H248,2)</f>
        <v>0</v>
      </c>
      <c r="BL248" s="36" t="s">
        <v>31</v>
      </c>
      <c r="BM248" s="127" t="s">
        <v>825</v>
      </c>
    </row>
    <row r="249" spans="2:65" s="138" customFormat="1" x14ac:dyDescent="0.2">
      <c r="B249" s="139"/>
      <c r="D249" s="131" t="s">
        <v>49</v>
      </c>
      <c r="E249" s="140" t="s">
        <v>45</v>
      </c>
      <c r="F249" s="141" t="s">
        <v>826</v>
      </c>
      <c r="H249" s="140" t="s">
        <v>45</v>
      </c>
      <c r="I249" s="142"/>
      <c r="L249" s="139"/>
      <c r="M249" s="143"/>
      <c r="T249" s="144"/>
      <c r="AT249" s="140" t="s">
        <v>49</v>
      </c>
      <c r="AU249" s="140" t="s">
        <v>21</v>
      </c>
      <c r="AV249" s="138" t="s">
        <v>27</v>
      </c>
      <c r="AW249" s="138" t="s">
        <v>668</v>
      </c>
      <c r="AX249" s="138" t="s">
        <v>25</v>
      </c>
      <c r="AY249" s="140" t="s">
        <v>661</v>
      </c>
    </row>
    <row r="250" spans="2:65" s="138" customFormat="1" x14ac:dyDescent="0.2">
      <c r="B250" s="139"/>
      <c r="D250" s="131" t="s">
        <v>49</v>
      </c>
      <c r="E250" s="140" t="s">
        <v>45</v>
      </c>
      <c r="F250" s="141" t="s">
        <v>827</v>
      </c>
      <c r="H250" s="140" t="s">
        <v>45</v>
      </c>
      <c r="I250" s="142"/>
      <c r="L250" s="139"/>
      <c r="M250" s="143"/>
      <c r="T250" s="144"/>
      <c r="AT250" s="140" t="s">
        <v>49</v>
      </c>
      <c r="AU250" s="140" t="s">
        <v>21</v>
      </c>
      <c r="AV250" s="138" t="s">
        <v>27</v>
      </c>
      <c r="AW250" s="138" t="s">
        <v>668</v>
      </c>
      <c r="AX250" s="138" t="s">
        <v>25</v>
      </c>
      <c r="AY250" s="140" t="s">
        <v>661</v>
      </c>
    </row>
    <row r="251" spans="2:65" s="138" customFormat="1" x14ac:dyDescent="0.2">
      <c r="B251" s="139"/>
      <c r="D251" s="131" t="s">
        <v>49</v>
      </c>
      <c r="E251" s="140" t="s">
        <v>45</v>
      </c>
      <c r="F251" s="141" t="s">
        <v>828</v>
      </c>
      <c r="H251" s="140" t="s">
        <v>45</v>
      </c>
      <c r="I251" s="142"/>
      <c r="L251" s="139"/>
      <c r="M251" s="143"/>
      <c r="T251" s="144"/>
      <c r="AT251" s="140" t="s">
        <v>49</v>
      </c>
      <c r="AU251" s="140" t="s">
        <v>21</v>
      </c>
      <c r="AV251" s="138" t="s">
        <v>27</v>
      </c>
      <c r="AW251" s="138" t="s">
        <v>668</v>
      </c>
      <c r="AX251" s="138" t="s">
        <v>25</v>
      </c>
      <c r="AY251" s="140" t="s">
        <v>661</v>
      </c>
    </row>
    <row r="252" spans="2:65" s="129" customFormat="1" x14ac:dyDescent="0.2">
      <c r="B252" s="130"/>
      <c r="D252" s="131" t="s">
        <v>49</v>
      </c>
      <c r="E252" s="132" t="s">
        <v>45</v>
      </c>
      <c r="F252" s="133" t="s">
        <v>829</v>
      </c>
      <c r="H252" s="134">
        <v>980</v>
      </c>
      <c r="I252" s="135"/>
      <c r="L252" s="130"/>
      <c r="M252" s="136"/>
      <c r="T252" s="137"/>
      <c r="AT252" s="132" t="s">
        <v>49</v>
      </c>
      <c r="AU252" s="132" t="s">
        <v>21</v>
      </c>
      <c r="AV252" s="129" t="s">
        <v>21</v>
      </c>
      <c r="AW252" s="129" t="s">
        <v>668</v>
      </c>
      <c r="AX252" s="129" t="s">
        <v>27</v>
      </c>
      <c r="AY252" s="132" t="s">
        <v>661</v>
      </c>
    </row>
    <row r="253" spans="2:65" s="103" customFormat="1" ht="22.9" customHeight="1" x14ac:dyDescent="0.2">
      <c r="B253" s="104"/>
      <c r="D253" s="105" t="s">
        <v>658</v>
      </c>
      <c r="E253" s="114" t="s">
        <v>830</v>
      </c>
      <c r="F253" s="114" t="s">
        <v>831</v>
      </c>
      <c r="I253" s="107"/>
      <c r="J253" s="115">
        <f>BK253</f>
        <v>0</v>
      </c>
      <c r="L253" s="104"/>
      <c r="M253" s="109"/>
      <c r="P253" s="110">
        <f>SUM(P254:P274)</f>
        <v>0</v>
      </c>
      <c r="R253" s="110">
        <f>SUM(R254:R274)</f>
        <v>7.1774299999999993</v>
      </c>
      <c r="T253" s="111">
        <f>SUM(T254:T274)</f>
        <v>0</v>
      </c>
      <c r="AR253" s="105" t="s">
        <v>27</v>
      </c>
      <c r="AT253" s="112" t="s">
        <v>658</v>
      </c>
      <c r="AU253" s="112" t="s">
        <v>27</v>
      </c>
      <c r="AY253" s="105" t="s">
        <v>661</v>
      </c>
      <c r="BK253" s="113">
        <f>SUM(BK254:BK274)</f>
        <v>0</v>
      </c>
    </row>
    <row r="254" spans="2:65" s="43" customFormat="1" ht="24.2" customHeight="1" x14ac:dyDescent="0.2">
      <c r="B254" s="44"/>
      <c r="C254" s="116" t="s">
        <v>227</v>
      </c>
      <c r="D254" s="116" t="s">
        <v>662</v>
      </c>
      <c r="E254" s="117" t="s">
        <v>832</v>
      </c>
      <c r="F254" s="118" t="s">
        <v>833</v>
      </c>
      <c r="G254" s="119" t="s">
        <v>665</v>
      </c>
      <c r="H254" s="120">
        <v>75</v>
      </c>
      <c r="I254" s="121"/>
      <c r="J254" s="120">
        <f>ROUND(I254*H254,2)</f>
        <v>0</v>
      </c>
      <c r="K254" s="122"/>
      <c r="L254" s="44"/>
      <c r="M254" s="123" t="s">
        <v>45</v>
      </c>
      <c r="N254" s="124" t="s">
        <v>616</v>
      </c>
      <c r="P254" s="125">
        <f>O254*H254</f>
        <v>0</v>
      </c>
      <c r="Q254" s="125">
        <v>1.0000000000000001E-5</v>
      </c>
      <c r="R254" s="125">
        <f>Q254*H254</f>
        <v>7.5000000000000002E-4</v>
      </c>
      <c r="S254" s="125">
        <v>0</v>
      </c>
      <c r="T254" s="126">
        <f>S254*H254</f>
        <v>0</v>
      </c>
      <c r="AR254" s="127" t="s">
        <v>31</v>
      </c>
      <c r="AT254" s="127" t="s">
        <v>662</v>
      </c>
      <c r="AU254" s="127" t="s">
        <v>21</v>
      </c>
      <c r="AY254" s="36" t="s">
        <v>661</v>
      </c>
      <c r="BE254" s="128">
        <f>IF(N254="základní",J254,0)</f>
        <v>0</v>
      </c>
      <c r="BF254" s="128">
        <f>IF(N254="snížená",J254,0)</f>
        <v>0</v>
      </c>
      <c r="BG254" s="128">
        <f>IF(N254="zákl. přenesená",J254,0)</f>
        <v>0</v>
      </c>
      <c r="BH254" s="128">
        <f>IF(N254="sníž. přenesená",J254,0)</f>
        <v>0</v>
      </c>
      <c r="BI254" s="128">
        <f>IF(N254="nulová",J254,0)</f>
        <v>0</v>
      </c>
      <c r="BJ254" s="36" t="s">
        <v>27</v>
      </c>
      <c r="BK254" s="128">
        <f>ROUND(I254*H254,2)</f>
        <v>0</v>
      </c>
      <c r="BL254" s="36" t="s">
        <v>31</v>
      </c>
      <c r="BM254" s="127" t="s">
        <v>834</v>
      </c>
    </row>
    <row r="255" spans="2:65" s="138" customFormat="1" x14ac:dyDescent="0.2">
      <c r="B255" s="139"/>
      <c r="D255" s="131" t="s">
        <v>49</v>
      </c>
      <c r="E255" s="140" t="s">
        <v>45</v>
      </c>
      <c r="F255" s="141" t="s">
        <v>835</v>
      </c>
      <c r="H255" s="140" t="s">
        <v>45</v>
      </c>
      <c r="I255" s="142"/>
      <c r="L255" s="139"/>
      <c r="M255" s="143"/>
      <c r="T255" s="144"/>
      <c r="AT255" s="140" t="s">
        <v>49</v>
      </c>
      <c r="AU255" s="140" t="s">
        <v>21</v>
      </c>
      <c r="AV255" s="138" t="s">
        <v>27</v>
      </c>
      <c r="AW255" s="138" t="s">
        <v>668</v>
      </c>
      <c r="AX255" s="138" t="s">
        <v>25</v>
      </c>
      <c r="AY255" s="140" t="s">
        <v>661</v>
      </c>
    </row>
    <row r="256" spans="2:65" s="129" customFormat="1" x14ac:dyDescent="0.2">
      <c r="B256" s="130"/>
      <c r="D256" s="131" t="s">
        <v>49</v>
      </c>
      <c r="E256" s="132" t="s">
        <v>45</v>
      </c>
      <c r="F256" s="133" t="s">
        <v>836</v>
      </c>
      <c r="H256" s="134">
        <v>75</v>
      </c>
      <c r="I256" s="135"/>
      <c r="L256" s="130"/>
      <c r="M256" s="136"/>
      <c r="T256" s="137"/>
      <c r="AT256" s="132" t="s">
        <v>49</v>
      </c>
      <c r="AU256" s="132" t="s">
        <v>21</v>
      </c>
      <c r="AV256" s="129" t="s">
        <v>21</v>
      </c>
      <c r="AW256" s="129" t="s">
        <v>668</v>
      </c>
      <c r="AX256" s="129" t="s">
        <v>27</v>
      </c>
      <c r="AY256" s="132" t="s">
        <v>661</v>
      </c>
    </row>
    <row r="257" spans="2:65" s="43" customFormat="1" ht="24.2" customHeight="1" x14ac:dyDescent="0.2">
      <c r="B257" s="44"/>
      <c r="C257" s="161" t="s">
        <v>233</v>
      </c>
      <c r="D257" s="161" t="s">
        <v>114</v>
      </c>
      <c r="E257" s="162" t="s">
        <v>837</v>
      </c>
      <c r="F257" s="163" t="s">
        <v>838</v>
      </c>
      <c r="G257" s="164" t="s">
        <v>665</v>
      </c>
      <c r="H257" s="165">
        <v>77</v>
      </c>
      <c r="I257" s="166"/>
      <c r="J257" s="165">
        <f>ROUND(I257*H257,2)</f>
        <v>0</v>
      </c>
      <c r="K257" s="167"/>
      <c r="L257" s="168"/>
      <c r="M257" s="169" t="s">
        <v>45</v>
      </c>
      <c r="N257" s="170" t="s">
        <v>616</v>
      </c>
      <c r="P257" s="125">
        <f>O257*H257</f>
        <v>0</v>
      </c>
      <c r="Q257" s="125">
        <v>3.5999999999999999E-3</v>
      </c>
      <c r="R257" s="125">
        <f>Q257*H257</f>
        <v>0.2772</v>
      </c>
      <c r="S257" s="125">
        <v>0</v>
      </c>
      <c r="T257" s="126">
        <f>S257*H257</f>
        <v>0</v>
      </c>
      <c r="AR257" s="127" t="s">
        <v>111</v>
      </c>
      <c r="AT257" s="127" t="s">
        <v>114</v>
      </c>
      <c r="AU257" s="127" t="s">
        <v>21</v>
      </c>
      <c r="AY257" s="36" t="s">
        <v>661</v>
      </c>
      <c r="BE257" s="128">
        <f>IF(N257="základní",J257,0)</f>
        <v>0</v>
      </c>
      <c r="BF257" s="128">
        <f>IF(N257="snížená",J257,0)</f>
        <v>0</v>
      </c>
      <c r="BG257" s="128">
        <f>IF(N257="zákl. přenesená",J257,0)</f>
        <v>0</v>
      </c>
      <c r="BH257" s="128">
        <f>IF(N257="sníž. přenesená",J257,0)</f>
        <v>0</v>
      </c>
      <c r="BI257" s="128">
        <f>IF(N257="nulová",J257,0)</f>
        <v>0</v>
      </c>
      <c r="BJ257" s="36" t="s">
        <v>27</v>
      </c>
      <c r="BK257" s="128">
        <f>ROUND(I257*H257,2)</f>
        <v>0</v>
      </c>
      <c r="BL257" s="36" t="s">
        <v>31</v>
      </c>
      <c r="BM257" s="127" t="s">
        <v>839</v>
      </c>
    </row>
    <row r="258" spans="2:65" s="129" customFormat="1" x14ac:dyDescent="0.2">
      <c r="B258" s="130"/>
      <c r="D258" s="131" t="s">
        <v>49</v>
      </c>
      <c r="E258" s="132" t="s">
        <v>45</v>
      </c>
      <c r="F258" s="133" t="s">
        <v>840</v>
      </c>
      <c r="H258" s="134">
        <v>77</v>
      </c>
      <c r="I258" s="135"/>
      <c r="L258" s="130"/>
      <c r="M258" s="136"/>
      <c r="T258" s="137"/>
      <c r="AT258" s="132" t="s">
        <v>49</v>
      </c>
      <c r="AU258" s="132" t="s">
        <v>21</v>
      </c>
      <c r="AV258" s="129" t="s">
        <v>21</v>
      </c>
      <c r="AW258" s="129" t="s">
        <v>668</v>
      </c>
      <c r="AX258" s="129" t="s">
        <v>27</v>
      </c>
      <c r="AY258" s="132" t="s">
        <v>661</v>
      </c>
    </row>
    <row r="259" spans="2:65" s="43" customFormat="1" ht="24.2" customHeight="1" x14ac:dyDescent="0.2">
      <c r="B259" s="44"/>
      <c r="C259" s="116" t="s">
        <v>239</v>
      </c>
      <c r="D259" s="116" t="s">
        <v>662</v>
      </c>
      <c r="E259" s="117" t="s">
        <v>841</v>
      </c>
      <c r="F259" s="118" t="s">
        <v>842</v>
      </c>
      <c r="G259" s="119" t="s">
        <v>665</v>
      </c>
      <c r="H259" s="120">
        <v>521</v>
      </c>
      <c r="I259" s="121"/>
      <c r="J259" s="120">
        <f>ROUND(I259*H259,2)</f>
        <v>0</v>
      </c>
      <c r="K259" s="122"/>
      <c r="L259" s="44"/>
      <c r="M259" s="123" t="s">
        <v>45</v>
      </c>
      <c r="N259" s="124" t="s">
        <v>616</v>
      </c>
      <c r="P259" s="125">
        <f>O259*H259</f>
        <v>0</v>
      </c>
      <c r="Q259" s="125">
        <v>2.0000000000000002E-5</v>
      </c>
      <c r="R259" s="125">
        <f>Q259*H259</f>
        <v>1.042E-2</v>
      </c>
      <c r="S259" s="125">
        <v>0</v>
      </c>
      <c r="T259" s="126">
        <f>S259*H259</f>
        <v>0</v>
      </c>
      <c r="AR259" s="127" t="s">
        <v>31</v>
      </c>
      <c r="AT259" s="127" t="s">
        <v>662</v>
      </c>
      <c r="AU259" s="127" t="s">
        <v>21</v>
      </c>
      <c r="AY259" s="36" t="s">
        <v>661</v>
      </c>
      <c r="BE259" s="128">
        <f>IF(N259="základní",J259,0)</f>
        <v>0</v>
      </c>
      <c r="BF259" s="128">
        <f>IF(N259="snížená",J259,0)</f>
        <v>0</v>
      </c>
      <c r="BG259" s="128">
        <f>IF(N259="zákl. přenesená",J259,0)</f>
        <v>0</v>
      </c>
      <c r="BH259" s="128">
        <f>IF(N259="sníž. přenesená",J259,0)</f>
        <v>0</v>
      </c>
      <c r="BI259" s="128">
        <f>IF(N259="nulová",J259,0)</f>
        <v>0</v>
      </c>
      <c r="BJ259" s="36" t="s">
        <v>27</v>
      </c>
      <c r="BK259" s="128">
        <f>ROUND(I259*H259,2)</f>
        <v>0</v>
      </c>
      <c r="BL259" s="36" t="s">
        <v>31</v>
      </c>
      <c r="BM259" s="127" t="s">
        <v>843</v>
      </c>
    </row>
    <row r="260" spans="2:65" s="138" customFormat="1" x14ac:dyDescent="0.2">
      <c r="B260" s="139"/>
      <c r="D260" s="131" t="s">
        <v>49</v>
      </c>
      <c r="E260" s="140" t="s">
        <v>45</v>
      </c>
      <c r="F260" s="141" t="s">
        <v>844</v>
      </c>
      <c r="H260" s="140" t="s">
        <v>45</v>
      </c>
      <c r="I260" s="142"/>
      <c r="L260" s="139"/>
      <c r="M260" s="143"/>
      <c r="T260" s="144"/>
      <c r="AT260" s="140" t="s">
        <v>49</v>
      </c>
      <c r="AU260" s="140" t="s">
        <v>21</v>
      </c>
      <c r="AV260" s="138" t="s">
        <v>27</v>
      </c>
      <c r="AW260" s="138" t="s">
        <v>668</v>
      </c>
      <c r="AX260" s="138" t="s">
        <v>25</v>
      </c>
      <c r="AY260" s="140" t="s">
        <v>661</v>
      </c>
    </row>
    <row r="261" spans="2:65" s="129" customFormat="1" x14ac:dyDescent="0.2">
      <c r="B261" s="130"/>
      <c r="D261" s="131" t="s">
        <v>49</v>
      </c>
      <c r="E261" s="132" t="s">
        <v>45</v>
      </c>
      <c r="F261" s="133" t="s">
        <v>845</v>
      </c>
      <c r="H261" s="134">
        <v>157</v>
      </c>
      <c r="I261" s="135"/>
      <c r="L261" s="130"/>
      <c r="M261" s="136"/>
      <c r="T261" s="137"/>
      <c r="AT261" s="132" t="s">
        <v>49</v>
      </c>
      <c r="AU261" s="132" t="s">
        <v>21</v>
      </c>
      <c r="AV261" s="129" t="s">
        <v>21</v>
      </c>
      <c r="AW261" s="129" t="s">
        <v>668</v>
      </c>
      <c r="AX261" s="129" t="s">
        <v>25</v>
      </c>
      <c r="AY261" s="132" t="s">
        <v>661</v>
      </c>
    </row>
    <row r="262" spans="2:65" s="138" customFormat="1" x14ac:dyDescent="0.2">
      <c r="B262" s="139"/>
      <c r="D262" s="131" t="s">
        <v>49</v>
      </c>
      <c r="E262" s="140" t="s">
        <v>45</v>
      </c>
      <c r="F262" s="141" t="s">
        <v>846</v>
      </c>
      <c r="H262" s="140" t="s">
        <v>45</v>
      </c>
      <c r="I262" s="142"/>
      <c r="L262" s="139"/>
      <c r="M262" s="143"/>
      <c r="T262" s="144"/>
      <c r="AT262" s="140" t="s">
        <v>49</v>
      </c>
      <c r="AU262" s="140" t="s">
        <v>21</v>
      </c>
      <c r="AV262" s="138" t="s">
        <v>27</v>
      </c>
      <c r="AW262" s="138" t="s">
        <v>668</v>
      </c>
      <c r="AX262" s="138" t="s">
        <v>25</v>
      </c>
      <c r="AY262" s="140" t="s">
        <v>661</v>
      </c>
    </row>
    <row r="263" spans="2:65" s="129" customFormat="1" x14ac:dyDescent="0.2">
      <c r="B263" s="130"/>
      <c r="D263" s="131" t="s">
        <v>49</v>
      </c>
      <c r="E263" s="132" t="s">
        <v>45</v>
      </c>
      <c r="F263" s="133" t="s">
        <v>847</v>
      </c>
      <c r="H263" s="134">
        <v>64</v>
      </c>
      <c r="I263" s="135"/>
      <c r="L263" s="130"/>
      <c r="M263" s="136"/>
      <c r="T263" s="137"/>
      <c r="AT263" s="132" t="s">
        <v>49</v>
      </c>
      <c r="AU263" s="132" t="s">
        <v>21</v>
      </c>
      <c r="AV263" s="129" t="s">
        <v>21</v>
      </c>
      <c r="AW263" s="129" t="s">
        <v>668</v>
      </c>
      <c r="AX263" s="129" t="s">
        <v>25</v>
      </c>
      <c r="AY263" s="132" t="s">
        <v>661</v>
      </c>
    </row>
    <row r="264" spans="2:65" s="138" customFormat="1" x14ac:dyDescent="0.2">
      <c r="B264" s="139"/>
      <c r="D264" s="131" t="s">
        <v>49</v>
      </c>
      <c r="E264" s="140" t="s">
        <v>45</v>
      </c>
      <c r="F264" s="141" t="s">
        <v>848</v>
      </c>
      <c r="H264" s="140" t="s">
        <v>45</v>
      </c>
      <c r="I264" s="142"/>
      <c r="L264" s="139"/>
      <c r="M264" s="143"/>
      <c r="T264" s="144"/>
      <c r="AT264" s="140" t="s">
        <v>49</v>
      </c>
      <c r="AU264" s="140" t="s">
        <v>21</v>
      </c>
      <c r="AV264" s="138" t="s">
        <v>27</v>
      </c>
      <c r="AW264" s="138" t="s">
        <v>668</v>
      </c>
      <c r="AX264" s="138" t="s">
        <v>25</v>
      </c>
      <c r="AY264" s="140" t="s">
        <v>661</v>
      </c>
    </row>
    <row r="265" spans="2:65" s="129" customFormat="1" x14ac:dyDescent="0.2">
      <c r="B265" s="130"/>
      <c r="D265" s="131" t="s">
        <v>49</v>
      </c>
      <c r="E265" s="132" t="s">
        <v>45</v>
      </c>
      <c r="F265" s="133" t="s">
        <v>849</v>
      </c>
      <c r="H265" s="134">
        <v>300</v>
      </c>
      <c r="I265" s="135"/>
      <c r="L265" s="130"/>
      <c r="M265" s="136"/>
      <c r="T265" s="137"/>
      <c r="AT265" s="132" t="s">
        <v>49</v>
      </c>
      <c r="AU265" s="132" t="s">
        <v>21</v>
      </c>
      <c r="AV265" s="129" t="s">
        <v>21</v>
      </c>
      <c r="AW265" s="129" t="s">
        <v>668</v>
      </c>
      <c r="AX265" s="129" t="s">
        <v>25</v>
      </c>
      <c r="AY265" s="132" t="s">
        <v>661</v>
      </c>
    </row>
    <row r="266" spans="2:65" s="145" customFormat="1" x14ac:dyDescent="0.2">
      <c r="B266" s="146"/>
      <c r="D266" s="131" t="s">
        <v>49</v>
      </c>
      <c r="E266" s="147" t="s">
        <v>45</v>
      </c>
      <c r="F266" s="148" t="s">
        <v>707</v>
      </c>
      <c r="H266" s="149">
        <v>521</v>
      </c>
      <c r="I266" s="150"/>
      <c r="L266" s="146"/>
      <c r="M266" s="151"/>
      <c r="T266" s="152"/>
      <c r="AT266" s="147" t="s">
        <v>49</v>
      </c>
      <c r="AU266" s="147" t="s">
        <v>21</v>
      </c>
      <c r="AV266" s="145" t="s">
        <v>31</v>
      </c>
      <c r="AW266" s="145" t="s">
        <v>668</v>
      </c>
      <c r="AX266" s="145" t="s">
        <v>27</v>
      </c>
      <c r="AY266" s="147" t="s">
        <v>661</v>
      </c>
    </row>
    <row r="267" spans="2:65" s="43" customFormat="1" ht="24.2" customHeight="1" x14ac:dyDescent="0.2">
      <c r="B267" s="44"/>
      <c r="C267" s="161" t="s">
        <v>244</v>
      </c>
      <c r="D267" s="161" t="s">
        <v>114</v>
      </c>
      <c r="E267" s="162" t="s">
        <v>850</v>
      </c>
      <c r="F267" s="163" t="s">
        <v>851</v>
      </c>
      <c r="G267" s="164" t="s">
        <v>665</v>
      </c>
      <c r="H267" s="165">
        <v>529</v>
      </c>
      <c r="I267" s="166"/>
      <c r="J267" s="165">
        <f>ROUND(I267*H267,2)</f>
        <v>0</v>
      </c>
      <c r="K267" s="167"/>
      <c r="L267" s="168"/>
      <c r="M267" s="169" t="s">
        <v>45</v>
      </c>
      <c r="N267" s="170" t="s">
        <v>616</v>
      </c>
      <c r="P267" s="125">
        <f>O267*H267</f>
        <v>0</v>
      </c>
      <c r="Q267" s="125">
        <v>1.274E-2</v>
      </c>
      <c r="R267" s="125">
        <f>Q267*H267</f>
        <v>6.7394599999999993</v>
      </c>
      <c r="S267" s="125">
        <v>0</v>
      </c>
      <c r="T267" s="126">
        <f>S267*H267</f>
        <v>0</v>
      </c>
      <c r="AR267" s="127" t="s">
        <v>111</v>
      </c>
      <c r="AT267" s="127" t="s">
        <v>114</v>
      </c>
      <c r="AU267" s="127" t="s">
        <v>21</v>
      </c>
      <c r="AY267" s="36" t="s">
        <v>661</v>
      </c>
      <c r="BE267" s="128">
        <f>IF(N267="základní",J267,0)</f>
        <v>0</v>
      </c>
      <c r="BF267" s="128">
        <f>IF(N267="snížená",J267,0)</f>
        <v>0</v>
      </c>
      <c r="BG267" s="128">
        <f>IF(N267="zákl. přenesená",J267,0)</f>
        <v>0</v>
      </c>
      <c r="BH267" s="128">
        <f>IF(N267="sníž. přenesená",J267,0)</f>
        <v>0</v>
      </c>
      <c r="BI267" s="128">
        <f>IF(N267="nulová",J267,0)</f>
        <v>0</v>
      </c>
      <c r="BJ267" s="36" t="s">
        <v>27</v>
      </c>
      <c r="BK267" s="128">
        <f>ROUND(I267*H267,2)</f>
        <v>0</v>
      </c>
      <c r="BL267" s="36" t="s">
        <v>31</v>
      </c>
      <c r="BM267" s="127" t="s">
        <v>852</v>
      </c>
    </row>
    <row r="268" spans="2:65" s="129" customFormat="1" x14ac:dyDescent="0.2">
      <c r="B268" s="130"/>
      <c r="D268" s="131" t="s">
        <v>49</v>
      </c>
      <c r="E268" s="132" t="s">
        <v>45</v>
      </c>
      <c r="F268" s="133" t="s">
        <v>853</v>
      </c>
      <c r="H268" s="134">
        <v>529</v>
      </c>
      <c r="I268" s="135"/>
      <c r="L268" s="130"/>
      <c r="M268" s="136"/>
      <c r="T268" s="137"/>
      <c r="AT268" s="132" t="s">
        <v>49</v>
      </c>
      <c r="AU268" s="132" t="s">
        <v>21</v>
      </c>
      <c r="AV268" s="129" t="s">
        <v>21</v>
      </c>
      <c r="AW268" s="129" t="s">
        <v>668</v>
      </c>
      <c r="AX268" s="129" t="s">
        <v>27</v>
      </c>
      <c r="AY268" s="132" t="s">
        <v>661</v>
      </c>
    </row>
    <row r="269" spans="2:65" s="43" customFormat="1" ht="33" customHeight="1" x14ac:dyDescent="0.2">
      <c r="B269" s="44"/>
      <c r="C269" s="116" t="s">
        <v>250</v>
      </c>
      <c r="D269" s="116" t="s">
        <v>662</v>
      </c>
      <c r="E269" s="117" t="s">
        <v>854</v>
      </c>
      <c r="F269" s="118" t="s">
        <v>855</v>
      </c>
      <c r="G269" s="119" t="s">
        <v>788</v>
      </c>
      <c r="H269" s="120">
        <v>17</v>
      </c>
      <c r="I269" s="121"/>
      <c r="J269" s="120">
        <f>ROUND(I269*H269,2)</f>
        <v>0</v>
      </c>
      <c r="K269" s="122"/>
      <c r="L269" s="44"/>
      <c r="M269" s="123" t="s">
        <v>45</v>
      </c>
      <c r="N269" s="124" t="s">
        <v>616</v>
      </c>
      <c r="P269" s="125">
        <f>O269*H269</f>
        <v>0</v>
      </c>
      <c r="Q269" s="125">
        <v>0</v>
      </c>
      <c r="R269" s="125">
        <f>Q269*H269</f>
        <v>0</v>
      </c>
      <c r="S269" s="125">
        <v>0</v>
      </c>
      <c r="T269" s="126">
        <f>S269*H269</f>
        <v>0</v>
      </c>
      <c r="AR269" s="127" t="s">
        <v>31</v>
      </c>
      <c r="AT269" s="127" t="s">
        <v>662</v>
      </c>
      <c r="AU269" s="127" t="s">
        <v>21</v>
      </c>
      <c r="AY269" s="36" t="s">
        <v>661</v>
      </c>
      <c r="BE269" s="128">
        <f>IF(N269="základní",J269,0)</f>
        <v>0</v>
      </c>
      <c r="BF269" s="128">
        <f>IF(N269="snížená",J269,0)</f>
        <v>0</v>
      </c>
      <c r="BG269" s="128">
        <f>IF(N269="zákl. přenesená",J269,0)</f>
        <v>0</v>
      </c>
      <c r="BH269" s="128">
        <f>IF(N269="sníž. přenesená",J269,0)</f>
        <v>0</v>
      </c>
      <c r="BI269" s="128">
        <f>IF(N269="nulová",J269,0)</f>
        <v>0</v>
      </c>
      <c r="BJ269" s="36" t="s">
        <v>27</v>
      </c>
      <c r="BK269" s="128">
        <f>ROUND(I269*H269,2)</f>
        <v>0</v>
      </c>
      <c r="BL269" s="36" t="s">
        <v>31</v>
      </c>
      <c r="BM269" s="127" t="s">
        <v>856</v>
      </c>
    </row>
    <row r="270" spans="2:65" s="138" customFormat="1" x14ac:dyDescent="0.2">
      <c r="B270" s="139"/>
      <c r="D270" s="131" t="s">
        <v>49</v>
      </c>
      <c r="E270" s="140" t="s">
        <v>45</v>
      </c>
      <c r="F270" s="141" t="s">
        <v>857</v>
      </c>
      <c r="H270" s="140" t="s">
        <v>45</v>
      </c>
      <c r="I270" s="142"/>
      <c r="L270" s="139"/>
      <c r="M270" s="143"/>
      <c r="T270" s="144"/>
      <c r="AT270" s="140" t="s">
        <v>49</v>
      </c>
      <c r="AU270" s="140" t="s">
        <v>21</v>
      </c>
      <c r="AV270" s="138" t="s">
        <v>27</v>
      </c>
      <c r="AW270" s="138" t="s">
        <v>668</v>
      </c>
      <c r="AX270" s="138" t="s">
        <v>25</v>
      </c>
      <c r="AY270" s="140" t="s">
        <v>661</v>
      </c>
    </row>
    <row r="271" spans="2:65" s="129" customFormat="1" x14ac:dyDescent="0.2">
      <c r="B271" s="130"/>
      <c r="D271" s="131" t="s">
        <v>49</v>
      </c>
      <c r="E271" s="132" t="s">
        <v>45</v>
      </c>
      <c r="F271" s="133" t="s">
        <v>163</v>
      </c>
      <c r="H271" s="134">
        <v>17</v>
      </c>
      <c r="I271" s="135"/>
      <c r="L271" s="130"/>
      <c r="M271" s="136"/>
      <c r="T271" s="137"/>
      <c r="AT271" s="132" t="s">
        <v>49</v>
      </c>
      <c r="AU271" s="132" t="s">
        <v>21</v>
      </c>
      <c r="AV271" s="129" t="s">
        <v>21</v>
      </c>
      <c r="AW271" s="129" t="s">
        <v>668</v>
      </c>
      <c r="AX271" s="129" t="s">
        <v>27</v>
      </c>
      <c r="AY271" s="132" t="s">
        <v>661</v>
      </c>
    </row>
    <row r="272" spans="2:65" s="43" customFormat="1" ht="16.5" customHeight="1" x14ac:dyDescent="0.2">
      <c r="B272" s="44"/>
      <c r="C272" s="161" t="s">
        <v>257</v>
      </c>
      <c r="D272" s="161" t="s">
        <v>114</v>
      </c>
      <c r="E272" s="162" t="s">
        <v>858</v>
      </c>
      <c r="F272" s="163" t="s">
        <v>859</v>
      </c>
      <c r="G272" s="164" t="s">
        <v>788</v>
      </c>
      <c r="H272" s="165">
        <v>17</v>
      </c>
      <c r="I272" s="166"/>
      <c r="J272" s="165">
        <f>ROUND(I272*H272,2)</f>
        <v>0</v>
      </c>
      <c r="K272" s="167"/>
      <c r="L272" s="168"/>
      <c r="M272" s="169" t="s">
        <v>45</v>
      </c>
      <c r="N272" s="170" t="s">
        <v>616</v>
      </c>
      <c r="P272" s="125">
        <f>O272*H272</f>
        <v>0</v>
      </c>
      <c r="Q272" s="125">
        <v>8.8000000000000005E-3</v>
      </c>
      <c r="R272" s="125">
        <f>Q272*H272</f>
        <v>0.14960000000000001</v>
      </c>
      <c r="S272" s="125">
        <v>0</v>
      </c>
      <c r="T272" s="126">
        <f>S272*H272</f>
        <v>0</v>
      </c>
      <c r="AR272" s="127" t="s">
        <v>111</v>
      </c>
      <c r="AT272" s="127" t="s">
        <v>114</v>
      </c>
      <c r="AU272" s="127" t="s">
        <v>21</v>
      </c>
      <c r="AY272" s="36" t="s">
        <v>661</v>
      </c>
      <c r="BE272" s="128">
        <f>IF(N272="základní",J272,0)</f>
        <v>0</v>
      </c>
      <c r="BF272" s="128">
        <f>IF(N272="snížená",J272,0)</f>
        <v>0</v>
      </c>
      <c r="BG272" s="128">
        <f>IF(N272="zákl. přenesená",J272,0)</f>
        <v>0</v>
      </c>
      <c r="BH272" s="128">
        <f>IF(N272="sníž. přenesená",J272,0)</f>
        <v>0</v>
      </c>
      <c r="BI272" s="128">
        <f>IF(N272="nulová",J272,0)</f>
        <v>0</v>
      </c>
      <c r="BJ272" s="36" t="s">
        <v>27</v>
      </c>
      <c r="BK272" s="128">
        <f>ROUND(I272*H272,2)</f>
        <v>0</v>
      </c>
      <c r="BL272" s="36" t="s">
        <v>31</v>
      </c>
      <c r="BM272" s="127" t="s">
        <v>860</v>
      </c>
    </row>
    <row r="273" spans="2:65" s="43" customFormat="1" ht="33" customHeight="1" x14ac:dyDescent="0.2">
      <c r="B273" s="44"/>
      <c r="C273" s="116" t="s">
        <v>263</v>
      </c>
      <c r="D273" s="116" t="s">
        <v>662</v>
      </c>
      <c r="E273" s="117" t="s">
        <v>861</v>
      </c>
      <c r="F273" s="118" t="s">
        <v>862</v>
      </c>
      <c r="G273" s="119" t="s">
        <v>114</v>
      </c>
      <c r="H273" s="120">
        <v>596</v>
      </c>
      <c r="I273" s="121"/>
      <c r="J273" s="120">
        <f>ROUND(I273*H273,2)</f>
        <v>0</v>
      </c>
      <c r="K273" s="122"/>
      <c r="L273" s="44"/>
      <c r="M273" s="123" t="s">
        <v>45</v>
      </c>
      <c r="N273" s="124" t="s">
        <v>616</v>
      </c>
      <c r="P273" s="125">
        <f>O273*H273</f>
        <v>0</v>
      </c>
      <c r="Q273" s="125">
        <v>0</v>
      </c>
      <c r="R273" s="125">
        <f>Q273*H273</f>
        <v>0</v>
      </c>
      <c r="S273" s="125">
        <v>0</v>
      </c>
      <c r="T273" s="126">
        <f>S273*H273</f>
        <v>0</v>
      </c>
      <c r="AR273" s="127" t="s">
        <v>31</v>
      </c>
      <c r="AT273" s="127" t="s">
        <v>662</v>
      </c>
      <c r="AU273" s="127" t="s">
        <v>21</v>
      </c>
      <c r="AY273" s="36" t="s">
        <v>661</v>
      </c>
      <c r="BE273" s="128">
        <f>IF(N273="základní",J273,0)</f>
        <v>0</v>
      </c>
      <c r="BF273" s="128">
        <f>IF(N273="snížená",J273,0)</f>
        <v>0</v>
      </c>
      <c r="BG273" s="128">
        <f>IF(N273="zákl. přenesená",J273,0)</f>
        <v>0</v>
      </c>
      <c r="BH273" s="128">
        <f>IF(N273="sníž. přenesená",J273,0)</f>
        <v>0</v>
      </c>
      <c r="BI273" s="128">
        <f>IF(N273="nulová",J273,0)</f>
        <v>0</v>
      </c>
      <c r="BJ273" s="36" t="s">
        <v>27</v>
      </c>
      <c r="BK273" s="128">
        <f>ROUND(I273*H273,2)</f>
        <v>0</v>
      </c>
      <c r="BL273" s="36" t="s">
        <v>31</v>
      </c>
      <c r="BM273" s="127" t="s">
        <v>863</v>
      </c>
    </row>
    <row r="274" spans="2:65" s="129" customFormat="1" x14ac:dyDescent="0.2">
      <c r="B274" s="130"/>
      <c r="D274" s="131" t="s">
        <v>49</v>
      </c>
      <c r="E274" s="132" t="s">
        <v>45</v>
      </c>
      <c r="F274" s="133" t="s">
        <v>864</v>
      </c>
      <c r="H274" s="134">
        <v>596</v>
      </c>
      <c r="I274" s="135"/>
      <c r="L274" s="130"/>
      <c r="M274" s="136"/>
      <c r="T274" s="137"/>
      <c r="AT274" s="132" t="s">
        <v>49</v>
      </c>
      <c r="AU274" s="132" t="s">
        <v>21</v>
      </c>
      <c r="AV274" s="129" t="s">
        <v>21</v>
      </c>
      <c r="AW274" s="129" t="s">
        <v>668</v>
      </c>
      <c r="AX274" s="129" t="s">
        <v>27</v>
      </c>
      <c r="AY274" s="132" t="s">
        <v>661</v>
      </c>
    </row>
    <row r="275" spans="2:65" s="103" customFormat="1" ht="22.9" customHeight="1" x14ac:dyDescent="0.2">
      <c r="B275" s="104"/>
      <c r="D275" s="105" t="s">
        <v>658</v>
      </c>
      <c r="E275" s="114" t="s">
        <v>865</v>
      </c>
      <c r="F275" s="114" t="s">
        <v>866</v>
      </c>
      <c r="I275" s="107"/>
      <c r="J275" s="115">
        <f>BK275</f>
        <v>0</v>
      </c>
      <c r="L275" s="104"/>
      <c r="M275" s="109"/>
      <c r="P275" s="110">
        <f>SUM(P276:P342)</f>
        <v>0</v>
      </c>
      <c r="R275" s="110">
        <f>SUM(R276:R342)</f>
        <v>42.824159999999992</v>
      </c>
      <c r="T275" s="111">
        <f>SUM(T276:T342)</f>
        <v>0</v>
      </c>
      <c r="AR275" s="105" t="s">
        <v>27</v>
      </c>
      <c r="AT275" s="112" t="s">
        <v>658</v>
      </c>
      <c r="AU275" s="112" t="s">
        <v>27</v>
      </c>
      <c r="AY275" s="105" t="s">
        <v>661</v>
      </c>
      <c r="BK275" s="113">
        <f>SUM(BK276:BK342)</f>
        <v>0</v>
      </c>
    </row>
    <row r="276" spans="2:65" s="43" customFormat="1" ht="16.5" customHeight="1" x14ac:dyDescent="0.2">
      <c r="B276" s="44"/>
      <c r="C276" s="116" t="s">
        <v>270</v>
      </c>
      <c r="D276" s="116" t="s">
        <v>662</v>
      </c>
      <c r="E276" s="117" t="s">
        <v>867</v>
      </c>
      <c r="F276" s="118" t="s">
        <v>868</v>
      </c>
      <c r="G276" s="119" t="s">
        <v>788</v>
      </c>
      <c r="H276" s="120">
        <v>1</v>
      </c>
      <c r="I276" s="121"/>
      <c r="J276" s="120">
        <f>ROUND(I276*H276,2)</f>
        <v>0</v>
      </c>
      <c r="K276" s="122"/>
      <c r="L276" s="44"/>
      <c r="M276" s="123" t="s">
        <v>45</v>
      </c>
      <c r="N276" s="124" t="s">
        <v>616</v>
      </c>
      <c r="P276" s="125">
        <f>O276*H276</f>
        <v>0</v>
      </c>
      <c r="Q276" s="125">
        <v>1.5100000000000001E-3</v>
      </c>
      <c r="R276" s="125">
        <f>Q276*H276</f>
        <v>1.5100000000000001E-3</v>
      </c>
      <c r="S276" s="125">
        <v>0</v>
      </c>
      <c r="T276" s="126">
        <f>S276*H276</f>
        <v>0</v>
      </c>
      <c r="AR276" s="127" t="s">
        <v>31</v>
      </c>
      <c r="AT276" s="127" t="s">
        <v>662</v>
      </c>
      <c r="AU276" s="127" t="s">
        <v>21</v>
      </c>
      <c r="AY276" s="36" t="s">
        <v>661</v>
      </c>
      <c r="BE276" s="128">
        <f>IF(N276="základní",J276,0)</f>
        <v>0</v>
      </c>
      <c r="BF276" s="128">
        <f>IF(N276="snížená",J276,0)</f>
        <v>0</v>
      </c>
      <c r="BG276" s="128">
        <f>IF(N276="zákl. přenesená",J276,0)</f>
        <v>0</v>
      </c>
      <c r="BH276" s="128">
        <f>IF(N276="sníž. přenesená",J276,0)</f>
        <v>0</v>
      </c>
      <c r="BI276" s="128">
        <f>IF(N276="nulová",J276,0)</f>
        <v>0</v>
      </c>
      <c r="BJ276" s="36" t="s">
        <v>27</v>
      </c>
      <c r="BK276" s="128">
        <f>ROUND(I276*H276,2)</f>
        <v>0</v>
      </c>
      <c r="BL276" s="36" t="s">
        <v>31</v>
      </c>
      <c r="BM276" s="127" t="s">
        <v>869</v>
      </c>
    </row>
    <row r="277" spans="2:65" s="43" customFormat="1" ht="29.25" x14ac:dyDescent="0.2">
      <c r="B277" s="44"/>
      <c r="D277" s="131" t="s">
        <v>43</v>
      </c>
      <c r="F277" s="171" t="s">
        <v>870</v>
      </c>
      <c r="I277" s="172"/>
      <c r="L277" s="44"/>
      <c r="M277" s="173"/>
      <c r="T277" s="174"/>
      <c r="AT277" s="36" t="s">
        <v>43</v>
      </c>
      <c r="AU277" s="36" t="s">
        <v>21</v>
      </c>
    </row>
    <row r="278" spans="2:65" s="138" customFormat="1" x14ac:dyDescent="0.2">
      <c r="B278" s="139"/>
      <c r="D278" s="131" t="s">
        <v>49</v>
      </c>
      <c r="E278" s="140" t="s">
        <v>45</v>
      </c>
      <c r="F278" s="141" t="s">
        <v>871</v>
      </c>
      <c r="H278" s="140" t="s">
        <v>45</v>
      </c>
      <c r="I278" s="142"/>
      <c r="L278" s="139"/>
      <c r="M278" s="143"/>
      <c r="T278" s="144"/>
      <c r="AT278" s="140" t="s">
        <v>49</v>
      </c>
      <c r="AU278" s="140" t="s">
        <v>21</v>
      </c>
      <c r="AV278" s="138" t="s">
        <v>27</v>
      </c>
      <c r="AW278" s="138" t="s">
        <v>668</v>
      </c>
      <c r="AX278" s="138" t="s">
        <v>25</v>
      </c>
      <c r="AY278" s="140" t="s">
        <v>661</v>
      </c>
    </row>
    <row r="279" spans="2:65" s="129" customFormat="1" x14ac:dyDescent="0.2">
      <c r="B279" s="130"/>
      <c r="D279" s="131" t="s">
        <v>49</v>
      </c>
      <c r="E279" s="132" t="s">
        <v>45</v>
      </c>
      <c r="F279" s="133" t="s">
        <v>27</v>
      </c>
      <c r="H279" s="134">
        <v>1</v>
      </c>
      <c r="I279" s="135"/>
      <c r="L279" s="130"/>
      <c r="M279" s="136"/>
      <c r="T279" s="137"/>
      <c r="AT279" s="132" t="s">
        <v>49</v>
      </c>
      <c r="AU279" s="132" t="s">
        <v>21</v>
      </c>
      <c r="AV279" s="129" t="s">
        <v>21</v>
      </c>
      <c r="AW279" s="129" t="s">
        <v>668</v>
      </c>
      <c r="AX279" s="129" t="s">
        <v>27</v>
      </c>
      <c r="AY279" s="132" t="s">
        <v>661</v>
      </c>
    </row>
    <row r="280" spans="2:65" s="43" customFormat="1" ht="24.2" customHeight="1" x14ac:dyDescent="0.2">
      <c r="B280" s="44"/>
      <c r="C280" s="161" t="s">
        <v>275</v>
      </c>
      <c r="D280" s="161" t="s">
        <v>114</v>
      </c>
      <c r="E280" s="162" t="s">
        <v>872</v>
      </c>
      <c r="F280" s="163" t="s">
        <v>873</v>
      </c>
      <c r="G280" s="164" t="s">
        <v>788</v>
      </c>
      <c r="H280" s="165">
        <v>1</v>
      </c>
      <c r="I280" s="166"/>
      <c r="J280" s="165">
        <f>ROUND(I280*H280,2)</f>
        <v>0</v>
      </c>
      <c r="K280" s="167"/>
      <c r="L280" s="168"/>
      <c r="M280" s="169" t="s">
        <v>45</v>
      </c>
      <c r="N280" s="170" t="s">
        <v>616</v>
      </c>
      <c r="P280" s="125">
        <f>O280*H280</f>
        <v>0</v>
      </c>
      <c r="Q280" s="125">
        <v>2.5000000000000001E-2</v>
      </c>
      <c r="R280" s="125">
        <f>Q280*H280</f>
        <v>2.5000000000000001E-2</v>
      </c>
      <c r="S280" s="125">
        <v>0</v>
      </c>
      <c r="T280" s="126">
        <f>S280*H280</f>
        <v>0</v>
      </c>
      <c r="AR280" s="127" t="s">
        <v>111</v>
      </c>
      <c r="AT280" s="127" t="s">
        <v>114</v>
      </c>
      <c r="AU280" s="127" t="s">
        <v>21</v>
      </c>
      <c r="AY280" s="36" t="s">
        <v>661</v>
      </c>
      <c r="BE280" s="128">
        <f>IF(N280="základní",J280,0)</f>
        <v>0</v>
      </c>
      <c r="BF280" s="128">
        <f>IF(N280="snížená",J280,0)</f>
        <v>0</v>
      </c>
      <c r="BG280" s="128">
        <f>IF(N280="zákl. přenesená",J280,0)</f>
        <v>0</v>
      </c>
      <c r="BH280" s="128">
        <f>IF(N280="sníž. přenesená",J280,0)</f>
        <v>0</v>
      </c>
      <c r="BI280" s="128">
        <f>IF(N280="nulová",J280,0)</f>
        <v>0</v>
      </c>
      <c r="BJ280" s="36" t="s">
        <v>27</v>
      </c>
      <c r="BK280" s="128">
        <f>ROUND(I280*H280,2)</f>
        <v>0</v>
      </c>
      <c r="BL280" s="36" t="s">
        <v>31</v>
      </c>
      <c r="BM280" s="127" t="s">
        <v>874</v>
      </c>
    </row>
    <row r="281" spans="2:65" s="43" customFormat="1" ht="24.2" customHeight="1" x14ac:dyDescent="0.2">
      <c r="B281" s="44"/>
      <c r="C281" s="116" t="s">
        <v>281</v>
      </c>
      <c r="D281" s="116" t="s">
        <v>662</v>
      </c>
      <c r="E281" s="117" t="s">
        <v>875</v>
      </c>
      <c r="F281" s="118" t="s">
        <v>876</v>
      </c>
      <c r="G281" s="119" t="s">
        <v>788</v>
      </c>
      <c r="H281" s="120">
        <v>13</v>
      </c>
      <c r="I281" s="121"/>
      <c r="J281" s="120">
        <f>ROUND(I281*H281,2)</f>
        <v>0</v>
      </c>
      <c r="K281" s="122"/>
      <c r="L281" s="44"/>
      <c r="M281" s="123" t="s">
        <v>45</v>
      </c>
      <c r="N281" s="124" t="s">
        <v>616</v>
      </c>
      <c r="P281" s="125">
        <f>O281*H281</f>
        <v>0</v>
      </c>
      <c r="Q281" s="125">
        <v>2.8539999999999999E-2</v>
      </c>
      <c r="R281" s="125">
        <f>Q281*H281</f>
        <v>0.37102000000000002</v>
      </c>
      <c r="S281" s="125">
        <v>0</v>
      </c>
      <c r="T281" s="126">
        <f>S281*H281</f>
        <v>0</v>
      </c>
      <c r="AR281" s="127" t="s">
        <v>31</v>
      </c>
      <c r="AT281" s="127" t="s">
        <v>662</v>
      </c>
      <c r="AU281" s="127" t="s">
        <v>21</v>
      </c>
      <c r="AY281" s="36" t="s">
        <v>661</v>
      </c>
      <c r="BE281" s="128">
        <f>IF(N281="základní",J281,0)</f>
        <v>0</v>
      </c>
      <c r="BF281" s="128">
        <f>IF(N281="snížená",J281,0)</f>
        <v>0</v>
      </c>
      <c r="BG281" s="128">
        <f>IF(N281="zákl. přenesená",J281,0)</f>
        <v>0</v>
      </c>
      <c r="BH281" s="128">
        <f>IF(N281="sníž. přenesená",J281,0)</f>
        <v>0</v>
      </c>
      <c r="BI281" s="128">
        <f>IF(N281="nulová",J281,0)</f>
        <v>0</v>
      </c>
      <c r="BJ281" s="36" t="s">
        <v>27</v>
      </c>
      <c r="BK281" s="128">
        <f>ROUND(I281*H281,2)</f>
        <v>0</v>
      </c>
      <c r="BL281" s="36" t="s">
        <v>31</v>
      </c>
      <c r="BM281" s="127" t="s">
        <v>877</v>
      </c>
    </row>
    <row r="282" spans="2:65" s="138" customFormat="1" x14ac:dyDescent="0.2">
      <c r="B282" s="139"/>
      <c r="D282" s="131" t="s">
        <v>49</v>
      </c>
      <c r="E282" s="140" t="s">
        <v>45</v>
      </c>
      <c r="F282" s="141" t="s">
        <v>790</v>
      </c>
      <c r="H282" s="140" t="s">
        <v>45</v>
      </c>
      <c r="I282" s="142"/>
      <c r="L282" s="139"/>
      <c r="M282" s="143"/>
      <c r="T282" s="144"/>
      <c r="AT282" s="140" t="s">
        <v>49</v>
      </c>
      <c r="AU282" s="140" t="s">
        <v>21</v>
      </c>
      <c r="AV282" s="138" t="s">
        <v>27</v>
      </c>
      <c r="AW282" s="138" t="s">
        <v>668</v>
      </c>
      <c r="AX282" s="138" t="s">
        <v>25</v>
      </c>
      <c r="AY282" s="140" t="s">
        <v>661</v>
      </c>
    </row>
    <row r="283" spans="2:65" s="129" customFormat="1" x14ac:dyDescent="0.2">
      <c r="B283" s="130"/>
      <c r="D283" s="131" t="s">
        <v>49</v>
      </c>
      <c r="E283" s="132" t="s">
        <v>45</v>
      </c>
      <c r="F283" s="133" t="s">
        <v>139</v>
      </c>
      <c r="H283" s="134">
        <v>13</v>
      </c>
      <c r="I283" s="135"/>
      <c r="L283" s="130"/>
      <c r="M283" s="136"/>
      <c r="T283" s="137"/>
      <c r="AT283" s="132" t="s">
        <v>49</v>
      </c>
      <c r="AU283" s="132" t="s">
        <v>21</v>
      </c>
      <c r="AV283" s="129" t="s">
        <v>21</v>
      </c>
      <c r="AW283" s="129" t="s">
        <v>668</v>
      </c>
      <c r="AX283" s="129" t="s">
        <v>27</v>
      </c>
      <c r="AY283" s="132" t="s">
        <v>661</v>
      </c>
    </row>
    <row r="284" spans="2:65" s="43" customFormat="1" ht="24.2" customHeight="1" x14ac:dyDescent="0.2">
      <c r="B284" s="44"/>
      <c r="C284" s="161" t="s">
        <v>287</v>
      </c>
      <c r="D284" s="161" t="s">
        <v>114</v>
      </c>
      <c r="E284" s="162" t="s">
        <v>878</v>
      </c>
      <c r="F284" s="163" t="s">
        <v>879</v>
      </c>
      <c r="G284" s="164" t="s">
        <v>788</v>
      </c>
      <c r="H284" s="165">
        <v>13</v>
      </c>
      <c r="I284" s="166"/>
      <c r="J284" s="165">
        <f>ROUND(I284*H284,2)</f>
        <v>0</v>
      </c>
      <c r="K284" s="167"/>
      <c r="L284" s="168"/>
      <c r="M284" s="169" t="s">
        <v>45</v>
      </c>
      <c r="N284" s="170" t="s">
        <v>616</v>
      </c>
      <c r="P284" s="125">
        <f>O284*H284</f>
        <v>0</v>
      </c>
      <c r="Q284" s="125">
        <v>1.6</v>
      </c>
      <c r="R284" s="125">
        <f>Q284*H284</f>
        <v>20.8</v>
      </c>
      <c r="S284" s="125">
        <v>0</v>
      </c>
      <c r="T284" s="126">
        <f>S284*H284</f>
        <v>0</v>
      </c>
      <c r="AR284" s="127" t="s">
        <v>111</v>
      </c>
      <c r="AT284" s="127" t="s">
        <v>114</v>
      </c>
      <c r="AU284" s="127" t="s">
        <v>21</v>
      </c>
      <c r="AY284" s="36" t="s">
        <v>661</v>
      </c>
      <c r="BE284" s="128">
        <f>IF(N284="základní",J284,0)</f>
        <v>0</v>
      </c>
      <c r="BF284" s="128">
        <f>IF(N284="snížená",J284,0)</f>
        <v>0</v>
      </c>
      <c r="BG284" s="128">
        <f>IF(N284="zákl. přenesená",J284,0)</f>
        <v>0</v>
      </c>
      <c r="BH284" s="128">
        <f>IF(N284="sníž. přenesená",J284,0)</f>
        <v>0</v>
      </c>
      <c r="BI284" s="128">
        <f>IF(N284="nulová",J284,0)</f>
        <v>0</v>
      </c>
      <c r="BJ284" s="36" t="s">
        <v>27</v>
      </c>
      <c r="BK284" s="128">
        <f>ROUND(I284*H284,2)</f>
        <v>0</v>
      </c>
      <c r="BL284" s="36" t="s">
        <v>31</v>
      </c>
      <c r="BM284" s="127" t="s">
        <v>880</v>
      </c>
    </row>
    <row r="285" spans="2:65" s="43" customFormat="1" ht="19.5" x14ac:dyDescent="0.2">
      <c r="B285" s="44"/>
      <c r="D285" s="131" t="s">
        <v>43</v>
      </c>
      <c r="F285" s="171" t="s">
        <v>881</v>
      </c>
      <c r="I285" s="172"/>
      <c r="L285" s="44"/>
      <c r="M285" s="173"/>
      <c r="T285" s="174"/>
      <c r="AT285" s="36" t="s">
        <v>43</v>
      </c>
      <c r="AU285" s="36" t="s">
        <v>21</v>
      </c>
    </row>
    <row r="286" spans="2:65" s="43" customFormat="1" ht="16.5" customHeight="1" x14ac:dyDescent="0.2">
      <c r="B286" s="44"/>
      <c r="C286" s="161" t="s">
        <v>293</v>
      </c>
      <c r="D286" s="161" t="s">
        <v>114</v>
      </c>
      <c r="E286" s="162" t="s">
        <v>882</v>
      </c>
      <c r="F286" s="163" t="s">
        <v>883</v>
      </c>
      <c r="G286" s="164" t="s">
        <v>788</v>
      </c>
      <c r="H286" s="165">
        <v>1</v>
      </c>
      <c r="I286" s="166"/>
      <c r="J286" s="165">
        <f>ROUND(I286*H286,2)</f>
        <v>0</v>
      </c>
      <c r="K286" s="167"/>
      <c r="L286" s="168"/>
      <c r="M286" s="169" t="s">
        <v>45</v>
      </c>
      <c r="N286" s="170" t="s">
        <v>616</v>
      </c>
      <c r="P286" s="125">
        <f>O286*H286</f>
        <v>0</v>
      </c>
      <c r="Q286" s="125">
        <v>5.0000000000000001E-4</v>
      </c>
      <c r="R286" s="125">
        <f>Q286*H286</f>
        <v>5.0000000000000001E-4</v>
      </c>
      <c r="S286" s="125">
        <v>0</v>
      </c>
      <c r="T286" s="126">
        <f>S286*H286</f>
        <v>0</v>
      </c>
      <c r="AR286" s="127" t="s">
        <v>111</v>
      </c>
      <c r="AT286" s="127" t="s">
        <v>114</v>
      </c>
      <c r="AU286" s="127" t="s">
        <v>21</v>
      </c>
      <c r="AY286" s="36" t="s">
        <v>661</v>
      </c>
      <c r="BE286" s="128">
        <f>IF(N286="základní",J286,0)</f>
        <v>0</v>
      </c>
      <c r="BF286" s="128">
        <f>IF(N286="snížená",J286,0)</f>
        <v>0</v>
      </c>
      <c r="BG286" s="128">
        <f>IF(N286="zákl. přenesená",J286,0)</f>
        <v>0</v>
      </c>
      <c r="BH286" s="128">
        <f>IF(N286="sníž. přenesená",J286,0)</f>
        <v>0</v>
      </c>
      <c r="BI286" s="128">
        <f>IF(N286="nulová",J286,0)</f>
        <v>0</v>
      </c>
      <c r="BJ286" s="36" t="s">
        <v>27</v>
      </c>
      <c r="BK286" s="128">
        <f>ROUND(I286*H286,2)</f>
        <v>0</v>
      </c>
      <c r="BL286" s="36" t="s">
        <v>31</v>
      </c>
      <c r="BM286" s="127" t="s">
        <v>884</v>
      </c>
    </row>
    <row r="287" spans="2:65" s="138" customFormat="1" x14ac:dyDescent="0.2">
      <c r="B287" s="139"/>
      <c r="D287" s="131" t="s">
        <v>49</v>
      </c>
      <c r="E287" s="140" t="s">
        <v>45</v>
      </c>
      <c r="F287" s="141" t="s">
        <v>885</v>
      </c>
      <c r="H287" s="140" t="s">
        <v>45</v>
      </c>
      <c r="I287" s="142"/>
      <c r="L287" s="139"/>
      <c r="M287" s="143"/>
      <c r="T287" s="144"/>
      <c r="AT287" s="140" t="s">
        <v>49</v>
      </c>
      <c r="AU287" s="140" t="s">
        <v>21</v>
      </c>
      <c r="AV287" s="138" t="s">
        <v>27</v>
      </c>
      <c r="AW287" s="138" t="s">
        <v>668</v>
      </c>
      <c r="AX287" s="138" t="s">
        <v>25</v>
      </c>
      <c r="AY287" s="140" t="s">
        <v>661</v>
      </c>
    </row>
    <row r="288" spans="2:65" s="138" customFormat="1" x14ac:dyDescent="0.2">
      <c r="B288" s="139"/>
      <c r="D288" s="131" t="s">
        <v>49</v>
      </c>
      <c r="E288" s="140" t="s">
        <v>45</v>
      </c>
      <c r="F288" s="141" t="s">
        <v>886</v>
      </c>
      <c r="H288" s="140" t="s">
        <v>45</v>
      </c>
      <c r="I288" s="142"/>
      <c r="L288" s="139"/>
      <c r="M288" s="143"/>
      <c r="T288" s="144"/>
      <c r="AT288" s="140" t="s">
        <v>49</v>
      </c>
      <c r="AU288" s="140" t="s">
        <v>21</v>
      </c>
      <c r="AV288" s="138" t="s">
        <v>27</v>
      </c>
      <c r="AW288" s="138" t="s">
        <v>668</v>
      </c>
      <c r="AX288" s="138" t="s">
        <v>25</v>
      </c>
      <c r="AY288" s="140" t="s">
        <v>661</v>
      </c>
    </row>
    <row r="289" spans="2:65" s="129" customFormat="1" x14ac:dyDescent="0.2">
      <c r="B289" s="130"/>
      <c r="D289" s="131" t="s">
        <v>49</v>
      </c>
      <c r="E289" s="132" t="s">
        <v>45</v>
      </c>
      <c r="F289" s="133" t="s">
        <v>27</v>
      </c>
      <c r="H289" s="134">
        <v>1</v>
      </c>
      <c r="I289" s="135"/>
      <c r="L289" s="130"/>
      <c r="M289" s="136"/>
      <c r="T289" s="137"/>
      <c r="AT289" s="132" t="s">
        <v>49</v>
      </c>
      <c r="AU289" s="132" t="s">
        <v>21</v>
      </c>
      <c r="AV289" s="129" t="s">
        <v>21</v>
      </c>
      <c r="AW289" s="129" t="s">
        <v>668</v>
      </c>
      <c r="AX289" s="129" t="s">
        <v>27</v>
      </c>
      <c r="AY289" s="132" t="s">
        <v>661</v>
      </c>
    </row>
    <row r="290" spans="2:65" s="43" customFormat="1" ht="16.5" customHeight="1" x14ac:dyDescent="0.2">
      <c r="B290" s="44"/>
      <c r="C290" s="161" t="s">
        <v>298</v>
      </c>
      <c r="D290" s="161" t="s">
        <v>114</v>
      </c>
      <c r="E290" s="162" t="s">
        <v>887</v>
      </c>
      <c r="F290" s="163" t="s">
        <v>888</v>
      </c>
      <c r="G290" s="164" t="s">
        <v>788</v>
      </c>
      <c r="H290" s="165">
        <v>2</v>
      </c>
      <c r="I290" s="166"/>
      <c r="J290" s="165">
        <f>ROUND(I290*H290,2)</f>
        <v>0</v>
      </c>
      <c r="K290" s="167"/>
      <c r="L290" s="168"/>
      <c r="M290" s="169" t="s">
        <v>45</v>
      </c>
      <c r="N290" s="170" t="s">
        <v>616</v>
      </c>
      <c r="P290" s="125">
        <f>O290*H290</f>
        <v>0</v>
      </c>
      <c r="Q290" s="125">
        <v>5.9999999999999995E-4</v>
      </c>
      <c r="R290" s="125">
        <f>Q290*H290</f>
        <v>1.1999999999999999E-3</v>
      </c>
      <c r="S290" s="125">
        <v>0</v>
      </c>
      <c r="T290" s="126">
        <f>S290*H290</f>
        <v>0</v>
      </c>
      <c r="AR290" s="127" t="s">
        <v>111</v>
      </c>
      <c r="AT290" s="127" t="s">
        <v>114</v>
      </c>
      <c r="AU290" s="127" t="s">
        <v>21</v>
      </c>
      <c r="AY290" s="36" t="s">
        <v>661</v>
      </c>
      <c r="BE290" s="128">
        <f>IF(N290="základní",J290,0)</f>
        <v>0</v>
      </c>
      <c r="BF290" s="128">
        <f>IF(N290="snížená",J290,0)</f>
        <v>0</v>
      </c>
      <c r="BG290" s="128">
        <f>IF(N290="zákl. přenesená",J290,0)</f>
        <v>0</v>
      </c>
      <c r="BH290" s="128">
        <f>IF(N290="sníž. přenesená",J290,0)</f>
        <v>0</v>
      </c>
      <c r="BI290" s="128">
        <f>IF(N290="nulová",J290,0)</f>
        <v>0</v>
      </c>
      <c r="BJ290" s="36" t="s">
        <v>27</v>
      </c>
      <c r="BK290" s="128">
        <f>ROUND(I290*H290,2)</f>
        <v>0</v>
      </c>
      <c r="BL290" s="36" t="s">
        <v>31</v>
      </c>
      <c r="BM290" s="127" t="s">
        <v>889</v>
      </c>
    </row>
    <row r="291" spans="2:65" s="138" customFormat="1" x14ac:dyDescent="0.2">
      <c r="B291" s="139"/>
      <c r="D291" s="131" t="s">
        <v>49</v>
      </c>
      <c r="E291" s="140" t="s">
        <v>45</v>
      </c>
      <c r="F291" s="141" t="s">
        <v>885</v>
      </c>
      <c r="H291" s="140" t="s">
        <v>45</v>
      </c>
      <c r="I291" s="142"/>
      <c r="L291" s="139"/>
      <c r="M291" s="143"/>
      <c r="T291" s="144"/>
      <c r="AT291" s="140" t="s">
        <v>49</v>
      </c>
      <c r="AU291" s="140" t="s">
        <v>21</v>
      </c>
      <c r="AV291" s="138" t="s">
        <v>27</v>
      </c>
      <c r="AW291" s="138" t="s">
        <v>668</v>
      </c>
      <c r="AX291" s="138" t="s">
        <v>25</v>
      </c>
      <c r="AY291" s="140" t="s">
        <v>661</v>
      </c>
    </row>
    <row r="292" spans="2:65" s="138" customFormat="1" x14ac:dyDescent="0.2">
      <c r="B292" s="139"/>
      <c r="D292" s="131" t="s">
        <v>49</v>
      </c>
      <c r="E292" s="140" t="s">
        <v>45</v>
      </c>
      <c r="F292" s="141" t="s">
        <v>890</v>
      </c>
      <c r="H292" s="140" t="s">
        <v>45</v>
      </c>
      <c r="I292" s="142"/>
      <c r="L292" s="139"/>
      <c r="M292" s="143"/>
      <c r="T292" s="144"/>
      <c r="AT292" s="140" t="s">
        <v>49</v>
      </c>
      <c r="AU292" s="140" t="s">
        <v>21</v>
      </c>
      <c r="AV292" s="138" t="s">
        <v>27</v>
      </c>
      <c r="AW292" s="138" t="s">
        <v>668</v>
      </c>
      <c r="AX292" s="138" t="s">
        <v>25</v>
      </c>
      <c r="AY292" s="140" t="s">
        <v>661</v>
      </c>
    </row>
    <row r="293" spans="2:65" s="129" customFormat="1" x14ac:dyDescent="0.2">
      <c r="B293" s="130"/>
      <c r="D293" s="131" t="s">
        <v>49</v>
      </c>
      <c r="E293" s="132" t="s">
        <v>45</v>
      </c>
      <c r="F293" s="133" t="s">
        <v>21</v>
      </c>
      <c r="H293" s="134">
        <v>2</v>
      </c>
      <c r="I293" s="135"/>
      <c r="L293" s="130"/>
      <c r="M293" s="136"/>
      <c r="T293" s="137"/>
      <c r="AT293" s="132" t="s">
        <v>49</v>
      </c>
      <c r="AU293" s="132" t="s">
        <v>21</v>
      </c>
      <c r="AV293" s="129" t="s">
        <v>21</v>
      </c>
      <c r="AW293" s="129" t="s">
        <v>668</v>
      </c>
      <c r="AX293" s="129" t="s">
        <v>27</v>
      </c>
      <c r="AY293" s="132" t="s">
        <v>661</v>
      </c>
    </row>
    <row r="294" spans="2:65" s="43" customFormat="1" ht="16.5" customHeight="1" x14ac:dyDescent="0.2">
      <c r="B294" s="44"/>
      <c r="C294" s="161" t="s">
        <v>304</v>
      </c>
      <c r="D294" s="161" t="s">
        <v>114</v>
      </c>
      <c r="E294" s="162" t="s">
        <v>891</v>
      </c>
      <c r="F294" s="163" t="s">
        <v>892</v>
      </c>
      <c r="G294" s="164" t="s">
        <v>788</v>
      </c>
      <c r="H294" s="165">
        <v>25</v>
      </c>
      <c r="I294" s="166"/>
      <c r="J294" s="165">
        <f>ROUND(I294*H294,2)</f>
        <v>0</v>
      </c>
      <c r="K294" s="167"/>
      <c r="L294" s="168"/>
      <c r="M294" s="169" t="s">
        <v>45</v>
      </c>
      <c r="N294" s="170" t="s">
        <v>616</v>
      </c>
      <c r="P294" s="125">
        <f>O294*H294</f>
        <v>0</v>
      </c>
      <c r="Q294" s="125">
        <v>8.9999999999999998E-4</v>
      </c>
      <c r="R294" s="125">
        <f>Q294*H294</f>
        <v>2.2499999999999999E-2</v>
      </c>
      <c r="S294" s="125">
        <v>0</v>
      </c>
      <c r="T294" s="126">
        <f>S294*H294</f>
        <v>0</v>
      </c>
      <c r="AR294" s="127" t="s">
        <v>111</v>
      </c>
      <c r="AT294" s="127" t="s">
        <v>114</v>
      </c>
      <c r="AU294" s="127" t="s">
        <v>21</v>
      </c>
      <c r="AY294" s="36" t="s">
        <v>661</v>
      </c>
      <c r="BE294" s="128">
        <f>IF(N294="základní",J294,0)</f>
        <v>0</v>
      </c>
      <c r="BF294" s="128">
        <f>IF(N294="snížená",J294,0)</f>
        <v>0</v>
      </c>
      <c r="BG294" s="128">
        <f>IF(N294="zákl. přenesená",J294,0)</f>
        <v>0</v>
      </c>
      <c r="BH294" s="128">
        <f>IF(N294="sníž. přenesená",J294,0)</f>
        <v>0</v>
      </c>
      <c r="BI294" s="128">
        <f>IF(N294="nulová",J294,0)</f>
        <v>0</v>
      </c>
      <c r="BJ294" s="36" t="s">
        <v>27</v>
      </c>
      <c r="BK294" s="128">
        <f>ROUND(I294*H294,2)</f>
        <v>0</v>
      </c>
      <c r="BL294" s="36" t="s">
        <v>31</v>
      </c>
      <c r="BM294" s="127" t="s">
        <v>893</v>
      </c>
    </row>
    <row r="295" spans="2:65" s="138" customFormat="1" x14ac:dyDescent="0.2">
      <c r="B295" s="139"/>
      <c r="D295" s="131" t="s">
        <v>49</v>
      </c>
      <c r="E295" s="140" t="s">
        <v>45</v>
      </c>
      <c r="F295" s="141" t="s">
        <v>885</v>
      </c>
      <c r="H295" s="140" t="s">
        <v>45</v>
      </c>
      <c r="I295" s="142"/>
      <c r="L295" s="139"/>
      <c r="M295" s="143"/>
      <c r="T295" s="144"/>
      <c r="AT295" s="140" t="s">
        <v>49</v>
      </c>
      <c r="AU295" s="140" t="s">
        <v>21</v>
      </c>
      <c r="AV295" s="138" t="s">
        <v>27</v>
      </c>
      <c r="AW295" s="138" t="s">
        <v>668</v>
      </c>
      <c r="AX295" s="138" t="s">
        <v>25</v>
      </c>
      <c r="AY295" s="140" t="s">
        <v>661</v>
      </c>
    </row>
    <row r="296" spans="2:65" s="138" customFormat="1" x14ac:dyDescent="0.2">
      <c r="B296" s="139"/>
      <c r="D296" s="131" t="s">
        <v>49</v>
      </c>
      <c r="E296" s="140" t="s">
        <v>45</v>
      </c>
      <c r="F296" s="141" t="s">
        <v>894</v>
      </c>
      <c r="H296" s="140" t="s">
        <v>45</v>
      </c>
      <c r="I296" s="142"/>
      <c r="L296" s="139"/>
      <c r="M296" s="143"/>
      <c r="T296" s="144"/>
      <c r="AT296" s="140" t="s">
        <v>49</v>
      </c>
      <c r="AU296" s="140" t="s">
        <v>21</v>
      </c>
      <c r="AV296" s="138" t="s">
        <v>27</v>
      </c>
      <c r="AW296" s="138" t="s">
        <v>668</v>
      </c>
      <c r="AX296" s="138" t="s">
        <v>25</v>
      </c>
      <c r="AY296" s="140" t="s">
        <v>661</v>
      </c>
    </row>
    <row r="297" spans="2:65" s="129" customFormat="1" x14ac:dyDescent="0.2">
      <c r="B297" s="130"/>
      <c r="D297" s="131" t="s">
        <v>49</v>
      </c>
      <c r="E297" s="132" t="s">
        <v>45</v>
      </c>
      <c r="F297" s="133" t="s">
        <v>204</v>
      </c>
      <c r="H297" s="134">
        <v>24</v>
      </c>
      <c r="I297" s="135"/>
      <c r="L297" s="130"/>
      <c r="M297" s="136"/>
      <c r="T297" s="137"/>
      <c r="AT297" s="132" t="s">
        <v>49</v>
      </c>
      <c r="AU297" s="132" t="s">
        <v>21</v>
      </c>
      <c r="AV297" s="129" t="s">
        <v>21</v>
      </c>
      <c r="AW297" s="129" t="s">
        <v>668</v>
      </c>
      <c r="AX297" s="129" t="s">
        <v>25</v>
      </c>
      <c r="AY297" s="132" t="s">
        <v>661</v>
      </c>
    </row>
    <row r="298" spans="2:65" s="138" customFormat="1" x14ac:dyDescent="0.2">
      <c r="B298" s="139"/>
      <c r="D298" s="131" t="s">
        <v>49</v>
      </c>
      <c r="E298" s="140" t="s">
        <v>45</v>
      </c>
      <c r="F298" s="141" t="s">
        <v>895</v>
      </c>
      <c r="H298" s="140" t="s">
        <v>45</v>
      </c>
      <c r="I298" s="142"/>
      <c r="L298" s="139"/>
      <c r="M298" s="143"/>
      <c r="T298" s="144"/>
      <c r="AT298" s="140" t="s">
        <v>49</v>
      </c>
      <c r="AU298" s="140" t="s">
        <v>21</v>
      </c>
      <c r="AV298" s="138" t="s">
        <v>27</v>
      </c>
      <c r="AW298" s="138" t="s">
        <v>668</v>
      </c>
      <c r="AX298" s="138" t="s">
        <v>25</v>
      </c>
      <c r="AY298" s="140" t="s">
        <v>661</v>
      </c>
    </row>
    <row r="299" spans="2:65" s="129" customFormat="1" x14ac:dyDescent="0.2">
      <c r="B299" s="130"/>
      <c r="D299" s="131" t="s">
        <v>49</v>
      </c>
      <c r="E299" s="132" t="s">
        <v>45</v>
      </c>
      <c r="F299" s="133" t="s">
        <v>27</v>
      </c>
      <c r="H299" s="134">
        <v>1</v>
      </c>
      <c r="I299" s="135"/>
      <c r="L299" s="130"/>
      <c r="M299" s="136"/>
      <c r="T299" s="137"/>
      <c r="AT299" s="132" t="s">
        <v>49</v>
      </c>
      <c r="AU299" s="132" t="s">
        <v>21</v>
      </c>
      <c r="AV299" s="129" t="s">
        <v>21</v>
      </c>
      <c r="AW299" s="129" t="s">
        <v>668</v>
      </c>
      <c r="AX299" s="129" t="s">
        <v>25</v>
      </c>
      <c r="AY299" s="132" t="s">
        <v>661</v>
      </c>
    </row>
    <row r="300" spans="2:65" s="145" customFormat="1" x14ac:dyDescent="0.2">
      <c r="B300" s="146"/>
      <c r="D300" s="131" t="s">
        <v>49</v>
      </c>
      <c r="E300" s="147" t="s">
        <v>45</v>
      </c>
      <c r="F300" s="148" t="s">
        <v>707</v>
      </c>
      <c r="H300" s="149">
        <v>25</v>
      </c>
      <c r="I300" s="150"/>
      <c r="L300" s="146"/>
      <c r="M300" s="151"/>
      <c r="T300" s="152"/>
      <c r="AT300" s="147" t="s">
        <v>49</v>
      </c>
      <c r="AU300" s="147" t="s">
        <v>21</v>
      </c>
      <c r="AV300" s="145" t="s">
        <v>31</v>
      </c>
      <c r="AW300" s="145" t="s">
        <v>668</v>
      </c>
      <c r="AX300" s="145" t="s">
        <v>27</v>
      </c>
      <c r="AY300" s="147" t="s">
        <v>661</v>
      </c>
    </row>
    <row r="301" spans="2:65" s="43" customFormat="1" ht="24.2" customHeight="1" x14ac:dyDescent="0.2">
      <c r="B301" s="44"/>
      <c r="C301" s="116" t="s">
        <v>310</v>
      </c>
      <c r="D301" s="116" t="s">
        <v>662</v>
      </c>
      <c r="E301" s="117" t="s">
        <v>896</v>
      </c>
      <c r="F301" s="118" t="s">
        <v>897</v>
      </c>
      <c r="G301" s="119" t="s">
        <v>788</v>
      </c>
      <c r="H301" s="120">
        <v>15</v>
      </c>
      <c r="I301" s="121"/>
      <c r="J301" s="120">
        <f>ROUND(I301*H301,2)</f>
        <v>0</v>
      </c>
      <c r="K301" s="122"/>
      <c r="L301" s="44"/>
      <c r="M301" s="123" t="s">
        <v>45</v>
      </c>
      <c r="N301" s="124" t="s">
        <v>616</v>
      </c>
      <c r="P301" s="125">
        <f>O301*H301</f>
        <v>0</v>
      </c>
      <c r="Q301" s="125">
        <v>1.0189999999999999E-2</v>
      </c>
      <c r="R301" s="125">
        <f>Q301*H301</f>
        <v>0.15284999999999999</v>
      </c>
      <c r="S301" s="125">
        <v>0</v>
      </c>
      <c r="T301" s="126">
        <f>S301*H301</f>
        <v>0</v>
      </c>
      <c r="AR301" s="127" t="s">
        <v>31</v>
      </c>
      <c r="AT301" s="127" t="s">
        <v>662</v>
      </c>
      <c r="AU301" s="127" t="s">
        <v>21</v>
      </c>
      <c r="AY301" s="36" t="s">
        <v>661</v>
      </c>
      <c r="BE301" s="128">
        <f>IF(N301="základní",J301,0)</f>
        <v>0</v>
      </c>
      <c r="BF301" s="128">
        <f>IF(N301="snížená",J301,0)</f>
        <v>0</v>
      </c>
      <c r="BG301" s="128">
        <f>IF(N301="zákl. přenesená",J301,0)</f>
        <v>0</v>
      </c>
      <c r="BH301" s="128">
        <f>IF(N301="sníž. přenesená",J301,0)</f>
        <v>0</v>
      </c>
      <c r="BI301" s="128">
        <f>IF(N301="nulová",J301,0)</f>
        <v>0</v>
      </c>
      <c r="BJ301" s="36" t="s">
        <v>27</v>
      </c>
      <c r="BK301" s="128">
        <f>ROUND(I301*H301,2)</f>
        <v>0</v>
      </c>
      <c r="BL301" s="36" t="s">
        <v>31</v>
      </c>
      <c r="BM301" s="127" t="s">
        <v>898</v>
      </c>
    </row>
    <row r="302" spans="2:65" s="138" customFormat="1" x14ac:dyDescent="0.2">
      <c r="B302" s="139"/>
      <c r="D302" s="131" t="s">
        <v>49</v>
      </c>
      <c r="E302" s="140" t="s">
        <v>45</v>
      </c>
      <c r="F302" s="141" t="s">
        <v>790</v>
      </c>
      <c r="H302" s="140" t="s">
        <v>45</v>
      </c>
      <c r="I302" s="142"/>
      <c r="L302" s="139"/>
      <c r="M302" s="143"/>
      <c r="T302" s="144"/>
      <c r="AT302" s="140" t="s">
        <v>49</v>
      </c>
      <c r="AU302" s="140" t="s">
        <v>21</v>
      </c>
      <c r="AV302" s="138" t="s">
        <v>27</v>
      </c>
      <c r="AW302" s="138" t="s">
        <v>668</v>
      </c>
      <c r="AX302" s="138" t="s">
        <v>25</v>
      </c>
      <c r="AY302" s="140" t="s">
        <v>661</v>
      </c>
    </row>
    <row r="303" spans="2:65" s="129" customFormat="1" x14ac:dyDescent="0.2">
      <c r="B303" s="130"/>
      <c r="D303" s="131" t="s">
        <v>49</v>
      </c>
      <c r="E303" s="132" t="s">
        <v>45</v>
      </c>
      <c r="F303" s="133" t="s">
        <v>899</v>
      </c>
      <c r="H303" s="134">
        <v>15</v>
      </c>
      <c r="I303" s="135"/>
      <c r="L303" s="130"/>
      <c r="M303" s="136"/>
      <c r="T303" s="137"/>
      <c r="AT303" s="132" t="s">
        <v>49</v>
      </c>
      <c r="AU303" s="132" t="s">
        <v>21</v>
      </c>
      <c r="AV303" s="129" t="s">
        <v>21</v>
      </c>
      <c r="AW303" s="129" t="s">
        <v>668</v>
      </c>
      <c r="AX303" s="129" t="s">
        <v>27</v>
      </c>
      <c r="AY303" s="132" t="s">
        <v>661</v>
      </c>
    </row>
    <row r="304" spans="2:65" s="43" customFormat="1" ht="21.75" customHeight="1" x14ac:dyDescent="0.2">
      <c r="B304" s="44"/>
      <c r="C304" s="161" t="s">
        <v>317</v>
      </c>
      <c r="D304" s="161" t="s">
        <v>114</v>
      </c>
      <c r="E304" s="162" t="s">
        <v>900</v>
      </c>
      <c r="F304" s="163" t="s">
        <v>901</v>
      </c>
      <c r="G304" s="164" t="s">
        <v>788</v>
      </c>
      <c r="H304" s="165">
        <v>2</v>
      </c>
      <c r="I304" s="166"/>
      <c r="J304" s="165">
        <f>ROUND(I304*H304,2)</f>
        <v>0</v>
      </c>
      <c r="K304" s="167"/>
      <c r="L304" s="168"/>
      <c r="M304" s="169" t="s">
        <v>45</v>
      </c>
      <c r="N304" s="170" t="s">
        <v>616</v>
      </c>
      <c r="P304" s="125">
        <f>O304*H304</f>
        <v>0</v>
      </c>
      <c r="Q304" s="125">
        <v>1.054</v>
      </c>
      <c r="R304" s="125">
        <f>Q304*H304</f>
        <v>2.1080000000000001</v>
      </c>
      <c r="S304" s="125">
        <v>0</v>
      </c>
      <c r="T304" s="126">
        <f>S304*H304</f>
        <v>0</v>
      </c>
      <c r="AR304" s="127" t="s">
        <v>111</v>
      </c>
      <c r="AT304" s="127" t="s">
        <v>114</v>
      </c>
      <c r="AU304" s="127" t="s">
        <v>21</v>
      </c>
      <c r="AY304" s="36" t="s">
        <v>661</v>
      </c>
      <c r="BE304" s="128">
        <f>IF(N304="základní",J304,0)</f>
        <v>0</v>
      </c>
      <c r="BF304" s="128">
        <f>IF(N304="snížená",J304,0)</f>
        <v>0</v>
      </c>
      <c r="BG304" s="128">
        <f>IF(N304="zákl. přenesená",J304,0)</f>
        <v>0</v>
      </c>
      <c r="BH304" s="128">
        <f>IF(N304="sníž. přenesená",J304,0)</f>
        <v>0</v>
      </c>
      <c r="BI304" s="128">
        <f>IF(N304="nulová",J304,0)</f>
        <v>0</v>
      </c>
      <c r="BJ304" s="36" t="s">
        <v>27</v>
      </c>
      <c r="BK304" s="128">
        <f>ROUND(I304*H304,2)</f>
        <v>0</v>
      </c>
      <c r="BL304" s="36" t="s">
        <v>31</v>
      </c>
      <c r="BM304" s="127" t="s">
        <v>902</v>
      </c>
    </row>
    <row r="305" spans="2:65" s="43" customFormat="1" ht="16.5" customHeight="1" x14ac:dyDescent="0.2">
      <c r="B305" s="44"/>
      <c r="C305" s="161" t="s">
        <v>323</v>
      </c>
      <c r="D305" s="161" t="s">
        <v>114</v>
      </c>
      <c r="E305" s="162" t="s">
        <v>903</v>
      </c>
      <c r="F305" s="163" t="s">
        <v>904</v>
      </c>
      <c r="G305" s="164" t="s">
        <v>788</v>
      </c>
      <c r="H305" s="165">
        <v>4</v>
      </c>
      <c r="I305" s="166"/>
      <c r="J305" s="165">
        <f>ROUND(I305*H305,2)</f>
        <v>0</v>
      </c>
      <c r="K305" s="167"/>
      <c r="L305" s="168"/>
      <c r="M305" s="169" t="s">
        <v>45</v>
      </c>
      <c r="N305" s="170" t="s">
        <v>616</v>
      </c>
      <c r="P305" s="125">
        <f>O305*H305</f>
        <v>0</v>
      </c>
      <c r="Q305" s="125">
        <v>0.52600000000000002</v>
      </c>
      <c r="R305" s="125">
        <f>Q305*H305</f>
        <v>2.1040000000000001</v>
      </c>
      <c r="S305" s="125">
        <v>0</v>
      </c>
      <c r="T305" s="126">
        <f>S305*H305</f>
        <v>0</v>
      </c>
      <c r="AR305" s="127" t="s">
        <v>111</v>
      </c>
      <c r="AT305" s="127" t="s">
        <v>114</v>
      </c>
      <c r="AU305" s="127" t="s">
        <v>21</v>
      </c>
      <c r="AY305" s="36" t="s">
        <v>661</v>
      </c>
      <c r="BE305" s="128">
        <f>IF(N305="základní",J305,0)</f>
        <v>0</v>
      </c>
      <c r="BF305" s="128">
        <f>IF(N305="snížená",J305,0)</f>
        <v>0</v>
      </c>
      <c r="BG305" s="128">
        <f>IF(N305="zákl. přenesená",J305,0)</f>
        <v>0</v>
      </c>
      <c r="BH305" s="128">
        <f>IF(N305="sníž. přenesená",J305,0)</f>
        <v>0</v>
      </c>
      <c r="BI305" s="128">
        <f>IF(N305="nulová",J305,0)</f>
        <v>0</v>
      </c>
      <c r="BJ305" s="36" t="s">
        <v>27</v>
      </c>
      <c r="BK305" s="128">
        <f>ROUND(I305*H305,2)</f>
        <v>0</v>
      </c>
      <c r="BL305" s="36" t="s">
        <v>31</v>
      </c>
      <c r="BM305" s="127" t="s">
        <v>905</v>
      </c>
    </row>
    <row r="306" spans="2:65" s="43" customFormat="1" ht="16.5" customHeight="1" x14ac:dyDescent="0.2">
      <c r="B306" s="44"/>
      <c r="C306" s="161" t="s">
        <v>329</v>
      </c>
      <c r="D306" s="161" t="s">
        <v>114</v>
      </c>
      <c r="E306" s="162" t="s">
        <v>906</v>
      </c>
      <c r="F306" s="163" t="s">
        <v>907</v>
      </c>
      <c r="G306" s="164" t="s">
        <v>788</v>
      </c>
      <c r="H306" s="165">
        <v>3</v>
      </c>
      <c r="I306" s="166"/>
      <c r="J306" s="165">
        <f>ROUND(I306*H306,2)</f>
        <v>0</v>
      </c>
      <c r="K306" s="167"/>
      <c r="L306" s="168"/>
      <c r="M306" s="169" t="s">
        <v>45</v>
      </c>
      <c r="N306" s="170" t="s">
        <v>616</v>
      </c>
      <c r="P306" s="125">
        <f>O306*H306</f>
        <v>0</v>
      </c>
      <c r="Q306" s="125">
        <v>0.52600000000000002</v>
      </c>
      <c r="R306" s="125">
        <f>Q306*H306</f>
        <v>1.5780000000000001</v>
      </c>
      <c r="S306" s="125">
        <v>0</v>
      </c>
      <c r="T306" s="126">
        <f>S306*H306</f>
        <v>0</v>
      </c>
      <c r="AR306" s="127" t="s">
        <v>111</v>
      </c>
      <c r="AT306" s="127" t="s">
        <v>114</v>
      </c>
      <c r="AU306" s="127" t="s">
        <v>21</v>
      </c>
      <c r="AY306" s="36" t="s">
        <v>661</v>
      </c>
      <c r="BE306" s="128">
        <f>IF(N306="základní",J306,0)</f>
        <v>0</v>
      </c>
      <c r="BF306" s="128">
        <f>IF(N306="snížená",J306,0)</f>
        <v>0</v>
      </c>
      <c r="BG306" s="128">
        <f>IF(N306="zákl. přenesená",J306,0)</f>
        <v>0</v>
      </c>
      <c r="BH306" s="128">
        <f>IF(N306="sníž. přenesená",J306,0)</f>
        <v>0</v>
      </c>
      <c r="BI306" s="128">
        <f>IF(N306="nulová",J306,0)</f>
        <v>0</v>
      </c>
      <c r="BJ306" s="36" t="s">
        <v>27</v>
      </c>
      <c r="BK306" s="128">
        <f>ROUND(I306*H306,2)</f>
        <v>0</v>
      </c>
      <c r="BL306" s="36" t="s">
        <v>31</v>
      </c>
      <c r="BM306" s="127" t="s">
        <v>908</v>
      </c>
    </row>
    <row r="307" spans="2:65" s="43" customFormat="1" ht="16.5" customHeight="1" x14ac:dyDescent="0.2">
      <c r="B307" s="44"/>
      <c r="C307" s="161" t="s">
        <v>336</v>
      </c>
      <c r="D307" s="161" t="s">
        <v>114</v>
      </c>
      <c r="E307" s="162" t="s">
        <v>909</v>
      </c>
      <c r="F307" s="163" t="s">
        <v>910</v>
      </c>
      <c r="G307" s="164" t="s">
        <v>788</v>
      </c>
      <c r="H307" s="165">
        <v>6</v>
      </c>
      <c r="I307" s="166"/>
      <c r="J307" s="165">
        <f>ROUND(I307*H307,2)</f>
        <v>0</v>
      </c>
      <c r="K307" s="167"/>
      <c r="L307" s="168"/>
      <c r="M307" s="169" t="s">
        <v>45</v>
      </c>
      <c r="N307" s="170" t="s">
        <v>616</v>
      </c>
      <c r="P307" s="125">
        <f>O307*H307</f>
        <v>0</v>
      </c>
      <c r="Q307" s="125">
        <v>0.26200000000000001</v>
      </c>
      <c r="R307" s="125">
        <f>Q307*H307</f>
        <v>1.5720000000000001</v>
      </c>
      <c r="S307" s="125">
        <v>0</v>
      </c>
      <c r="T307" s="126">
        <f>S307*H307</f>
        <v>0</v>
      </c>
      <c r="AR307" s="127" t="s">
        <v>111</v>
      </c>
      <c r="AT307" s="127" t="s">
        <v>114</v>
      </c>
      <c r="AU307" s="127" t="s">
        <v>21</v>
      </c>
      <c r="AY307" s="36" t="s">
        <v>661</v>
      </c>
      <c r="BE307" s="128">
        <f>IF(N307="základní",J307,0)</f>
        <v>0</v>
      </c>
      <c r="BF307" s="128">
        <f>IF(N307="snížená",J307,0)</f>
        <v>0</v>
      </c>
      <c r="BG307" s="128">
        <f>IF(N307="zákl. přenesená",J307,0)</f>
        <v>0</v>
      </c>
      <c r="BH307" s="128">
        <f>IF(N307="sníž. přenesená",J307,0)</f>
        <v>0</v>
      </c>
      <c r="BI307" s="128">
        <f>IF(N307="nulová",J307,0)</f>
        <v>0</v>
      </c>
      <c r="BJ307" s="36" t="s">
        <v>27</v>
      </c>
      <c r="BK307" s="128">
        <f>ROUND(I307*H307,2)</f>
        <v>0</v>
      </c>
      <c r="BL307" s="36" t="s">
        <v>31</v>
      </c>
      <c r="BM307" s="127" t="s">
        <v>911</v>
      </c>
    </row>
    <row r="308" spans="2:65" s="43" customFormat="1" ht="24.2" customHeight="1" x14ac:dyDescent="0.2">
      <c r="B308" s="44"/>
      <c r="C308" s="116" t="s">
        <v>342</v>
      </c>
      <c r="D308" s="116" t="s">
        <v>662</v>
      </c>
      <c r="E308" s="117" t="s">
        <v>912</v>
      </c>
      <c r="F308" s="118" t="s">
        <v>913</v>
      </c>
      <c r="G308" s="119" t="s">
        <v>788</v>
      </c>
      <c r="H308" s="120">
        <v>9</v>
      </c>
      <c r="I308" s="121"/>
      <c r="J308" s="120">
        <f>ROUND(I308*H308,2)</f>
        <v>0</v>
      </c>
      <c r="K308" s="122"/>
      <c r="L308" s="44"/>
      <c r="M308" s="123" t="s">
        <v>45</v>
      </c>
      <c r="N308" s="124" t="s">
        <v>616</v>
      </c>
      <c r="P308" s="125">
        <f>O308*H308</f>
        <v>0</v>
      </c>
      <c r="Q308" s="125">
        <v>1.248E-2</v>
      </c>
      <c r="R308" s="125">
        <f>Q308*H308</f>
        <v>0.11232</v>
      </c>
      <c r="S308" s="125">
        <v>0</v>
      </c>
      <c r="T308" s="126">
        <f>S308*H308</f>
        <v>0</v>
      </c>
      <c r="AR308" s="127" t="s">
        <v>31</v>
      </c>
      <c r="AT308" s="127" t="s">
        <v>662</v>
      </c>
      <c r="AU308" s="127" t="s">
        <v>21</v>
      </c>
      <c r="AY308" s="36" t="s">
        <v>661</v>
      </c>
      <c r="BE308" s="128">
        <f>IF(N308="základní",J308,0)</f>
        <v>0</v>
      </c>
      <c r="BF308" s="128">
        <f>IF(N308="snížená",J308,0)</f>
        <v>0</v>
      </c>
      <c r="BG308" s="128">
        <f>IF(N308="zákl. přenesená",J308,0)</f>
        <v>0</v>
      </c>
      <c r="BH308" s="128">
        <f>IF(N308="sníž. přenesená",J308,0)</f>
        <v>0</v>
      </c>
      <c r="BI308" s="128">
        <f>IF(N308="nulová",J308,0)</f>
        <v>0</v>
      </c>
      <c r="BJ308" s="36" t="s">
        <v>27</v>
      </c>
      <c r="BK308" s="128">
        <f>ROUND(I308*H308,2)</f>
        <v>0</v>
      </c>
      <c r="BL308" s="36" t="s">
        <v>31</v>
      </c>
      <c r="BM308" s="127" t="s">
        <v>914</v>
      </c>
    </row>
    <row r="309" spans="2:65" s="138" customFormat="1" x14ac:dyDescent="0.2">
      <c r="B309" s="139"/>
      <c r="D309" s="131" t="s">
        <v>49</v>
      </c>
      <c r="E309" s="140" t="s">
        <v>45</v>
      </c>
      <c r="F309" s="141" t="s">
        <v>790</v>
      </c>
      <c r="H309" s="140" t="s">
        <v>45</v>
      </c>
      <c r="I309" s="142"/>
      <c r="L309" s="139"/>
      <c r="M309" s="143"/>
      <c r="T309" s="144"/>
      <c r="AT309" s="140" t="s">
        <v>49</v>
      </c>
      <c r="AU309" s="140" t="s">
        <v>21</v>
      </c>
      <c r="AV309" s="138" t="s">
        <v>27</v>
      </c>
      <c r="AW309" s="138" t="s">
        <v>668</v>
      </c>
      <c r="AX309" s="138" t="s">
        <v>25</v>
      </c>
      <c r="AY309" s="140" t="s">
        <v>661</v>
      </c>
    </row>
    <row r="310" spans="2:65" s="129" customFormat="1" x14ac:dyDescent="0.2">
      <c r="B310" s="130"/>
      <c r="D310" s="131" t="s">
        <v>49</v>
      </c>
      <c r="E310" s="132" t="s">
        <v>45</v>
      </c>
      <c r="F310" s="133" t="s">
        <v>38</v>
      </c>
      <c r="H310" s="134">
        <v>9</v>
      </c>
      <c r="I310" s="135"/>
      <c r="L310" s="130"/>
      <c r="M310" s="136"/>
      <c r="T310" s="137"/>
      <c r="AT310" s="132" t="s">
        <v>49</v>
      </c>
      <c r="AU310" s="132" t="s">
        <v>21</v>
      </c>
      <c r="AV310" s="129" t="s">
        <v>21</v>
      </c>
      <c r="AW310" s="129" t="s">
        <v>668</v>
      </c>
      <c r="AX310" s="129" t="s">
        <v>27</v>
      </c>
      <c r="AY310" s="132" t="s">
        <v>661</v>
      </c>
    </row>
    <row r="311" spans="2:65" s="43" customFormat="1" ht="24.2" customHeight="1" x14ac:dyDescent="0.2">
      <c r="B311" s="44"/>
      <c r="C311" s="161" t="s">
        <v>347</v>
      </c>
      <c r="D311" s="161" t="s">
        <v>114</v>
      </c>
      <c r="E311" s="162" t="s">
        <v>915</v>
      </c>
      <c r="F311" s="163" t="s">
        <v>916</v>
      </c>
      <c r="G311" s="164" t="s">
        <v>788</v>
      </c>
      <c r="H311" s="165">
        <v>9</v>
      </c>
      <c r="I311" s="166"/>
      <c r="J311" s="165">
        <f>ROUND(I311*H311,2)</f>
        <v>0</v>
      </c>
      <c r="K311" s="167"/>
      <c r="L311" s="168"/>
      <c r="M311" s="169" t="s">
        <v>45</v>
      </c>
      <c r="N311" s="170" t="s">
        <v>616</v>
      </c>
      <c r="P311" s="125">
        <f>O311*H311</f>
        <v>0</v>
      </c>
      <c r="Q311" s="125">
        <v>0.54800000000000004</v>
      </c>
      <c r="R311" s="125">
        <f>Q311*H311</f>
        <v>4.9320000000000004</v>
      </c>
      <c r="S311" s="125">
        <v>0</v>
      </c>
      <c r="T311" s="126">
        <f>S311*H311</f>
        <v>0</v>
      </c>
      <c r="AR311" s="127" t="s">
        <v>111</v>
      </c>
      <c r="AT311" s="127" t="s">
        <v>114</v>
      </c>
      <c r="AU311" s="127" t="s">
        <v>21</v>
      </c>
      <c r="AY311" s="36" t="s">
        <v>661</v>
      </c>
      <c r="BE311" s="128">
        <f>IF(N311="základní",J311,0)</f>
        <v>0</v>
      </c>
      <c r="BF311" s="128">
        <f>IF(N311="snížená",J311,0)</f>
        <v>0</v>
      </c>
      <c r="BG311" s="128">
        <f>IF(N311="zákl. přenesená",J311,0)</f>
        <v>0</v>
      </c>
      <c r="BH311" s="128">
        <f>IF(N311="sníž. přenesená",J311,0)</f>
        <v>0</v>
      </c>
      <c r="BI311" s="128">
        <f>IF(N311="nulová",J311,0)</f>
        <v>0</v>
      </c>
      <c r="BJ311" s="36" t="s">
        <v>27</v>
      </c>
      <c r="BK311" s="128">
        <f>ROUND(I311*H311,2)</f>
        <v>0</v>
      </c>
      <c r="BL311" s="36" t="s">
        <v>31</v>
      </c>
      <c r="BM311" s="127" t="s">
        <v>917</v>
      </c>
    </row>
    <row r="312" spans="2:65" s="43" customFormat="1" ht="24.2" customHeight="1" x14ac:dyDescent="0.2">
      <c r="B312" s="44"/>
      <c r="C312" s="116" t="s">
        <v>353</v>
      </c>
      <c r="D312" s="116" t="s">
        <v>662</v>
      </c>
      <c r="E312" s="117" t="s">
        <v>918</v>
      </c>
      <c r="F312" s="118" t="s">
        <v>919</v>
      </c>
      <c r="G312" s="119" t="s">
        <v>788</v>
      </c>
      <c r="H312" s="120">
        <v>4</v>
      </c>
      <c r="I312" s="121"/>
      <c r="J312" s="120">
        <f>ROUND(I312*H312,2)</f>
        <v>0</v>
      </c>
      <c r="K312" s="122"/>
      <c r="L312" s="44"/>
      <c r="M312" s="123" t="s">
        <v>45</v>
      </c>
      <c r="N312" s="124" t="s">
        <v>616</v>
      </c>
      <c r="P312" s="125">
        <f>O312*H312</f>
        <v>0</v>
      </c>
      <c r="Q312" s="125">
        <v>3.9269999999999999E-2</v>
      </c>
      <c r="R312" s="125">
        <f>Q312*H312</f>
        <v>0.15708</v>
      </c>
      <c r="S312" s="125">
        <v>0</v>
      </c>
      <c r="T312" s="126">
        <f>S312*H312</f>
        <v>0</v>
      </c>
      <c r="AR312" s="127" t="s">
        <v>31</v>
      </c>
      <c r="AT312" s="127" t="s">
        <v>662</v>
      </c>
      <c r="AU312" s="127" t="s">
        <v>21</v>
      </c>
      <c r="AY312" s="36" t="s">
        <v>661</v>
      </c>
      <c r="BE312" s="128">
        <f>IF(N312="základní",J312,0)</f>
        <v>0</v>
      </c>
      <c r="BF312" s="128">
        <f>IF(N312="snížená",J312,0)</f>
        <v>0</v>
      </c>
      <c r="BG312" s="128">
        <f>IF(N312="zákl. přenesená",J312,0)</f>
        <v>0</v>
      </c>
      <c r="BH312" s="128">
        <f>IF(N312="sníž. přenesená",J312,0)</f>
        <v>0</v>
      </c>
      <c r="BI312" s="128">
        <f>IF(N312="nulová",J312,0)</f>
        <v>0</v>
      </c>
      <c r="BJ312" s="36" t="s">
        <v>27</v>
      </c>
      <c r="BK312" s="128">
        <f>ROUND(I312*H312,2)</f>
        <v>0</v>
      </c>
      <c r="BL312" s="36" t="s">
        <v>31</v>
      </c>
      <c r="BM312" s="127" t="s">
        <v>920</v>
      </c>
    </row>
    <row r="313" spans="2:65" s="138" customFormat="1" x14ac:dyDescent="0.2">
      <c r="B313" s="139"/>
      <c r="D313" s="131" t="s">
        <v>49</v>
      </c>
      <c r="E313" s="140" t="s">
        <v>45</v>
      </c>
      <c r="F313" s="141" t="s">
        <v>921</v>
      </c>
      <c r="H313" s="140" t="s">
        <v>45</v>
      </c>
      <c r="I313" s="142"/>
      <c r="L313" s="139"/>
      <c r="M313" s="143"/>
      <c r="T313" s="144"/>
      <c r="AT313" s="140" t="s">
        <v>49</v>
      </c>
      <c r="AU313" s="140" t="s">
        <v>21</v>
      </c>
      <c r="AV313" s="138" t="s">
        <v>27</v>
      </c>
      <c r="AW313" s="138" t="s">
        <v>668</v>
      </c>
      <c r="AX313" s="138" t="s">
        <v>25</v>
      </c>
      <c r="AY313" s="140" t="s">
        <v>661</v>
      </c>
    </row>
    <row r="314" spans="2:65" s="129" customFormat="1" x14ac:dyDescent="0.2">
      <c r="B314" s="130"/>
      <c r="D314" s="131" t="s">
        <v>49</v>
      </c>
      <c r="E314" s="132" t="s">
        <v>45</v>
      </c>
      <c r="F314" s="133" t="s">
        <v>31</v>
      </c>
      <c r="H314" s="134">
        <v>4</v>
      </c>
      <c r="I314" s="135"/>
      <c r="L314" s="130"/>
      <c r="M314" s="136"/>
      <c r="T314" s="137"/>
      <c r="AT314" s="132" t="s">
        <v>49</v>
      </c>
      <c r="AU314" s="132" t="s">
        <v>21</v>
      </c>
      <c r="AV314" s="129" t="s">
        <v>21</v>
      </c>
      <c r="AW314" s="129" t="s">
        <v>668</v>
      </c>
      <c r="AX314" s="129" t="s">
        <v>27</v>
      </c>
      <c r="AY314" s="132" t="s">
        <v>661</v>
      </c>
    </row>
    <row r="315" spans="2:65" s="43" customFormat="1" ht="24.2" customHeight="1" x14ac:dyDescent="0.2">
      <c r="B315" s="44"/>
      <c r="C315" s="161" t="s">
        <v>358</v>
      </c>
      <c r="D315" s="161" t="s">
        <v>114</v>
      </c>
      <c r="E315" s="162" t="s">
        <v>922</v>
      </c>
      <c r="F315" s="163" t="s">
        <v>923</v>
      </c>
      <c r="G315" s="164" t="s">
        <v>788</v>
      </c>
      <c r="H315" s="165">
        <v>4</v>
      </c>
      <c r="I315" s="166"/>
      <c r="J315" s="165">
        <f>ROUND(I315*H315,2)</f>
        <v>0</v>
      </c>
      <c r="K315" s="167"/>
      <c r="L315" s="168"/>
      <c r="M315" s="169" t="s">
        <v>45</v>
      </c>
      <c r="N315" s="170" t="s">
        <v>616</v>
      </c>
      <c r="P315" s="125">
        <f>O315*H315</f>
        <v>0</v>
      </c>
      <c r="Q315" s="125">
        <v>0.52100000000000002</v>
      </c>
      <c r="R315" s="125">
        <f>Q315*H315</f>
        <v>2.0840000000000001</v>
      </c>
      <c r="S315" s="125">
        <v>0</v>
      </c>
      <c r="T315" s="126">
        <f>S315*H315</f>
        <v>0</v>
      </c>
      <c r="AR315" s="127" t="s">
        <v>111</v>
      </c>
      <c r="AT315" s="127" t="s">
        <v>114</v>
      </c>
      <c r="AU315" s="127" t="s">
        <v>21</v>
      </c>
      <c r="AY315" s="36" t="s">
        <v>661</v>
      </c>
      <c r="BE315" s="128">
        <f>IF(N315="základní",J315,0)</f>
        <v>0</v>
      </c>
      <c r="BF315" s="128">
        <f>IF(N315="snížená",J315,0)</f>
        <v>0</v>
      </c>
      <c r="BG315" s="128">
        <f>IF(N315="zákl. přenesená",J315,0)</f>
        <v>0</v>
      </c>
      <c r="BH315" s="128">
        <f>IF(N315="sníž. přenesená",J315,0)</f>
        <v>0</v>
      </c>
      <c r="BI315" s="128">
        <f>IF(N315="nulová",J315,0)</f>
        <v>0</v>
      </c>
      <c r="BJ315" s="36" t="s">
        <v>27</v>
      </c>
      <c r="BK315" s="128">
        <f>ROUND(I315*H315,2)</f>
        <v>0</v>
      </c>
      <c r="BL315" s="36" t="s">
        <v>31</v>
      </c>
      <c r="BM315" s="127" t="s">
        <v>924</v>
      </c>
    </row>
    <row r="316" spans="2:65" s="43" customFormat="1" ht="24.2" customHeight="1" x14ac:dyDescent="0.2">
      <c r="B316" s="44"/>
      <c r="C316" s="161" t="s">
        <v>364</v>
      </c>
      <c r="D316" s="161" t="s">
        <v>114</v>
      </c>
      <c r="E316" s="162" t="s">
        <v>925</v>
      </c>
      <c r="F316" s="163" t="s">
        <v>926</v>
      </c>
      <c r="G316" s="164" t="s">
        <v>788</v>
      </c>
      <c r="H316" s="165">
        <v>28</v>
      </c>
      <c r="I316" s="166"/>
      <c r="J316" s="165">
        <f>ROUND(I316*H316,2)</f>
        <v>0</v>
      </c>
      <c r="K316" s="167"/>
      <c r="L316" s="168"/>
      <c r="M316" s="169" t="s">
        <v>45</v>
      </c>
      <c r="N316" s="170" t="s">
        <v>616</v>
      </c>
      <c r="P316" s="125">
        <f>O316*H316</f>
        <v>0</v>
      </c>
      <c r="Q316" s="125">
        <v>2E-3</v>
      </c>
      <c r="R316" s="125">
        <f>Q316*H316</f>
        <v>5.6000000000000001E-2</v>
      </c>
      <c r="S316" s="125">
        <v>0</v>
      </c>
      <c r="T316" s="126">
        <f>S316*H316</f>
        <v>0</v>
      </c>
      <c r="AR316" s="127" t="s">
        <v>111</v>
      </c>
      <c r="AT316" s="127" t="s">
        <v>114</v>
      </c>
      <c r="AU316" s="127" t="s">
        <v>21</v>
      </c>
      <c r="AY316" s="36" t="s">
        <v>661</v>
      </c>
      <c r="BE316" s="128">
        <f>IF(N316="základní",J316,0)</f>
        <v>0</v>
      </c>
      <c r="BF316" s="128">
        <f>IF(N316="snížená",J316,0)</f>
        <v>0</v>
      </c>
      <c r="BG316" s="128">
        <f>IF(N316="zákl. přenesená",J316,0)</f>
        <v>0</v>
      </c>
      <c r="BH316" s="128">
        <f>IF(N316="sníž. přenesená",J316,0)</f>
        <v>0</v>
      </c>
      <c r="BI316" s="128">
        <f>IF(N316="nulová",J316,0)</f>
        <v>0</v>
      </c>
      <c r="BJ316" s="36" t="s">
        <v>27</v>
      </c>
      <c r="BK316" s="128">
        <f>ROUND(I316*H316,2)</f>
        <v>0</v>
      </c>
      <c r="BL316" s="36" t="s">
        <v>31</v>
      </c>
      <c r="BM316" s="127" t="s">
        <v>927</v>
      </c>
    </row>
    <row r="317" spans="2:65" s="43" customFormat="1" ht="37.9" customHeight="1" x14ac:dyDescent="0.2">
      <c r="B317" s="44"/>
      <c r="C317" s="116" t="s">
        <v>370</v>
      </c>
      <c r="D317" s="116" t="s">
        <v>662</v>
      </c>
      <c r="E317" s="117" t="s">
        <v>928</v>
      </c>
      <c r="F317" s="118" t="s">
        <v>929</v>
      </c>
      <c r="G317" s="119" t="s">
        <v>788</v>
      </c>
      <c r="H317" s="120">
        <v>12</v>
      </c>
      <c r="I317" s="121"/>
      <c r="J317" s="120">
        <f>ROUND(I317*H317,2)</f>
        <v>0</v>
      </c>
      <c r="K317" s="122"/>
      <c r="L317" s="44"/>
      <c r="M317" s="123" t="s">
        <v>45</v>
      </c>
      <c r="N317" s="124" t="s">
        <v>616</v>
      </c>
      <c r="P317" s="125">
        <f>O317*H317</f>
        <v>0</v>
      </c>
      <c r="Q317" s="125">
        <v>0.09</v>
      </c>
      <c r="R317" s="125">
        <f>Q317*H317</f>
        <v>1.08</v>
      </c>
      <c r="S317" s="125">
        <v>0</v>
      </c>
      <c r="T317" s="126">
        <f>S317*H317</f>
        <v>0</v>
      </c>
      <c r="AR317" s="127" t="s">
        <v>31</v>
      </c>
      <c r="AT317" s="127" t="s">
        <v>662</v>
      </c>
      <c r="AU317" s="127" t="s">
        <v>21</v>
      </c>
      <c r="AY317" s="36" t="s">
        <v>661</v>
      </c>
      <c r="BE317" s="128">
        <f>IF(N317="základní",J317,0)</f>
        <v>0</v>
      </c>
      <c r="BF317" s="128">
        <f>IF(N317="snížená",J317,0)</f>
        <v>0</v>
      </c>
      <c r="BG317" s="128">
        <f>IF(N317="zákl. přenesená",J317,0)</f>
        <v>0</v>
      </c>
      <c r="BH317" s="128">
        <f>IF(N317="sníž. přenesená",J317,0)</f>
        <v>0</v>
      </c>
      <c r="BI317" s="128">
        <f>IF(N317="nulová",J317,0)</f>
        <v>0</v>
      </c>
      <c r="BJ317" s="36" t="s">
        <v>27</v>
      </c>
      <c r="BK317" s="128">
        <f>ROUND(I317*H317,2)</f>
        <v>0</v>
      </c>
      <c r="BL317" s="36" t="s">
        <v>31</v>
      </c>
      <c r="BM317" s="127" t="s">
        <v>930</v>
      </c>
    </row>
    <row r="318" spans="2:65" s="138" customFormat="1" x14ac:dyDescent="0.2">
      <c r="B318" s="139"/>
      <c r="D318" s="131" t="s">
        <v>49</v>
      </c>
      <c r="E318" s="140" t="s">
        <v>45</v>
      </c>
      <c r="F318" s="141" t="s">
        <v>931</v>
      </c>
      <c r="H318" s="140" t="s">
        <v>45</v>
      </c>
      <c r="I318" s="142"/>
      <c r="L318" s="139"/>
      <c r="M318" s="143"/>
      <c r="T318" s="144"/>
      <c r="AT318" s="140" t="s">
        <v>49</v>
      </c>
      <c r="AU318" s="140" t="s">
        <v>21</v>
      </c>
      <c r="AV318" s="138" t="s">
        <v>27</v>
      </c>
      <c r="AW318" s="138" t="s">
        <v>668</v>
      </c>
      <c r="AX318" s="138" t="s">
        <v>25</v>
      </c>
      <c r="AY318" s="140" t="s">
        <v>661</v>
      </c>
    </row>
    <row r="319" spans="2:65" s="129" customFormat="1" x14ac:dyDescent="0.2">
      <c r="B319" s="130"/>
      <c r="D319" s="131" t="s">
        <v>49</v>
      </c>
      <c r="E319" s="132" t="s">
        <v>45</v>
      </c>
      <c r="F319" s="133" t="s">
        <v>133</v>
      </c>
      <c r="H319" s="134">
        <v>12</v>
      </c>
      <c r="I319" s="135"/>
      <c r="L319" s="130"/>
      <c r="M319" s="136"/>
      <c r="T319" s="137"/>
      <c r="AT319" s="132" t="s">
        <v>49</v>
      </c>
      <c r="AU319" s="132" t="s">
        <v>21</v>
      </c>
      <c r="AV319" s="129" t="s">
        <v>21</v>
      </c>
      <c r="AW319" s="129" t="s">
        <v>668</v>
      </c>
      <c r="AX319" s="129" t="s">
        <v>27</v>
      </c>
      <c r="AY319" s="132" t="s">
        <v>661</v>
      </c>
    </row>
    <row r="320" spans="2:65" s="43" customFormat="1" ht="24.2" customHeight="1" x14ac:dyDescent="0.2">
      <c r="B320" s="44"/>
      <c r="C320" s="161" t="s">
        <v>374</v>
      </c>
      <c r="D320" s="161" t="s">
        <v>114</v>
      </c>
      <c r="E320" s="162" t="s">
        <v>932</v>
      </c>
      <c r="F320" s="163" t="s">
        <v>933</v>
      </c>
      <c r="G320" s="164" t="s">
        <v>788</v>
      </c>
      <c r="H320" s="165">
        <v>12</v>
      </c>
      <c r="I320" s="166"/>
      <c r="J320" s="165">
        <f>ROUND(I320*H320,2)</f>
        <v>0</v>
      </c>
      <c r="K320" s="167"/>
      <c r="L320" s="168"/>
      <c r="M320" s="169" t="s">
        <v>45</v>
      </c>
      <c r="N320" s="170" t="s">
        <v>616</v>
      </c>
      <c r="P320" s="125">
        <f>O320*H320</f>
        <v>0</v>
      </c>
      <c r="Q320" s="125">
        <v>0.16500000000000001</v>
      </c>
      <c r="R320" s="125">
        <f>Q320*H320</f>
        <v>1.98</v>
      </c>
      <c r="S320" s="125">
        <v>0</v>
      </c>
      <c r="T320" s="126">
        <f>S320*H320</f>
        <v>0</v>
      </c>
      <c r="AR320" s="127" t="s">
        <v>111</v>
      </c>
      <c r="AT320" s="127" t="s">
        <v>114</v>
      </c>
      <c r="AU320" s="127" t="s">
        <v>21</v>
      </c>
      <c r="AY320" s="36" t="s">
        <v>661</v>
      </c>
      <c r="BE320" s="128">
        <f>IF(N320="základní",J320,0)</f>
        <v>0</v>
      </c>
      <c r="BF320" s="128">
        <f>IF(N320="snížená",J320,0)</f>
        <v>0</v>
      </c>
      <c r="BG320" s="128">
        <f>IF(N320="zákl. přenesená",J320,0)</f>
        <v>0</v>
      </c>
      <c r="BH320" s="128">
        <f>IF(N320="sníž. přenesená",J320,0)</f>
        <v>0</v>
      </c>
      <c r="BI320" s="128">
        <f>IF(N320="nulová",J320,0)</f>
        <v>0</v>
      </c>
      <c r="BJ320" s="36" t="s">
        <v>27</v>
      </c>
      <c r="BK320" s="128">
        <f>ROUND(I320*H320,2)</f>
        <v>0</v>
      </c>
      <c r="BL320" s="36" t="s">
        <v>31</v>
      </c>
      <c r="BM320" s="127" t="s">
        <v>934</v>
      </c>
    </row>
    <row r="321" spans="2:65" s="43" customFormat="1" ht="24.2" customHeight="1" x14ac:dyDescent="0.2">
      <c r="B321" s="44"/>
      <c r="C321" s="116" t="s">
        <v>379</v>
      </c>
      <c r="D321" s="116" t="s">
        <v>662</v>
      </c>
      <c r="E321" s="117" t="s">
        <v>935</v>
      </c>
      <c r="F321" s="118" t="s">
        <v>936</v>
      </c>
      <c r="G321" s="119" t="s">
        <v>788</v>
      </c>
      <c r="H321" s="120">
        <v>1</v>
      </c>
      <c r="I321" s="121"/>
      <c r="J321" s="120">
        <f>ROUND(I321*H321,2)</f>
        <v>0</v>
      </c>
      <c r="K321" s="122"/>
      <c r="L321" s="44"/>
      <c r="M321" s="123" t="s">
        <v>45</v>
      </c>
      <c r="N321" s="124" t="s">
        <v>616</v>
      </c>
      <c r="P321" s="125">
        <f>O321*H321</f>
        <v>0</v>
      </c>
      <c r="Q321" s="125">
        <v>0.21734000000000001</v>
      </c>
      <c r="R321" s="125">
        <f>Q321*H321</f>
        <v>0.21734000000000001</v>
      </c>
      <c r="S321" s="125">
        <v>0</v>
      </c>
      <c r="T321" s="126">
        <f>S321*H321</f>
        <v>0</v>
      </c>
      <c r="AR321" s="127" t="s">
        <v>31</v>
      </c>
      <c r="AT321" s="127" t="s">
        <v>662</v>
      </c>
      <c r="AU321" s="127" t="s">
        <v>21</v>
      </c>
      <c r="AY321" s="36" t="s">
        <v>661</v>
      </c>
      <c r="BE321" s="128">
        <f>IF(N321="základní",J321,0)</f>
        <v>0</v>
      </c>
      <c r="BF321" s="128">
        <f>IF(N321="snížená",J321,0)</f>
        <v>0</v>
      </c>
      <c r="BG321" s="128">
        <f>IF(N321="zákl. přenesená",J321,0)</f>
        <v>0</v>
      </c>
      <c r="BH321" s="128">
        <f>IF(N321="sníž. přenesená",J321,0)</f>
        <v>0</v>
      </c>
      <c r="BI321" s="128">
        <f>IF(N321="nulová",J321,0)</f>
        <v>0</v>
      </c>
      <c r="BJ321" s="36" t="s">
        <v>27</v>
      </c>
      <c r="BK321" s="128">
        <f>ROUND(I321*H321,2)</f>
        <v>0</v>
      </c>
      <c r="BL321" s="36" t="s">
        <v>31</v>
      </c>
      <c r="BM321" s="127" t="s">
        <v>937</v>
      </c>
    </row>
    <row r="322" spans="2:65" s="138" customFormat="1" x14ac:dyDescent="0.2">
      <c r="B322" s="139"/>
      <c r="D322" s="131" t="s">
        <v>49</v>
      </c>
      <c r="E322" s="140" t="s">
        <v>45</v>
      </c>
      <c r="F322" s="141" t="s">
        <v>938</v>
      </c>
      <c r="H322" s="140" t="s">
        <v>45</v>
      </c>
      <c r="I322" s="142"/>
      <c r="L322" s="139"/>
      <c r="M322" s="143"/>
      <c r="T322" s="144"/>
      <c r="AT322" s="140" t="s">
        <v>49</v>
      </c>
      <c r="AU322" s="140" t="s">
        <v>21</v>
      </c>
      <c r="AV322" s="138" t="s">
        <v>27</v>
      </c>
      <c r="AW322" s="138" t="s">
        <v>668</v>
      </c>
      <c r="AX322" s="138" t="s">
        <v>25</v>
      </c>
      <c r="AY322" s="140" t="s">
        <v>661</v>
      </c>
    </row>
    <row r="323" spans="2:65" s="129" customFormat="1" x14ac:dyDescent="0.2">
      <c r="B323" s="130"/>
      <c r="D323" s="131" t="s">
        <v>49</v>
      </c>
      <c r="E323" s="132" t="s">
        <v>45</v>
      </c>
      <c r="F323" s="133" t="s">
        <v>27</v>
      </c>
      <c r="H323" s="134">
        <v>1</v>
      </c>
      <c r="I323" s="135"/>
      <c r="L323" s="130"/>
      <c r="M323" s="136"/>
      <c r="T323" s="137"/>
      <c r="AT323" s="132" t="s">
        <v>49</v>
      </c>
      <c r="AU323" s="132" t="s">
        <v>21</v>
      </c>
      <c r="AV323" s="129" t="s">
        <v>21</v>
      </c>
      <c r="AW323" s="129" t="s">
        <v>668</v>
      </c>
      <c r="AX323" s="129" t="s">
        <v>27</v>
      </c>
      <c r="AY323" s="132" t="s">
        <v>661</v>
      </c>
    </row>
    <row r="324" spans="2:65" s="43" customFormat="1" ht="24.2" customHeight="1" x14ac:dyDescent="0.2">
      <c r="B324" s="44"/>
      <c r="C324" s="161" t="s">
        <v>384</v>
      </c>
      <c r="D324" s="161" t="s">
        <v>114</v>
      </c>
      <c r="E324" s="162" t="s">
        <v>939</v>
      </c>
      <c r="F324" s="163" t="s">
        <v>940</v>
      </c>
      <c r="G324" s="164" t="s">
        <v>788</v>
      </c>
      <c r="H324" s="165">
        <v>1</v>
      </c>
      <c r="I324" s="166"/>
      <c r="J324" s="165">
        <f>ROUND(I324*H324,2)</f>
        <v>0</v>
      </c>
      <c r="K324" s="167"/>
      <c r="L324" s="168"/>
      <c r="M324" s="169" t="s">
        <v>45</v>
      </c>
      <c r="N324" s="170" t="s">
        <v>616</v>
      </c>
      <c r="P324" s="125">
        <f>O324*H324</f>
        <v>0</v>
      </c>
      <c r="Q324" s="125">
        <v>9.5799999999999996E-2</v>
      </c>
      <c r="R324" s="125">
        <f>Q324*H324</f>
        <v>9.5799999999999996E-2</v>
      </c>
      <c r="S324" s="125">
        <v>0</v>
      </c>
      <c r="T324" s="126">
        <f>S324*H324</f>
        <v>0</v>
      </c>
      <c r="AR324" s="127" t="s">
        <v>111</v>
      </c>
      <c r="AT324" s="127" t="s">
        <v>114</v>
      </c>
      <c r="AU324" s="127" t="s">
        <v>21</v>
      </c>
      <c r="AY324" s="36" t="s">
        <v>661</v>
      </c>
      <c r="BE324" s="128">
        <f>IF(N324="základní",J324,0)</f>
        <v>0</v>
      </c>
      <c r="BF324" s="128">
        <f>IF(N324="snížená",J324,0)</f>
        <v>0</v>
      </c>
      <c r="BG324" s="128">
        <f>IF(N324="zákl. přenesená",J324,0)</f>
        <v>0</v>
      </c>
      <c r="BH324" s="128">
        <f>IF(N324="sníž. přenesená",J324,0)</f>
        <v>0</v>
      </c>
      <c r="BI324" s="128">
        <f>IF(N324="nulová",J324,0)</f>
        <v>0</v>
      </c>
      <c r="BJ324" s="36" t="s">
        <v>27</v>
      </c>
      <c r="BK324" s="128">
        <f>ROUND(I324*H324,2)</f>
        <v>0</v>
      </c>
      <c r="BL324" s="36" t="s">
        <v>31</v>
      </c>
      <c r="BM324" s="127" t="s">
        <v>941</v>
      </c>
    </row>
    <row r="325" spans="2:65" s="138" customFormat="1" x14ac:dyDescent="0.2">
      <c r="B325" s="139"/>
      <c r="D325" s="131" t="s">
        <v>49</v>
      </c>
      <c r="E325" s="140" t="s">
        <v>45</v>
      </c>
      <c r="F325" s="141" t="s">
        <v>938</v>
      </c>
      <c r="H325" s="140" t="s">
        <v>45</v>
      </c>
      <c r="I325" s="142"/>
      <c r="L325" s="139"/>
      <c r="M325" s="143"/>
      <c r="T325" s="144"/>
      <c r="AT325" s="140" t="s">
        <v>49</v>
      </c>
      <c r="AU325" s="140" t="s">
        <v>21</v>
      </c>
      <c r="AV325" s="138" t="s">
        <v>27</v>
      </c>
      <c r="AW325" s="138" t="s">
        <v>668</v>
      </c>
      <c r="AX325" s="138" t="s">
        <v>25</v>
      </c>
      <c r="AY325" s="140" t="s">
        <v>661</v>
      </c>
    </row>
    <row r="326" spans="2:65" s="129" customFormat="1" x14ac:dyDescent="0.2">
      <c r="B326" s="130"/>
      <c r="D326" s="131" t="s">
        <v>49</v>
      </c>
      <c r="E326" s="132" t="s">
        <v>45</v>
      </c>
      <c r="F326" s="133" t="s">
        <v>27</v>
      </c>
      <c r="H326" s="134">
        <v>1</v>
      </c>
      <c r="I326" s="135"/>
      <c r="L326" s="130"/>
      <c r="M326" s="136"/>
      <c r="T326" s="137"/>
      <c r="AT326" s="132" t="s">
        <v>49</v>
      </c>
      <c r="AU326" s="132" t="s">
        <v>21</v>
      </c>
      <c r="AV326" s="129" t="s">
        <v>21</v>
      </c>
      <c r="AW326" s="129" t="s">
        <v>668</v>
      </c>
      <c r="AX326" s="129" t="s">
        <v>27</v>
      </c>
      <c r="AY326" s="132" t="s">
        <v>661</v>
      </c>
    </row>
    <row r="327" spans="2:65" s="43" customFormat="1" ht="16.5" customHeight="1" x14ac:dyDescent="0.2">
      <c r="B327" s="44"/>
      <c r="C327" s="161" t="s">
        <v>387</v>
      </c>
      <c r="D327" s="161" t="s">
        <v>114</v>
      </c>
      <c r="E327" s="162" t="s">
        <v>942</v>
      </c>
      <c r="F327" s="163" t="s">
        <v>943</v>
      </c>
      <c r="G327" s="164" t="s">
        <v>788</v>
      </c>
      <c r="H327" s="165">
        <v>1</v>
      </c>
      <c r="I327" s="166"/>
      <c r="J327" s="165">
        <f>ROUND(I327*H327,2)</f>
        <v>0</v>
      </c>
      <c r="K327" s="167"/>
      <c r="L327" s="168"/>
      <c r="M327" s="169" t="s">
        <v>45</v>
      </c>
      <c r="N327" s="170" t="s">
        <v>616</v>
      </c>
      <c r="P327" s="125">
        <f>O327*H327</f>
        <v>0</v>
      </c>
      <c r="Q327" s="125">
        <v>7.1999999999999998E-3</v>
      </c>
      <c r="R327" s="125">
        <f>Q327*H327</f>
        <v>7.1999999999999998E-3</v>
      </c>
      <c r="S327" s="125">
        <v>0</v>
      </c>
      <c r="T327" s="126">
        <f>S327*H327</f>
        <v>0</v>
      </c>
      <c r="AR327" s="127" t="s">
        <v>111</v>
      </c>
      <c r="AT327" s="127" t="s">
        <v>114</v>
      </c>
      <c r="AU327" s="127" t="s">
        <v>21</v>
      </c>
      <c r="AY327" s="36" t="s">
        <v>661</v>
      </c>
      <c r="BE327" s="128">
        <f>IF(N327="základní",J327,0)</f>
        <v>0</v>
      </c>
      <c r="BF327" s="128">
        <f>IF(N327="snížená",J327,0)</f>
        <v>0</v>
      </c>
      <c r="BG327" s="128">
        <f>IF(N327="zákl. přenesená",J327,0)</f>
        <v>0</v>
      </c>
      <c r="BH327" s="128">
        <f>IF(N327="sníž. přenesená",J327,0)</f>
        <v>0</v>
      </c>
      <c r="BI327" s="128">
        <f>IF(N327="nulová",J327,0)</f>
        <v>0</v>
      </c>
      <c r="BJ327" s="36" t="s">
        <v>27</v>
      </c>
      <c r="BK327" s="128">
        <f>ROUND(I327*H327,2)</f>
        <v>0</v>
      </c>
      <c r="BL327" s="36" t="s">
        <v>31</v>
      </c>
      <c r="BM327" s="127" t="s">
        <v>944</v>
      </c>
    </row>
    <row r="328" spans="2:65" s="138" customFormat="1" x14ac:dyDescent="0.2">
      <c r="B328" s="139"/>
      <c r="D328" s="131" t="s">
        <v>49</v>
      </c>
      <c r="E328" s="140" t="s">
        <v>45</v>
      </c>
      <c r="F328" s="141" t="s">
        <v>938</v>
      </c>
      <c r="H328" s="140" t="s">
        <v>45</v>
      </c>
      <c r="I328" s="142"/>
      <c r="L328" s="139"/>
      <c r="M328" s="143"/>
      <c r="T328" s="144"/>
      <c r="AT328" s="140" t="s">
        <v>49</v>
      </c>
      <c r="AU328" s="140" t="s">
        <v>21</v>
      </c>
      <c r="AV328" s="138" t="s">
        <v>27</v>
      </c>
      <c r="AW328" s="138" t="s">
        <v>668</v>
      </c>
      <c r="AX328" s="138" t="s">
        <v>25</v>
      </c>
      <c r="AY328" s="140" t="s">
        <v>661</v>
      </c>
    </row>
    <row r="329" spans="2:65" s="129" customFormat="1" x14ac:dyDescent="0.2">
      <c r="B329" s="130"/>
      <c r="D329" s="131" t="s">
        <v>49</v>
      </c>
      <c r="E329" s="132" t="s">
        <v>45</v>
      </c>
      <c r="F329" s="133" t="s">
        <v>27</v>
      </c>
      <c r="H329" s="134">
        <v>1</v>
      </c>
      <c r="I329" s="135"/>
      <c r="L329" s="130"/>
      <c r="M329" s="136"/>
      <c r="T329" s="137"/>
      <c r="AT329" s="132" t="s">
        <v>49</v>
      </c>
      <c r="AU329" s="132" t="s">
        <v>21</v>
      </c>
      <c r="AV329" s="129" t="s">
        <v>21</v>
      </c>
      <c r="AW329" s="129" t="s">
        <v>668</v>
      </c>
      <c r="AX329" s="129" t="s">
        <v>27</v>
      </c>
      <c r="AY329" s="132" t="s">
        <v>661</v>
      </c>
    </row>
    <row r="330" spans="2:65" s="43" customFormat="1" ht="37.9" customHeight="1" x14ac:dyDescent="0.2">
      <c r="B330" s="44"/>
      <c r="C330" s="116" t="s">
        <v>393</v>
      </c>
      <c r="D330" s="116" t="s">
        <v>662</v>
      </c>
      <c r="E330" s="117" t="s">
        <v>945</v>
      </c>
      <c r="F330" s="118" t="s">
        <v>946</v>
      </c>
      <c r="G330" s="119" t="s">
        <v>788</v>
      </c>
      <c r="H330" s="120">
        <v>3</v>
      </c>
      <c r="I330" s="121"/>
      <c r="J330" s="120">
        <f>ROUND(I330*H330,2)</f>
        <v>0</v>
      </c>
      <c r="K330" s="122"/>
      <c r="L330" s="44"/>
      <c r="M330" s="123" t="s">
        <v>45</v>
      </c>
      <c r="N330" s="124" t="s">
        <v>616</v>
      </c>
      <c r="P330" s="125">
        <f>O330*H330</f>
        <v>0</v>
      </c>
      <c r="Q330" s="125">
        <v>0.45839999999999997</v>
      </c>
      <c r="R330" s="125">
        <f>Q330*H330</f>
        <v>1.3752</v>
      </c>
      <c r="S330" s="125">
        <v>0</v>
      </c>
      <c r="T330" s="126">
        <f>S330*H330</f>
        <v>0</v>
      </c>
      <c r="AR330" s="127" t="s">
        <v>31</v>
      </c>
      <c r="AT330" s="127" t="s">
        <v>662</v>
      </c>
      <c r="AU330" s="127" t="s">
        <v>21</v>
      </c>
      <c r="AY330" s="36" t="s">
        <v>661</v>
      </c>
      <c r="BE330" s="128">
        <f>IF(N330="základní",J330,0)</f>
        <v>0</v>
      </c>
      <c r="BF330" s="128">
        <f>IF(N330="snížená",J330,0)</f>
        <v>0</v>
      </c>
      <c r="BG330" s="128">
        <f>IF(N330="zákl. přenesená",J330,0)</f>
        <v>0</v>
      </c>
      <c r="BH330" s="128">
        <f>IF(N330="sníž. přenesená",J330,0)</f>
        <v>0</v>
      </c>
      <c r="BI330" s="128">
        <f>IF(N330="nulová",J330,0)</f>
        <v>0</v>
      </c>
      <c r="BJ330" s="36" t="s">
        <v>27</v>
      </c>
      <c r="BK330" s="128">
        <f>ROUND(I330*H330,2)</f>
        <v>0</v>
      </c>
      <c r="BL330" s="36" t="s">
        <v>31</v>
      </c>
      <c r="BM330" s="127" t="s">
        <v>947</v>
      </c>
    </row>
    <row r="331" spans="2:65" s="138" customFormat="1" x14ac:dyDescent="0.2">
      <c r="B331" s="139"/>
      <c r="D331" s="131" t="s">
        <v>49</v>
      </c>
      <c r="E331" s="140" t="s">
        <v>45</v>
      </c>
      <c r="F331" s="141" t="s">
        <v>948</v>
      </c>
      <c r="H331" s="140" t="s">
        <v>45</v>
      </c>
      <c r="I331" s="142"/>
      <c r="L331" s="139"/>
      <c r="M331" s="143"/>
      <c r="T331" s="144"/>
      <c r="AT331" s="140" t="s">
        <v>49</v>
      </c>
      <c r="AU331" s="140" t="s">
        <v>21</v>
      </c>
      <c r="AV331" s="138" t="s">
        <v>27</v>
      </c>
      <c r="AW331" s="138" t="s">
        <v>668</v>
      </c>
      <c r="AX331" s="138" t="s">
        <v>25</v>
      </c>
      <c r="AY331" s="140" t="s">
        <v>661</v>
      </c>
    </row>
    <row r="332" spans="2:65" s="129" customFormat="1" x14ac:dyDescent="0.2">
      <c r="B332" s="130"/>
      <c r="D332" s="131" t="s">
        <v>49</v>
      </c>
      <c r="E332" s="132" t="s">
        <v>45</v>
      </c>
      <c r="F332" s="133" t="s">
        <v>20</v>
      </c>
      <c r="H332" s="134">
        <v>3</v>
      </c>
      <c r="I332" s="135"/>
      <c r="L332" s="130"/>
      <c r="M332" s="136"/>
      <c r="T332" s="137"/>
      <c r="AT332" s="132" t="s">
        <v>49</v>
      </c>
      <c r="AU332" s="132" t="s">
        <v>21</v>
      </c>
      <c r="AV332" s="129" t="s">
        <v>21</v>
      </c>
      <c r="AW332" s="129" t="s">
        <v>668</v>
      </c>
      <c r="AX332" s="129" t="s">
        <v>27</v>
      </c>
      <c r="AY332" s="132" t="s">
        <v>661</v>
      </c>
    </row>
    <row r="333" spans="2:65" s="43" customFormat="1" ht="24.2" customHeight="1" x14ac:dyDescent="0.2">
      <c r="B333" s="44"/>
      <c r="C333" s="116" t="s">
        <v>397</v>
      </c>
      <c r="D333" s="116" t="s">
        <v>662</v>
      </c>
      <c r="E333" s="117" t="s">
        <v>949</v>
      </c>
      <c r="F333" s="118" t="s">
        <v>950</v>
      </c>
      <c r="G333" s="119" t="s">
        <v>788</v>
      </c>
      <c r="H333" s="120">
        <v>16</v>
      </c>
      <c r="I333" s="121"/>
      <c r="J333" s="120">
        <f>ROUND(I333*H333,2)</f>
        <v>0</v>
      </c>
      <c r="K333" s="122"/>
      <c r="L333" s="44"/>
      <c r="M333" s="123" t="s">
        <v>45</v>
      </c>
      <c r="N333" s="124" t="s">
        <v>616</v>
      </c>
      <c r="P333" s="125">
        <f>O333*H333</f>
        <v>0</v>
      </c>
      <c r="Q333" s="125">
        <v>0.12422</v>
      </c>
      <c r="R333" s="125">
        <f>Q333*H333</f>
        <v>1.98752</v>
      </c>
      <c r="S333" s="125">
        <v>0</v>
      </c>
      <c r="T333" s="126">
        <f>S333*H333</f>
        <v>0</v>
      </c>
      <c r="AR333" s="127" t="s">
        <v>31</v>
      </c>
      <c r="AT333" s="127" t="s">
        <v>662</v>
      </c>
      <c r="AU333" s="127" t="s">
        <v>21</v>
      </c>
      <c r="AY333" s="36" t="s">
        <v>661</v>
      </c>
      <c r="BE333" s="128">
        <f>IF(N333="základní",J333,0)</f>
        <v>0</v>
      </c>
      <c r="BF333" s="128">
        <f>IF(N333="snížená",J333,0)</f>
        <v>0</v>
      </c>
      <c r="BG333" s="128">
        <f>IF(N333="zákl. přenesená",J333,0)</f>
        <v>0</v>
      </c>
      <c r="BH333" s="128">
        <f>IF(N333="sníž. přenesená",J333,0)</f>
        <v>0</v>
      </c>
      <c r="BI333" s="128">
        <f>IF(N333="nulová",J333,0)</f>
        <v>0</v>
      </c>
      <c r="BJ333" s="36" t="s">
        <v>27</v>
      </c>
      <c r="BK333" s="128">
        <f>ROUND(I333*H333,2)</f>
        <v>0</v>
      </c>
      <c r="BL333" s="36" t="s">
        <v>31</v>
      </c>
      <c r="BM333" s="127" t="s">
        <v>951</v>
      </c>
    </row>
    <row r="334" spans="2:65" s="43" customFormat="1" ht="19.5" x14ac:dyDescent="0.2">
      <c r="B334" s="44"/>
      <c r="D334" s="131" t="s">
        <v>43</v>
      </c>
      <c r="F334" s="171" t="s">
        <v>952</v>
      </c>
      <c r="I334" s="172"/>
      <c r="L334" s="44"/>
      <c r="M334" s="173"/>
      <c r="T334" s="174"/>
      <c r="AT334" s="36" t="s">
        <v>43</v>
      </c>
      <c r="AU334" s="36" t="s">
        <v>21</v>
      </c>
    </row>
    <row r="335" spans="2:65" s="138" customFormat="1" x14ac:dyDescent="0.2">
      <c r="B335" s="139"/>
      <c r="D335" s="131" t="s">
        <v>49</v>
      </c>
      <c r="E335" s="140" t="s">
        <v>45</v>
      </c>
      <c r="F335" s="141" t="s">
        <v>953</v>
      </c>
      <c r="H335" s="140" t="s">
        <v>45</v>
      </c>
      <c r="I335" s="142"/>
      <c r="L335" s="139"/>
      <c r="M335" s="143"/>
      <c r="T335" s="144"/>
      <c r="AT335" s="140" t="s">
        <v>49</v>
      </c>
      <c r="AU335" s="140" t="s">
        <v>21</v>
      </c>
      <c r="AV335" s="138" t="s">
        <v>27</v>
      </c>
      <c r="AW335" s="138" t="s">
        <v>668</v>
      </c>
      <c r="AX335" s="138" t="s">
        <v>25</v>
      </c>
      <c r="AY335" s="140" t="s">
        <v>661</v>
      </c>
    </row>
    <row r="336" spans="2:65" s="129" customFormat="1" x14ac:dyDescent="0.2">
      <c r="B336" s="130"/>
      <c r="D336" s="131" t="s">
        <v>49</v>
      </c>
      <c r="E336" s="132" t="s">
        <v>45</v>
      </c>
      <c r="F336" s="133" t="s">
        <v>954</v>
      </c>
      <c r="H336" s="134">
        <v>16</v>
      </c>
      <c r="I336" s="135"/>
      <c r="L336" s="130"/>
      <c r="M336" s="136"/>
      <c r="T336" s="137"/>
      <c r="AT336" s="132" t="s">
        <v>49</v>
      </c>
      <c r="AU336" s="132" t="s">
        <v>21</v>
      </c>
      <c r="AV336" s="129" t="s">
        <v>21</v>
      </c>
      <c r="AW336" s="129" t="s">
        <v>668</v>
      </c>
      <c r="AX336" s="129" t="s">
        <v>27</v>
      </c>
      <c r="AY336" s="132" t="s">
        <v>661</v>
      </c>
    </row>
    <row r="337" spans="2:65" s="43" customFormat="1" ht="24.2" customHeight="1" x14ac:dyDescent="0.2">
      <c r="B337" s="44"/>
      <c r="C337" s="116" t="s">
        <v>403</v>
      </c>
      <c r="D337" s="116" t="s">
        <v>662</v>
      </c>
      <c r="E337" s="117" t="s">
        <v>955</v>
      </c>
      <c r="F337" s="118" t="s">
        <v>956</v>
      </c>
      <c r="G337" s="119" t="s">
        <v>788</v>
      </c>
      <c r="H337" s="120">
        <v>1</v>
      </c>
      <c r="I337" s="121"/>
      <c r="J337" s="120">
        <f>ROUND(I337*H337,2)</f>
        <v>0</v>
      </c>
      <c r="K337" s="122"/>
      <c r="L337" s="44"/>
      <c r="M337" s="123" t="s">
        <v>45</v>
      </c>
      <c r="N337" s="124" t="s">
        <v>616</v>
      </c>
      <c r="P337" s="125">
        <f>O337*H337</f>
        <v>0</v>
      </c>
      <c r="Q337" s="125">
        <v>1.56E-3</v>
      </c>
      <c r="R337" s="125">
        <f>Q337*H337</f>
        <v>1.56E-3</v>
      </c>
      <c r="S337" s="125">
        <v>0</v>
      </c>
      <c r="T337" s="126">
        <f>S337*H337</f>
        <v>0</v>
      </c>
      <c r="AR337" s="127" t="s">
        <v>31</v>
      </c>
      <c r="AT337" s="127" t="s">
        <v>662</v>
      </c>
      <c r="AU337" s="127" t="s">
        <v>21</v>
      </c>
      <c r="AY337" s="36" t="s">
        <v>661</v>
      </c>
      <c r="BE337" s="128">
        <f>IF(N337="základní",J337,0)</f>
        <v>0</v>
      </c>
      <c r="BF337" s="128">
        <f>IF(N337="snížená",J337,0)</f>
        <v>0</v>
      </c>
      <c r="BG337" s="128">
        <f>IF(N337="zákl. přenesená",J337,0)</f>
        <v>0</v>
      </c>
      <c r="BH337" s="128">
        <f>IF(N337="sníž. přenesená",J337,0)</f>
        <v>0</v>
      </c>
      <c r="BI337" s="128">
        <f>IF(N337="nulová",J337,0)</f>
        <v>0</v>
      </c>
      <c r="BJ337" s="36" t="s">
        <v>27</v>
      </c>
      <c r="BK337" s="128">
        <f>ROUND(I337*H337,2)</f>
        <v>0</v>
      </c>
      <c r="BL337" s="36" t="s">
        <v>31</v>
      </c>
      <c r="BM337" s="127" t="s">
        <v>957</v>
      </c>
    </row>
    <row r="338" spans="2:65" s="138" customFormat="1" x14ac:dyDescent="0.2">
      <c r="B338" s="139"/>
      <c r="D338" s="131" t="s">
        <v>49</v>
      </c>
      <c r="E338" s="140" t="s">
        <v>45</v>
      </c>
      <c r="F338" s="141" t="s">
        <v>958</v>
      </c>
      <c r="H338" s="140" t="s">
        <v>45</v>
      </c>
      <c r="I338" s="142"/>
      <c r="L338" s="139"/>
      <c r="M338" s="143"/>
      <c r="T338" s="144"/>
      <c r="AT338" s="140" t="s">
        <v>49</v>
      </c>
      <c r="AU338" s="140" t="s">
        <v>21</v>
      </c>
      <c r="AV338" s="138" t="s">
        <v>27</v>
      </c>
      <c r="AW338" s="138" t="s">
        <v>668</v>
      </c>
      <c r="AX338" s="138" t="s">
        <v>25</v>
      </c>
      <c r="AY338" s="140" t="s">
        <v>661</v>
      </c>
    </row>
    <row r="339" spans="2:65" s="129" customFormat="1" x14ac:dyDescent="0.2">
      <c r="B339" s="130"/>
      <c r="D339" s="131" t="s">
        <v>49</v>
      </c>
      <c r="E339" s="132" t="s">
        <v>45</v>
      </c>
      <c r="F339" s="133" t="s">
        <v>27</v>
      </c>
      <c r="H339" s="134">
        <v>1</v>
      </c>
      <c r="I339" s="135"/>
      <c r="L339" s="130"/>
      <c r="M339" s="136"/>
      <c r="T339" s="137"/>
      <c r="AT339" s="132" t="s">
        <v>49</v>
      </c>
      <c r="AU339" s="132" t="s">
        <v>21</v>
      </c>
      <c r="AV339" s="129" t="s">
        <v>21</v>
      </c>
      <c r="AW339" s="129" t="s">
        <v>668</v>
      </c>
      <c r="AX339" s="129" t="s">
        <v>27</v>
      </c>
      <c r="AY339" s="132" t="s">
        <v>661</v>
      </c>
    </row>
    <row r="340" spans="2:65" s="43" customFormat="1" ht="37.9" customHeight="1" x14ac:dyDescent="0.2">
      <c r="B340" s="44"/>
      <c r="C340" s="116" t="s">
        <v>408</v>
      </c>
      <c r="D340" s="116" t="s">
        <v>662</v>
      </c>
      <c r="E340" s="117" t="s">
        <v>959</v>
      </c>
      <c r="F340" s="118" t="s">
        <v>960</v>
      </c>
      <c r="G340" s="119" t="s">
        <v>788</v>
      </c>
      <c r="H340" s="120">
        <v>1</v>
      </c>
      <c r="I340" s="121"/>
      <c r="J340" s="120">
        <f>ROUND(I340*H340,2)</f>
        <v>0</v>
      </c>
      <c r="K340" s="122"/>
      <c r="L340" s="44"/>
      <c r="M340" s="123" t="s">
        <v>45</v>
      </c>
      <c r="N340" s="124" t="s">
        <v>616</v>
      </c>
      <c r="P340" s="125">
        <f>O340*H340</f>
        <v>0</v>
      </c>
      <c r="Q340" s="125">
        <v>1.56E-3</v>
      </c>
      <c r="R340" s="125">
        <f>Q340*H340</f>
        <v>1.56E-3</v>
      </c>
      <c r="S340" s="125">
        <v>0</v>
      </c>
      <c r="T340" s="126">
        <f>S340*H340</f>
        <v>0</v>
      </c>
      <c r="AR340" s="127" t="s">
        <v>31</v>
      </c>
      <c r="AT340" s="127" t="s">
        <v>662</v>
      </c>
      <c r="AU340" s="127" t="s">
        <v>21</v>
      </c>
      <c r="AY340" s="36" t="s">
        <v>661</v>
      </c>
      <c r="BE340" s="128">
        <f>IF(N340="základní",J340,0)</f>
        <v>0</v>
      </c>
      <c r="BF340" s="128">
        <f>IF(N340="snížená",J340,0)</f>
        <v>0</v>
      </c>
      <c r="BG340" s="128">
        <f>IF(N340="zákl. přenesená",J340,0)</f>
        <v>0</v>
      </c>
      <c r="BH340" s="128">
        <f>IF(N340="sníž. přenesená",J340,0)</f>
        <v>0</v>
      </c>
      <c r="BI340" s="128">
        <f>IF(N340="nulová",J340,0)</f>
        <v>0</v>
      </c>
      <c r="BJ340" s="36" t="s">
        <v>27</v>
      </c>
      <c r="BK340" s="128">
        <f>ROUND(I340*H340,2)</f>
        <v>0</v>
      </c>
      <c r="BL340" s="36" t="s">
        <v>31</v>
      </c>
      <c r="BM340" s="127" t="s">
        <v>961</v>
      </c>
    </row>
    <row r="341" spans="2:65" s="138" customFormat="1" x14ac:dyDescent="0.2">
      <c r="B341" s="139"/>
      <c r="D341" s="131" t="s">
        <v>49</v>
      </c>
      <c r="E341" s="140" t="s">
        <v>45</v>
      </c>
      <c r="F341" s="141" t="s">
        <v>962</v>
      </c>
      <c r="H341" s="140" t="s">
        <v>45</v>
      </c>
      <c r="I341" s="142"/>
      <c r="L341" s="139"/>
      <c r="M341" s="143"/>
      <c r="T341" s="144"/>
      <c r="AT341" s="140" t="s">
        <v>49</v>
      </c>
      <c r="AU341" s="140" t="s">
        <v>21</v>
      </c>
      <c r="AV341" s="138" t="s">
        <v>27</v>
      </c>
      <c r="AW341" s="138" t="s">
        <v>668</v>
      </c>
      <c r="AX341" s="138" t="s">
        <v>25</v>
      </c>
      <c r="AY341" s="140" t="s">
        <v>661</v>
      </c>
    </row>
    <row r="342" spans="2:65" s="129" customFormat="1" x14ac:dyDescent="0.2">
      <c r="B342" s="130"/>
      <c r="D342" s="131" t="s">
        <v>49</v>
      </c>
      <c r="E342" s="132" t="s">
        <v>45</v>
      </c>
      <c r="F342" s="133" t="s">
        <v>27</v>
      </c>
      <c r="H342" s="134">
        <v>1</v>
      </c>
      <c r="I342" s="135"/>
      <c r="L342" s="130"/>
      <c r="M342" s="136"/>
      <c r="T342" s="137"/>
      <c r="AT342" s="132" t="s">
        <v>49</v>
      </c>
      <c r="AU342" s="132" t="s">
        <v>21</v>
      </c>
      <c r="AV342" s="129" t="s">
        <v>21</v>
      </c>
      <c r="AW342" s="129" t="s">
        <v>668</v>
      </c>
      <c r="AX342" s="129" t="s">
        <v>27</v>
      </c>
      <c r="AY342" s="132" t="s">
        <v>661</v>
      </c>
    </row>
    <row r="343" spans="2:65" s="103" customFormat="1" ht="22.9" customHeight="1" x14ac:dyDescent="0.2">
      <c r="B343" s="104"/>
      <c r="D343" s="105" t="s">
        <v>658</v>
      </c>
      <c r="E343" s="114" t="s">
        <v>963</v>
      </c>
      <c r="F343" s="114" t="s">
        <v>964</v>
      </c>
      <c r="I343" s="107"/>
      <c r="J343" s="115">
        <f>BK343</f>
        <v>0</v>
      </c>
      <c r="L343" s="104"/>
      <c r="M343" s="109"/>
      <c r="P343" s="110">
        <f>SUM(P344:P350)</f>
        <v>0</v>
      </c>
      <c r="R343" s="110">
        <f>SUM(R344:R350)</f>
        <v>0</v>
      </c>
      <c r="T343" s="111">
        <f>SUM(T344:T350)</f>
        <v>0</v>
      </c>
      <c r="AR343" s="105" t="s">
        <v>27</v>
      </c>
      <c r="AT343" s="112" t="s">
        <v>658</v>
      </c>
      <c r="AU343" s="112" t="s">
        <v>27</v>
      </c>
      <c r="AY343" s="105" t="s">
        <v>661</v>
      </c>
      <c r="BK343" s="113">
        <f>SUM(BK344:BK350)</f>
        <v>0</v>
      </c>
    </row>
    <row r="344" spans="2:65" s="43" customFormat="1" ht="24.2" customHeight="1" x14ac:dyDescent="0.2">
      <c r="B344" s="44"/>
      <c r="C344" s="116" t="s">
        <v>414</v>
      </c>
      <c r="D344" s="116" t="s">
        <v>662</v>
      </c>
      <c r="E344" s="117" t="s">
        <v>965</v>
      </c>
      <c r="F344" s="118" t="s">
        <v>966</v>
      </c>
      <c r="G344" s="119" t="s">
        <v>665</v>
      </c>
      <c r="H344" s="120">
        <v>494</v>
      </c>
      <c r="I344" s="121"/>
      <c r="J344" s="120">
        <f>ROUND(I344*H344,2)</f>
        <v>0</v>
      </c>
      <c r="K344" s="122"/>
      <c r="L344" s="44"/>
      <c r="M344" s="123" t="s">
        <v>45</v>
      </c>
      <c r="N344" s="124" t="s">
        <v>616</v>
      </c>
      <c r="P344" s="125">
        <f>O344*H344</f>
        <v>0</v>
      </c>
      <c r="Q344" s="125">
        <v>0</v>
      </c>
      <c r="R344" s="125">
        <f>Q344*H344</f>
        <v>0</v>
      </c>
      <c r="S344" s="125">
        <v>0</v>
      </c>
      <c r="T344" s="126">
        <f>S344*H344</f>
        <v>0</v>
      </c>
      <c r="AR344" s="127" t="s">
        <v>31</v>
      </c>
      <c r="AT344" s="127" t="s">
        <v>662</v>
      </c>
      <c r="AU344" s="127" t="s">
        <v>21</v>
      </c>
      <c r="AY344" s="36" t="s">
        <v>661</v>
      </c>
      <c r="BE344" s="128">
        <f>IF(N344="základní",J344,0)</f>
        <v>0</v>
      </c>
      <c r="BF344" s="128">
        <f>IF(N344="snížená",J344,0)</f>
        <v>0</v>
      </c>
      <c r="BG344" s="128">
        <f>IF(N344="zákl. přenesená",J344,0)</f>
        <v>0</v>
      </c>
      <c r="BH344" s="128">
        <f>IF(N344="sníž. přenesená",J344,0)</f>
        <v>0</v>
      </c>
      <c r="BI344" s="128">
        <f>IF(N344="nulová",J344,0)</f>
        <v>0</v>
      </c>
      <c r="BJ344" s="36" t="s">
        <v>27</v>
      </c>
      <c r="BK344" s="128">
        <f>ROUND(I344*H344,2)</f>
        <v>0</v>
      </c>
      <c r="BL344" s="36" t="s">
        <v>31</v>
      </c>
      <c r="BM344" s="127" t="s">
        <v>967</v>
      </c>
    </row>
    <row r="345" spans="2:65" s="129" customFormat="1" x14ac:dyDescent="0.2">
      <c r="B345" s="130"/>
      <c r="D345" s="131" t="s">
        <v>49</v>
      </c>
      <c r="E345" s="132" t="s">
        <v>45</v>
      </c>
      <c r="F345" s="133" t="s">
        <v>968</v>
      </c>
      <c r="H345" s="134">
        <v>140.5</v>
      </c>
      <c r="I345" s="135"/>
      <c r="L345" s="130"/>
      <c r="M345" s="136"/>
      <c r="T345" s="137"/>
      <c r="AT345" s="132" t="s">
        <v>49</v>
      </c>
      <c r="AU345" s="132" t="s">
        <v>21</v>
      </c>
      <c r="AV345" s="129" t="s">
        <v>21</v>
      </c>
      <c r="AW345" s="129" t="s">
        <v>668</v>
      </c>
      <c r="AX345" s="129" t="s">
        <v>25</v>
      </c>
      <c r="AY345" s="132" t="s">
        <v>661</v>
      </c>
    </row>
    <row r="346" spans="2:65" s="129" customFormat="1" x14ac:dyDescent="0.2">
      <c r="B346" s="130"/>
      <c r="D346" s="131" t="s">
        <v>49</v>
      </c>
      <c r="E346" s="132" t="s">
        <v>45</v>
      </c>
      <c r="F346" s="133" t="s">
        <v>969</v>
      </c>
      <c r="H346" s="134">
        <v>63.5</v>
      </c>
      <c r="I346" s="135"/>
      <c r="L346" s="130"/>
      <c r="M346" s="136"/>
      <c r="T346" s="137"/>
      <c r="AT346" s="132" t="s">
        <v>49</v>
      </c>
      <c r="AU346" s="132" t="s">
        <v>21</v>
      </c>
      <c r="AV346" s="129" t="s">
        <v>21</v>
      </c>
      <c r="AW346" s="129" t="s">
        <v>668</v>
      </c>
      <c r="AX346" s="129" t="s">
        <v>25</v>
      </c>
      <c r="AY346" s="132" t="s">
        <v>661</v>
      </c>
    </row>
    <row r="347" spans="2:65" s="129" customFormat="1" x14ac:dyDescent="0.2">
      <c r="B347" s="130"/>
      <c r="D347" s="131" t="s">
        <v>49</v>
      </c>
      <c r="E347" s="132" t="s">
        <v>45</v>
      </c>
      <c r="F347" s="133" t="s">
        <v>970</v>
      </c>
      <c r="H347" s="134">
        <v>104.5</v>
      </c>
      <c r="I347" s="135"/>
      <c r="L347" s="130"/>
      <c r="M347" s="136"/>
      <c r="T347" s="137"/>
      <c r="AT347" s="132" t="s">
        <v>49</v>
      </c>
      <c r="AU347" s="132" t="s">
        <v>21</v>
      </c>
      <c r="AV347" s="129" t="s">
        <v>21</v>
      </c>
      <c r="AW347" s="129" t="s">
        <v>668</v>
      </c>
      <c r="AX347" s="129" t="s">
        <v>25</v>
      </c>
      <c r="AY347" s="132" t="s">
        <v>661</v>
      </c>
    </row>
    <row r="348" spans="2:65" s="129" customFormat="1" x14ac:dyDescent="0.2">
      <c r="B348" s="130"/>
      <c r="D348" s="131" t="s">
        <v>49</v>
      </c>
      <c r="E348" s="132" t="s">
        <v>45</v>
      </c>
      <c r="F348" s="133" t="s">
        <v>971</v>
      </c>
      <c r="H348" s="134">
        <v>119.5</v>
      </c>
      <c r="I348" s="135"/>
      <c r="L348" s="130"/>
      <c r="M348" s="136"/>
      <c r="T348" s="137"/>
      <c r="AT348" s="132" t="s">
        <v>49</v>
      </c>
      <c r="AU348" s="132" t="s">
        <v>21</v>
      </c>
      <c r="AV348" s="129" t="s">
        <v>21</v>
      </c>
      <c r="AW348" s="129" t="s">
        <v>668</v>
      </c>
      <c r="AX348" s="129" t="s">
        <v>25</v>
      </c>
      <c r="AY348" s="132" t="s">
        <v>661</v>
      </c>
    </row>
    <row r="349" spans="2:65" s="129" customFormat="1" x14ac:dyDescent="0.2">
      <c r="B349" s="130"/>
      <c r="D349" s="131" t="s">
        <v>49</v>
      </c>
      <c r="E349" s="132" t="s">
        <v>45</v>
      </c>
      <c r="F349" s="133" t="s">
        <v>972</v>
      </c>
      <c r="H349" s="134">
        <v>66</v>
      </c>
      <c r="I349" s="135"/>
      <c r="L349" s="130"/>
      <c r="M349" s="136"/>
      <c r="T349" s="137"/>
      <c r="AT349" s="132" t="s">
        <v>49</v>
      </c>
      <c r="AU349" s="132" t="s">
        <v>21</v>
      </c>
      <c r="AV349" s="129" t="s">
        <v>21</v>
      </c>
      <c r="AW349" s="129" t="s">
        <v>668</v>
      </c>
      <c r="AX349" s="129" t="s">
        <v>25</v>
      </c>
      <c r="AY349" s="132" t="s">
        <v>661</v>
      </c>
    </row>
    <row r="350" spans="2:65" s="145" customFormat="1" x14ac:dyDescent="0.2">
      <c r="B350" s="146"/>
      <c r="D350" s="131" t="s">
        <v>49</v>
      </c>
      <c r="E350" s="147" t="s">
        <v>45</v>
      </c>
      <c r="F350" s="148" t="s">
        <v>707</v>
      </c>
      <c r="H350" s="149">
        <v>494</v>
      </c>
      <c r="I350" s="150"/>
      <c r="L350" s="146"/>
      <c r="M350" s="151"/>
      <c r="T350" s="152"/>
      <c r="AT350" s="147" t="s">
        <v>49</v>
      </c>
      <c r="AU350" s="147" t="s">
        <v>21</v>
      </c>
      <c r="AV350" s="145" t="s">
        <v>31</v>
      </c>
      <c r="AW350" s="145" t="s">
        <v>668</v>
      </c>
      <c r="AX350" s="145" t="s">
        <v>27</v>
      </c>
      <c r="AY350" s="147" t="s">
        <v>661</v>
      </c>
    </row>
    <row r="351" spans="2:65" s="103" customFormat="1" ht="22.9" customHeight="1" x14ac:dyDescent="0.2">
      <c r="B351" s="104"/>
      <c r="D351" s="105" t="s">
        <v>658</v>
      </c>
      <c r="E351" s="114" t="s">
        <v>973</v>
      </c>
      <c r="F351" s="114" t="s">
        <v>974</v>
      </c>
      <c r="I351" s="107"/>
      <c r="J351" s="115">
        <f>BK351</f>
        <v>0</v>
      </c>
      <c r="L351" s="104"/>
      <c r="M351" s="109"/>
      <c r="P351" s="110">
        <f>SUM(P352:P356)</f>
        <v>0</v>
      </c>
      <c r="R351" s="110">
        <f>SUM(R352:R356)</f>
        <v>0</v>
      </c>
      <c r="T351" s="111">
        <f>SUM(T352:T356)</f>
        <v>0</v>
      </c>
      <c r="AR351" s="105" t="s">
        <v>27</v>
      </c>
      <c r="AT351" s="112" t="s">
        <v>658</v>
      </c>
      <c r="AU351" s="112" t="s">
        <v>27</v>
      </c>
      <c r="AY351" s="105" t="s">
        <v>661</v>
      </c>
      <c r="BK351" s="113">
        <f>SUM(BK352:BK356)</f>
        <v>0</v>
      </c>
    </row>
    <row r="352" spans="2:65" s="43" customFormat="1" ht="21.75" customHeight="1" x14ac:dyDescent="0.2">
      <c r="B352" s="44"/>
      <c r="C352" s="116" t="s">
        <v>975</v>
      </c>
      <c r="D352" s="116" t="s">
        <v>662</v>
      </c>
      <c r="E352" s="117" t="s">
        <v>976</v>
      </c>
      <c r="F352" s="118" t="s">
        <v>977</v>
      </c>
      <c r="G352" s="119" t="s">
        <v>736</v>
      </c>
      <c r="H352" s="120">
        <v>215.6</v>
      </c>
      <c r="I352" s="121"/>
      <c r="J352" s="120">
        <f>ROUND(I352*H352,2)</f>
        <v>0</v>
      </c>
      <c r="K352" s="122"/>
      <c r="L352" s="44"/>
      <c r="M352" s="123" t="s">
        <v>45</v>
      </c>
      <c r="N352" s="124" t="s">
        <v>616</v>
      </c>
      <c r="P352" s="125">
        <f>O352*H352</f>
        <v>0</v>
      </c>
      <c r="Q352" s="125">
        <v>0</v>
      </c>
      <c r="R352" s="125">
        <f>Q352*H352</f>
        <v>0</v>
      </c>
      <c r="S352" s="125">
        <v>0</v>
      </c>
      <c r="T352" s="126">
        <f>S352*H352</f>
        <v>0</v>
      </c>
      <c r="AR352" s="127" t="s">
        <v>31</v>
      </c>
      <c r="AT352" s="127" t="s">
        <v>662</v>
      </c>
      <c r="AU352" s="127" t="s">
        <v>21</v>
      </c>
      <c r="AY352" s="36" t="s">
        <v>661</v>
      </c>
      <c r="BE352" s="128">
        <f>IF(N352="základní",J352,0)</f>
        <v>0</v>
      </c>
      <c r="BF352" s="128">
        <f>IF(N352="snížená",J352,0)</f>
        <v>0</v>
      </c>
      <c r="BG352" s="128">
        <f>IF(N352="zákl. přenesená",J352,0)</f>
        <v>0</v>
      </c>
      <c r="BH352" s="128">
        <f>IF(N352="sníž. přenesená",J352,0)</f>
        <v>0</v>
      </c>
      <c r="BI352" s="128">
        <f>IF(N352="nulová",J352,0)</f>
        <v>0</v>
      </c>
      <c r="BJ352" s="36" t="s">
        <v>27</v>
      </c>
      <c r="BK352" s="128">
        <f>ROUND(I352*H352,2)</f>
        <v>0</v>
      </c>
      <c r="BL352" s="36" t="s">
        <v>31</v>
      </c>
      <c r="BM352" s="127" t="s">
        <v>978</v>
      </c>
    </row>
    <row r="353" spans="2:65" s="43" customFormat="1" ht="24.2" customHeight="1" x14ac:dyDescent="0.2">
      <c r="B353" s="44"/>
      <c r="C353" s="116" t="s">
        <v>979</v>
      </c>
      <c r="D353" s="116" t="s">
        <v>662</v>
      </c>
      <c r="E353" s="117" t="s">
        <v>980</v>
      </c>
      <c r="F353" s="118" t="s">
        <v>981</v>
      </c>
      <c r="G353" s="119" t="s">
        <v>736</v>
      </c>
      <c r="H353" s="120">
        <v>1078</v>
      </c>
      <c r="I353" s="121"/>
      <c r="J353" s="120">
        <f>ROUND(I353*H353,2)</f>
        <v>0</v>
      </c>
      <c r="K353" s="122"/>
      <c r="L353" s="44"/>
      <c r="M353" s="123" t="s">
        <v>45</v>
      </c>
      <c r="N353" s="124" t="s">
        <v>616</v>
      </c>
      <c r="P353" s="125">
        <f>O353*H353</f>
        <v>0</v>
      </c>
      <c r="Q353" s="125">
        <v>0</v>
      </c>
      <c r="R353" s="125">
        <f>Q353*H353</f>
        <v>0</v>
      </c>
      <c r="S353" s="125">
        <v>0</v>
      </c>
      <c r="T353" s="126">
        <f>S353*H353</f>
        <v>0</v>
      </c>
      <c r="AR353" s="127" t="s">
        <v>31</v>
      </c>
      <c r="AT353" s="127" t="s">
        <v>662</v>
      </c>
      <c r="AU353" s="127" t="s">
        <v>21</v>
      </c>
      <c r="AY353" s="36" t="s">
        <v>661</v>
      </c>
      <c r="BE353" s="128">
        <f>IF(N353="základní",J353,0)</f>
        <v>0</v>
      </c>
      <c r="BF353" s="128">
        <f>IF(N353="snížená",J353,0)</f>
        <v>0</v>
      </c>
      <c r="BG353" s="128">
        <f>IF(N353="zákl. přenesená",J353,0)</f>
        <v>0</v>
      </c>
      <c r="BH353" s="128">
        <f>IF(N353="sníž. přenesená",J353,0)</f>
        <v>0</v>
      </c>
      <c r="BI353" s="128">
        <f>IF(N353="nulová",J353,0)</f>
        <v>0</v>
      </c>
      <c r="BJ353" s="36" t="s">
        <v>27</v>
      </c>
      <c r="BK353" s="128">
        <f>ROUND(I353*H353,2)</f>
        <v>0</v>
      </c>
      <c r="BL353" s="36" t="s">
        <v>31</v>
      </c>
      <c r="BM353" s="127" t="s">
        <v>982</v>
      </c>
    </row>
    <row r="354" spans="2:65" s="138" customFormat="1" x14ac:dyDescent="0.2">
      <c r="B354" s="139"/>
      <c r="D354" s="131" t="s">
        <v>49</v>
      </c>
      <c r="E354" s="140" t="s">
        <v>45</v>
      </c>
      <c r="F354" s="141" t="s">
        <v>983</v>
      </c>
      <c r="H354" s="140" t="s">
        <v>45</v>
      </c>
      <c r="I354" s="142"/>
      <c r="L354" s="139"/>
      <c r="M354" s="143"/>
      <c r="T354" s="144"/>
      <c r="AT354" s="140" t="s">
        <v>49</v>
      </c>
      <c r="AU354" s="140" t="s">
        <v>21</v>
      </c>
      <c r="AV354" s="138" t="s">
        <v>27</v>
      </c>
      <c r="AW354" s="138" t="s">
        <v>668</v>
      </c>
      <c r="AX354" s="138" t="s">
        <v>25</v>
      </c>
      <c r="AY354" s="140" t="s">
        <v>661</v>
      </c>
    </row>
    <row r="355" spans="2:65" s="129" customFormat="1" x14ac:dyDescent="0.2">
      <c r="B355" s="130"/>
      <c r="D355" s="131" t="s">
        <v>49</v>
      </c>
      <c r="E355" s="132" t="s">
        <v>45</v>
      </c>
      <c r="F355" s="133" t="s">
        <v>984</v>
      </c>
      <c r="H355" s="134">
        <v>1078</v>
      </c>
      <c r="I355" s="135"/>
      <c r="L355" s="130"/>
      <c r="M355" s="136"/>
      <c r="T355" s="137"/>
      <c r="AT355" s="132" t="s">
        <v>49</v>
      </c>
      <c r="AU355" s="132" t="s">
        <v>21</v>
      </c>
      <c r="AV355" s="129" t="s">
        <v>21</v>
      </c>
      <c r="AW355" s="129" t="s">
        <v>668</v>
      </c>
      <c r="AX355" s="129" t="s">
        <v>27</v>
      </c>
      <c r="AY355" s="132" t="s">
        <v>661</v>
      </c>
    </row>
    <row r="356" spans="2:65" s="43" customFormat="1" ht="44.25" customHeight="1" x14ac:dyDescent="0.2">
      <c r="B356" s="44"/>
      <c r="C356" s="116" t="s">
        <v>847</v>
      </c>
      <c r="D356" s="116" t="s">
        <v>662</v>
      </c>
      <c r="E356" s="117" t="s">
        <v>985</v>
      </c>
      <c r="F356" s="118" t="s">
        <v>986</v>
      </c>
      <c r="G356" s="119" t="s">
        <v>736</v>
      </c>
      <c r="H356" s="120">
        <v>215.6</v>
      </c>
      <c r="I356" s="121"/>
      <c r="J356" s="120">
        <f>ROUND(I356*H356,2)</f>
        <v>0</v>
      </c>
      <c r="K356" s="122"/>
      <c r="L356" s="44"/>
      <c r="M356" s="123" t="s">
        <v>45</v>
      </c>
      <c r="N356" s="124" t="s">
        <v>616</v>
      </c>
      <c r="P356" s="125">
        <f>O356*H356</f>
        <v>0</v>
      </c>
      <c r="Q356" s="125">
        <v>0</v>
      </c>
      <c r="R356" s="125">
        <f>Q356*H356</f>
        <v>0</v>
      </c>
      <c r="S356" s="125">
        <v>0</v>
      </c>
      <c r="T356" s="126">
        <f>S356*H356</f>
        <v>0</v>
      </c>
      <c r="AR356" s="127" t="s">
        <v>31</v>
      </c>
      <c r="AT356" s="127" t="s">
        <v>662</v>
      </c>
      <c r="AU356" s="127" t="s">
        <v>21</v>
      </c>
      <c r="AY356" s="36" t="s">
        <v>661</v>
      </c>
      <c r="BE356" s="128">
        <f>IF(N356="základní",J356,0)</f>
        <v>0</v>
      </c>
      <c r="BF356" s="128">
        <f>IF(N356="snížená",J356,0)</f>
        <v>0</v>
      </c>
      <c r="BG356" s="128">
        <f>IF(N356="zákl. přenesená",J356,0)</f>
        <v>0</v>
      </c>
      <c r="BH356" s="128">
        <f>IF(N356="sníž. přenesená",J356,0)</f>
        <v>0</v>
      </c>
      <c r="BI356" s="128">
        <f>IF(N356="nulová",J356,0)</f>
        <v>0</v>
      </c>
      <c r="BJ356" s="36" t="s">
        <v>27</v>
      </c>
      <c r="BK356" s="128">
        <f>ROUND(I356*H356,2)</f>
        <v>0</v>
      </c>
      <c r="BL356" s="36" t="s">
        <v>31</v>
      </c>
      <c r="BM356" s="127" t="s">
        <v>987</v>
      </c>
    </row>
    <row r="357" spans="2:65" s="103" customFormat="1" ht="22.9" customHeight="1" x14ac:dyDescent="0.2">
      <c r="B357" s="104"/>
      <c r="D357" s="105" t="s">
        <v>658</v>
      </c>
      <c r="E357" s="114" t="s">
        <v>988</v>
      </c>
      <c r="F357" s="114" t="s">
        <v>989</v>
      </c>
      <c r="I357" s="107"/>
      <c r="J357" s="115">
        <f>BK357</f>
        <v>0</v>
      </c>
      <c r="L357" s="104"/>
      <c r="M357" s="109"/>
      <c r="P357" s="110">
        <f>P358</f>
        <v>0</v>
      </c>
      <c r="R357" s="110">
        <f>R358</f>
        <v>0</v>
      </c>
      <c r="T357" s="111">
        <f>T358</f>
        <v>0</v>
      </c>
      <c r="AR357" s="105" t="s">
        <v>27</v>
      </c>
      <c r="AT357" s="112" t="s">
        <v>658</v>
      </c>
      <c r="AU357" s="112" t="s">
        <v>27</v>
      </c>
      <c r="AY357" s="105" t="s">
        <v>661</v>
      </c>
      <c r="BK357" s="113">
        <f>BK358</f>
        <v>0</v>
      </c>
    </row>
    <row r="358" spans="2:65" s="43" customFormat="1" ht="24.2" customHeight="1" x14ac:dyDescent="0.2">
      <c r="B358" s="44"/>
      <c r="C358" s="116" t="s">
        <v>990</v>
      </c>
      <c r="D358" s="116" t="s">
        <v>662</v>
      </c>
      <c r="E358" s="117" t="s">
        <v>991</v>
      </c>
      <c r="F358" s="118" t="s">
        <v>992</v>
      </c>
      <c r="G358" s="119" t="s">
        <v>736</v>
      </c>
      <c r="H358" s="120">
        <v>66.31</v>
      </c>
      <c r="I358" s="121"/>
      <c r="J358" s="120">
        <f>ROUND(I358*H358,2)</f>
        <v>0</v>
      </c>
      <c r="K358" s="122"/>
      <c r="L358" s="44"/>
      <c r="M358" s="123" t="s">
        <v>45</v>
      </c>
      <c r="N358" s="124" t="s">
        <v>616</v>
      </c>
      <c r="P358" s="125">
        <f>O358*H358</f>
        <v>0</v>
      </c>
      <c r="Q358" s="125">
        <v>0</v>
      </c>
      <c r="R358" s="125">
        <f>Q358*H358</f>
        <v>0</v>
      </c>
      <c r="S358" s="125">
        <v>0</v>
      </c>
      <c r="T358" s="126">
        <f>S358*H358</f>
        <v>0</v>
      </c>
      <c r="AR358" s="127" t="s">
        <v>31</v>
      </c>
      <c r="AT358" s="127" t="s">
        <v>662</v>
      </c>
      <c r="AU358" s="127" t="s">
        <v>21</v>
      </c>
      <c r="AY358" s="36" t="s">
        <v>661</v>
      </c>
      <c r="BE358" s="128">
        <f>IF(N358="základní",J358,0)</f>
        <v>0</v>
      </c>
      <c r="BF358" s="128">
        <f>IF(N358="snížená",J358,0)</f>
        <v>0</v>
      </c>
      <c r="BG358" s="128">
        <f>IF(N358="zákl. přenesená",J358,0)</f>
        <v>0</v>
      </c>
      <c r="BH358" s="128">
        <f>IF(N358="sníž. přenesená",J358,0)</f>
        <v>0</v>
      </c>
      <c r="BI358" s="128">
        <f>IF(N358="nulová",J358,0)</f>
        <v>0</v>
      </c>
      <c r="BJ358" s="36" t="s">
        <v>27</v>
      </c>
      <c r="BK358" s="128">
        <f>ROUND(I358*H358,2)</f>
        <v>0</v>
      </c>
      <c r="BL358" s="36" t="s">
        <v>31</v>
      </c>
      <c r="BM358" s="127" t="s">
        <v>993</v>
      </c>
    </row>
    <row r="359" spans="2:65" s="103" customFormat="1" ht="25.9" customHeight="1" x14ac:dyDescent="0.2">
      <c r="B359" s="104"/>
      <c r="D359" s="105" t="s">
        <v>658</v>
      </c>
      <c r="E359" s="106" t="s">
        <v>994</v>
      </c>
      <c r="F359" s="106" t="s">
        <v>995</v>
      </c>
      <c r="I359" s="107"/>
      <c r="J359" s="108">
        <f>BK359</f>
        <v>0</v>
      </c>
      <c r="L359" s="104"/>
      <c r="M359" s="109"/>
      <c r="P359" s="110">
        <f>SUM(P360:P370)</f>
        <v>0</v>
      </c>
      <c r="R359" s="110">
        <f>SUM(R360:R370)</f>
        <v>0</v>
      </c>
      <c r="T359" s="111">
        <f>SUM(T360:T370)</f>
        <v>0</v>
      </c>
      <c r="AR359" s="105" t="s">
        <v>33</v>
      </c>
      <c r="AT359" s="112" t="s">
        <v>658</v>
      </c>
      <c r="AU359" s="112" t="s">
        <v>25</v>
      </c>
      <c r="AY359" s="105" t="s">
        <v>661</v>
      </c>
      <c r="BK359" s="113">
        <f>SUM(BK360:BK370)</f>
        <v>0</v>
      </c>
    </row>
    <row r="360" spans="2:65" s="43" customFormat="1" ht="24.2" customHeight="1" x14ac:dyDescent="0.2">
      <c r="B360" s="44"/>
      <c r="C360" s="116" t="s">
        <v>996</v>
      </c>
      <c r="D360" s="116" t="s">
        <v>662</v>
      </c>
      <c r="E360" s="117" t="s">
        <v>997</v>
      </c>
      <c r="F360" s="118" t="s">
        <v>998</v>
      </c>
      <c r="G360" s="119" t="s">
        <v>999</v>
      </c>
      <c r="H360" s="120">
        <v>1</v>
      </c>
      <c r="I360" s="121"/>
      <c r="J360" s="120">
        <f>ROUND(I360*H360,2)</f>
        <v>0</v>
      </c>
      <c r="K360" s="122"/>
      <c r="L360" s="44"/>
      <c r="M360" s="123" t="s">
        <v>45</v>
      </c>
      <c r="N360" s="124" t="s">
        <v>616</v>
      </c>
      <c r="P360" s="125">
        <f>O360*H360</f>
        <v>0</v>
      </c>
      <c r="Q360" s="125">
        <v>0</v>
      </c>
      <c r="R360" s="125">
        <f>Q360*H360</f>
        <v>0</v>
      </c>
      <c r="S360" s="125">
        <v>0</v>
      </c>
      <c r="T360" s="126">
        <f>S360*H360</f>
        <v>0</v>
      </c>
      <c r="AR360" s="127" t="s">
        <v>1000</v>
      </c>
      <c r="AT360" s="127" t="s">
        <v>662</v>
      </c>
      <c r="AU360" s="127" t="s">
        <v>27</v>
      </c>
      <c r="AY360" s="36" t="s">
        <v>661</v>
      </c>
      <c r="BE360" s="128">
        <f>IF(N360="základní",J360,0)</f>
        <v>0</v>
      </c>
      <c r="BF360" s="128">
        <f>IF(N360="snížená",J360,0)</f>
        <v>0</v>
      </c>
      <c r="BG360" s="128">
        <f>IF(N360="zákl. přenesená",J360,0)</f>
        <v>0</v>
      </c>
      <c r="BH360" s="128">
        <f>IF(N360="sníž. přenesená",J360,0)</f>
        <v>0</v>
      </c>
      <c r="BI360" s="128">
        <f>IF(N360="nulová",J360,0)</f>
        <v>0</v>
      </c>
      <c r="BJ360" s="36" t="s">
        <v>27</v>
      </c>
      <c r="BK360" s="128">
        <f>ROUND(I360*H360,2)</f>
        <v>0</v>
      </c>
      <c r="BL360" s="36" t="s">
        <v>1000</v>
      </c>
      <c r="BM360" s="127" t="s">
        <v>1001</v>
      </c>
    </row>
    <row r="361" spans="2:65" s="43" customFormat="1" ht="21.75" customHeight="1" x14ac:dyDescent="0.2">
      <c r="B361" s="44"/>
      <c r="C361" s="116" t="s">
        <v>1002</v>
      </c>
      <c r="D361" s="116" t="s">
        <v>662</v>
      </c>
      <c r="E361" s="117" t="s">
        <v>1003</v>
      </c>
      <c r="F361" s="118" t="s">
        <v>1004</v>
      </c>
      <c r="G361" s="119" t="s">
        <v>999</v>
      </c>
      <c r="H361" s="120">
        <v>1</v>
      </c>
      <c r="I361" s="121"/>
      <c r="J361" s="120">
        <f>ROUND(I361*H361,2)</f>
        <v>0</v>
      </c>
      <c r="K361" s="122"/>
      <c r="L361" s="44"/>
      <c r="M361" s="123" t="s">
        <v>45</v>
      </c>
      <c r="N361" s="124" t="s">
        <v>616</v>
      </c>
      <c r="P361" s="125">
        <f>O361*H361</f>
        <v>0</v>
      </c>
      <c r="Q361" s="125">
        <v>0</v>
      </c>
      <c r="R361" s="125">
        <f>Q361*H361</f>
        <v>0</v>
      </c>
      <c r="S361" s="125">
        <v>0</v>
      </c>
      <c r="T361" s="126">
        <f>S361*H361</f>
        <v>0</v>
      </c>
      <c r="AR361" s="127" t="s">
        <v>1000</v>
      </c>
      <c r="AT361" s="127" t="s">
        <v>662</v>
      </c>
      <c r="AU361" s="127" t="s">
        <v>27</v>
      </c>
      <c r="AY361" s="36" t="s">
        <v>661</v>
      </c>
      <c r="BE361" s="128">
        <f>IF(N361="základní",J361,0)</f>
        <v>0</v>
      </c>
      <c r="BF361" s="128">
        <f>IF(N361="snížená",J361,0)</f>
        <v>0</v>
      </c>
      <c r="BG361" s="128">
        <f>IF(N361="zákl. přenesená",J361,0)</f>
        <v>0</v>
      </c>
      <c r="BH361" s="128">
        <f>IF(N361="sníž. přenesená",J361,0)</f>
        <v>0</v>
      </c>
      <c r="BI361" s="128">
        <f>IF(N361="nulová",J361,0)</f>
        <v>0</v>
      </c>
      <c r="BJ361" s="36" t="s">
        <v>27</v>
      </c>
      <c r="BK361" s="128">
        <f>ROUND(I361*H361,2)</f>
        <v>0</v>
      </c>
      <c r="BL361" s="36" t="s">
        <v>1000</v>
      </c>
      <c r="BM361" s="127" t="s">
        <v>1005</v>
      </c>
    </row>
    <row r="362" spans="2:65" s="43" customFormat="1" ht="16.5" customHeight="1" x14ac:dyDescent="0.2">
      <c r="B362" s="44"/>
      <c r="C362" s="116" t="s">
        <v>1006</v>
      </c>
      <c r="D362" s="116" t="s">
        <v>662</v>
      </c>
      <c r="E362" s="117" t="s">
        <v>1007</v>
      </c>
      <c r="F362" s="118" t="s">
        <v>1008</v>
      </c>
      <c r="G362" s="119" t="s">
        <v>999</v>
      </c>
      <c r="H362" s="120">
        <v>1</v>
      </c>
      <c r="I362" s="121"/>
      <c r="J362" s="120">
        <f>ROUND(I362*H362,2)</f>
        <v>0</v>
      </c>
      <c r="K362" s="122"/>
      <c r="L362" s="44"/>
      <c r="M362" s="123" t="s">
        <v>45</v>
      </c>
      <c r="N362" s="124" t="s">
        <v>616</v>
      </c>
      <c r="P362" s="125">
        <f>O362*H362</f>
        <v>0</v>
      </c>
      <c r="Q362" s="125">
        <v>0</v>
      </c>
      <c r="R362" s="125">
        <f>Q362*H362</f>
        <v>0</v>
      </c>
      <c r="S362" s="125">
        <v>0</v>
      </c>
      <c r="T362" s="126">
        <f>S362*H362</f>
        <v>0</v>
      </c>
      <c r="AR362" s="127" t="s">
        <v>1000</v>
      </c>
      <c r="AT362" s="127" t="s">
        <v>662</v>
      </c>
      <c r="AU362" s="127" t="s">
        <v>27</v>
      </c>
      <c r="AY362" s="36" t="s">
        <v>661</v>
      </c>
      <c r="BE362" s="128">
        <f>IF(N362="základní",J362,0)</f>
        <v>0</v>
      </c>
      <c r="BF362" s="128">
        <f>IF(N362="snížená",J362,0)</f>
        <v>0</v>
      </c>
      <c r="BG362" s="128">
        <f>IF(N362="zákl. přenesená",J362,0)</f>
        <v>0</v>
      </c>
      <c r="BH362" s="128">
        <f>IF(N362="sníž. přenesená",J362,0)</f>
        <v>0</v>
      </c>
      <c r="BI362" s="128">
        <f>IF(N362="nulová",J362,0)</f>
        <v>0</v>
      </c>
      <c r="BJ362" s="36" t="s">
        <v>27</v>
      </c>
      <c r="BK362" s="128">
        <f>ROUND(I362*H362,2)</f>
        <v>0</v>
      </c>
      <c r="BL362" s="36" t="s">
        <v>1000</v>
      </c>
      <c r="BM362" s="127" t="s">
        <v>1009</v>
      </c>
    </row>
    <row r="363" spans="2:65" s="43" customFormat="1" ht="16.5" customHeight="1" x14ac:dyDescent="0.2">
      <c r="B363" s="44"/>
      <c r="C363" s="116" t="s">
        <v>1010</v>
      </c>
      <c r="D363" s="116" t="s">
        <v>662</v>
      </c>
      <c r="E363" s="117" t="s">
        <v>1011</v>
      </c>
      <c r="F363" s="118" t="s">
        <v>1012</v>
      </c>
      <c r="G363" s="119" t="s">
        <v>999</v>
      </c>
      <c r="H363" s="120">
        <v>1</v>
      </c>
      <c r="I363" s="121"/>
      <c r="J363" s="120">
        <f>ROUND(I363*H363,2)</f>
        <v>0</v>
      </c>
      <c r="K363" s="122"/>
      <c r="L363" s="44"/>
      <c r="M363" s="123" t="s">
        <v>45</v>
      </c>
      <c r="N363" s="124" t="s">
        <v>616</v>
      </c>
      <c r="P363" s="125">
        <f>O363*H363</f>
        <v>0</v>
      </c>
      <c r="Q363" s="125">
        <v>0</v>
      </c>
      <c r="R363" s="125">
        <f>Q363*H363</f>
        <v>0</v>
      </c>
      <c r="S363" s="125">
        <v>0</v>
      </c>
      <c r="T363" s="126">
        <f>S363*H363</f>
        <v>0</v>
      </c>
      <c r="AR363" s="127" t="s">
        <v>1000</v>
      </c>
      <c r="AT363" s="127" t="s">
        <v>662</v>
      </c>
      <c r="AU363" s="127" t="s">
        <v>27</v>
      </c>
      <c r="AY363" s="36" t="s">
        <v>661</v>
      </c>
      <c r="BE363" s="128">
        <f>IF(N363="základní",J363,0)</f>
        <v>0</v>
      </c>
      <c r="BF363" s="128">
        <f>IF(N363="snížená",J363,0)</f>
        <v>0</v>
      </c>
      <c r="BG363" s="128">
        <f>IF(N363="zákl. přenesená",J363,0)</f>
        <v>0</v>
      </c>
      <c r="BH363" s="128">
        <f>IF(N363="sníž. přenesená",J363,0)</f>
        <v>0</v>
      </c>
      <c r="BI363" s="128">
        <f>IF(N363="nulová",J363,0)</f>
        <v>0</v>
      </c>
      <c r="BJ363" s="36" t="s">
        <v>27</v>
      </c>
      <c r="BK363" s="128">
        <f>ROUND(I363*H363,2)</f>
        <v>0</v>
      </c>
      <c r="BL363" s="36" t="s">
        <v>1000</v>
      </c>
      <c r="BM363" s="127" t="s">
        <v>1013</v>
      </c>
    </row>
    <row r="364" spans="2:65" s="43" customFormat="1" ht="19.5" x14ac:dyDescent="0.2">
      <c r="B364" s="44"/>
      <c r="D364" s="131" t="s">
        <v>43</v>
      </c>
      <c r="F364" s="171" t="s">
        <v>1014</v>
      </c>
      <c r="I364" s="172"/>
      <c r="L364" s="44"/>
      <c r="M364" s="173"/>
      <c r="T364" s="174"/>
      <c r="AT364" s="36" t="s">
        <v>43</v>
      </c>
      <c r="AU364" s="36" t="s">
        <v>27</v>
      </c>
    </row>
    <row r="365" spans="2:65" s="43" customFormat="1" ht="37.9" customHeight="1" x14ac:dyDescent="0.2">
      <c r="B365" s="44"/>
      <c r="C365" s="116" t="s">
        <v>1015</v>
      </c>
      <c r="D365" s="116" t="s">
        <v>662</v>
      </c>
      <c r="E365" s="117" t="s">
        <v>1016</v>
      </c>
      <c r="F365" s="118" t="s">
        <v>1017</v>
      </c>
      <c r="G365" s="119" t="s">
        <v>999</v>
      </c>
      <c r="H365" s="120">
        <v>1</v>
      </c>
      <c r="I365" s="121"/>
      <c r="J365" s="120">
        <f>ROUND(I365*H365,2)</f>
        <v>0</v>
      </c>
      <c r="K365" s="122"/>
      <c r="L365" s="44"/>
      <c r="M365" s="123" t="s">
        <v>45</v>
      </c>
      <c r="N365" s="124" t="s">
        <v>616</v>
      </c>
      <c r="P365" s="125">
        <f>O365*H365</f>
        <v>0</v>
      </c>
      <c r="Q365" s="125">
        <v>0</v>
      </c>
      <c r="R365" s="125">
        <f>Q365*H365</f>
        <v>0</v>
      </c>
      <c r="S365" s="125">
        <v>0</v>
      </c>
      <c r="T365" s="126">
        <f>S365*H365</f>
        <v>0</v>
      </c>
      <c r="AR365" s="127" t="s">
        <v>1000</v>
      </c>
      <c r="AT365" s="127" t="s">
        <v>662</v>
      </c>
      <c r="AU365" s="127" t="s">
        <v>27</v>
      </c>
      <c r="AY365" s="36" t="s">
        <v>661</v>
      </c>
      <c r="BE365" s="128">
        <f>IF(N365="základní",J365,0)</f>
        <v>0</v>
      </c>
      <c r="BF365" s="128">
        <f>IF(N365="snížená",J365,0)</f>
        <v>0</v>
      </c>
      <c r="BG365" s="128">
        <f>IF(N365="zákl. přenesená",J365,0)</f>
        <v>0</v>
      </c>
      <c r="BH365" s="128">
        <f>IF(N365="sníž. přenesená",J365,0)</f>
        <v>0</v>
      </c>
      <c r="BI365" s="128">
        <f>IF(N365="nulová",J365,0)</f>
        <v>0</v>
      </c>
      <c r="BJ365" s="36" t="s">
        <v>27</v>
      </c>
      <c r="BK365" s="128">
        <f>ROUND(I365*H365,2)</f>
        <v>0</v>
      </c>
      <c r="BL365" s="36" t="s">
        <v>1000</v>
      </c>
      <c r="BM365" s="127" t="s">
        <v>1018</v>
      </c>
    </row>
    <row r="366" spans="2:65" s="43" customFormat="1" ht="16.5" customHeight="1" x14ac:dyDescent="0.2">
      <c r="B366" s="44"/>
      <c r="C366" s="116" t="s">
        <v>1019</v>
      </c>
      <c r="D366" s="116" t="s">
        <v>662</v>
      </c>
      <c r="E366" s="117" t="s">
        <v>1020</v>
      </c>
      <c r="F366" s="118" t="s">
        <v>1021</v>
      </c>
      <c r="G366" s="119" t="s">
        <v>999</v>
      </c>
      <c r="H366" s="120">
        <v>1</v>
      </c>
      <c r="I366" s="121"/>
      <c r="J366" s="120">
        <f>ROUND(I366*H366,2)</f>
        <v>0</v>
      </c>
      <c r="K366" s="122"/>
      <c r="L366" s="44"/>
      <c r="M366" s="123" t="s">
        <v>45</v>
      </c>
      <c r="N366" s="124" t="s">
        <v>616</v>
      </c>
      <c r="P366" s="125">
        <f>O366*H366</f>
        <v>0</v>
      </c>
      <c r="Q366" s="125">
        <v>0</v>
      </c>
      <c r="R366" s="125">
        <f>Q366*H366</f>
        <v>0</v>
      </c>
      <c r="S366" s="125">
        <v>0</v>
      </c>
      <c r="T366" s="126">
        <f>S366*H366</f>
        <v>0</v>
      </c>
      <c r="AR366" s="127" t="s">
        <v>1000</v>
      </c>
      <c r="AT366" s="127" t="s">
        <v>662</v>
      </c>
      <c r="AU366" s="127" t="s">
        <v>27</v>
      </c>
      <c r="AY366" s="36" t="s">
        <v>661</v>
      </c>
      <c r="BE366" s="128">
        <f>IF(N366="základní",J366,0)</f>
        <v>0</v>
      </c>
      <c r="BF366" s="128">
        <f>IF(N366="snížená",J366,0)</f>
        <v>0</v>
      </c>
      <c r="BG366" s="128">
        <f>IF(N366="zákl. přenesená",J366,0)</f>
        <v>0</v>
      </c>
      <c r="BH366" s="128">
        <f>IF(N366="sníž. přenesená",J366,0)</f>
        <v>0</v>
      </c>
      <c r="BI366" s="128">
        <f>IF(N366="nulová",J366,0)</f>
        <v>0</v>
      </c>
      <c r="BJ366" s="36" t="s">
        <v>27</v>
      </c>
      <c r="BK366" s="128">
        <f>ROUND(I366*H366,2)</f>
        <v>0</v>
      </c>
      <c r="BL366" s="36" t="s">
        <v>1000</v>
      </c>
      <c r="BM366" s="127" t="s">
        <v>1022</v>
      </c>
    </row>
    <row r="367" spans="2:65" s="43" customFormat="1" ht="16.5" customHeight="1" x14ac:dyDescent="0.2">
      <c r="B367" s="44"/>
      <c r="C367" s="116" t="s">
        <v>1023</v>
      </c>
      <c r="D367" s="116" t="s">
        <v>662</v>
      </c>
      <c r="E367" s="117" t="s">
        <v>1024</v>
      </c>
      <c r="F367" s="118" t="s">
        <v>1025</v>
      </c>
      <c r="G367" s="119" t="s">
        <v>999</v>
      </c>
      <c r="H367" s="120">
        <v>1</v>
      </c>
      <c r="I367" s="121"/>
      <c r="J367" s="120">
        <f>ROUND(I367*H367,2)</f>
        <v>0</v>
      </c>
      <c r="K367" s="122"/>
      <c r="L367" s="44"/>
      <c r="M367" s="123" t="s">
        <v>45</v>
      </c>
      <c r="N367" s="124" t="s">
        <v>616</v>
      </c>
      <c r="P367" s="125">
        <f>O367*H367</f>
        <v>0</v>
      </c>
      <c r="Q367" s="125">
        <v>0</v>
      </c>
      <c r="R367" s="125">
        <f>Q367*H367</f>
        <v>0</v>
      </c>
      <c r="S367" s="125">
        <v>0</v>
      </c>
      <c r="T367" s="126">
        <f>S367*H367</f>
        <v>0</v>
      </c>
      <c r="AR367" s="127" t="s">
        <v>1000</v>
      </c>
      <c r="AT367" s="127" t="s">
        <v>662</v>
      </c>
      <c r="AU367" s="127" t="s">
        <v>27</v>
      </c>
      <c r="AY367" s="36" t="s">
        <v>661</v>
      </c>
      <c r="BE367" s="128">
        <f>IF(N367="základní",J367,0)</f>
        <v>0</v>
      </c>
      <c r="BF367" s="128">
        <f>IF(N367="snížená",J367,0)</f>
        <v>0</v>
      </c>
      <c r="BG367" s="128">
        <f>IF(N367="zákl. přenesená",J367,0)</f>
        <v>0</v>
      </c>
      <c r="BH367" s="128">
        <f>IF(N367="sníž. přenesená",J367,0)</f>
        <v>0</v>
      </c>
      <c r="BI367" s="128">
        <f>IF(N367="nulová",J367,0)</f>
        <v>0</v>
      </c>
      <c r="BJ367" s="36" t="s">
        <v>27</v>
      </c>
      <c r="BK367" s="128">
        <f>ROUND(I367*H367,2)</f>
        <v>0</v>
      </c>
      <c r="BL367" s="36" t="s">
        <v>1000</v>
      </c>
      <c r="BM367" s="127" t="s">
        <v>1026</v>
      </c>
    </row>
    <row r="368" spans="2:65" s="43" customFormat="1" ht="19.5" x14ac:dyDescent="0.2">
      <c r="B368" s="44"/>
      <c r="D368" s="131" t="s">
        <v>43</v>
      </c>
      <c r="F368" s="171" t="s">
        <v>1014</v>
      </c>
      <c r="I368" s="172"/>
      <c r="L368" s="44"/>
      <c r="M368" s="173"/>
      <c r="T368" s="174"/>
      <c r="AT368" s="36" t="s">
        <v>43</v>
      </c>
      <c r="AU368" s="36" t="s">
        <v>27</v>
      </c>
    </row>
    <row r="369" spans="2:65" s="43" customFormat="1" ht="16.5" customHeight="1" x14ac:dyDescent="0.2">
      <c r="B369" s="44"/>
      <c r="C369" s="116" t="s">
        <v>1027</v>
      </c>
      <c r="D369" s="116" t="s">
        <v>662</v>
      </c>
      <c r="E369" s="117" t="s">
        <v>1028</v>
      </c>
      <c r="F369" s="118" t="s">
        <v>1029</v>
      </c>
      <c r="G369" s="119" t="s">
        <v>1030</v>
      </c>
      <c r="H369" s="120">
        <v>1</v>
      </c>
      <c r="I369" s="121"/>
      <c r="J369" s="120">
        <f>ROUND(I369*H369,2)</f>
        <v>0</v>
      </c>
      <c r="K369" s="122"/>
      <c r="L369" s="44"/>
      <c r="M369" s="123" t="s">
        <v>45</v>
      </c>
      <c r="N369" s="124" t="s">
        <v>616</v>
      </c>
      <c r="P369" s="125">
        <f>O369*H369</f>
        <v>0</v>
      </c>
      <c r="Q369" s="125">
        <v>0</v>
      </c>
      <c r="R369" s="125">
        <f>Q369*H369</f>
        <v>0</v>
      </c>
      <c r="S369" s="125">
        <v>0</v>
      </c>
      <c r="T369" s="126">
        <f>S369*H369</f>
        <v>0</v>
      </c>
      <c r="AR369" s="127" t="s">
        <v>1000</v>
      </c>
      <c r="AT369" s="127" t="s">
        <v>662</v>
      </c>
      <c r="AU369" s="127" t="s">
        <v>27</v>
      </c>
      <c r="AY369" s="36" t="s">
        <v>661</v>
      </c>
      <c r="BE369" s="128">
        <f>IF(N369="základní",J369,0)</f>
        <v>0</v>
      </c>
      <c r="BF369" s="128">
        <f>IF(N369="snížená",J369,0)</f>
        <v>0</v>
      </c>
      <c r="BG369" s="128">
        <f>IF(N369="zákl. přenesená",J369,0)</f>
        <v>0</v>
      </c>
      <c r="BH369" s="128">
        <f>IF(N369="sníž. přenesená",J369,0)</f>
        <v>0</v>
      </c>
      <c r="BI369" s="128">
        <f>IF(N369="nulová",J369,0)</f>
        <v>0</v>
      </c>
      <c r="BJ369" s="36" t="s">
        <v>27</v>
      </c>
      <c r="BK369" s="128">
        <f>ROUND(I369*H369,2)</f>
        <v>0</v>
      </c>
      <c r="BL369" s="36" t="s">
        <v>1000</v>
      </c>
      <c r="BM369" s="127" t="s">
        <v>1031</v>
      </c>
    </row>
    <row r="370" spans="2:65" s="43" customFormat="1" ht="19.5" x14ac:dyDescent="0.2">
      <c r="B370" s="44"/>
      <c r="D370" s="131" t="s">
        <v>43</v>
      </c>
      <c r="F370" s="171" t="s">
        <v>1032</v>
      </c>
      <c r="I370" s="172"/>
      <c r="L370" s="44"/>
      <c r="M370" s="175"/>
      <c r="N370" s="176"/>
      <c r="O370" s="176"/>
      <c r="P370" s="176"/>
      <c r="Q370" s="176"/>
      <c r="R370" s="176"/>
      <c r="S370" s="176"/>
      <c r="T370" s="177"/>
      <c r="AT370" s="36" t="s">
        <v>43</v>
      </c>
      <c r="AU370" s="36" t="s">
        <v>27</v>
      </c>
    </row>
    <row r="371" spans="2:65" s="43" customFormat="1" ht="6.95" customHeight="1" x14ac:dyDescent="0.2">
      <c r="B371" s="71"/>
      <c r="C371" s="72"/>
      <c r="D371" s="72"/>
      <c r="E371" s="72"/>
      <c r="F371" s="72"/>
      <c r="G371" s="72"/>
      <c r="H371" s="72"/>
      <c r="I371" s="72"/>
      <c r="J371" s="72"/>
      <c r="K371" s="72"/>
      <c r="L371" s="44"/>
    </row>
  </sheetData>
  <sheetProtection algorithmName="SHA-512" hashValue="ktQgGhGi+wgsNVgOuxOyji+eUB9jmXgiWu5On4kyZEjyFMbJca0JxN7bPQh5o3bQV3ne9NNITMrL0CACdSGjnw==" saltValue="GVC88usq3CN5SHRXkqqdjN6dbFCk1vcV2sqQoAXXU/yORP6H6EAfNVAO/vvjGVgTL88NsaXQ/jamHR4u+2y9Mg==" spinCount="100000" sheet="1" objects="1" scenarios="1" formatColumns="0" formatRows="0" autoFilter="0"/>
  <autoFilter ref="C127:K370" xr:uid="{00000000-0009-0000-0000-000001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2</vt:i4>
      </vt:variant>
    </vt:vector>
  </HeadingPairs>
  <TitlesOfParts>
    <vt:vector size="8" baseType="lpstr">
      <vt:lpstr>Rekapitulace</vt:lpstr>
      <vt:lpstr>SO 001</vt:lpstr>
      <vt:lpstr>SO 101</vt:lpstr>
      <vt:lpstr>SO 430</vt:lpstr>
      <vt:lpstr>SO 521</vt:lpstr>
      <vt:lpstr>01 - Odvodnění</vt:lpstr>
      <vt:lpstr>'01 - Odvodnění'!Názvy_tisku</vt:lpstr>
      <vt:lpstr>'01 - Odvodnění'!Oblast_tisku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Josef Raboch</cp:lastModifiedBy>
  <dcterms:created xsi:type="dcterms:W3CDTF">2023-12-01T07:36:01Z</dcterms:created>
  <dcterms:modified xsi:type="dcterms:W3CDTF">2023-12-01T07:55:27Z</dcterms:modified>
  <cp:category/>
  <cp:contentStatus/>
</cp:coreProperties>
</file>