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_CR Project\projekce\P2014-088_STČK_Přezletice_III_2444_III_0105a_průtah_PDPS\DUSP\kalkulace\"/>
    </mc:Choice>
  </mc:AlternateContent>
  <xr:revisionPtr revIDLastSave="0" documentId="13_ncr:1_{3386F001-72CD-4EE1-9CC9-F5DBAEEE7EAD}" xr6:coauthVersionLast="47" xr6:coauthVersionMax="47" xr10:uidLastSave="{00000000-0000-0000-0000-000000000000}"/>
  <bookViews>
    <workbookView xWindow="28680" yWindow="-120" windowWidth="29040" windowHeight="15720" xr2:uid="{00000000-000D-0000-FFFF-FFFF00000000}"/>
  </bookViews>
  <sheets>
    <sheet name="Rekapitulace stavby" sheetId="1" r:id="rId1"/>
    <sheet name="SO.101-I - SO.101-I - Kom..." sheetId="2" r:id="rId2"/>
    <sheet name="SO.301-I - SO.301-I - Deš..." sheetId="3" r:id="rId3"/>
    <sheet name="SO.501-I - SO.501-I - Pře..." sheetId="4" r:id="rId4"/>
    <sheet name="VRN - Vedlejší rozpočtové..." sheetId="5" r:id="rId5"/>
  </sheets>
  <definedNames>
    <definedName name="_xlnm._FilterDatabase" localSheetId="1" hidden="1">'SO.101-I - SO.101-I - Kom...'!$C$142:$K$556</definedName>
    <definedName name="_xlnm._FilterDatabase" localSheetId="2" hidden="1">'SO.301-I - SO.301-I - Deš...'!$C$122:$K$505</definedName>
    <definedName name="_xlnm._FilterDatabase" localSheetId="3" hidden="1">'SO.501-I - SO.501-I - Pře...'!$C$126:$K$319</definedName>
    <definedName name="_xlnm._FilterDatabase" localSheetId="4" hidden="1">'VRN - Vedlejší rozpočtové...'!$C$118:$K$148</definedName>
    <definedName name="_xlnm.Print_Titles" localSheetId="0">'Rekapitulace stavby'!$92:$92</definedName>
    <definedName name="_xlnm.Print_Titles" localSheetId="1">'SO.101-I - SO.101-I - Kom...'!$142:$142</definedName>
    <definedName name="_xlnm.Print_Titles" localSheetId="2">'SO.301-I - SO.301-I - Deš...'!$122:$122</definedName>
    <definedName name="_xlnm.Print_Titles" localSheetId="3">'SO.501-I - SO.501-I - Pře...'!$126:$126</definedName>
    <definedName name="_xlnm.Print_Titles" localSheetId="4">'VRN - Vedlejší rozpočtové...'!$118:$118</definedName>
    <definedName name="_xlnm.Print_Area" localSheetId="0">'Rekapitulace stavby'!$D$4:$AO$76,'Rekapitulace stavby'!$C$82:$AQ$99</definedName>
    <definedName name="_xlnm.Print_Area" localSheetId="1">'SO.101-I - SO.101-I - Kom...'!$C$4:$J$76,'SO.101-I - SO.101-I - Kom...'!$C$82:$J$124,'SO.101-I - SO.101-I - Kom...'!$C$130:$K$556</definedName>
    <definedName name="_xlnm.Print_Area" localSheetId="2">'SO.301-I - SO.301-I - Deš...'!$C$4:$J$76,'SO.301-I - SO.301-I - Deš...'!$C$82:$J$104,'SO.301-I - SO.301-I - Deš...'!$C$110:$K$505</definedName>
    <definedName name="_xlnm.Print_Area" localSheetId="3">'SO.501-I - SO.501-I - Pře...'!$C$4:$J$76,'SO.501-I - SO.501-I - Pře...'!$C$82:$J$108,'SO.501-I - SO.501-I - Pře...'!$C$114:$K$319</definedName>
    <definedName name="_xlnm.Print_Area" localSheetId="4">'VRN - Vedlejší rozpočtové...'!$C$4:$J$76,'VRN - Vedlejší rozpočtové...'!$C$82:$J$100,'VRN - Vedlejší rozpočtové...'!$C$106:$K$148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5" l="1"/>
  <c r="J36" i="5"/>
  <c r="AY98" i="1" s="1"/>
  <c r="J35" i="5"/>
  <c r="AX98" i="1"/>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3" i="5"/>
  <c r="BH143" i="5"/>
  <c r="BG143" i="5"/>
  <c r="BF143" i="5"/>
  <c r="T143" i="5"/>
  <c r="R143" i="5"/>
  <c r="P143"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J116" i="5"/>
  <c r="J115" i="5"/>
  <c r="F115" i="5"/>
  <c r="F113" i="5"/>
  <c r="E111" i="5"/>
  <c r="J92" i="5"/>
  <c r="J91" i="5"/>
  <c r="F91" i="5"/>
  <c r="F89" i="5"/>
  <c r="E87" i="5"/>
  <c r="J18" i="5"/>
  <c r="E18" i="5"/>
  <c r="F92" i="5" s="1"/>
  <c r="J17" i="5"/>
  <c r="J12" i="5"/>
  <c r="J89" i="5" s="1"/>
  <c r="E7" i="5"/>
  <c r="E85" i="5" s="1"/>
  <c r="J37" i="4"/>
  <c r="J36" i="4"/>
  <c r="AY97" i="1" s="1"/>
  <c r="J35" i="4"/>
  <c r="AX97" i="1" s="1"/>
  <c r="BI316" i="4"/>
  <c r="BH316" i="4"/>
  <c r="BG316" i="4"/>
  <c r="BF316" i="4"/>
  <c r="T316" i="4"/>
  <c r="T315" i="4" s="1"/>
  <c r="R316" i="4"/>
  <c r="R315" i="4" s="1"/>
  <c r="P316" i="4"/>
  <c r="P315" i="4"/>
  <c r="BI313" i="4"/>
  <c r="BH313" i="4"/>
  <c r="BG313" i="4"/>
  <c r="BF313" i="4"/>
  <c r="T313" i="4"/>
  <c r="R313" i="4"/>
  <c r="P313" i="4"/>
  <c r="BI311" i="4"/>
  <c r="BH311" i="4"/>
  <c r="BG311" i="4"/>
  <c r="BF311" i="4"/>
  <c r="T311" i="4"/>
  <c r="R311" i="4"/>
  <c r="P311" i="4"/>
  <c r="BI310" i="4"/>
  <c r="BH310" i="4"/>
  <c r="BG310" i="4"/>
  <c r="BF310" i="4"/>
  <c r="T310" i="4"/>
  <c r="R310" i="4"/>
  <c r="P310" i="4"/>
  <c r="BI308" i="4"/>
  <c r="BH308" i="4"/>
  <c r="BG308" i="4"/>
  <c r="BF308" i="4"/>
  <c r="T308" i="4"/>
  <c r="R308" i="4"/>
  <c r="P308" i="4"/>
  <c r="BI307" i="4"/>
  <c r="BH307" i="4"/>
  <c r="BG307" i="4"/>
  <c r="BF307" i="4"/>
  <c r="T307" i="4"/>
  <c r="R307" i="4"/>
  <c r="P307" i="4"/>
  <c r="BI305" i="4"/>
  <c r="BH305" i="4"/>
  <c r="BG305" i="4"/>
  <c r="BF305" i="4"/>
  <c r="T305" i="4"/>
  <c r="R305" i="4"/>
  <c r="P305" i="4"/>
  <c r="BI304" i="4"/>
  <c r="BH304" i="4"/>
  <c r="BG304" i="4"/>
  <c r="BF304" i="4"/>
  <c r="T304" i="4"/>
  <c r="R304" i="4"/>
  <c r="P304" i="4"/>
  <c r="BI302" i="4"/>
  <c r="BH302" i="4"/>
  <c r="BG302" i="4"/>
  <c r="BF302" i="4"/>
  <c r="T302" i="4"/>
  <c r="R302" i="4"/>
  <c r="P302" i="4"/>
  <c r="BI301" i="4"/>
  <c r="BH301" i="4"/>
  <c r="BG301" i="4"/>
  <c r="BF301" i="4"/>
  <c r="T301" i="4"/>
  <c r="R301" i="4"/>
  <c r="P301" i="4"/>
  <c r="BI300" i="4"/>
  <c r="BH300" i="4"/>
  <c r="BG300" i="4"/>
  <c r="BF300" i="4"/>
  <c r="T300" i="4"/>
  <c r="R300" i="4"/>
  <c r="P300" i="4"/>
  <c r="BI298" i="4"/>
  <c r="BH298" i="4"/>
  <c r="BG298" i="4"/>
  <c r="BF298" i="4"/>
  <c r="T298" i="4"/>
  <c r="R298" i="4"/>
  <c r="P298"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8" i="4"/>
  <c r="BH288" i="4"/>
  <c r="BG288" i="4"/>
  <c r="BF288" i="4"/>
  <c r="T288" i="4"/>
  <c r="R288" i="4"/>
  <c r="P288" i="4"/>
  <c r="BI286" i="4"/>
  <c r="BH286" i="4"/>
  <c r="BG286" i="4"/>
  <c r="BF286" i="4"/>
  <c r="T286" i="4"/>
  <c r="R286" i="4"/>
  <c r="P286" i="4"/>
  <c r="BI284" i="4"/>
  <c r="BH284" i="4"/>
  <c r="BG284" i="4"/>
  <c r="BF284" i="4"/>
  <c r="T284" i="4"/>
  <c r="R284" i="4"/>
  <c r="P284" i="4"/>
  <c r="BI282" i="4"/>
  <c r="BH282" i="4"/>
  <c r="BG282" i="4"/>
  <c r="BF282" i="4"/>
  <c r="T282" i="4"/>
  <c r="R282" i="4"/>
  <c r="P282" i="4"/>
  <c r="BI281" i="4"/>
  <c r="BH281" i="4"/>
  <c r="BG281" i="4"/>
  <c r="BF281" i="4"/>
  <c r="T281" i="4"/>
  <c r="R281" i="4"/>
  <c r="P281" i="4"/>
  <c r="BI278" i="4"/>
  <c r="BH278" i="4"/>
  <c r="BG278" i="4"/>
  <c r="BF278" i="4"/>
  <c r="T278" i="4"/>
  <c r="R278" i="4"/>
  <c r="P278" i="4"/>
  <c r="BI276" i="4"/>
  <c r="BH276" i="4"/>
  <c r="BG276" i="4"/>
  <c r="BF276" i="4"/>
  <c r="T276" i="4"/>
  <c r="R276" i="4"/>
  <c r="P276" i="4"/>
  <c r="BI273" i="4"/>
  <c r="BH273" i="4"/>
  <c r="BG273" i="4"/>
  <c r="BF273" i="4"/>
  <c r="T273" i="4"/>
  <c r="R273" i="4"/>
  <c r="P273"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6" i="4"/>
  <c r="BH266" i="4"/>
  <c r="BG266" i="4"/>
  <c r="BF266" i="4"/>
  <c r="T266" i="4"/>
  <c r="R266" i="4"/>
  <c r="P266"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7" i="4"/>
  <c r="BH207" i="4"/>
  <c r="BG207" i="4"/>
  <c r="BF207" i="4"/>
  <c r="T207" i="4"/>
  <c r="T206" i="4" s="1"/>
  <c r="R207" i="4"/>
  <c r="R206" i="4"/>
  <c r="P207" i="4"/>
  <c r="P206" i="4" s="1"/>
  <c r="BI202" i="4"/>
  <c r="BH202" i="4"/>
  <c r="BG202" i="4"/>
  <c r="BF202" i="4"/>
  <c r="T202" i="4"/>
  <c r="R202" i="4"/>
  <c r="P202" i="4"/>
  <c r="BI198" i="4"/>
  <c r="BH198" i="4"/>
  <c r="BG198" i="4"/>
  <c r="BF198" i="4"/>
  <c r="T198" i="4"/>
  <c r="R198" i="4"/>
  <c r="P198" i="4"/>
  <c r="BI191" i="4"/>
  <c r="BH191" i="4"/>
  <c r="BG191" i="4"/>
  <c r="BF191" i="4"/>
  <c r="T191" i="4"/>
  <c r="T190" i="4" s="1"/>
  <c r="R191" i="4"/>
  <c r="R190" i="4"/>
  <c r="P191" i="4"/>
  <c r="P190" i="4" s="1"/>
  <c r="BI188" i="4"/>
  <c r="BH188" i="4"/>
  <c r="BG188" i="4"/>
  <c r="BF188" i="4"/>
  <c r="T188" i="4"/>
  <c r="R188" i="4"/>
  <c r="P188" i="4"/>
  <c r="BI186" i="4"/>
  <c r="BH186" i="4"/>
  <c r="BG186" i="4"/>
  <c r="BF186" i="4"/>
  <c r="T186" i="4"/>
  <c r="R186" i="4"/>
  <c r="P186"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1" i="4"/>
  <c r="BH151" i="4"/>
  <c r="BG151" i="4"/>
  <c r="BF151" i="4"/>
  <c r="T151" i="4"/>
  <c r="R151" i="4"/>
  <c r="P151"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J124" i="4"/>
  <c r="J123" i="4"/>
  <c r="F123" i="4"/>
  <c r="F121" i="4"/>
  <c r="E119" i="4"/>
  <c r="J92" i="4"/>
  <c r="J91" i="4"/>
  <c r="F91" i="4"/>
  <c r="F89" i="4"/>
  <c r="E87" i="4"/>
  <c r="J18" i="4"/>
  <c r="E18" i="4"/>
  <c r="F124" i="4"/>
  <c r="J17" i="4"/>
  <c r="J12" i="4"/>
  <c r="J89" i="4"/>
  <c r="E7" i="4"/>
  <c r="E117" i="4"/>
  <c r="J37" i="3"/>
  <c r="J36" i="3"/>
  <c r="AY96" i="1"/>
  <c r="J35" i="3"/>
  <c r="AX96" i="1" s="1"/>
  <c r="BI505" i="3"/>
  <c r="BH505" i="3"/>
  <c r="BG505" i="3"/>
  <c r="BF505" i="3"/>
  <c r="T505" i="3"/>
  <c r="T504" i="3"/>
  <c r="R505" i="3"/>
  <c r="R504" i="3" s="1"/>
  <c r="P505" i="3"/>
  <c r="P504" i="3" s="1"/>
  <c r="BI503" i="3"/>
  <c r="BH503" i="3"/>
  <c r="BG503" i="3"/>
  <c r="BF503" i="3"/>
  <c r="T503" i="3"/>
  <c r="R503" i="3"/>
  <c r="P503" i="3"/>
  <c r="BI502" i="3"/>
  <c r="BH502" i="3"/>
  <c r="BG502" i="3"/>
  <c r="BF502" i="3"/>
  <c r="T502" i="3"/>
  <c r="R502" i="3"/>
  <c r="P502" i="3"/>
  <c r="BI499" i="3"/>
  <c r="BH499" i="3"/>
  <c r="BG499" i="3"/>
  <c r="BF499" i="3"/>
  <c r="T499" i="3"/>
  <c r="R499" i="3"/>
  <c r="P499" i="3"/>
  <c r="BI495" i="3"/>
  <c r="BH495" i="3"/>
  <c r="BG495" i="3"/>
  <c r="BF495" i="3"/>
  <c r="T495" i="3"/>
  <c r="T494" i="3" s="1"/>
  <c r="R495" i="3"/>
  <c r="R494" i="3" s="1"/>
  <c r="P495" i="3"/>
  <c r="P494" i="3"/>
  <c r="BI493" i="3"/>
  <c r="BH493" i="3"/>
  <c r="BG493" i="3"/>
  <c r="BF493" i="3"/>
  <c r="T493" i="3"/>
  <c r="R493" i="3"/>
  <c r="P493" i="3"/>
  <c r="BI492" i="3"/>
  <c r="BH492" i="3"/>
  <c r="BG492" i="3"/>
  <c r="BF492" i="3"/>
  <c r="T492" i="3"/>
  <c r="R492" i="3"/>
  <c r="P492" i="3"/>
  <c r="BI485" i="3"/>
  <c r="BH485" i="3"/>
  <c r="BG485" i="3"/>
  <c r="BF485" i="3"/>
  <c r="T485" i="3"/>
  <c r="R485" i="3"/>
  <c r="P485" i="3"/>
  <c r="BI484" i="3"/>
  <c r="BH484" i="3"/>
  <c r="BG484" i="3"/>
  <c r="BF484" i="3"/>
  <c r="T484" i="3"/>
  <c r="R484" i="3"/>
  <c r="P484" i="3"/>
  <c r="BI480" i="3"/>
  <c r="BH480" i="3"/>
  <c r="BG480" i="3"/>
  <c r="BF480" i="3"/>
  <c r="T480" i="3"/>
  <c r="R480" i="3"/>
  <c r="P480" i="3"/>
  <c r="BI476" i="3"/>
  <c r="BH476" i="3"/>
  <c r="BG476" i="3"/>
  <c r="BF476" i="3"/>
  <c r="T476" i="3"/>
  <c r="R476" i="3"/>
  <c r="P476" i="3"/>
  <c r="BI472" i="3"/>
  <c r="BH472" i="3"/>
  <c r="BG472" i="3"/>
  <c r="BF472" i="3"/>
  <c r="T472" i="3"/>
  <c r="R472" i="3"/>
  <c r="P472" i="3"/>
  <c r="BI468" i="3"/>
  <c r="BH468" i="3"/>
  <c r="BG468" i="3"/>
  <c r="BF468" i="3"/>
  <c r="T468" i="3"/>
  <c r="R468" i="3"/>
  <c r="P468" i="3"/>
  <c r="BI464" i="3"/>
  <c r="BH464" i="3"/>
  <c r="BG464" i="3"/>
  <c r="BF464" i="3"/>
  <c r="T464" i="3"/>
  <c r="R464" i="3"/>
  <c r="P464" i="3"/>
  <c r="BI460" i="3"/>
  <c r="BH460" i="3"/>
  <c r="BG460" i="3"/>
  <c r="BF460" i="3"/>
  <c r="T460" i="3"/>
  <c r="R460" i="3"/>
  <c r="P460" i="3"/>
  <c r="BI454" i="3"/>
  <c r="BH454" i="3"/>
  <c r="BG454" i="3"/>
  <c r="BF454" i="3"/>
  <c r="T454" i="3"/>
  <c r="R454" i="3"/>
  <c r="P454" i="3"/>
  <c r="BI450" i="3"/>
  <c r="BH450" i="3"/>
  <c r="BG450" i="3"/>
  <c r="BF450" i="3"/>
  <c r="T450" i="3"/>
  <c r="R450" i="3"/>
  <c r="P450" i="3"/>
  <c r="BI446" i="3"/>
  <c r="BH446" i="3"/>
  <c r="BG446" i="3"/>
  <c r="BF446" i="3"/>
  <c r="T446" i="3"/>
  <c r="R446" i="3"/>
  <c r="P446" i="3"/>
  <c r="BI442" i="3"/>
  <c r="BH442" i="3"/>
  <c r="BG442" i="3"/>
  <c r="BF442" i="3"/>
  <c r="T442" i="3"/>
  <c r="R442" i="3"/>
  <c r="P442" i="3"/>
  <c r="BI438" i="3"/>
  <c r="BH438" i="3"/>
  <c r="BG438" i="3"/>
  <c r="BF438" i="3"/>
  <c r="T438" i="3"/>
  <c r="R438" i="3"/>
  <c r="P438" i="3"/>
  <c r="BI434" i="3"/>
  <c r="BH434" i="3"/>
  <c r="BG434" i="3"/>
  <c r="BF434" i="3"/>
  <c r="T434" i="3"/>
  <c r="R434" i="3"/>
  <c r="P434" i="3"/>
  <c r="BI430" i="3"/>
  <c r="BH430" i="3"/>
  <c r="BG430" i="3"/>
  <c r="BF430" i="3"/>
  <c r="T430" i="3"/>
  <c r="R430" i="3"/>
  <c r="P430" i="3"/>
  <c r="BI426" i="3"/>
  <c r="BH426" i="3"/>
  <c r="BG426" i="3"/>
  <c r="BF426" i="3"/>
  <c r="T426" i="3"/>
  <c r="R426" i="3"/>
  <c r="P426" i="3"/>
  <c r="BI422" i="3"/>
  <c r="BH422" i="3"/>
  <c r="BG422" i="3"/>
  <c r="BF422" i="3"/>
  <c r="T422" i="3"/>
  <c r="R422" i="3"/>
  <c r="P422" i="3"/>
  <c r="BI418" i="3"/>
  <c r="BH418" i="3"/>
  <c r="BG418" i="3"/>
  <c r="BF418" i="3"/>
  <c r="T418" i="3"/>
  <c r="R418" i="3"/>
  <c r="P418" i="3"/>
  <c r="BI414" i="3"/>
  <c r="BH414" i="3"/>
  <c r="BG414" i="3"/>
  <c r="BF414" i="3"/>
  <c r="T414" i="3"/>
  <c r="R414" i="3"/>
  <c r="P414" i="3"/>
  <c r="BI409" i="3"/>
  <c r="BH409" i="3"/>
  <c r="BG409" i="3"/>
  <c r="BF409" i="3"/>
  <c r="T409" i="3"/>
  <c r="R409" i="3"/>
  <c r="P409" i="3"/>
  <c r="BI406" i="3"/>
  <c r="BH406" i="3"/>
  <c r="BG406" i="3"/>
  <c r="BF406" i="3"/>
  <c r="T406" i="3"/>
  <c r="R406" i="3"/>
  <c r="P406" i="3"/>
  <c r="BI403" i="3"/>
  <c r="BH403" i="3"/>
  <c r="BG403" i="3"/>
  <c r="BF403" i="3"/>
  <c r="T403" i="3"/>
  <c r="R403" i="3"/>
  <c r="P403" i="3"/>
  <c r="BI399" i="3"/>
  <c r="BH399" i="3"/>
  <c r="BG399" i="3"/>
  <c r="BF399" i="3"/>
  <c r="T399" i="3"/>
  <c r="R399" i="3"/>
  <c r="P399" i="3"/>
  <c r="BI394" i="3"/>
  <c r="BH394" i="3"/>
  <c r="BG394" i="3"/>
  <c r="BF394" i="3"/>
  <c r="T394" i="3"/>
  <c r="R394" i="3"/>
  <c r="P394" i="3"/>
  <c r="BI390" i="3"/>
  <c r="BH390" i="3"/>
  <c r="BG390" i="3"/>
  <c r="BF390" i="3"/>
  <c r="T390" i="3"/>
  <c r="R390" i="3"/>
  <c r="P390" i="3"/>
  <c r="BI387" i="3"/>
  <c r="BH387" i="3"/>
  <c r="BG387" i="3"/>
  <c r="BF387" i="3"/>
  <c r="T387" i="3"/>
  <c r="R387" i="3"/>
  <c r="P387" i="3"/>
  <c r="BI383" i="3"/>
  <c r="BH383" i="3"/>
  <c r="BG383" i="3"/>
  <c r="BF383" i="3"/>
  <c r="T383" i="3"/>
  <c r="R383" i="3"/>
  <c r="P383" i="3"/>
  <c r="BI380" i="3"/>
  <c r="BH380" i="3"/>
  <c r="BG380" i="3"/>
  <c r="BF380" i="3"/>
  <c r="T380" i="3"/>
  <c r="R380" i="3"/>
  <c r="P380" i="3"/>
  <c r="BI376" i="3"/>
  <c r="BH376" i="3"/>
  <c r="BG376" i="3"/>
  <c r="BF376" i="3"/>
  <c r="T376" i="3"/>
  <c r="R376" i="3"/>
  <c r="P376" i="3"/>
  <c r="BI373" i="3"/>
  <c r="BH373" i="3"/>
  <c r="BG373" i="3"/>
  <c r="BF373" i="3"/>
  <c r="T373" i="3"/>
  <c r="R373" i="3"/>
  <c r="P373" i="3"/>
  <c r="BI369" i="3"/>
  <c r="BH369" i="3"/>
  <c r="BG369" i="3"/>
  <c r="BF369" i="3"/>
  <c r="T369" i="3"/>
  <c r="R369" i="3"/>
  <c r="P369" i="3"/>
  <c r="BI366" i="3"/>
  <c r="BH366" i="3"/>
  <c r="BG366" i="3"/>
  <c r="BF366" i="3"/>
  <c r="T366" i="3"/>
  <c r="R366" i="3"/>
  <c r="P366" i="3"/>
  <c r="BI362" i="3"/>
  <c r="BH362" i="3"/>
  <c r="BG362" i="3"/>
  <c r="BF362" i="3"/>
  <c r="T362" i="3"/>
  <c r="R362" i="3"/>
  <c r="P362" i="3"/>
  <c r="BI359" i="3"/>
  <c r="BH359" i="3"/>
  <c r="BG359" i="3"/>
  <c r="BF359" i="3"/>
  <c r="T359" i="3"/>
  <c r="R359" i="3"/>
  <c r="P359" i="3"/>
  <c r="BI353" i="3"/>
  <c r="BH353" i="3"/>
  <c r="BG353" i="3"/>
  <c r="BF353" i="3"/>
  <c r="T353" i="3"/>
  <c r="R353" i="3"/>
  <c r="P353" i="3"/>
  <c r="BI349" i="3"/>
  <c r="BH349" i="3"/>
  <c r="BG349" i="3"/>
  <c r="BF349" i="3"/>
  <c r="T349" i="3"/>
  <c r="R349" i="3"/>
  <c r="P349" i="3"/>
  <c r="BI334" i="3"/>
  <c r="BH334" i="3"/>
  <c r="BG334" i="3"/>
  <c r="BF334" i="3"/>
  <c r="T334" i="3"/>
  <c r="R334" i="3"/>
  <c r="P334" i="3"/>
  <c r="BI320" i="3"/>
  <c r="BH320" i="3"/>
  <c r="BG320" i="3"/>
  <c r="BF320" i="3"/>
  <c r="T320" i="3"/>
  <c r="R320" i="3"/>
  <c r="P320" i="3"/>
  <c r="BI304" i="3"/>
  <c r="BH304" i="3"/>
  <c r="BG304" i="3"/>
  <c r="BF304" i="3"/>
  <c r="T304" i="3"/>
  <c r="R304" i="3"/>
  <c r="P304" i="3"/>
  <c r="BI300" i="3"/>
  <c r="BH300" i="3"/>
  <c r="BG300" i="3"/>
  <c r="BF300" i="3"/>
  <c r="T300" i="3"/>
  <c r="R300" i="3"/>
  <c r="P300" i="3"/>
  <c r="BI260" i="3"/>
  <c r="BH260" i="3"/>
  <c r="BG260" i="3"/>
  <c r="BF260" i="3"/>
  <c r="T260" i="3"/>
  <c r="R260" i="3"/>
  <c r="P260" i="3"/>
  <c r="BI249" i="3"/>
  <c r="BH249" i="3"/>
  <c r="BG249" i="3"/>
  <c r="BF249" i="3"/>
  <c r="T249" i="3"/>
  <c r="R249" i="3"/>
  <c r="P249" i="3"/>
  <c r="BI248" i="3"/>
  <c r="BH248" i="3"/>
  <c r="BG248" i="3"/>
  <c r="BF248" i="3"/>
  <c r="T248" i="3"/>
  <c r="R248" i="3"/>
  <c r="P248" i="3"/>
  <c r="BI245" i="3"/>
  <c r="BH245" i="3"/>
  <c r="BG245" i="3"/>
  <c r="BF245" i="3"/>
  <c r="T245" i="3"/>
  <c r="R245" i="3"/>
  <c r="P245" i="3"/>
  <c r="BI242" i="3"/>
  <c r="BH242" i="3"/>
  <c r="BG242" i="3"/>
  <c r="BF242" i="3"/>
  <c r="T242" i="3"/>
  <c r="R242" i="3"/>
  <c r="P242" i="3"/>
  <c r="BI236" i="3"/>
  <c r="BH236" i="3"/>
  <c r="BG236" i="3"/>
  <c r="BF236" i="3"/>
  <c r="T236" i="3"/>
  <c r="R236" i="3"/>
  <c r="P236" i="3"/>
  <c r="BI232" i="3"/>
  <c r="BH232" i="3"/>
  <c r="BG232" i="3"/>
  <c r="BF232" i="3"/>
  <c r="T232" i="3"/>
  <c r="R232" i="3"/>
  <c r="P232" i="3"/>
  <c r="BI231" i="3"/>
  <c r="BH231" i="3"/>
  <c r="BG231" i="3"/>
  <c r="BF231" i="3"/>
  <c r="T231" i="3"/>
  <c r="R231" i="3"/>
  <c r="P231" i="3"/>
  <c r="BI204" i="3"/>
  <c r="BH204" i="3"/>
  <c r="BG204" i="3"/>
  <c r="BF204" i="3"/>
  <c r="T204" i="3"/>
  <c r="R204" i="3"/>
  <c r="P204" i="3"/>
  <c r="BI195" i="3"/>
  <c r="BH195" i="3"/>
  <c r="BG195" i="3"/>
  <c r="BF195" i="3"/>
  <c r="T195" i="3"/>
  <c r="R195" i="3"/>
  <c r="P195" i="3"/>
  <c r="BI191" i="3"/>
  <c r="BH191" i="3"/>
  <c r="BG191" i="3"/>
  <c r="BF191" i="3"/>
  <c r="T191" i="3"/>
  <c r="R191" i="3"/>
  <c r="P191" i="3"/>
  <c r="BI158" i="3"/>
  <c r="BH158" i="3"/>
  <c r="BG158" i="3"/>
  <c r="BF158" i="3"/>
  <c r="T158" i="3"/>
  <c r="R158" i="3"/>
  <c r="P158"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0" i="3"/>
  <c r="BH140" i="3"/>
  <c r="BG140" i="3"/>
  <c r="BF140" i="3"/>
  <c r="T140" i="3"/>
  <c r="R140" i="3"/>
  <c r="P140" i="3"/>
  <c r="BI139" i="3"/>
  <c r="BH139" i="3"/>
  <c r="BG139" i="3"/>
  <c r="BF139" i="3"/>
  <c r="T139" i="3"/>
  <c r="R139" i="3"/>
  <c r="P139" i="3"/>
  <c r="BI138" i="3"/>
  <c r="BH138" i="3"/>
  <c r="BG138" i="3"/>
  <c r="BF138" i="3"/>
  <c r="T138" i="3"/>
  <c r="R138" i="3"/>
  <c r="P138" i="3"/>
  <c r="BI132" i="3"/>
  <c r="BH132" i="3"/>
  <c r="BG132" i="3"/>
  <c r="BF132" i="3"/>
  <c r="T132" i="3"/>
  <c r="R132" i="3"/>
  <c r="P132" i="3"/>
  <c r="BI126" i="3"/>
  <c r="BH126" i="3"/>
  <c r="BG126" i="3"/>
  <c r="BF126" i="3"/>
  <c r="T126" i="3"/>
  <c r="R126" i="3"/>
  <c r="P126" i="3"/>
  <c r="J120" i="3"/>
  <c r="J119" i="3"/>
  <c r="F119" i="3"/>
  <c r="F117" i="3"/>
  <c r="E115" i="3"/>
  <c r="J92" i="3"/>
  <c r="J91" i="3"/>
  <c r="F91" i="3"/>
  <c r="F89" i="3"/>
  <c r="E87" i="3"/>
  <c r="J18" i="3"/>
  <c r="E18" i="3"/>
  <c r="F120" i="3" s="1"/>
  <c r="J17" i="3"/>
  <c r="J12" i="3"/>
  <c r="J117" i="3" s="1"/>
  <c r="E7" i="3"/>
  <c r="E113" i="3" s="1"/>
  <c r="J37" i="2"/>
  <c r="J36" i="2"/>
  <c r="AY95" i="1" s="1"/>
  <c r="J35" i="2"/>
  <c r="AX95" i="1"/>
  <c r="BI556" i="2"/>
  <c r="BH556" i="2"/>
  <c r="BG556" i="2"/>
  <c r="BF556" i="2"/>
  <c r="T556" i="2"/>
  <c r="R556" i="2"/>
  <c r="P556" i="2"/>
  <c r="BI554" i="2"/>
  <c r="BH554" i="2"/>
  <c r="BG554" i="2"/>
  <c r="BF554" i="2"/>
  <c r="T554" i="2"/>
  <c r="R554" i="2"/>
  <c r="P554" i="2"/>
  <c r="BI552" i="2"/>
  <c r="BH552" i="2"/>
  <c r="BG552" i="2"/>
  <c r="BF552" i="2"/>
  <c r="T552" i="2"/>
  <c r="R552" i="2"/>
  <c r="P552" i="2"/>
  <c r="BI549" i="2"/>
  <c r="BH549" i="2"/>
  <c r="BG549" i="2"/>
  <c r="BF549" i="2"/>
  <c r="T549" i="2"/>
  <c r="R549" i="2"/>
  <c r="P549" i="2"/>
  <c r="BI545" i="2"/>
  <c r="BH545" i="2"/>
  <c r="BG545" i="2"/>
  <c r="BF545" i="2"/>
  <c r="T545" i="2"/>
  <c r="R545" i="2"/>
  <c r="P545" i="2"/>
  <c r="BI541" i="2"/>
  <c r="BH541" i="2"/>
  <c r="BG541" i="2"/>
  <c r="BF541" i="2"/>
  <c r="T541" i="2"/>
  <c r="R541" i="2"/>
  <c r="P541" i="2"/>
  <c r="BI539" i="2"/>
  <c r="BH539" i="2"/>
  <c r="BG539" i="2"/>
  <c r="BF539" i="2"/>
  <c r="T539" i="2"/>
  <c r="R539" i="2"/>
  <c r="P539" i="2"/>
  <c r="BI538" i="2"/>
  <c r="BH538" i="2"/>
  <c r="BG538" i="2"/>
  <c r="BF538" i="2"/>
  <c r="T538" i="2"/>
  <c r="R538" i="2"/>
  <c r="P538" i="2"/>
  <c r="BI537" i="2"/>
  <c r="BH537" i="2"/>
  <c r="BG537" i="2"/>
  <c r="BF537" i="2"/>
  <c r="T537" i="2"/>
  <c r="R537" i="2"/>
  <c r="P537" i="2"/>
  <c r="BI535" i="2"/>
  <c r="BH535" i="2"/>
  <c r="BG535" i="2"/>
  <c r="BF535" i="2"/>
  <c r="T535" i="2"/>
  <c r="R535" i="2"/>
  <c r="P535"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6" i="2"/>
  <c r="BH526" i="2"/>
  <c r="BG526" i="2"/>
  <c r="BF526" i="2"/>
  <c r="T526" i="2"/>
  <c r="R526" i="2"/>
  <c r="P526" i="2"/>
  <c r="BI522" i="2"/>
  <c r="BH522" i="2"/>
  <c r="BG522" i="2"/>
  <c r="BF522" i="2"/>
  <c r="T522" i="2"/>
  <c r="R522" i="2"/>
  <c r="P522" i="2"/>
  <c r="BI520" i="2"/>
  <c r="BH520" i="2"/>
  <c r="BG520" i="2"/>
  <c r="BF520" i="2"/>
  <c r="T520" i="2"/>
  <c r="R520" i="2"/>
  <c r="P520" i="2"/>
  <c r="BI518" i="2"/>
  <c r="BH518" i="2"/>
  <c r="BG518" i="2"/>
  <c r="BF518" i="2"/>
  <c r="T518" i="2"/>
  <c r="R518" i="2"/>
  <c r="P518" i="2"/>
  <c r="BI516" i="2"/>
  <c r="BH516" i="2"/>
  <c r="BG516" i="2"/>
  <c r="BF516" i="2"/>
  <c r="T516" i="2"/>
  <c r="R516" i="2"/>
  <c r="P516" i="2"/>
  <c r="BI512" i="2"/>
  <c r="BH512" i="2"/>
  <c r="BG512" i="2"/>
  <c r="BF512" i="2"/>
  <c r="T512" i="2"/>
  <c r="R512" i="2"/>
  <c r="P512" i="2"/>
  <c r="BI510" i="2"/>
  <c r="BH510" i="2"/>
  <c r="BG510" i="2"/>
  <c r="BF510" i="2"/>
  <c r="T510" i="2"/>
  <c r="R510" i="2"/>
  <c r="P510" i="2"/>
  <c r="BI504" i="2"/>
  <c r="BH504" i="2"/>
  <c r="BG504" i="2"/>
  <c r="BF504" i="2"/>
  <c r="T504" i="2"/>
  <c r="R504" i="2"/>
  <c r="P504" i="2"/>
  <c r="BI502" i="2"/>
  <c r="BH502" i="2"/>
  <c r="BG502" i="2"/>
  <c r="BF502" i="2"/>
  <c r="T502" i="2"/>
  <c r="R502" i="2"/>
  <c r="P502" i="2"/>
  <c r="BI500" i="2"/>
  <c r="BH500" i="2"/>
  <c r="BG500" i="2"/>
  <c r="BF500" i="2"/>
  <c r="T500" i="2"/>
  <c r="R500" i="2"/>
  <c r="P500" i="2"/>
  <c r="BI495" i="2"/>
  <c r="BH495" i="2"/>
  <c r="BG495" i="2"/>
  <c r="BF495" i="2"/>
  <c r="T495" i="2"/>
  <c r="R495" i="2"/>
  <c r="P495" i="2"/>
  <c r="BI493" i="2"/>
  <c r="BH493" i="2"/>
  <c r="BG493" i="2"/>
  <c r="BF493" i="2"/>
  <c r="T493" i="2"/>
  <c r="R493" i="2"/>
  <c r="P493" i="2"/>
  <c r="BI491" i="2"/>
  <c r="BH491" i="2"/>
  <c r="BG491" i="2"/>
  <c r="BF491" i="2"/>
  <c r="T491" i="2"/>
  <c r="R491" i="2"/>
  <c r="P491" i="2"/>
  <c r="BI490" i="2"/>
  <c r="BH490" i="2"/>
  <c r="BG490" i="2"/>
  <c r="BF490" i="2"/>
  <c r="T490" i="2"/>
  <c r="R490" i="2"/>
  <c r="P490" i="2"/>
  <c r="BI483" i="2"/>
  <c r="BH483" i="2"/>
  <c r="BG483" i="2"/>
  <c r="BF483" i="2"/>
  <c r="T483" i="2"/>
  <c r="R483" i="2"/>
  <c r="P483" i="2"/>
  <c r="BI476" i="2"/>
  <c r="BH476" i="2"/>
  <c r="BG476" i="2"/>
  <c r="BF476" i="2"/>
  <c r="T476" i="2"/>
  <c r="R476" i="2"/>
  <c r="P476" i="2"/>
  <c r="BI468" i="2"/>
  <c r="BH468" i="2"/>
  <c r="BG468" i="2"/>
  <c r="BF468" i="2"/>
  <c r="T468" i="2"/>
  <c r="R468" i="2"/>
  <c r="P468" i="2"/>
  <c r="BI462" i="2"/>
  <c r="BH462" i="2"/>
  <c r="BG462" i="2"/>
  <c r="BF462" i="2"/>
  <c r="T462" i="2"/>
  <c r="R462" i="2"/>
  <c r="P462" i="2"/>
  <c r="BI460" i="2"/>
  <c r="BH460" i="2"/>
  <c r="BG460" i="2"/>
  <c r="BF460" i="2"/>
  <c r="T460" i="2"/>
  <c r="R460" i="2"/>
  <c r="P460" i="2"/>
  <c r="BI458" i="2"/>
  <c r="BH458" i="2"/>
  <c r="BG458" i="2"/>
  <c r="BF458" i="2"/>
  <c r="T458" i="2"/>
  <c r="R458" i="2"/>
  <c r="P458" i="2"/>
  <c r="BI455" i="2"/>
  <c r="BH455" i="2"/>
  <c r="BG455" i="2"/>
  <c r="BF455" i="2"/>
  <c r="T455" i="2"/>
  <c r="R455" i="2"/>
  <c r="P455" i="2"/>
  <c r="BI452" i="2"/>
  <c r="BH452" i="2"/>
  <c r="BG452" i="2"/>
  <c r="BF452" i="2"/>
  <c r="T452" i="2"/>
  <c r="R452" i="2"/>
  <c r="P452" i="2"/>
  <c r="BI449" i="2"/>
  <c r="BH449" i="2"/>
  <c r="BG449" i="2"/>
  <c r="BF449" i="2"/>
  <c r="T449" i="2"/>
  <c r="R449" i="2"/>
  <c r="P449" i="2"/>
  <c r="BI446" i="2"/>
  <c r="BH446" i="2"/>
  <c r="BG446" i="2"/>
  <c r="BF446" i="2"/>
  <c r="T446" i="2"/>
  <c r="R446" i="2"/>
  <c r="P446" i="2"/>
  <c r="BI438" i="2"/>
  <c r="BH438" i="2"/>
  <c r="BG438" i="2"/>
  <c r="BF438" i="2"/>
  <c r="T438" i="2"/>
  <c r="R438" i="2"/>
  <c r="P438" i="2"/>
  <c r="BI430" i="2"/>
  <c r="BH430" i="2"/>
  <c r="BG430" i="2"/>
  <c r="BF430" i="2"/>
  <c r="T430" i="2"/>
  <c r="R430" i="2"/>
  <c r="P430" i="2"/>
  <c r="BI425" i="2"/>
  <c r="BH425" i="2"/>
  <c r="BG425" i="2"/>
  <c r="BF425" i="2"/>
  <c r="T425" i="2"/>
  <c r="R425" i="2"/>
  <c r="P425" i="2"/>
  <c r="BI422" i="2"/>
  <c r="BH422" i="2"/>
  <c r="BG422" i="2"/>
  <c r="BF422" i="2"/>
  <c r="T422" i="2"/>
  <c r="R422" i="2"/>
  <c r="P422" i="2"/>
  <c r="BI421" i="2"/>
  <c r="BH421" i="2"/>
  <c r="BG421" i="2"/>
  <c r="BF421" i="2"/>
  <c r="T421" i="2"/>
  <c r="R421" i="2"/>
  <c r="P421" i="2"/>
  <c r="BI420" i="2"/>
  <c r="BH420" i="2"/>
  <c r="BG420" i="2"/>
  <c r="BF420" i="2"/>
  <c r="T420" i="2"/>
  <c r="R420" i="2"/>
  <c r="P420" i="2"/>
  <c r="BI414" i="2"/>
  <c r="BH414" i="2"/>
  <c r="BG414" i="2"/>
  <c r="BF414" i="2"/>
  <c r="T414" i="2"/>
  <c r="R414" i="2"/>
  <c r="P414" i="2"/>
  <c r="BI410" i="2"/>
  <c r="BH410" i="2"/>
  <c r="BG410" i="2"/>
  <c r="BF410" i="2"/>
  <c r="T410" i="2"/>
  <c r="R410" i="2"/>
  <c r="P410" i="2"/>
  <c r="BI406" i="2"/>
  <c r="BH406" i="2"/>
  <c r="BG406" i="2"/>
  <c r="BF406" i="2"/>
  <c r="T406" i="2"/>
  <c r="R406" i="2"/>
  <c r="P406" i="2"/>
  <c r="BI400" i="2"/>
  <c r="BH400" i="2"/>
  <c r="BG400" i="2"/>
  <c r="BF400" i="2"/>
  <c r="T400" i="2"/>
  <c r="R400" i="2"/>
  <c r="P400"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7" i="2"/>
  <c r="BH387" i="2"/>
  <c r="BG387" i="2"/>
  <c r="BF387" i="2"/>
  <c r="T387" i="2"/>
  <c r="R387" i="2"/>
  <c r="P387" i="2"/>
  <c r="BI380" i="2"/>
  <c r="BH380" i="2"/>
  <c r="BG380" i="2"/>
  <c r="BF380" i="2"/>
  <c r="T380" i="2"/>
  <c r="R380" i="2"/>
  <c r="P380" i="2"/>
  <c r="BI376" i="2"/>
  <c r="BH376" i="2"/>
  <c r="BG376" i="2"/>
  <c r="BF376" i="2"/>
  <c r="T376" i="2"/>
  <c r="R376" i="2"/>
  <c r="P376" i="2"/>
  <c r="BI371" i="2"/>
  <c r="BH371" i="2"/>
  <c r="BG371" i="2"/>
  <c r="BF371" i="2"/>
  <c r="T371" i="2"/>
  <c r="R371" i="2"/>
  <c r="P371" i="2"/>
  <c r="BI366" i="2"/>
  <c r="BH366" i="2"/>
  <c r="BG366" i="2"/>
  <c r="BF366" i="2"/>
  <c r="T366" i="2"/>
  <c r="R366" i="2"/>
  <c r="P366" i="2"/>
  <c r="BI360" i="2"/>
  <c r="BH360" i="2"/>
  <c r="BG360" i="2"/>
  <c r="BF360" i="2"/>
  <c r="T360" i="2"/>
  <c r="R360" i="2"/>
  <c r="P360" i="2"/>
  <c r="BI358" i="2"/>
  <c r="BH358" i="2"/>
  <c r="BG358" i="2"/>
  <c r="BF358" i="2"/>
  <c r="T358" i="2"/>
  <c r="R358" i="2"/>
  <c r="P358" i="2"/>
  <c r="BI356" i="2"/>
  <c r="BH356" i="2"/>
  <c r="BG356" i="2"/>
  <c r="BF356" i="2"/>
  <c r="T356" i="2"/>
  <c r="R356" i="2"/>
  <c r="P356" i="2"/>
  <c r="BI355" i="2"/>
  <c r="BH355" i="2"/>
  <c r="BG355" i="2"/>
  <c r="BF355" i="2"/>
  <c r="T355" i="2"/>
  <c r="R355" i="2"/>
  <c r="P355" i="2"/>
  <c r="BI354" i="2"/>
  <c r="BH354" i="2"/>
  <c r="BG354" i="2"/>
  <c r="BF354" i="2"/>
  <c r="T354" i="2"/>
  <c r="R354" i="2"/>
  <c r="P354" i="2"/>
  <c r="BI353" i="2"/>
  <c r="BH353" i="2"/>
  <c r="BG353" i="2"/>
  <c r="BF353" i="2"/>
  <c r="T353" i="2"/>
  <c r="R353" i="2"/>
  <c r="P353" i="2"/>
  <c r="BI349" i="2"/>
  <c r="BH349" i="2"/>
  <c r="BG349" i="2"/>
  <c r="BF349" i="2"/>
  <c r="T349" i="2"/>
  <c r="R349" i="2"/>
  <c r="P349" i="2"/>
  <c r="BI346" i="2"/>
  <c r="BH346" i="2"/>
  <c r="BG346" i="2"/>
  <c r="BF346" i="2"/>
  <c r="T346" i="2"/>
  <c r="T345" i="2" s="1"/>
  <c r="R346" i="2"/>
  <c r="R345" i="2"/>
  <c r="P346" i="2"/>
  <c r="P345" i="2"/>
  <c r="BI343" i="2"/>
  <c r="BH343" i="2"/>
  <c r="BG343" i="2"/>
  <c r="BF343" i="2"/>
  <c r="T343" i="2"/>
  <c r="R343" i="2"/>
  <c r="P343" i="2"/>
  <c r="BI340" i="2"/>
  <c r="BH340" i="2"/>
  <c r="BG340" i="2"/>
  <c r="BF340" i="2"/>
  <c r="T340" i="2"/>
  <c r="R340" i="2"/>
  <c r="P340" i="2"/>
  <c r="BI336" i="2"/>
  <c r="BH336" i="2"/>
  <c r="BG336" i="2"/>
  <c r="BF336" i="2"/>
  <c r="T336" i="2"/>
  <c r="T335" i="2" s="1"/>
  <c r="R336" i="2"/>
  <c r="R335" i="2"/>
  <c r="P336" i="2"/>
  <c r="P335" i="2"/>
  <c r="BI330" i="2"/>
  <c r="BH330" i="2"/>
  <c r="BG330" i="2"/>
  <c r="BF330" i="2"/>
  <c r="T330" i="2"/>
  <c r="R330" i="2"/>
  <c r="P330" i="2"/>
  <c r="BI327" i="2"/>
  <c r="BH327" i="2"/>
  <c r="BG327" i="2"/>
  <c r="BF327" i="2"/>
  <c r="T327" i="2"/>
  <c r="R327" i="2"/>
  <c r="P327" i="2"/>
  <c r="BI324" i="2"/>
  <c r="BH324" i="2"/>
  <c r="BG324" i="2"/>
  <c r="BF324" i="2"/>
  <c r="T324" i="2"/>
  <c r="R324" i="2"/>
  <c r="P324" i="2"/>
  <c r="BI322" i="2"/>
  <c r="BH322" i="2"/>
  <c r="BG322" i="2"/>
  <c r="BF322" i="2"/>
  <c r="T322" i="2"/>
  <c r="R322" i="2"/>
  <c r="P322" i="2"/>
  <c r="BI320" i="2"/>
  <c r="BH320" i="2"/>
  <c r="BG320" i="2"/>
  <c r="BF320" i="2"/>
  <c r="T320" i="2"/>
  <c r="R320" i="2"/>
  <c r="P320" i="2"/>
  <c r="BI319" i="2"/>
  <c r="BH319" i="2"/>
  <c r="BG319" i="2"/>
  <c r="BF319" i="2"/>
  <c r="T319" i="2"/>
  <c r="R319" i="2"/>
  <c r="P319" i="2"/>
  <c r="BI318" i="2"/>
  <c r="BH318" i="2"/>
  <c r="BG318" i="2"/>
  <c r="BF318" i="2"/>
  <c r="T318" i="2"/>
  <c r="R318" i="2"/>
  <c r="P318" i="2"/>
  <c r="BI317" i="2"/>
  <c r="BH317" i="2"/>
  <c r="BG317" i="2"/>
  <c r="BF317" i="2"/>
  <c r="T317" i="2"/>
  <c r="R317" i="2"/>
  <c r="P317" i="2"/>
  <c r="BI316" i="2"/>
  <c r="BH316" i="2"/>
  <c r="BG316" i="2"/>
  <c r="BF316" i="2"/>
  <c r="T316" i="2"/>
  <c r="R316" i="2"/>
  <c r="P316"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7" i="2"/>
  <c r="BH307" i="2"/>
  <c r="BG307" i="2"/>
  <c r="BF307" i="2"/>
  <c r="T307" i="2"/>
  <c r="R307" i="2"/>
  <c r="P307" i="2"/>
  <c r="BI306" i="2"/>
  <c r="BH306" i="2"/>
  <c r="BG306" i="2"/>
  <c r="BF306" i="2"/>
  <c r="T306" i="2"/>
  <c r="R306" i="2"/>
  <c r="P306" i="2"/>
  <c r="BI305" i="2"/>
  <c r="BH305" i="2"/>
  <c r="BG305" i="2"/>
  <c r="BF305" i="2"/>
  <c r="T305" i="2"/>
  <c r="R305" i="2"/>
  <c r="P305" i="2"/>
  <c r="BI304" i="2"/>
  <c r="BH304" i="2"/>
  <c r="BG304" i="2"/>
  <c r="BF304" i="2"/>
  <c r="T304" i="2"/>
  <c r="R304" i="2"/>
  <c r="P304" i="2"/>
  <c r="BI300" i="2"/>
  <c r="BH300" i="2"/>
  <c r="BG300" i="2"/>
  <c r="BF300" i="2"/>
  <c r="T300" i="2"/>
  <c r="T299" i="2"/>
  <c r="R300" i="2"/>
  <c r="R299" i="2" s="1"/>
  <c r="P300" i="2"/>
  <c r="P299" i="2"/>
  <c r="BI294" i="2"/>
  <c r="BH294" i="2"/>
  <c r="BG294" i="2"/>
  <c r="BF294" i="2"/>
  <c r="T294" i="2"/>
  <c r="R294" i="2"/>
  <c r="P294" i="2"/>
  <c r="BI290" i="2"/>
  <c r="BH290" i="2"/>
  <c r="BG290" i="2"/>
  <c r="BF290" i="2"/>
  <c r="T290" i="2"/>
  <c r="R290" i="2"/>
  <c r="P290" i="2"/>
  <c r="BI284" i="2"/>
  <c r="BH284" i="2"/>
  <c r="BG284" i="2"/>
  <c r="BF284" i="2"/>
  <c r="T284" i="2"/>
  <c r="R284" i="2"/>
  <c r="P284" i="2"/>
  <c r="BI280" i="2"/>
  <c r="BH280" i="2"/>
  <c r="BG280" i="2"/>
  <c r="BF280" i="2"/>
  <c r="T280" i="2"/>
  <c r="R280" i="2"/>
  <c r="P280" i="2"/>
  <c r="BI276" i="2"/>
  <c r="BH276" i="2"/>
  <c r="BG276" i="2"/>
  <c r="BF276" i="2"/>
  <c r="T276" i="2"/>
  <c r="R276" i="2"/>
  <c r="P276" i="2"/>
  <c r="BI270" i="2"/>
  <c r="BH270" i="2"/>
  <c r="BG270" i="2"/>
  <c r="BF270" i="2"/>
  <c r="T270" i="2"/>
  <c r="R270" i="2"/>
  <c r="P270" i="2"/>
  <c r="BI265" i="2"/>
  <c r="BH265" i="2"/>
  <c r="BG265" i="2"/>
  <c r="BF265" i="2"/>
  <c r="T265" i="2"/>
  <c r="R265" i="2"/>
  <c r="P265" i="2"/>
  <c r="BI262" i="2"/>
  <c r="BH262" i="2"/>
  <c r="BG262" i="2"/>
  <c r="BF262" i="2"/>
  <c r="T262" i="2"/>
  <c r="R262" i="2"/>
  <c r="P262" i="2"/>
  <c r="BI258" i="2"/>
  <c r="BH258" i="2"/>
  <c r="BG258" i="2"/>
  <c r="BF258" i="2"/>
  <c r="T258" i="2"/>
  <c r="R258" i="2"/>
  <c r="P258" i="2"/>
  <c r="BI254" i="2"/>
  <c r="BH254" i="2"/>
  <c r="BG254" i="2"/>
  <c r="BF254" i="2"/>
  <c r="T254" i="2"/>
  <c r="R254" i="2"/>
  <c r="P254" i="2"/>
  <c r="BI252" i="2"/>
  <c r="BH252" i="2"/>
  <c r="BG252" i="2"/>
  <c r="BF252" i="2"/>
  <c r="T252" i="2"/>
  <c r="R252" i="2"/>
  <c r="P252" i="2"/>
  <c r="BI250" i="2"/>
  <c r="BH250" i="2"/>
  <c r="BG250" i="2"/>
  <c r="BF250" i="2"/>
  <c r="T250" i="2"/>
  <c r="R250" i="2"/>
  <c r="P250" i="2"/>
  <c r="BI246" i="2"/>
  <c r="BH246" i="2"/>
  <c r="BG246" i="2"/>
  <c r="BF246" i="2"/>
  <c r="T246" i="2"/>
  <c r="R246" i="2"/>
  <c r="P246" i="2"/>
  <c r="BI244" i="2"/>
  <c r="BH244" i="2"/>
  <c r="BG244" i="2"/>
  <c r="BF244" i="2"/>
  <c r="T244" i="2"/>
  <c r="R244" i="2"/>
  <c r="P244" i="2"/>
  <c r="BI239" i="2"/>
  <c r="BH239" i="2"/>
  <c r="BG239" i="2"/>
  <c r="BF239" i="2"/>
  <c r="T239" i="2"/>
  <c r="R239" i="2"/>
  <c r="P239" i="2"/>
  <c r="BI235" i="2"/>
  <c r="BH235" i="2"/>
  <c r="BG235" i="2"/>
  <c r="BF235" i="2"/>
  <c r="T235" i="2"/>
  <c r="R235" i="2"/>
  <c r="P235" i="2"/>
  <c r="BI232" i="2"/>
  <c r="BH232" i="2"/>
  <c r="BG232" i="2"/>
  <c r="BF232" i="2"/>
  <c r="T232" i="2"/>
  <c r="R232" i="2"/>
  <c r="P232" i="2"/>
  <c r="BI223" i="2"/>
  <c r="BH223" i="2"/>
  <c r="BG223" i="2"/>
  <c r="BF223" i="2"/>
  <c r="T223" i="2"/>
  <c r="R223" i="2"/>
  <c r="P223" i="2"/>
  <c r="BI215" i="2"/>
  <c r="BH215" i="2"/>
  <c r="BG215" i="2"/>
  <c r="BF215" i="2"/>
  <c r="T215" i="2"/>
  <c r="R215" i="2"/>
  <c r="P215" i="2"/>
  <c r="BI209" i="2"/>
  <c r="BH209" i="2"/>
  <c r="BG209" i="2"/>
  <c r="BF209" i="2"/>
  <c r="T209" i="2"/>
  <c r="R209" i="2"/>
  <c r="P209" i="2"/>
  <c r="BI207" i="2"/>
  <c r="BH207" i="2"/>
  <c r="BG207" i="2"/>
  <c r="BF207" i="2"/>
  <c r="T207" i="2"/>
  <c r="R207" i="2"/>
  <c r="P207" i="2"/>
  <c r="BI205" i="2"/>
  <c r="BH205" i="2"/>
  <c r="BG205" i="2"/>
  <c r="BF205" i="2"/>
  <c r="T205" i="2"/>
  <c r="R205" i="2"/>
  <c r="P205" i="2"/>
  <c r="BI199" i="2"/>
  <c r="BH199" i="2"/>
  <c r="BG199" i="2"/>
  <c r="BF199" i="2"/>
  <c r="T199" i="2"/>
  <c r="R199" i="2"/>
  <c r="P199"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4" i="2"/>
  <c r="BH184" i="2"/>
  <c r="BG184" i="2"/>
  <c r="BF184" i="2"/>
  <c r="T184" i="2"/>
  <c r="T167" i="2"/>
  <c r="R184" i="2"/>
  <c r="P184" i="2"/>
  <c r="BI168" i="2"/>
  <c r="BH168" i="2"/>
  <c r="BG168" i="2"/>
  <c r="BF168" i="2"/>
  <c r="T168" i="2"/>
  <c r="R168" i="2"/>
  <c r="R167" i="2" s="1"/>
  <c r="P168" i="2"/>
  <c r="P167" i="2" s="1"/>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7" i="2"/>
  <c r="BH147" i="2"/>
  <c r="BG147" i="2"/>
  <c r="BF147" i="2"/>
  <c r="T147" i="2"/>
  <c r="R147" i="2"/>
  <c r="P147" i="2"/>
  <c r="J140" i="2"/>
  <c r="J139" i="2"/>
  <c r="F139" i="2"/>
  <c r="F137" i="2"/>
  <c r="E135" i="2"/>
  <c r="J92" i="2"/>
  <c r="J91" i="2"/>
  <c r="F91" i="2"/>
  <c r="F89" i="2"/>
  <c r="E87" i="2"/>
  <c r="J18" i="2"/>
  <c r="E18" i="2"/>
  <c r="F92" i="2" s="1"/>
  <c r="J17" i="2"/>
  <c r="J12" i="2"/>
  <c r="J89" i="2"/>
  <c r="E7" i="2"/>
  <c r="E85" i="2"/>
  <c r="AS94" i="1"/>
  <c r="L90" i="1"/>
  <c r="AM90" i="1"/>
  <c r="AM89" i="1"/>
  <c r="L89" i="1"/>
  <c r="AM87" i="1"/>
  <c r="L87" i="1"/>
  <c r="L85" i="1"/>
  <c r="L84" i="1"/>
  <c r="BK541" i="2"/>
  <c r="J510" i="2"/>
  <c r="J393" i="2"/>
  <c r="J270" i="2"/>
  <c r="BK190" i="2"/>
  <c r="BK532" i="2"/>
  <c r="BK452" i="2"/>
  <c r="J387" i="2"/>
  <c r="BK312" i="2"/>
  <c r="BK246" i="2"/>
  <c r="J549" i="2"/>
  <c r="BK393" i="2"/>
  <c r="J311" i="2"/>
  <c r="J209" i="2"/>
  <c r="BK153" i="2"/>
  <c r="J528" i="2"/>
  <c r="J460" i="2"/>
  <c r="J330" i="2"/>
  <c r="BK280" i="2"/>
  <c r="BK209" i="2"/>
  <c r="BK535" i="2"/>
  <c r="J410" i="2"/>
  <c r="BK355" i="2"/>
  <c r="J276" i="2"/>
  <c r="BK516" i="2"/>
  <c r="J355" i="2"/>
  <c r="BK305" i="2"/>
  <c r="BK168" i="2"/>
  <c r="BK490" i="2"/>
  <c r="J360" i="2"/>
  <c r="BK300" i="2"/>
  <c r="BK493" i="3"/>
  <c r="BK387" i="3"/>
  <c r="J158" i="3"/>
  <c r="J426" i="3"/>
  <c r="BK334" i="3"/>
  <c r="J502" i="3"/>
  <c r="BK406" i="3"/>
  <c r="J248" i="3"/>
  <c r="J503" i="3"/>
  <c r="BK359" i="3"/>
  <c r="BK126" i="3"/>
  <c r="J399" i="3"/>
  <c r="BK492" i="3"/>
  <c r="J366" i="3"/>
  <c r="BK505" i="3"/>
  <c r="BK450" i="3"/>
  <c r="BK300" i="3"/>
  <c r="J204" i="3"/>
  <c r="BK249" i="4"/>
  <c r="BK311" i="4"/>
  <c r="J270" i="4"/>
  <c r="BK234" i="4"/>
  <c r="BK166" i="4"/>
  <c r="J293" i="4"/>
  <c r="J253" i="4"/>
  <c r="J136" i="4"/>
  <c r="J301" i="4"/>
  <c r="J239" i="4"/>
  <c r="BK160" i="4"/>
  <c r="BK257" i="4"/>
  <c r="J160" i="4"/>
  <c r="BK269" i="4"/>
  <c r="J227" i="4"/>
  <c r="BK134" i="4"/>
  <c r="BK219" i="4"/>
  <c r="J130" i="4"/>
  <c r="BK270" i="4"/>
  <c r="J221" i="4"/>
  <c r="J142" i="4"/>
  <c r="J122" i="5"/>
  <c r="BK126" i="5"/>
  <c r="J130" i="5"/>
  <c r="BK143" i="5"/>
  <c r="J123" i="5"/>
  <c r="J138" i="5"/>
  <c r="J526" i="2"/>
  <c r="BK430" i="2"/>
  <c r="BK320" i="2"/>
  <c r="BK235" i="2"/>
  <c r="J554" i="2"/>
  <c r="BK491" i="2"/>
  <c r="BK391" i="2"/>
  <c r="J318" i="2"/>
  <c r="BK252" i="2"/>
  <c r="J539" i="2"/>
  <c r="J458" i="2"/>
  <c r="J340" i="2"/>
  <c r="J290" i="2"/>
  <c r="BK196" i="2"/>
  <c r="J532" i="2"/>
  <c r="BK410" i="2"/>
  <c r="BK316" i="2"/>
  <c r="BK232" i="2"/>
  <c r="J545" i="2"/>
  <c r="BK455" i="2"/>
  <c r="J371" i="2"/>
  <c r="J280" i="2"/>
  <c r="BK556" i="2"/>
  <c r="BK425" i="2"/>
  <c r="J349" i="2"/>
  <c r="BK294" i="2"/>
  <c r="BK510" i="2"/>
  <c r="BK458" i="2"/>
  <c r="BK311" i="2"/>
  <c r="J157" i="2"/>
  <c r="BK422" i="3"/>
  <c r="BK304" i="3"/>
  <c r="J499" i="3"/>
  <c r="BK380" i="3"/>
  <c r="BK236" i="3"/>
  <c r="BK480" i="3"/>
  <c r="BK362" i="3"/>
  <c r="J231" i="3"/>
  <c r="J394" i="3"/>
  <c r="J480" i="3"/>
  <c r="J304" i="3"/>
  <c r="J464" i="3"/>
  <c r="BK132" i="3"/>
  <c r="BK438" i="3"/>
  <c r="J245" i="3"/>
  <c r="BK298" i="4"/>
  <c r="BK178" i="4"/>
  <c r="J300" i="4"/>
  <c r="BK263" i="4"/>
  <c r="BK223" i="4"/>
  <c r="BK132" i="4"/>
  <c r="BK291" i="4"/>
  <c r="BK170" i="4"/>
  <c r="J311" i="4"/>
  <c r="BK268" i="4"/>
  <c r="J213" i="4"/>
  <c r="BK162" i="4"/>
  <c r="J249" i="4"/>
  <c r="BK215" i="4"/>
  <c r="J276" i="4"/>
  <c r="J238" i="4"/>
  <c r="J211" i="4"/>
  <c r="J288" i="4"/>
  <c r="BK174" i="4"/>
  <c r="BK313" i="4"/>
  <c r="BK266" i="4"/>
  <c r="BK211" i="4"/>
  <c r="J134" i="4"/>
  <c r="J127" i="5"/>
  <c r="BK135" i="5"/>
  <c r="J135" i="5"/>
  <c r="J132" i="5"/>
  <c r="BK123" i="5"/>
  <c r="J131" i="5"/>
  <c r="BK534" i="2"/>
  <c r="BK446" i="2"/>
  <c r="BK353" i="2"/>
  <c r="J223" i="2"/>
  <c r="J155" i="2"/>
  <c r="BK495" i="2"/>
  <c r="BK421" i="2"/>
  <c r="BK327" i="2"/>
  <c r="BK276" i="2"/>
  <c r="BK147" i="2"/>
  <c r="J462" i="2"/>
  <c r="J343" i="2"/>
  <c r="BK258" i="2"/>
  <c r="BK188" i="2"/>
  <c r="BK512" i="2"/>
  <c r="J356" i="2"/>
  <c r="J315" i="2"/>
  <c r="BK262" i="2"/>
  <c r="BK184" i="2"/>
  <c r="J468" i="2"/>
  <c r="J376" i="2"/>
  <c r="J317" i="2"/>
  <c r="BK205" i="2"/>
  <c r="BK528" i="2"/>
  <c r="J406" i="2"/>
  <c r="J310" i="2"/>
  <c r="J199" i="2"/>
  <c r="BK526" i="2"/>
  <c r="BK483" i="2"/>
  <c r="BK349" i="2"/>
  <c r="BK254" i="2"/>
  <c r="J472" i="3"/>
  <c r="BK204" i="3"/>
  <c r="BK446" i="3"/>
  <c r="BK353" i="3"/>
  <c r="BK503" i="3"/>
  <c r="J442" i="3"/>
  <c r="J334" i="3"/>
  <c r="J151" i="3"/>
  <c r="BK403" i="3"/>
  <c r="BK140" i="3"/>
  <c r="J422" i="3"/>
  <c r="J195" i="3"/>
  <c r="J434" i="3"/>
  <c r="J505" i="3"/>
  <c r="BK454" i="3"/>
  <c r="BK418" i="3"/>
  <c r="J232" i="3"/>
  <c r="J284" i="4"/>
  <c r="J166" i="4"/>
  <c r="J291" i="4"/>
  <c r="J245" i="4"/>
  <c r="J172" i="4"/>
  <c r="BK295" i="4"/>
  <c r="J215" i="4"/>
  <c r="BK142" i="4"/>
  <c r="BK305" i="4"/>
  <c r="BK259" i="4"/>
  <c r="BK136" i="4"/>
  <c r="J263" i="4"/>
  <c r="BK186" i="4"/>
  <c r="BK241" i="4"/>
  <c r="J217" i="4"/>
  <c r="BK307" i="4"/>
  <c r="J198" i="4"/>
  <c r="BK301" i="4"/>
  <c r="J268" i="4"/>
  <c r="BK213" i="4"/>
  <c r="BK172" i="4"/>
  <c r="BK141" i="5"/>
  <c r="BK140" i="5"/>
  <c r="BK132" i="5"/>
  <c r="BK136" i="5"/>
  <c r="BK131" i="5"/>
  <c r="BK134" i="5"/>
  <c r="J518" i="2"/>
  <c r="BK449" i="2"/>
  <c r="J336" i="2"/>
  <c r="J265" i="2"/>
  <c r="J194" i="2"/>
  <c r="J512" i="2"/>
  <c r="J425" i="2"/>
  <c r="BK346" i="2"/>
  <c r="J294" i="2"/>
  <c r="J190" i="2"/>
  <c r="BK522" i="2"/>
  <c r="BK380" i="2"/>
  <c r="J313" i="2"/>
  <c r="BK239" i="2"/>
  <c r="J541" i="2"/>
  <c r="BK468" i="2"/>
  <c r="J358" i="2"/>
  <c r="BK314" i="2"/>
  <c r="BK250" i="2"/>
  <c r="J188" i="2"/>
  <c r="J522" i="2"/>
  <c r="J422" i="2"/>
  <c r="J327" i="2"/>
  <c r="J254" i="2"/>
  <c r="BK549" i="2"/>
  <c r="J420" i="2"/>
  <c r="BK343" i="2"/>
  <c r="BK284" i="2"/>
  <c r="BK537" i="2"/>
  <c r="J495" i="2"/>
  <c r="BK356" i="2"/>
  <c r="J284" i="2"/>
  <c r="BK409" i="3"/>
  <c r="BK139" i="3"/>
  <c r="J460" i="3"/>
  <c r="BK369" i="3"/>
  <c r="BK149" i="3"/>
  <c r="J438" i="3"/>
  <c r="J320" i="3"/>
  <c r="BK195" i="3"/>
  <c r="BK399" i="3"/>
  <c r="BK151" i="3"/>
  <c r="BK434" i="3"/>
  <c r="J387" i="3"/>
  <c r="J132" i="3"/>
  <c r="J406" i="3"/>
  <c r="J242" i="3"/>
  <c r="BK485" i="3"/>
  <c r="BK426" i="3"/>
  <c r="BK260" i="3"/>
  <c r="J304" i="4"/>
  <c r="J225" i="4"/>
  <c r="BK308" i="4"/>
  <c r="J273" i="4"/>
  <c r="J241" i="4"/>
  <c r="BK180" i="4"/>
  <c r="J307" i="4"/>
  <c r="BK282" i="4"/>
  <c r="BK140" i="4"/>
  <c r="BK284" i="4"/>
  <c r="J247" i="4"/>
  <c r="J188" i="4"/>
  <c r="BK300" i="4"/>
  <c r="J229" i="4"/>
  <c r="J162" i="4"/>
  <c r="J259" i="4"/>
  <c r="BK176" i="4"/>
  <c r="BK273" i="4"/>
  <c r="BK138" i="4"/>
  <c r="J289" i="4"/>
  <c r="J243" i="4"/>
  <c r="J168" i="4"/>
  <c r="BK145" i="5"/>
  <c r="J145" i="5"/>
  <c r="BK137" i="5"/>
  <c r="BK138" i="5"/>
  <c r="J134" i="5"/>
  <c r="BK129" i="5"/>
  <c r="J136" i="5"/>
  <c r="J516" i="2"/>
  <c r="BK422" i="2"/>
  <c r="BK290" i="2"/>
  <c r="BK215" i="2"/>
  <c r="BK539" i="2"/>
  <c r="BK420" i="2"/>
  <c r="J353" i="2"/>
  <c r="J262" i="2"/>
  <c r="BK545" i="2"/>
  <c r="J483" i="2"/>
  <c r="BK322" i="2"/>
  <c r="BK244" i="2"/>
  <c r="BK159" i="2"/>
  <c r="BK502" i="2"/>
  <c r="J391" i="2"/>
  <c r="J309" i="2"/>
  <c r="J244" i="2"/>
  <c r="BK155" i="2"/>
  <c r="J490" i="2"/>
  <c r="BK387" i="2"/>
  <c r="J319" i="2"/>
  <c r="BK265" i="2"/>
  <c r="BK460" i="2"/>
  <c r="BK395" i="2"/>
  <c r="BK318" i="2"/>
  <c r="J205" i="2"/>
  <c r="BK518" i="2"/>
  <c r="J414" i="2"/>
  <c r="BK340" i="2"/>
  <c r="J196" i="2"/>
  <c r="BK366" i="3"/>
  <c r="J492" i="3"/>
  <c r="J418" i="3"/>
  <c r="BK320" i="3"/>
  <c r="BK495" i="3"/>
  <c r="BK394" i="3"/>
  <c r="J260" i="3"/>
  <c r="J493" i="3"/>
  <c r="BK383" i="3"/>
  <c r="J484" i="3"/>
  <c r="J359" i="3"/>
  <c r="J126" i="3"/>
  <c r="J390" i="3"/>
  <c r="BK138" i="3"/>
  <c r="J446" i="3"/>
  <c r="J383" i="3"/>
  <c r="J149" i="3"/>
  <c r="BK236" i="4"/>
  <c r="BK302" i="4"/>
  <c r="J255" i="4"/>
  <c r="J207" i="4"/>
  <c r="J305" i="4"/>
  <c r="BK278" i="4"/>
  <c r="BK164" i="4"/>
  <c r="J308" i="4"/>
  <c r="J266" i="4"/>
  <c r="BK198" i="4"/>
  <c r="J297" i="4"/>
  <c r="J236" i="4"/>
  <c r="J140" i="4"/>
  <c r="BK247" i="4"/>
  <c r="BK168" i="4"/>
  <c r="BK238" i="4"/>
  <c r="BK293" i="4"/>
  <c r="BK255" i="4"/>
  <c r="J202" i="4"/>
  <c r="J164" i="4"/>
  <c r="J124" i="5"/>
  <c r="J129" i="5"/>
  <c r="J146" i="5"/>
  <c r="J133" i="5"/>
  <c r="J137" i="5"/>
  <c r="BK125" i="5"/>
  <c r="J538" i="2"/>
  <c r="BK476" i="2"/>
  <c r="J380" i="2"/>
  <c r="J258" i="2"/>
  <c r="J159" i="2"/>
  <c r="BK493" i="2"/>
  <c r="J395" i="2"/>
  <c r="BK313" i="2"/>
  <c r="J235" i="2"/>
  <c r="J534" i="2"/>
  <c r="J430" i="2"/>
  <c r="BK315" i="2"/>
  <c r="J252" i="2"/>
  <c r="J552" i="2"/>
  <c r="BK520" i="2"/>
  <c r="J452" i="2"/>
  <c r="J354" i="2"/>
  <c r="J307" i="2"/>
  <c r="BK223" i="2"/>
  <c r="J537" i="2"/>
  <c r="J421" i="2"/>
  <c r="J322" i="2"/>
  <c r="BK309" i="2"/>
  <c r="J168" i="2"/>
  <c r="J438" i="2"/>
  <c r="BK330" i="2"/>
  <c r="J304" i="2"/>
  <c r="J153" i="2"/>
  <c r="J493" i="2"/>
  <c r="BK376" i="2"/>
  <c r="J316" i="2"/>
  <c r="J495" i="3"/>
  <c r="BK376" i="3"/>
  <c r="BK502" i="3"/>
  <c r="J403" i="3"/>
  <c r="BK232" i="3"/>
  <c r="J450" i="3"/>
  <c r="BK373" i="3"/>
  <c r="BK242" i="3"/>
  <c r="BK442" i="3"/>
  <c r="J373" i="3"/>
  <c r="J138" i="3"/>
  <c r="BK390" i="3"/>
  <c r="BK231" i="3"/>
  <c r="J409" i="3"/>
  <c r="J249" i="3"/>
  <c r="BK499" i="3"/>
  <c r="J430" i="3"/>
  <c r="BK249" i="3"/>
  <c r="J139" i="3"/>
  <c r="BK245" i="4"/>
  <c r="J310" i="4"/>
  <c r="BK271" i="4"/>
  <c r="BK229" i="4"/>
  <c r="BK310" i="4"/>
  <c r="BK261" i="4"/>
  <c r="BK158" i="4"/>
  <c r="BK304" i="4"/>
  <c r="J261" i="4"/>
  <c r="BK202" i="4"/>
  <c r="BK144" i="4"/>
  <c r="BK239" i="4"/>
  <c r="BK207" i="4"/>
  <c r="BK297" i="4"/>
  <c r="J231" i="4"/>
  <c r="J151" i="4"/>
  <c r="BK217" i="4"/>
  <c r="J316" i="4"/>
  <c r="BK227" i="4"/>
  <c r="BK188" i="4"/>
  <c r="BK148" i="5"/>
  <c r="J148" i="5"/>
  <c r="BK128" i="5"/>
  <c r="J125" i="5"/>
  <c r="BK130" i="5"/>
  <c r="J143" i="5"/>
  <c r="BK122" i="5"/>
  <c r="J535" i="2"/>
  <c r="J491" i="2"/>
  <c r="J389" i="2"/>
  <c r="J314" i="2"/>
  <c r="BK207" i="2"/>
  <c r="BK552" i="2"/>
  <c r="BK438" i="2"/>
  <c r="BK354" i="2"/>
  <c r="BK307" i="2"/>
  <c r="BK192" i="2"/>
  <c r="J520" i="2"/>
  <c r="BK366" i="2"/>
  <c r="BK310" i="2"/>
  <c r="J207" i="2"/>
  <c r="BK538" i="2"/>
  <c r="BK462" i="2"/>
  <c r="J324" i="2"/>
  <c r="BK304" i="2"/>
  <c r="BK194" i="2"/>
  <c r="BK500" i="2"/>
  <c r="BK406" i="2"/>
  <c r="BK336" i="2"/>
  <c r="BK306" i="2"/>
  <c r="BK157" i="2"/>
  <c r="J446" i="2"/>
  <c r="BK371" i="2"/>
  <c r="J306" i="2"/>
  <c r="J250" i="2"/>
  <c r="J530" i="2"/>
  <c r="J449" i="2"/>
  <c r="J346" i="2"/>
  <c r="J246" i="2"/>
  <c r="BK468" i="3"/>
  <c r="J236" i="3"/>
  <c r="BK484" i="3"/>
  <c r="J376" i="3"/>
  <c r="BK191" i="3"/>
  <c r="BK464" i="3"/>
  <c r="J380" i="3"/>
  <c r="BK152" i="3"/>
  <c r="J349" i="3"/>
  <c r="BK414" i="3"/>
  <c r="BK158" i="3"/>
  <c r="BK430" i="3"/>
  <c r="J150" i="3"/>
  <c r="J476" i="3"/>
  <c r="BK349" i="3"/>
  <c r="J152" i="3"/>
  <c r="J278" i="4"/>
  <c r="BK130" i="4"/>
  <c r="BK281" i="4"/>
  <c r="BK232" i="4"/>
  <c r="J158" i="4"/>
  <c r="BK289" i="4"/>
  <c r="J144" i="4"/>
  <c r="J295" i="4"/>
  <c r="J232" i="4"/>
  <c r="J174" i="4"/>
  <c r="J281" i="4"/>
  <c r="J223" i="4"/>
  <c r="J170" i="4"/>
  <c r="J271" i="4"/>
  <c r="J138" i="4"/>
  <c r="BK243" i="4"/>
  <c r="BK316" i="4"/>
  <c r="BK276" i="4"/>
  <c r="J234" i="4"/>
  <c r="BK191" i="4"/>
  <c r="J132" i="4"/>
  <c r="BK133" i="5"/>
  <c r="J140" i="5"/>
  <c r="BK124" i="5"/>
  <c r="BK139" i="5"/>
  <c r="J126" i="5"/>
  <c r="J128" i="5"/>
  <c r="BK554" i="2"/>
  <c r="J455" i="2"/>
  <c r="J366" i="2"/>
  <c r="J232" i="2"/>
  <c r="J556" i="2"/>
  <c r="J476" i="2"/>
  <c r="BK358" i="2"/>
  <c r="BK317" i="2"/>
  <c r="J184" i="2"/>
  <c r="BK504" i="2"/>
  <c r="BK360" i="2"/>
  <c r="J305" i="2"/>
  <c r="J192" i="2"/>
  <c r="J504" i="2"/>
  <c r="J400" i="2"/>
  <c r="BK319" i="2"/>
  <c r="J300" i="2"/>
  <c r="J215" i="2"/>
  <c r="BK530" i="2"/>
  <c r="BK400" i="2"/>
  <c r="J312" i="2"/>
  <c r="J239" i="2"/>
  <c r="J500" i="2"/>
  <c r="BK414" i="2"/>
  <c r="BK324" i="2"/>
  <c r="BK270" i="2"/>
  <c r="J147" i="2"/>
  <c r="J502" i="2"/>
  <c r="BK389" i="2"/>
  <c r="J320" i="2"/>
  <c r="BK199" i="2"/>
  <c r="J454" i="3"/>
  <c r="J191" i="3"/>
  <c r="BK476" i="3"/>
  <c r="J362" i="3"/>
  <c r="J140" i="3"/>
  <c r="J414" i="3"/>
  <c r="J300" i="3"/>
  <c r="BK460" i="3"/>
  <c r="BK245" i="3"/>
  <c r="BK472" i="3"/>
  <c r="BK248" i="3"/>
  <c r="J485" i="3"/>
  <c r="J353" i="3"/>
  <c r="J468" i="3"/>
  <c r="J369" i="3"/>
  <c r="BK150" i="3"/>
  <c r="BK221" i="4"/>
  <c r="BK288" i="4"/>
  <c r="BK253" i="4"/>
  <c r="J178" i="4"/>
  <c r="J302" i="4"/>
  <c r="J186" i="4"/>
  <c r="J313" i="4"/>
  <c r="J269" i="4"/>
  <c r="BK231" i="4"/>
  <c r="J180" i="4"/>
  <c r="J282" i="4"/>
  <c r="J219" i="4"/>
  <c r="J298" i="4"/>
  <c r="J257" i="4"/>
  <c r="J191" i="4"/>
  <c r="BK286" i="4"/>
  <c r="BK151" i="4"/>
  <c r="J286" i="4"/>
  <c r="BK225" i="4"/>
  <c r="J176" i="4"/>
  <c r="BK147" i="5"/>
  <c r="J147" i="5"/>
  <c r="J139" i="5"/>
  <c r="J141" i="5"/>
  <c r="BK127" i="5"/>
  <c r="BK146" i="5"/>
  <c r="R214" i="2" l="1"/>
  <c r="P264" i="2"/>
  <c r="BK303" i="2"/>
  <c r="J303" i="2" s="1"/>
  <c r="J111" i="2" s="1"/>
  <c r="BK321" i="2"/>
  <c r="J321" i="2"/>
  <c r="J113" i="2"/>
  <c r="P339" i="2"/>
  <c r="P399" i="2"/>
  <c r="P424" i="2"/>
  <c r="R540" i="2"/>
  <c r="T125" i="3"/>
  <c r="BK303" i="3"/>
  <c r="J303" i="3"/>
  <c r="J99" i="3"/>
  <c r="T146" i="2"/>
  <c r="R187" i="2"/>
  <c r="T204" i="2"/>
  <c r="T203" i="2" s="1"/>
  <c r="R238" i="2"/>
  <c r="P289" i="2"/>
  <c r="P308" i="2"/>
  <c r="P348" i="2"/>
  <c r="P419" i="2"/>
  <c r="R475" i="2"/>
  <c r="BK348" i="3"/>
  <c r="J348" i="3" s="1"/>
  <c r="J100" i="3" s="1"/>
  <c r="P498" i="3"/>
  <c r="P197" i="4"/>
  <c r="P265" i="4"/>
  <c r="P209" i="4" s="1"/>
  <c r="P208" i="4" s="1"/>
  <c r="P146" i="2"/>
  <c r="P187" i="2"/>
  <c r="P145" i="2" s="1"/>
  <c r="BK204" i="2"/>
  <c r="J204" i="2"/>
  <c r="J103" i="2" s="1"/>
  <c r="BK238" i="2"/>
  <c r="BK213" i="2" s="1"/>
  <c r="J213" i="2" s="1"/>
  <c r="J104" i="2" s="1"/>
  <c r="J238" i="2"/>
  <c r="J106" i="2" s="1"/>
  <c r="BK289" i="2"/>
  <c r="J289" i="2"/>
  <c r="J108" i="2" s="1"/>
  <c r="T303" i="2"/>
  <c r="T302" i="2" s="1"/>
  <c r="T321" i="2"/>
  <c r="R339" i="2"/>
  <c r="R399" i="2"/>
  <c r="T424" i="2"/>
  <c r="T540" i="2"/>
  <c r="BK125" i="3"/>
  <c r="P303" i="3"/>
  <c r="P129" i="4"/>
  <c r="P128" i="4" s="1"/>
  <c r="R197" i="4"/>
  <c r="T265" i="4"/>
  <c r="BK146" i="2"/>
  <c r="J146" i="2" s="1"/>
  <c r="J99" i="2" s="1"/>
  <c r="BK187" i="2"/>
  <c r="J187" i="2"/>
  <c r="J101" i="2" s="1"/>
  <c r="P204" i="2"/>
  <c r="P203" i="2"/>
  <c r="T238" i="2"/>
  <c r="T289" i="2"/>
  <c r="T308" i="2"/>
  <c r="R348" i="2"/>
  <c r="R419" i="2"/>
  <c r="BK475" i="2"/>
  <c r="J475" i="2"/>
  <c r="J122" i="2" s="1"/>
  <c r="R125" i="3"/>
  <c r="R303" i="3"/>
  <c r="BK129" i="4"/>
  <c r="J129" i="4"/>
  <c r="J98" i="4" s="1"/>
  <c r="T197" i="4"/>
  <c r="R265" i="4"/>
  <c r="R146" i="2"/>
  <c r="T187" i="2"/>
  <c r="R204" i="2"/>
  <c r="R203" i="2" s="1"/>
  <c r="P238" i="2"/>
  <c r="R289" i="2"/>
  <c r="R308" i="2"/>
  <c r="BK348" i="2"/>
  <c r="J348" i="2" s="1"/>
  <c r="J118" i="2" s="1"/>
  <c r="BK419" i="2"/>
  <c r="J419" i="2"/>
  <c r="J120" i="2"/>
  <c r="P475" i="2"/>
  <c r="P348" i="3"/>
  <c r="P124" i="3" s="1"/>
  <c r="P123" i="3" s="1"/>
  <c r="AU96" i="1" s="1"/>
  <c r="R498" i="3"/>
  <c r="T129" i="4"/>
  <c r="T128" i="4"/>
  <c r="T210" i="4"/>
  <c r="R280" i="4"/>
  <c r="BK121" i="5"/>
  <c r="J121" i="5" s="1"/>
  <c r="J98" i="5" s="1"/>
  <c r="T214" i="2"/>
  <c r="BK264" i="2"/>
  <c r="J264" i="2"/>
  <c r="J107" i="2" s="1"/>
  <c r="P303" i="2"/>
  <c r="R321" i="2"/>
  <c r="T348" i="2"/>
  <c r="T419" i="2"/>
  <c r="BK424" i="2"/>
  <c r="J424" i="2"/>
  <c r="J121" i="2"/>
  <c r="P540" i="2"/>
  <c r="R348" i="3"/>
  <c r="T498" i="3"/>
  <c r="P210" i="4"/>
  <c r="P280" i="4"/>
  <c r="P121" i="5"/>
  <c r="P120" i="5" s="1"/>
  <c r="P119" i="5" s="1"/>
  <c r="AU98" i="1" s="1"/>
  <c r="BK144" i="5"/>
  <c r="J144" i="5"/>
  <c r="J99" i="5" s="1"/>
  <c r="P144" i="5"/>
  <c r="P214" i="2"/>
  <c r="P213" i="2" s="1"/>
  <c r="T264" i="2"/>
  <c r="R303" i="2"/>
  <c r="R302" i="2" s="1"/>
  <c r="P321" i="2"/>
  <c r="T339" i="2"/>
  <c r="T399" i="2"/>
  <c r="T475" i="2"/>
  <c r="P125" i="3"/>
  <c r="T303" i="3"/>
  <c r="BK498" i="3"/>
  <c r="J498" i="3"/>
  <c r="J102" i="3"/>
  <c r="BK210" i="4"/>
  <c r="J210" i="4"/>
  <c r="J104" i="4"/>
  <c r="BK265" i="4"/>
  <c r="J265" i="4"/>
  <c r="J105" i="4" s="1"/>
  <c r="T280" i="4"/>
  <c r="T121" i="5"/>
  <c r="R144" i="5"/>
  <c r="BK214" i="2"/>
  <c r="J214" i="2"/>
  <c r="J105" i="2" s="1"/>
  <c r="R264" i="2"/>
  <c r="BK308" i="2"/>
  <c r="J308" i="2"/>
  <c r="J112" i="2"/>
  <c r="BK339" i="2"/>
  <c r="J339" i="2"/>
  <c r="J116" i="2"/>
  <c r="BK399" i="2"/>
  <c r="J399" i="2"/>
  <c r="J119" i="2" s="1"/>
  <c r="R424" i="2"/>
  <c r="BK540" i="2"/>
  <c r="J540" i="2" s="1"/>
  <c r="J123" i="2" s="1"/>
  <c r="F34" i="3"/>
  <c r="BA96" i="1" s="1"/>
  <c r="T348" i="3"/>
  <c r="R129" i="4"/>
  <c r="R128" i="4"/>
  <c r="BK197" i="4"/>
  <c r="J197" i="4" s="1"/>
  <c r="J100" i="4" s="1"/>
  <c r="R210" i="4"/>
  <c r="R209" i="4" s="1"/>
  <c r="R208" i="4" s="1"/>
  <c r="BK280" i="4"/>
  <c r="J280" i="4"/>
  <c r="J106" i="4"/>
  <c r="R121" i="5"/>
  <c r="R120" i="5"/>
  <c r="R119" i="5"/>
  <c r="T144" i="5"/>
  <c r="BK167" i="2"/>
  <c r="J167" i="2" s="1"/>
  <c r="J100" i="2" s="1"/>
  <c r="BK299" i="2"/>
  <c r="J299" i="2" s="1"/>
  <c r="J109" i="2" s="1"/>
  <c r="BK494" i="3"/>
  <c r="J494" i="3" s="1"/>
  <c r="J101" i="3" s="1"/>
  <c r="BK206" i="4"/>
  <c r="J206" i="4"/>
  <c r="J101" i="4"/>
  <c r="BK504" i="3"/>
  <c r="J504" i="3"/>
  <c r="J103" i="3"/>
  <c r="BK190" i="4"/>
  <c r="J190" i="4"/>
  <c r="J99" i="4" s="1"/>
  <c r="BK335" i="2"/>
  <c r="J335" i="2"/>
  <c r="J114" i="2" s="1"/>
  <c r="BK345" i="2"/>
  <c r="J345" i="2"/>
  <c r="J117" i="2" s="1"/>
  <c r="BK315" i="4"/>
  <c r="J315" i="4" s="1"/>
  <c r="J107" i="4" s="1"/>
  <c r="J34" i="5"/>
  <c r="AW98" i="1" s="1"/>
  <c r="F34" i="5"/>
  <c r="BA98" i="1"/>
  <c r="F35" i="5"/>
  <c r="BB98" i="1"/>
  <c r="F36" i="5"/>
  <c r="BC98" i="1"/>
  <c r="F37" i="5"/>
  <c r="BD98" i="1" s="1"/>
  <c r="E109" i="5"/>
  <c r="BE127" i="5"/>
  <c r="BE133" i="5"/>
  <c r="F116" i="5"/>
  <c r="BE131" i="5"/>
  <c r="BE132" i="5"/>
  <c r="BE140" i="5"/>
  <c r="BE124" i="5"/>
  <c r="BE125" i="5"/>
  <c r="BE126" i="5"/>
  <c r="BE145" i="5"/>
  <c r="J113" i="5"/>
  <c r="BE128" i="5"/>
  <c r="BE129" i="5"/>
  <c r="BE130" i="5"/>
  <c r="BE134" i="5"/>
  <c r="BE135" i="5"/>
  <c r="BK209" i="4"/>
  <c r="BK208" i="4"/>
  <c r="J208" i="4" s="1"/>
  <c r="J102" i="4" s="1"/>
  <c r="BE141" i="5"/>
  <c r="BE143" i="5"/>
  <c r="BE147" i="5"/>
  <c r="BE148" i="5"/>
  <c r="BE122" i="5"/>
  <c r="BE123" i="5"/>
  <c r="BE136" i="5"/>
  <c r="BE137" i="5"/>
  <c r="BE138" i="5"/>
  <c r="BE139" i="5"/>
  <c r="BE146" i="5"/>
  <c r="F34" i="4"/>
  <c r="BA97" i="1" s="1"/>
  <c r="F36" i="4"/>
  <c r="BC97" i="1" s="1"/>
  <c r="J34" i="4"/>
  <c r="AW97" i="1"/>
  <c r="F37" i="4"/>
  <c r="BD97" i="1" s="1"/>
  <c r="F35" i="4"/>
  <c r="BB97" i="1" s="1"/>
  <c r="BE158" i="4"/>
  <c r="BE160" i="4"/>
  <c r="BE180" i="4"/>
  <c r="BE231" i="4"/>
  <c r="BE239" i="4"/>
  <c r="BE249" i="4"/>
  <c r="BE261" i="4"/>
  <c r="BE297" i="4"/>
  <c r="BE304" i="4"/>
  <c r="BE305" i="4"/>
  <c r="BE313" i="4"/>
  <c r="BE316" i="4"/>
  <c r="J125" i="3"/>
  <c r="J98" i="3" s="1"/>
  <c r="BE140" i="4"/>
  <c r="BE142" i="4"/>
  <c r="BE162" i="4"/>
  <c r="BE164" i="4"/>
  <c r="BE166" i="4"/>
  <c r="BE170" i="4"/>
  <c r="BE202" i="4"/>
  <c r="BE207" i="4"/>
  <c r="BE211" i="4"/>
  <c r="BE213" i="4"/>
  <c r="BE232" i="4"/>
  <c r="BE236" i="4"/>
  <c r="BE245" i="4"/>
  <c r="BE247" i="4"/>
  <c r="BE259" i="4"/>
  <c r="BE263" i="4"/>
  <c r="BE269" i="4"/>
  <c r="BE270" i="4"/>
  <c r="BE282" i="4"/>
  <c r="BE291" i="4"/>
  <c r="BE293" i="4"/>
  <c r="E85" i="4"/>
  <c r="J121" i="4"/>
  <c r="BE130" i="4"/>
  <c r="BE198" i="4"/>
  <c r="BE284" i="4"/>
  <c r="BE286" i="4"/>
  <c r="BE288" i="4"/>
  <c r="BE308" i="4"/>
  <c r="BE310" i="4"/>
  <c r="BE134" i="4"/>
  <c r="BE172" i="4"/>
  <c r="BE174" i="4"/>
  <c r="BE176" i="4"/>
  <c r="BE278" i="4"/>
  <c r="BE301" i="4"/>
  <c r="BE302" i="4"/>
  <c r="BE311" i="4"/>
  <c r="F92" i="4"/>
  <c r="BE132" i="4"/>
  <c r="BE151" i="4"/>
  <c r="BE215" i="4"/>
  <c r="BE217" i="4"/>
  <c r="BE219" i="4"/>
  <c r="BE234" i="4"/>
  <c r="BE243" i="4"/>
  <c r="BE253" i="4"/>
  <c r="BE255" i="4"/>
  <c r="BE271" i="4"/>
  <c r="BE273" i="4"/>
  <c r="BE276" i="4"/>
  <c r="BE281" i="4"/>
  <c r="BE298" i="4"/>
  <c r="BE178" i="4"/>
  <c r="BE221" i="4"/>
  <c r="BE223" i="4"/>
  <c r="BE227" i="4"/>
  <c r="BE229" i="4"/>
  <c r="BE136" i="4"/>
  <c r="BE138" i="4"/>
  <c r="BE144" i="4"/>
  <c r="BE168" i="4"/>
  <c r="BE188" i="4"/>
  <c r="BE191" i="4"/>
  <c r="BE225" i="4"/>
  <c r="BE257" i="4"/>
  <c r="BE266" i="4"/>
  <c r="BE268" i="4"/>
  <c r="BE307" i="4"/>
  <c r="BE186" i="4"/>
  <c r="BE238" i="4"/>
  <c r="BE241" i="4"/>
  <c r="BE289" i="4"/>
  <c r="BE295" i="4"/>
  <c r="BE300" i="4"/>
  <c r="R145" i="2"/>
  <c r="F36" i="3"/>
  <c r="BC96" i="1"/>
  <c r="F37" i="3"/>
  <c r="BD96" i="1" s="1"/>
  <c r="J34" i="3"/>
  <c r="AW96" i="1" s="1"/>
  <c r="F35" i="3"/>
  <c r="BB96" i="1" s="1"/>
  <c r="BK203" i="2"/>
  <c r="J203" i="2"/>
  <c r="J102" i="2" s="1"/>
  <c r="BE158" i="3"/>
  <c r="BE334" i="3"/>
  <c r="BE362" i="3"/>
  <c r="BE366" i="3"/>
  <c r="BE373" i="3"/>
  <c r="BE376" i="3"/>
  <c r="BE390" i="3"/>
  <c r="BE394" i="3"/>
  <c r="BE406" i="3"/>
  <c r="BE434" i="3"/>
  <c r="BE464" i="3"/>
  <c r="BE480" i="3"/>
  <c r="BE484" i="3"/>
  <c r="BE503" i="3"/>
  <c r="BE505" i="3"/>
  <c r="J89" i="3"/>
  <c r="BE152" i="3"/>
  <c r="BE191" i="3"/>
  <c r="BE195" i="3"/>
  <c r="BE204" i="3"/>
  <c r="BE231" i="3"/>
  <c r="BE320" i="3"/>
  <c r="BE399" i="3"/>
  <c r="BE403" i="3"/>
  <c r="E85" i="3"/>
  <c r="BE139" i="3"/>
  <c r="BE140" i="3"/>
  <c r="BE149" i="3"/>
  <c r="BE150" i="3"/>
  <c r="BE353" i="3"/>
  <c r="BE369" i="3"/>
  <c r="BE380" i="3"/>
  <c r="BE468" i="3"/>
  <c r="BE493" i="3"/>
  <c r="BE249" i="3"/>
  <c r="BE260" i="3"/>
  <c r="BE300" i="3"/>
  <c r="BE409" i="3"/>
  <c r="BE414" i="3"/>
  <c r="BE446" i="3"/>
  <c r="BE450" i="3"/>
  <c r="BE454" i="3"/>
  <c r="BE485" i="3"/>
  <c r="BE502" i="3"/>
  <c r="BK145" i="2"/>
  <c r="BE138" i="3"/>
  <c r="BE232" i="3"/>
  <c r="BE236" i="3"/>
  <c r="BE383" i="3"/>
  <c r="BE387" i="3"/>
  <c r="BE418" i="3"/>
  <c r="BE422" i="3"/>
  <c r="BE426" i="3"/>
  <c r="BE430" i="3"/>
  <c r="BE460" i="3"/>
  <c r="BE472" i="3"/>
  <c r="BE476" i="3"/>
  <c r="BE499" i="3"/>
  <c r="F92" i="3"/>
  <c r="BE242" i="3"/>
  <c r="BE245" i="3"/>
  <c r="BE304" i="3"/>
  <c r="BE349" i="3"/>
  <c r="BE495" i="3"/>
  <c r="BE126" i="3"/>
  <c r="BE132" i="3"/>
  <c r="BE151" i="3"/>
  <c r="BE248" i="3"/>
  <c r="BE359" i="3"/>
  <c r="BE438" i="3"/>
  <c r="BE442" i="3"/>
  <c r="BE492" i="3"/>
  <c r="F34" i="2"/>
  <c r="BA95" i="1"/>
  <c r="J34" i="2"/>
  <c r="AW95" i="1" s="1"/>
  <c r="F37" i="2"/>
  <c r="BD95" i="1" s="1"/>
  <c r="F35" i="2"/>
  <c r="BB95" i="1" s="1"/>
  <c r="F36" i="2"/>
  <c r="BC95" i="1" s="1"/>
  <c r="BC94" i="1" s="1"/>
  <c r="AY94" i="1" s="1"/>
  <c r="J137" i="2"/>
  <c r="BE155" i="2"/>
  <c r="BE244" i="2"/>
  <c r="BE252" i="2"/>
  <c r="BE315" i="2"/>
  <c r="BE317" i="2"/>
  <c r="BE324" i="2"/>
  <c r="BE327" i="2"/>
  <c r="BE330" i="2"/>
  <c r="BE336" i="2"/>
  <c r="BE353" i="2"/>
  <c r="BE354" i="2"/>
  <c r="BE387" i="2"/>
  <c r="BE422" i="2"/>
  <c r="BE452" i="2"/>
  <c r="BE455" i="2"/>
  <c r="BE504" i="2"/>
  <c r="BE552" i="2"/>
  <c r="BE157" i="2"/>
  <c r="BE190" i="2"/>
  <c r="BE192" i="2"/>
  <c r="BE194" i="2"/>
  <c r="BE207" i="2"/>
  <c r="BE209" i="2"/>
  <c r="BE265" i="2"/>
  <c r="BE280" i="2"/>
  <c r="BE290" i="2"/>
  <c r="BE307" i="2"/>
  <c r="BE312" i="2"/>
  <c r="BE313" i="2"/>
  <c r="BE319" i="2"/>
  <c r="BE320" i="2"/>
  <c r="BE340" i="2"/>
  <c r="BE360" i="2"/>
  <c r="BE366" i="2"/>
  <c r="BE458" i="2"/>
  <c r="BE476" i="2"/>
  <c r="BE483" i="2"/>
  <c r="BE490" i="2"/>
  <c r="BE493" i="2"/>
  <c r="BE495" i="2"/>
  <c r="BE510" i="2"/>
  <c r="BE520" i="2"/>
  <c r="BE532" i="2"/>
  <c r="BE534" i="2"/>
  <c r="BE538" i="2"/>
  <c r="BE539" i="2"/>
  <c r="BE545" i="2"/>
  <c r="BE147" i="2"/>
  <c r="BE196" i="2"/>
  <c r="BE199" i="2"/>
  <c r="BE223" i="2"/>
  <c r="BE246" i="2"/>
  <c r="BE250" i="2"/>
  <c r="BE262" i="2"/>
  <c r="BE305" i="2"/>
  <c r="BE318" i="2"/>
  <c r="BE358" i="2"/>
  <c r="BE380" i="2"/>
  <c r="BE462" i="2"/>
  <c r="E133" i="2"/>
  <c r="BE159" i="2"/>
  <c r="BE168" i="2"/>
  <c r="BE235" i="2"/>
  <c r="BE254" i="2"/>
  <c r="BE258" i="2"/>
  <c r="BE270" i="2"/>
  <c r="BE276" i="2"/>
  <c r="BE294" i="2"/>
  <c r="BE389" i="2"/>
  <c r="BE393" i="2"/>
  <c r="BE395" i="2"/>
  <c r="BE491" i="2"/>
  <c r="BE500" i="2"/>
  <c r="BE516" i="2"/>
  <c r="BE518" i="2"/>
  <c r="BE535" i="2"/>
  <c r="BE537" i="2"/>
  <c r="BE549" i="2"/>
  <c r="BE556" i="2"/>
  <c r="F140" i="2"/>
  <c r="BE184" i="2"/>
  <c r="BE205" i="2"/>
  <c r="BE215" i="2"/>
  <c r="BE239" i="2"/>
  <c r="BE300" i="2"/>
  <c r="BE314" i="2"/>
  <c r="BE371" i="2"/>
  <c r="BE376" i="2"/>
  <c r="BE391" i="2"/>
  <c r="BE446" i="2"/>
  <c r="BE460" i="2"/>
  <c r="BE512" i="2"/>
  <c r="BE541" i="2"/>
  <c r="BE554" i="2"/>
  <c r="BE188" i="2"/>
  <c r="BE232" i="2"/>
  <c r="BE306" i="2"/>
  <c r="BE309" i="2"/>
  <c r="BE310" i="2"/>
  <c r="BE311" i="2"/>
  <c r="BE316" i="2"/>
  <c r="BE322" i="2"/>
  <c r="BE400" i="2"/>
  <c r="BE406" i="2"/>
  <c r="BE410" i="2"/>
  <c r="BE414" i="2"/>
  <c r="BE430" i="2"/>
  <c r="BE449" i="2"/>
  <c r="BE502" i="2"/>
  <c r="BE522" i="2"/>
  <c r="BE526" i="2"/>
  <c r="BE528" i="2"/>
  <c r="BE530" i="2"/>
  <c r="BE153" i="2"/>
  <c r="BE284" i="2"/>
  <c r="BE304" i="2"/>
  <c r="BE343" i="2"/>
  <c r="BE346" i="2"/>
  <c r="BE349" i="2"/>
  <c r="BE355" i="2"/>
  <c r="BE356" i="2"/>
  <c r="BE420" i="2"/>
  <c r="BE421" i="2"/>
  <c r="BE425" i="2"/>
  <c r="BE438" i="2"/>
  <c r="BE468" i="2"/>
  <c r="BD94" i="1" l="1"/>
  <c r="W33" i="1" s="1"/>
  <c r="BA94" i="1"/>
  <c r="W30" i="1" s="1"/>
  <c r="BK128" i="4"/>
  <c r="T338" i="2"/>
  <c r="BK338" i="2"/>
  <c r="J338" i="2"/>
  <c r="J115" i="2"/>
  <c r="T120" i="5"/>
  <c r="T119" i="5" s="1"/>
  <c r="T209" i="4"/>
  <c r="T208" i="4" s="1"/>
  <c r="T127" i="4" s="1"/>
  <c r="R338" i="2"/>
  <c r="T124" i="3"/>
  <c r="T123" i="3"/>
  <c r="T145" i="2"/>
  <c r="R127" i="4"/>
  <c r="T213" i="2"/>
  <c r="R124" i="3"/>
  <c r="R123" i="3" s="1"/>
  <c r="P127" i="4"/>
  <c r="AU97" i="1"/>
  <c r="P302" i="2"/>
  <c r="P144" i="2" s="1"/>
  <c r="P143" i="2" s="1"/>
  <c r="AU95" i="1" s="1"/>
  <c r="BK124" i="3"/>
  <c r="BK123" i="3" s="1"/>
  <c r="J123" i="3" s="1"/>
  <c r="J96" i="3" s="1"/>
  <c r="P338" i="2"/>
  <c r="R213" i="2"/>
  <c r="R144" i="2" s="1"/>
  <c r="R143" i="2" s="1"/>
  <c r="BK120" i="5"/>
  <c r="BK119" i="5" s="1"/>
  <c r="J119" i="5" s="1"/>
  <c r="J96" i="5" s="1"/>
  <c r="BK302" i="2"/>
  <c r="J302" i="2" s="1"/>
  <c r="J110" i="2" s="1"/>
  <c r="BK127" i="4"/>
  <c r="J127" i="4" s="1"/>
  <c r="J30" i="4" s="1"/>
  <c r="AG97" i="1" s="1"/>
  <c r="J209" i="4"/>
  <c r="J103" i="4"/>
  <c r="J128" i="4"/>
  <c r="J97" i="4" s="1"/>
  <c r="J33" i="5"/>
  <c r="AV98" i="1" s="1"/>
  <c r="AT98" i="1" s="1"/>
  <c r="F33" i="5"/>
  <c r="AZ98" i="1"/>
  <c r="F33" i="4"/>
  <c r="AZ97" i="1" s="1"/>
  <c r="J33" i="4"/>
  <c r="AV97" i="1"/>
  <c r="AT97" i="1" s="1"/>
  <c r="BB94" i="1"/>
  <c r="W31" i="1"/>
  <c r="J145" i="2"/>
  <c r="J98" i="2" s="1"/>
  <c r="F33" i="3"/>
  <c r="AZ96" i="1"/>
  <c r="J33" i="3"/>
  <c r="AV96" i="1" s="1"/>
  <c r="AT96" i="1" s="1"/>
  <c r="W32" i="1"/>
  <c r="AW94" i="1"/>
  <c r="AK30" i="1" s="1"/>
  <c r="F33" i="2"/>
  <c r="AZ95" i="1"/>
  <c r="J33" i="2"/>
  <c r="AV95" i="1" s="1"/>
  <c r="AT95" i="1" s="1"/>
  <c r="AN97" i="1" l="1"/>
  <c r="T144" i="2"/>
  <c r="T143" i="2"/>
  <c r="J30" i="3"/>
  <c r="J39" i="3" s="1"/>
  <c r="J124" i="3"/>
  <c r="J97" i="3" s="1"/>
  <c r="BK144" i="2"/>
  <c r="J144" i="2"/>
  <c r="J97" i="2"/>
  <c r="J30" i="5"/>
  <c r="AG98" i="1"/>
  <c r="AN98" i="1"/>
  <c r="J120" i="5"/>
  <c r="J97" i="5"/>
  <c r="AU94" i="1"/>
  <c r="AX94" i="1"/>
  <c r="J96" i="4"/>
  <c r="J39" i="5"/>
  <c r="J39" i="4"/>
  <c r="AZ94" i="1"/>
  <c r="W29" i="1" s="1"/>
  <c r="AV94" i="1"/>
  <c r="AT94" i="1" s="1"/>
  <c r="AK29" i="1"/>
  <c r="AG96" i="1" l="1"/>
  <c r="AN96" i="1" s="1"/>
  <c r="BK143" i="2"/>
  <c r="J143" i="2"/>
  <c r="J96" i="2"/>
  <c r="J30" i="2" l="1"/>
  <c r="AG95" i="1"/>
  <c r="AG94" i="1"/>
  <c r="AK26" i="1"/>
  <c r="AK35" i="1"/>
  <c r="AN94" i="1" l="1"/>
  <c r="AN95" i="1"/>
  <c r="J39" i="2"/>
</calcChain>
</file>

<file path=xl/sharedStrings.xml><?xml version="1.0" encoding="utf-8"?>
<sst xmlns="http://schemas.openxmlformats.org/spreadsheetml/2006/main" count="11611" uniqueCount="1577">
  <si>
    <t>Export Komplet</t>
  </si>
  <si>
    <t/>
  </si>
  <si>
    <t>2.0</t>
  </si>
  <si>
    <t>ZAMOK</t>
  </si>
  <si>
    <t>False</t>
  </si>
  <si>
    <t>{4cea8668-6f01-4099-88c8-45ea16e49aa3}</t>
  </si>
  <si>
    <t>0,01</t>
  </si>
  <si>
    <t>21</t>
  </si>
  <si>
    <t>12</t>
  </si>
  <si>
    <t>REKAPITULACE STAVBY</t>
  </si>
  <si>
    <t>v ---  níže se nacházejí doplnkové a pomocné údaje k sestavám  --- v</t>
  </si>
  <si>
    <t>Návod na vyplnění</t>
  </si>
  <si>
    <t>0,001</t>
  </si>
  <si>
    <t>Kód:</t>
  </si>
  <si>
    <t>2014-088_KSUS_Iet</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</si>
  <si>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</si>
  <si>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</si>
  <si>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III/2444 a III/0105A Přezletice, průtah - I. etapa</t>
  </si>
  <si>
    <t>KSO:</t>
  </si>
  <si>
    <t>CC-CZ:</t>
  </si>
  <si>
    <t>Místo:</t>
  </si>
  <si>
    <t xml:space="preserve"> </t>
  </si>
  <si>
    <t>Datum:</t>
  </si>
  <si>
    <t>30. 1. 2024</t>
  </si>
  <si>
    <t>Zadavatel:</t>
  </si>
  <si>
    <t>IČ:</t>
  </si>
  <si>
    <t>KSÚS středočeského kraje, Obec Přezletice</t>
  </si>
  <si>
    <t>DIČ:</t>
  </si>
  <si>
    <t>Uchazeč:</t>
  </si>
  <si>
    <t>Vyplň údaj</t>
  </si>
  <si>
    <t>Projektant:</t>
  </si>
  <si>
    <t>27086135</t>
  </si>
  <si>
    <t>CR Project s.r.o.</t>
  </si>
  <si>
    <t>CZ27086135</t>
  </si>
  <si>
    <t>True</t>
  </si>
  <si>
    <t>Zpracovatel:</t>
  </si>
  <si>
    <t>0,1</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</si>
  <si>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</si>
  <si>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</si>
  <si>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</si>
  <si>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</si>
  <si>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</si>
  <si>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</si>
  <si>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</si>
  <si>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</si>
  <si>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</si>
  <si>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</si>
  <si>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</si>
  <si>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</si>
  <si>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</si>
  <si>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</si>
  <si>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</si>
  <si>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</si>
  <si>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</si>
  <si>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</si>
  <si>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</si>
  <si>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</si>
  <si>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</si>
  <si>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</si>
  <si>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</si>
  <si>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</si>
  <si>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</si>
  <si>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</si>
  <si>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</si>
  <si>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</si>
  <si>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</si>
  <si>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</si>
  <si>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</si>
  <si>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</si>
  <si>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</si>
  <si>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</si>
  <si>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</si>
  <si>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</si>
  <si>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</si>
  <si>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</si>
  <si>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</si>
  <si>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</si>
  <si>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</si>
  <si>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</si>
  <si>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</si>
  <si>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</si>
  <si>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</si>
  <si>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</si>
  <si>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</si>
  <si>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</si>
  <si>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SO.101-I</t>
  </si>
  <si>
    <t>SO.101-I - Komunikace a autobusové zálivy - I. etapa</t>
  </si>
  <si>
    <t>STA</t>
  </si>
  <si>
    <t>1</t>
  </si>
  <si>
    <t>{c9d89379-1af1-4bea-9cfd-c3007b21cd40}</t>
  </si>
  <si>
    <t>2</t>
  </si>
  <si>
    <t>SO.301-I</t>
  </si>
  <si>
    <t>SO.301-I - Dešťová kanalizace - I. etapa</t>
  </si>
  <si>
    <t>{6f6ef56d-6ddf-4521-b409-1edcf9817e05}</t>
  </si>
  <si>
    <t>SO.501-I</t>
  </si>
  <si>
    <t>SO.501-I - Přeložky plynovodního vedení - I. etapa</t>
  </si>
  <si>
    <t>ING</t>
  </si>
  <si>
    <t>{c5a8b4af-2cb4-4290-af55-1a824d9598a1}</t>
  </si>
  <si>
    <t>VRN</t>
  </si>
  <si>
    <t>Vedlejší rozpočtové náklady</t>
  </si>
  <si>
    <t>VON</t>
  </si>
  <si>
    <t>{63e81c34-9e03-4f1b-ba14-0e6a5fe41743}</t>
  </si>
  <si>
    <t>KRYCÍ LIST SOUPISU PRACÍ</t>
  </si>
  <si>
    <t>Objekt:</t>
  </si>
  <si>
    <t>SO.101-I - SO.101-I - Komunikace a autobusové zálivy - I. etapa</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</si>
  <si>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</si>
  <si>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</si>
  <si>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</si>
  <si>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</si>
  <si>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</si>
  <si>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</si>
  <si>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</si>
  <si>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</si>
  <si>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</si>
  <si>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</si>
  <si>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2 - Zakládání</t>
  </si>
  <si>
    <t xml:space="preserve">      R21 - Ochrany a úpravy inženýrských sítí</t>
  </si>
  <si>
    <t xml:space="preserve">    5 - Komunikace</t>
  </si>
  <si>
    <t xml:space="preserve">      R50 - Podkladní vrstvy</t>
  </si>
  <si>
    <t xml:space="preserve">      R51 - Komunikace pro automobilovou dopravu - asfalt</t>
  </si>
  <si>
    <t xml:space="preserve">      R55 - Pojížděná komunikace - zámková dlažba</t>
  </si>
  <si>
    <t xml:space="preserve">      R57 - Vjezdové ostrůvky a autobusové zastávky - žulová dlažba</t>
  </si>
  <si>
    <t xml:space="preserve">      R59 - Ostatní plochy komunikací</t>
  </si>
  <si>
    <t xml:space="preserve">    8 - Trubní vedení</t>
  </si>
  <si>
    <t xml:space="preserve">      R80 - Společné práce pro trubní vedení</t>
  </si>
  <si>
    <t xml:space="preserve">      R82 - Uliční vpusti a ostatní odvodnění</t>
  </si>
  <si>
    <t xml:space="preserve">      R85 - Drenážní potrubí</t>
  </si>
  <si>
    <t xml:space="preserve">      R86 - Povrchové odvodnění</t>
  </si>
  <si>
    <t xml:space="preserve">    9 - Ostatní konstrukce a práce-bourání</t>
  </si>
  <si>
    <t xml:space="preserve">      R90 - Společné práce pro bourání a konstrukce</t>
  </si>
  <si>
    <t xml:space="preserve">      R94 - Svodidla a ochranné prvky silnic</t>
  </si>
  <si>
    <t xml:space="preserve">      R95 - Osazení obrub, linek a palisád</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</si>
  <si>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</si>
  <si>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</si>
  <si>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</si>
  <si>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</si>
  <si>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</si>
  <si>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</si>
  <si>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</si>
  <si>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</si>
  <si>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</si>
  <si>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</si>
  <si>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</si>
  <si>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</si>
  <si>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</si>
  <si>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</si>
  <si>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</si>
  <si>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</si>
  <si>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</si>
  <si>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</si>
  <si>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</si>
  <si>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</si>
  <si>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</si>
  <si>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</si>
  <si>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</si>
  <si>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</si>
  <si>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</si>
  <si>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162751117</t>
  </si>
  <si>
    <t>Vodorovné přemístění přes 9 000 do 10000 m výkopku/sypaniny z horniny třídy těžitelnosti I skupiny 1 až 3</t>
  </si>
  <si>
    <t>m3</t>
  </si>
  <si>
    <t>CS ÚRS 2024 01</t>
  </si>
  <si>
    <t>4</t>
  </si>
  <si>
    <t>3</t>
  </si>
  <si>
    <t>-339249964</t>
  </si>
  <si>
    <t>VV</t>
  </si>
  <si>
    <t>Odvoz přebytečného výkopku na skládku:</t>
  </si>
  <si>
    <t>4279,352 "- z komunikací"</t>
  </si>
  <si>
    <t>110,925 "- z hloubení jam"</t>
  </si>
  <si>
    <t>573,60 "- z hloubení rýh"</t>
  </si>
  <si>
    <t>Součet</t>
  </si>
  <si>
    <t>162751119</t>
  </si>
  <si>
    <t>Příplatek k vodorovnému přemístění výkopku/sypaniny z horniny třídy těžitelnosti I skupiny 1 až 3 ZKD 1000 m přes 10000 m</t>
  </si>
  <si>
    <t>1031227165</t>
  </si>
  <si>
    <t>13*4963,877 "- odvoz dalších 13km"</t>
  </si>
  <si>
    <t>171201201</t>
  </si>
  <si>
    <t>Uložení sypaniny na skládky nebo meziskládky</t>
  </si>
  <si>
    <t>566473391</t>
  </si>
  <si>
    <t>4963,877 "- viz. položka č. 1627511xx - Vodorovné přemístění na skládku"</t>
  </si>
  <si>
    <t>1712012R01</t>
  </si>
  <si>
    <t>Poplatek za uložení zeminy a kamení na recyklační skládce kód odpadu 17 05 04</t>
  </si>
  <si>
    <t>t</t>
  </si>
  <si>
    <t>103120810</t>
  </si>
  <si>
    <t>4963,877*1,75 "- viz. položka č. 1627511xx - Vodorovné přemístění na skládku"</t>
  </si>
  <si>
    <t>5</t>
  </si>
  <si>
    <t>181152302</t>
  </si>
  <si>
    <t>Úprava pláně pro silnice a dálnice v zářezech se zhutněním</t>
  </si>
  <si>
    <t>m2</t>
  </si>
  <si>
    <t>-1848472522</t>
  </si>
  <si>
    <t>Pro komunikace a zpevněné plochy:</t>
  </si>
  <si>
    <t>7525,0*1,18 "- komunikace pro aut. dopravu - KS Ia"</t>
  </si>
  <si>
    <t>325,0*1,18 "- komunikace pro aut. dopravu - KS Ib"</t>
  </si>
  <si>
    <t>62,0*1,18 "- zastávky BUS - KS IIa"</t>
  </si>
  <si>
    <t>80,0*1,18 "- vjezdové ostrůvky - KS IIb"</t>
  </si>
  <si>
    <t>114,50*1,18 "- pojížděné plochy - zámk. dlažba"</t>
  </si>
  <si>
    <t>R11</t>
  </si>
  <si>
    <t>Zemní práce pro komunikace a konstrukce</t>
  </si>
  <si>
    <t>6</t>
  </si>
  <si>
    <t>122252205</t>
  </si>
  <si>
    <t>Odkopávky a prokopávky nezapažené pro silnice a dálnice v hornině třídy těžitelnosti I objem do 1000 m3 strojně</t>
  </si>
  <si>
    <t>672314885</t>
  </si>
  <si>
    <t>Odkop pro komunikace a zpevněné plochy:</t>
  </si>
  <si>
    <t>0,050*7525,0*1,11 "- komunikace pro aut. dopravu - KS Ia"</t>
  </si>
  <si>
    <t>0,050*325,0*1,11 "- komunikace pro aut. dopravu - KS Ib"</t>
  </si>
  <si>
    <t>0,220*62,0*1,11 "- zastávky BUS - KS IIa"</t>
  </si>
  <si>
    <t>0,110*80,0*1,11 "- vjezdové ostrůvky - KS IIb"</t>
  </si>
  <si>
    <t>0,050*114,50*1,05 "- pojížděné plochy - zámk. dlažba"</t>
  </si>
  <si>
    <t>Mezisoučet</t>
  </si>
  <si>
    <t>Odkop pro výměnu podloží:</t>
  </si>
  <si>
    <t>0,300*114,50*1,18 "- pojížděné plochy - zámk. dlažba"</t>
  </si>
  <si>
    <t>0,400*7525,0*1,18 "- komunikace pro aut. dopravu - KS Ia"</t>
  </si>
  <si>
    <t>0,400*325,0*1,18 "- komunikace pro aut. dopravu - KS Ib"</t>
  </si>
  <si>
    <t>0,400*62,0*1,18 "- zastávky BUS - KS IIa"</t>
  </si>
  <si>
    <t>0,400*80,0*1,18 "- vjezdové ostrůvky - KS IIb"</t>
  </si>
  <si>
    <t>7</t>
  </si>
  <si>
    <t>120001101</t>
  </si>
  <si>
    <t>Příplatek za ztížení odkopávky nebo prokopávky v blízkosti inženýrských sítí</t>
  </si>
  <si>
    <t>-2020034209</t>
  </si>
  <si>
    <t>Uvažováno s 5,0% objemu:</t>
  </si>
  <si>
    <t>4279,352*0,05</t>
  </si>
  <si>
    <t>R12</t>
  </si>
  <si>
    <t>Zemní práce pro odvodnění komunikací</t>
  </si>
  <si>
    <t>8</t>
  </si>
  <si>
    <t>131251205</t>
  </si>
  <si>
    <t>Hloubení jam zapažených v hornině třídy těžitelnosti I skupiny 3 objem do 1000 m3 strojně</t>
  </si>
  <si>
    <t>1948812354</t>
  </si>
  <si>
    <t>29*2,25*1,70 "- UV"</t>
  </si>
  <si>
    <t>9</t>
  </si>
  <si>
    <t>132251103</t>
  </si>
  <si>
    <t>Hloubení rýh nezapažených š do 800 mm v hornině třídy těžitelnosti I skupiny 3 objem do 100 m3 strojně</t>
  </si>
  <si>
    <t>489252066</t>
  </si>
  <si>
    <t>0,60*0,50*1912,0 "- drenáže"</t>
  </si>
  <si>
    <t>10</t>
  </si>
  <si>
    <t>151101102</t>
  </si>
  <si>
    <t>Zřízení příložného pažení a rozepření stěn rýh hl přes 2 do 4 m</t>
  </si>
  <si>
    <t>-1732171752</t>
  </si>
  <si>
    <t>29*4*1,50*1,70 "- UV"</t>
  </si>
  <si>
    <t>11</t>
  </si>
  <si>
    <t>151101112</t>
  </si>
  <si>
    <t>Odstranění příložného pažení a rozepření stěn rýh hl přes 2 do 4 m</t>
  </si>
  <si>
    <t>-326321668</t>
  </si>
  <si>
    <t>295,80 "- viz pol.č. 151101102 Zřízení příložného pažení"</t>
  </si>
  <si>
    <t>174101101</t>
  </si>
  <si>
    <t>Zásyp jam, šachet rýh nebo kolem objektů sypaninou se zhutněním</t>
  </si>
  <si>
    <t>-1661151531</t>
  </si>
  <si>
    <t>zásyp nakupovaným materiálem:</t>
  </si>
  <si>
    <t>29*2,05*1,70 "- UV"</t>
  </si>
  <si>
    <t>13</t>
  </si>
  <si>
    <t>M</t>
  </si>
  <si>
    <t>58331200</t>
  </si>
  <si>
    <t>štěrkopísek netříděný</t>
  </si>
  <si>
    <t>-143778892</t>
  </si>
  <si>
    <t>101,065*2 'Přepočtené koeficientem množství</t>
  </si>
  <si>
    <t>Zakládání</t>
  </si>
  <si>
    <t>R21</t>
  </si>
  <si>
    <t>Ochrany a úpravy inženýrských sítí</t>
  </si>
  <si>
    <t>14</t>
  </si>
  <si>
    <t>723000R12</t>
  </si>
  <si>
    <t>Posun podzemního vedení do 2,0 m od stávající trasy, vč. zemních  prací zapískování a výstražné fólie</t>
  </si>
  <si>
    <t>m</t>
  </si>
  <si>
    <t>-1397029170</t>
  </si>
  <si>
    <t>25,0+40,0+31,0+14,0+27,0+12,0 "- posun vedení sítí"</t>
  </si>
  <si>
    <t>15</t>
  </si>
  <si>
    <t>460510075</t>
  </si>
  <si>
    <t>Osazení kabelových prostupů z trub plastových do rýhy s obetonováním průměru přes 10 do 15 cm</t>
  </si>
  <si>
    <t>1551193612</t>
  </si>
  <si>
    <t>25,0+40,0+10,0+31,0+14,0+27,0+12,0</t>
  </si>
  <si>
    <t>16</t>
  </si>
  <si>
    <t>34571098</t>
  </si>
  <si>
    <t>trubka elektroinstalační dělená (chránička) D 100/110mm, HDPE</t>
  </si>
  <si>
    <t>-2105101995</t>
  </si>
  <si>
    <t>"Ztratné 5,0% -" 159,0*0,05</t>
  </si>
  <si>
    <t>Komunikace</t>
  </si>
  <si>
    <t>R50</t>
  </si>
  <si>
    <t>Podkladní vrstvy</t>
  </si>
  <si>
    <t>17</t>
  </si>
  <si>
    <t>564851111</t>
  </si>
  <si>
    <t>Podklad ze štěrkodrtě ŠD plochy přes 100 m2 tl 150 mm</t>
  </si>
  <si>
    <t>-1883659059</t>
  </si>
  <si>
    <t>podkladní vrstvy:</t>
  </si>
  <si>
    <t>2*7525,0*1,11 "- komunikace pro aut. dopravu - KS Ia"</t>
  </si>
  <si>
    <t>2*325,0*1,11 "- komunikace pro aut. dopravu - KS Ib"</t>
  </si>
  <si>
    <t>2*80,0*1,11 "- vjezdové ostrůvky - KS IIb"</t>
  </si>
  <si>
    <t>výměna podloží:</t>
  </si>
  <si>
    <t>2*114,50*1,18 "- pojížděné plochy - zámk. dlažba"</t>
  </si>
  <si>
    <t>18</t>
  </si>
  <si>
    <t>564861111</t>
  </si>
  <si>
    <t>Podklad ze štěrkodrtě ŠD plochy přes 100 m2 tl 200 mm</t>
  </si>
  <si>
    <t>-1726369737</t>
  </si>
  <si>
    <t>62,0*1,11 "- zastávky BUS - KS IIa"</t>
  </si>
  <si>
    <t>2*7525,0*1,18 "- komunikace pro aut. dopravu - KS Ia"</t>
  </si>
  <si>
    <t>2*325,0*1,18 "- komunikace pro aut. dopravu - KS Ib"</t>
  </si>
  <si>
    <t>2*62,0*1,18 "- zastávky BUS - KS IIa"</t>
  </si>
  <si>
    <t>2*80,0*1,18 "- vjezdové ostrůvky - KS IIb"</t>
  </si>
  <si>
    <t>19</t>
  </si>
  <si>
    <t>564871111</t>
  </si>
  <si>
    <t>Podklad ze štěrkodrtě ŠD plochy přes 100 m2 tl 250 mm</t>
  </si>
  <si>
    <t>1962162651</t>
  </si>
  <si>
    <t>114,50*1,05 "- pojížděné plochy - zámk. dlažba"</t>
  </si>
  <si>
    <t>20</t>
  </si>
  <si>
    <t>567142111</t>
  </si>
  <si>
    <t>Podklad ze směsi stmelené cementem SC C 8/10 (KSC I) tl 210 mm</t>
  </si>
  <si>
    <t>-2127578005</t>
  </si>
  <si>
    <t>62,0*1,05 "- zastávky BUS - KS IIa"</t>
  </si>
  <si>
    <t>R51</t>
  </si>
  <si>
    <t>Komunikace pro automobilovou dopravu - asfalt</t>
  </si>
  <si>
    <t>577134111</t>
  </si>
  <si>
    <t>Asfaltový beton vrstva obrusná ACO 11+ (ABS) tř. I tl 40 mm š do 3 m z nemodifikovaného asfaltu</t>
  </si>
  <si>
    <t>684947207</t>
  </si>
  <si>
    <t>4737,0+1293,0+729,0+766,0 "- komunikace pro aut. dopravu - KS Ia"</t>
  </si>
  <si>
    <t>31,0+115,0+37,0+32,0+39,0+71,0 "- komunikace pro aut. dopravu - KS Ib"</t>
  </si>
  <si>
    <t>103,0+64,0+47,0+104,0 "- komunikace pro aut. dopravu - KS Ic"</t>
  </si>
  <si>
    <t>22</t>
  </si>
  <si>
    <t>573231106R</t>
  </si>
  <si>
    <t>Postřik živičný spojovací ze silniční modifikované emulze v množství 0,30 kg/m2</t>
  </si>
  <si>
    <t>-785919766</t>
  </si>
  <si>
    <t>2*(4737,0+1293,0+729,0+766,0) "- komunikace pro aut. dopravu - KS Ia"</t>
  </si>
  <si>
    <t>23</t>
  </si>
  <si>
    <t>573231106</t>
  </si>
  <si>
    <t>Postřik živičný spojovací ze silniční emulze v množství 0,30 kg/m2</t>
  </si>
  <si>
    <t>1486029507</t>
  </si>
  <si>
    <t>24</t>
  </si>
  <si>
    <t>577155112</t>
  </si>
  <si>
    <t>Asfaltový beton vrstva ložní ACL 16 (ABH) tl 60 mm š do 3 m z nemodifikovaného asfaltu</t>
  </si>
  <si>
    <t>-606568804</t>
  </si>
  <si>
    <t>25</t>
  </si>
  <si>
    <t>565135111</t>
  </si>
  <si>
    <t>Asfaltový beton vrstva podkladní ACP 16 (obalované kamenivo OKS) tl 50 mm š do 3 m</t>
  </si>
  <si>
    <t>-1524806741</t>
  </si>
  <si>
    <t>26</t>
  </si>
  <si>
    <t>565155111</t>
  </si>
  <si>
    <t>Asfaltový beton vrstva podkladní ACP 16 (obalované kamenivo OKS) tl 70 mm š do 3 m</t>
  </si>
  <si>
    <t>-1178176129</t>
  </si>
  <si>
    <t>27</t>
  </si>
  <si>
    <t>573111112</t>
  </si>
  <si>
    <t>Postřik živičný infiltrační s posypem z asfaltu množství 1 kg/m2</t>
  </si>
  <si>
    <t>-1145204641</t>
  </si>
  <si>
    <t>28</t>
  </si>
  <si>
    <t>573191111</t>
  </si>
  <si>
    <t>Postřik infiltrační kationaktivní emulzí v množství 1 kg/m2</t>
  </si>
  <si>
    <t>-70917426</t>
  </si>
  <si>
    <t>R55</t>
  </si>
  <si>
    <t>Pojížděná komunikace - zámková dlažba</t>
  </si>
  <si>
    <t>29</t>
  </si>
  <si>
    <t>596212210</t>
  </si>
  <si>
    <t>Kladení zámkové dlažby pozemních komunikací ručně tl 80 mm skupiny A pl do 50 m2</t>
  </si>
  <si>
    <t>-393938692</t>
  </si>
  <si>
    <t>39,0 "- ul. Akátová"</t>
  </si>
  <si>
    <t>43,0 "- ul. Za Humny"</t>
  </si>
  <si>
    <t>32,50 "- ul. Jilmová"</t>
  </si>
  <si>
    <t>30</t>
  </si>
  <si>
    <t>59245020</t>
  </si>
  <si>
    <t>dlažba skladebná betonová 200x100mm tl 80mm přírodní</t>
  </si>
  <si>
    <t>769842391</t>
  </si>
  <si>
    <t>114,50 "- pojížděné komunikace"</t>
  </si>
  <si>
    <t>-13,40 "- odpočet slepecké dlažby"</t>
  </si>
  <si>
    <t>"Ztratné 2,0% -" 101,10*0,02</t>
  </si>
  <si>
    <t>31</t>
  </si>
  <si>
    <t>596212214</t>
  </si>
  <si>
    <t>Příplatek za kombinaci dvou barev u betonových dlažeb pozemních komunikací ručně tl 80 mm skupiny A</t>
  </si>
  <si>
    <t>864478958</t>
  </si>
  <si>
    <t>8,80 "- slepecká dlažba - vjezdy"</t>
  </si>
  <si>
    <t>4,60 "- slepecká přídlažba"</t>
  </si>
  <si>
    <t>32</t>
  </si>
  <si>
    <t>59245226</t>
  </si>
  <si>
    <t>dlažba pro nevidomé betonová 200x100mm tl 80mm barevná</t>
  </si>
  <si>
    <t>-300900868</t>
  </si>
  <si>
    <t>2,20+6,60 "- slepecká dlažba"</t>
  </si>
  <si>
    <t>"Ztratné 2,0% -" 8,80*0,02</t>
  </si>
  <si>
    <t>33</t>
  </si>
  <si>
    <t>59245004R</t>
  </si>
  <si>
    <t>dlažba tvar čtverec betonová 200x200x80mm přírodní, rovné hrany</t>
  </si>
  <si>
    <t>-1774465334</t>
  </si>
  <si>
    <t>Slepecká přídlažba:</t>
  </si>
  <si>
    <t>1,40*2+1,80</t>
  </si>
  <si>
    <t>"Ztratné 2,0% -" 4,60*0,02</t>
  </si>
  <si>
    <t>R57</t>
  </si>
  <si>
    <t>Vjezdové ostrůvky a autobusové zastávky - žulová dlažba</t>
  </si>
  <si>
    <t>34</t>
  </si>
  <si>
    <t>591111111</t>
  </si>
  <si>
    <t>Kladení dlažby z kostek velkých z kamene do lože z kameniva těženého tl 50 mm</t>
  </si>
  <si>
    <t>1222198966</t>
  </si>
  <si>
    <t>62,0 "- zastávky BUS - KS IIa"</t>
  </si>
  <si>
    <t>66,0+7,0+7,0 "- vjezdové ostrůvky - KS IIb"</t>
  </si>
  <si>
    <t>35</t>
  </si>
  <si>
    <t>58381008</t>
  </si>
  <si>
    <t>kostka štípaná dlažební žula velká 15/17</t>
  </si>
  <si>
    <t>-212688862</t>
  </si>
  <si>
    <t>142*1,02 'Přepočtené koeficientem množství</t>
  </si>
  <si>
    <t>R59</t>
  </si>
  <si>
    <t>Ostatní plochy komunikací</t>
  </si>
  <si>
    <t>36</t>
  </si>
  <si>
    <t>569851111</t>
  </si>
  <si>
    <t>Zpevnění krajnic štěrkodrtí tl 150 mm</t>
  </si>
  <si>
    <t>440485428</t>
  </si>
  <si>
    <t>12,0+78,0+31,0+19,0+6,0+7,0+33,0+19,0 "- krajnice a napojení podél komunikace"</t>
  </si>
  <si>
    <t>Trubní vedení</t>
  </si>
  <si>
    <t>R80</t>
  </si>
  <si>
    <t>Společné práce pro trubní vedení</t>
  </si>
  <si>
    <t>37</t>
  </si>
  <si>
    <t>899331111</t>
  </si>
  <si>
    <t>Výšková úprava uličního vstupu nebo vpusti do 200 mm zvýšením poklopu</t>
  </si>
  <si>
    <t>kus</t>
  </si>
  <si>
    <t>89593778</t>
  </si>
  <si>
    <t>38</t>
  </si>
  <si>
    <t>899332111</t>
  </si>
  <si>
    <t>Výšková úprava uličního vstupu nebo vpusti do 200 mm snížením poklopu</t>
  </si>
  <si>
    <t>2007168975</t>
  </si>
  <si>
    <t>39</t>
  </si>
  <si>
    <t>899431111</t>
  </si>
  <si>
    <t>Výšková úprava uličního vstupu nebo vpusti do 200 mm zvýšením krycího hrnce, šoupěte nebo hydrantu</t>
  </si>
  <si>
    <t>-1192174020</t>
  </si>
  <si>
    <t>40</t>
  </si>
  <si>
    <t>899432111</t>
  </si>
  <si>
    <t>Výšková úprava uličního vstupu nebo vpusti do 200 mm snížením krycího hrnce, šoupěte nebo hydrantu</t>
  </si>
  <si>
    <t>-1437508902</t>
  </si>
  <si>
    <t>R82</t>
  </si>
  <si>
    <t>Uliční vpusti a ostatní odvodnění</t>
  </si>
  <si>
    <t>41</t>
  </si>
  <si>
    <t>895941302</t>
  </si>
  <si>
    <t>Osazení vpusti uliční DN 450 z betonových dílců dno s kalištěm</t>
  </si>
  <si>
    <t>1409450177</t>
  </si>
  <si>
    <t>42</t>
  </si>
  <si>
    <t>59223852</t>
  </si>
  <si>
    <t>dno pro uliční vpusť s kalovou prohlubní betonové 450x300x50mm</t>
  </si>
  <si>
    <t>953242196</t>
  </si>
  <si>
    <t>43</t>
  </si>
  <si>
    <t>895941314</t>
  </si>
  <si>
    <t>Osazení vpusti uliční DN 450 z betonových dílců skruž horní 570 mm</t>
  </si>
  <si>
    <t>1041077554</t>
  </si>
  <si>
    <t>44</t>
  </si>
  <si>
    <t>59223858</t>
  </si>
  <si>
    <t>skruž betonová horní pro uliční vpusť 450x570x50mm</t>
  </si>
  <si>
    <t>-253335526</t>
  </si>
  <si>
    <t>45</t>
  </si>
  <si>
    <t>895941331</t>
  </si>
  <si>
    <t>Osazení vpusti uliční DN 450 z betonových dílců skruž průběžná s výtokem</t>
  </si>
  <si>
    <t>547155476</t>
  </si>
  <si>
    <t>46</t>
  </si>
  <si>
    <t>59223854</t>
  </si>
  <si>
    <t>skruž betonová s odtokem 150mm PVC pro uliční vpusť 450x350x50mm</t>
  </si>
  <si>
    <t>-1075395509</t>
  </si>
  <si>
    <t>47</t>
  </si>
  <si>
    <t>452112112</t>
  </si>
  <si>
    <t>Osazení betonových prstenců nebo rámů v do 100 mm pod poklopy a mříže</t>
  </si>
  <si>
    <t>-1148336889</t>
  </si>
  <si>
    <t>48</t>
  </si>
  <si>
    <t>59224011</t>
  </si>
  <si>
    <t>prstenec šachtový vyrovnávací betonový 625x100x60mm</t>
  </si>
  <si>
    <t>1070764571</t>
  </si>
  <si>
    <t>49</t>
  </si>
  <si>
    <t>899204112</t>
  </si>
  <si>
    <t>Osazení mříží litinových včetně rámů a košů na bahno pro třídu zatížení D400, E600</t>
  </si>
  <si>
    <t>-753453852</t>
  </si>
  <si>
    <t>50</t>
  </si>
  <si>
    <t>55242320</t>
  </si>
  <si>
    <t>mříž vtoková litinová plochá 500x500mm</t>
  </si>
  <si>
    <t>-523632776</t>
  </si>
  <si>
    <t>51</t>
  </si>
  <si>
    <t>59223871</t>
  </si>
  <si>
    <t>koš vysoký pro uliční vpusti žárově Pz plech pro rám 500/500mm</t>
  </si>
  <si>
    <t>-59061998</t>
  </si>
  <si>
    <t>52</t>
  </si>
  <si>
    <t>59223875</t>
  </si>
  <si>
    <t>koš nízký pro uliční vpusti žárově Pz plech pro rám 500/500mm</t>
  </si>
  <si>
    <t>-998296006</t>
  </si>
  <si>
    <t>R85</t>
  </si>
  <si>
    <t>Drenážní potrubí</t>
  </si>
  <si>
    <t>53</t>
  </si>
  <si>
    <t>212752402</t>
  </si>
  <si>
    <t>Trativod z drenážních trubek korugovaných PE-HD SN 8 perforace 360° včetně lože otevřený výkop DN 150 pro liniové stavby</t>
  </si>
  <si>
    <t>-172244087</t>
  </si>
  <si>
    <t>844,0+448,0+380,0+120,0+120,0</t>
  </si>
  <si>
    <t>54</t>
  </si>
  <si>
    <t>211531111</t>
  </si>
  <si>
    <t>Výplň odvodňovacích žeber nebo trativodů kamenivem hrubým drceným frakce 16 až 63 mm</t>
  </si>
  <si>
    <t>-1837659112</t>
  </si>
  <si>
    <t>Uvažovaná spotřeba 0,34 m3/bm potrubí</t>
  </si>
  <si>
    <t>0,34*1912,0</t>
  </si>
  <si>
    <t>55</t>
  </si>
  <si>
    <t>211971121</t>
  </si>
  <si>
    <t>Zřízení opláštění žeber nebo trativodů geotextilií v rýze nebo zářezu sklonu přes 1:2 š do 2,5 m</t>
  </si>
  <si>
    <t>-166011522</t>
  </si>
  <si>
    <t>uvažovaná spotřeba 2,25 m2/bm potrubí</t>
  </si>
  <si>
    <t>2,25*1912,0</t>
  </si>
  <si>
    <t>56</t>
  </si>
  <si>
    <t>69311067</t>
  </si>
  <si>
    <t>geotextilie netkaná separační, ochranná, filtrační, drenážní PP 250g/m2</t>
  </si>
  <si>
    <t>-1449979056</t>
  </si>
  <si>
    <t>Uvažován překryv 200 mm</t>
  </si>
  <si>
    <t>2,45*1912,0</t>
  </si>
  <si>
    <t>"Prořez 15,0% -" 4684,40*0,15</t>
  </si>
  <si>
    <t>R86</t>
  </si>
  <si>
    <t>Povrchové odvodnění</t>
  </si>
  <si>
    <t>57</t>
  </si>
  <si>
    <t>935114121</t>
  </si>
  <si>
    <t>Štěrbinový odvodňovací betonový žlab 450x500 mm bez vnitřního spádu se základem</t>
  </si>
  <si>
    <t>693400411</t>
  </si>
  <si>
    <t>83,50+83,50</t>
  </si>
  <si>
    <t>Ostatní konstrukce a práce-bourání</t>
  </si>
  <si>
    <t>R90</t>
  </si>
  <si>
    <t>Společné práce pro bourání a konstrukce</t>
  </si>
  <si>
    <t>58</t>
  </si>
  <si>
    <t>919735111</t>
  </si>
  <si>
    <t>Řezání stávajícího živičného krytu hl do 50 mm</t>
  </si>
  <si>
    <t>-1847951184</t>
  </si>
  <si>
    <t>řezání asfaltu pro napojení na stávající komunikace:</t>
  </si>
  <si>
    <t>6,50+7,0+6,50+6,0+4,50+25,50+3,50+6,0+3,50+6,50+14,50+5,50+5,50+5,0</t>
  </si>
  <si>
    <t>59</t>
  </si>
  <si>
    <t>919732211</t>
  </si>
  <si>
    <t>Styčná spára napojení nového živičného povrchu na stávající za tepla š 15 mm hl 25 mm s prořezáním</t>
  </si>
  <si>
    <t>616452270</t>
  </si>
  <si>
    <t>106,0 "- řezání asfaltu pro napojení na stávající komunikace"</t>
  </si>
  <si>
    <t>R94</t>
  </si>
  <si>
    <t>Svodidla a ochranné prvky silnic</t>
  </si>
  <si>
    <t>60</t>
  </si>
  <si>
    <t>911381212</t>
  </si>
  <si>
    <t>Městská ochranná zábrana betonová průběžná délky 1 m výšky 0,5 m</t>
  </si>
  <si>
    <t>1949803459</t>
  </si>
  <si>
    <t>14,0 "- u č.p. 12"</t>
  </si>
  <si>
    <t>R95</t>
  </si>
  <si>
    <t>Osazení obrub, linek a palisád</t>
  </si>
  <si>
    <t>61</t>
  </si>
  <si>
    <t>935922411</t>
  </si>
  <si>
    <t>Obrubníkový odvodňovací žlab z polymerbetonu pro zatížení D 400 výšky přes 425 mm základní prvek</t>
  </si>
  <si>
    <t>319082707</t>
  </si>
  <si>
    <t>28,50</t>
  </si>
  <si>
    <t>-0,50 "- odpočet vpusti"</t>
  </si>
  <si>
    <t>62</t>
  </si>
  <si>
    <t>935923114</t>
  </si>
  <si>
    <t>Vpusť pro obrubníkový odvodňovací žlab hloubky 1000 mm s odtokem DN 160</t>
  </si>
  <si>
    <t>1089981055</t>
  </si>
  <si>
    <t>63</t>
  </si>
  <si>
    <t>935923213</t>
  </si>
  <si>
    <t>Kalový koš vpusti obrubníkového odvodnění dlouhý</t>
  </si>
  <si>
    <t>-160113622</t>
  </si>
  <si>
    <t>64</t>
  </si>
  <si>
    <t>935922418</t>
  </si>
  <si>
    <t>Čelní stěna pro začátek a konec obrubníkového odvodňovacího žlabu z polymerbetonu pro zatížení D 400 výšky přes 425 mm</t>
  </si>
  <si>
    <t>-125766262</t>
  </si>
  <si>
    <t>65</t>
  </si>
  <si>
    <t>916131113</t>
  </si>
  <si>
    <t>Osazení silničního obrubníku betonového ležatého s boční opěrou do lože z betonu prostého</t>
  </si>
  <si>
    <t>1392249236</t>
  </si>
  <si>
    <t>22,0+22,0 "- ostrůvky na komunikaci"</t>
  </si>
  <si>
    <t>66</t>
  </si>
  <si>
    <t>59217052</t>
  </si>
  <si>
    <t>obrubník betonový pro kruhový objezd vnější R0,5 200x270x300mm</t>
  </si>
  <si>
    <t>1205621125</t>
  </si>
  <si>
    <t>1,50*4 "- ostrůvky na komunikaci"</t>
  </si>
  <si>
    <t>67</t>
  </si>
  <si>
    <t>59217057</t>
  </si>
  <si>
    <t>obrubník betonový pro kruhový objezd přímý 200x600x300mm</t>
  </si>
  <si>
    <t>628220036</t>
  </si>
  <si>
    <t>-6,0 "- odpočet obloukových obrub"</t>
  </si>
  <si>
    <t>"Ztratné 2,0% -" 38,0*0,02</t>
  </si>
  <si>
    <t>68</t>
  </si>
  <si>
    <t>916131213</t>
  </si>
  <si>
    <t>Osazení silničního obrubníku betonového stojatého s boční opěrou do lože z betonu prostého</t>
  </si>
  <si>
    <t>142226550</t>
  </si>
  <si>
    <t>14,50+10,0+2,50+3,0+14,0+23,0+8,0+18,0+15,50</t>
  </si>
  <si>
    <t>30,50+6,50+43,50+5,0+28,0+17,50+8,50+35,0+30,50+2,0+4,0+28,0+29,0+102,0+13,0+10,50+11,0+37,0+18,0+31,50+27,0+13,50+30,0+5,50+15,50+22,50</t>
  </si>
  <si>
    <t>3,50+61,0+6,50+30,50+42,50+5,50+2,0+6,0+29,0+31,0+4,50+4,0+15,0+4,50+54,0+9,50+14,50</t>
  </si>
  <si>
    <t>69</t>
  </si>
  <si>
    <t>59217029</t>
  </si>
  <si>
    <t>obrubník silniční betonový nájezdový 1000x150x150mm</t>
  </si>
  <si>
    <t>551674565</t>
  </si>
  <si>
    <t>nájezdové obruby:</t>
  </si>
  <si>
    <t>9,50</t>
  </si>
  <si>
    <t>"Ztratné 2,0% -" 9,50*0,02</t>
  </si>
  <si>
    <t>70</t>
  </si>
  <si>
    <t>59217030</t>
  </si>
  <si>
    <t>obrubník silniční betonový přechodový 1000x150x150-250mm</t>
  </si>
  <si>
    <t>1200205722</t>
  </si>
  <si>
    <t>2*1 "- přechodové obruby"</t>
  </si>
  <si>
    <t>"Ztratné 2,0% -" 2,0*0,02</t>
  </si>
  <si>
    <t>71</t>
  </si>
  <si>
    <t>59217031</t>
  </si>
  <si>
    <t>obrubník silniční betonový 1000x150x250mm</t>
  </si>
  <si>
    <t>-2119920750</t>
  </si>
  <si>
    <t>1037,0 "- silniční obruby"</t>
  </si>
  <si>
    <t>-9,50 "- odpočet nájezdových obrub"</t>
  </si>
  <si>
    <t>-2,0 "- odpočet přechodových obrub"</t>
  </si>
  <si>
    <t>"Ztratné 2,0% -" 1025,50*0,02</t>
  </si>
  <si>
    <t>72</t>
  </si>
  <si>
    <t>916111122</t>
  </si>
  <si>
    <t>Osazení obruby z drobných kostek bez boční opěry do lože z betonu prostého</t>
  </si>
  <si>
    <t>2014513467</t>
  </si>
  <si>
    <t>36,0+8,0+38,0 "- dvojlinka podél dlážděných ploch"</t>
  </si>
  <si>
    <t>73</t>
  </si>
  <si>
    <t>916111123</t>
  </si>
  <si>
    <t>Osazení obruby z drobných kostek s boční opěrou do lože z betonu prostého</t>
  </si>
  <si>
    <t>-795163063</t>
  </si>
  <si>
    <t>74</t>
  </si>
  <si>
    <t>58381007</t>
  </si>
  <si>
    <t>kostka štípaná dlažební žula drobná 8/10</t>
  </si>
  <si>
    <t>-1113981</t>
  </si>
  <si>
    <t>0,200*(36,0+8,0+38,0) "- dvojlinka podél dlážděných ploch"</t>
  </si>
  <si>
    <t>75</t>
  </si>
  <si>
    <t>916231213</t>
  </si>
  <si>
    <t>Osazení chodníkového obrubníku betonového stojatého s boční opěrou do lože z betonu prostého</t>
  </si>
  <si>
    <t>432973233</t>
  </si>
  <si>
    <t>10,0+6,0+5,50+6,0+6,50 "- podél komunikace"</t>
  </si>
  <si>
    <t>76</t>
  </si>
  <si>
    <t>59217017</t>
  </si>
  <si>
    <t>obrubník betonový chodníkový 1000x100x250mm</t>
  </si>
  <si>
    <t>-1606606202</t>
  </si>
  <si>
    <t>34,0 "- betonové obrubníky"</t>
  </si>
  <si>
    <t>"Ztratné 2,0% -" 34,0*0,02</t>
  </si>
  <si>
    <t>R96</t>
  </si>
  <si>
    <t>Bourání konstrukcí vozovek</t>
  </si>
  <si>
    <t>77</t>
  </si>
  <si>
    <t>113154464</t>
  </si>
  <si>
    <t>Frézování živičného krytu tl 100 mm pruh š přes 1 do 2 m pl přes 10000 m2 s překážkami v trase</t>
  </si>
  <si>
    <t>-1120900795</t>
  </si>
  <si>
    <t>PAU ZAS-T1 - odkup zhotovitelem:</t>
  </si>
  <si>
    <t>668,0+3269,0+1841,0+905,0+686,0 "- komunikace pro aut. dopravu - KS Ia"</t>
  </si>
  <si>
    <t>90,0+179,0+33,0+31,0+39,0+151,0 "- komunikace pro aut. dopravu - KS Ib"</t>
  </si>
  <si>
    <t>121,0+55,0 "- komunikace pro aut. dopravu - KS Ic"</t>
  </si>
  <si>
    <t>78</t>
  </si>
  <si>
    <t>113107242</t>
  </si>
  <si>
    <t>Odstranění podkladu živičného tl přes 50 do 100 mm strojně pl přes 200 m2</t>
  </si>
  <si>
    <t>1050766050</t>
  </si>
  <si>
    <t>dobourání podkladů komunikací:</t>
  </si>
  <si>
    <t>PAU ZAS-T3/T4 - nebezpečný odpad:</t>
  </si>
  <si>
    <t>3269,0+1841,0 "- komunikace pro aut. dopravu - KS Ia"</t>
  </si>
  <si>
    <t>79</t>
  </si>
  <si>
    <t>113106187</t>
  </si>
  <si>
    <t>Rozebrání dlažeb vozovek ze zámkové dlažby s ložem z kameniva strojně pl do 50 m2</t>
  </si>
  <si>
    <t>1865537560</t>
  </si>
  <si>
    <t>50,0 "- ul. Za Humny"</t>
  </si>
  <si>
    <t>80</t>
  </si>
  <si>
    <t>113107323</t>
  </si>
  <si>
    <t>Odstranění podkladu z kameniva drceného tl přes 200 do 300 mm strojně pl do 50 m2</t>
  </si>
  <si>
    <t>1250862818</t>
  </si>
  <si>
    <t>82,50 "- komunikace pro aut. dopravu - zámk. dlažba"</t>
  </si>
  <si>
    <t>R97</t>
  </si>
  <si>
    <t xml:space="preserve"> Ostatní bourací práce</t>
  </si>
  <si>
    <t>81</t>
  </si>
  <si>
    <t>113204R11</t>
  </si>
  <si>
    <t>Odstarnění kompletních uličních vpustí typu TBV - Q450 včetně rámů a přípojek</t>
  </si>
  <si>
    <t>158930040</t>
  </si>
  <si>
    <t>82</t>
  </si>
  <si>
    <t>966006132</t>
  </si>
  <si>
    <t>Odstranění značek dopravních nebo orientačních se sloupky s betonovými patkami</t>
  </si>
  <si>
    <t>-846094885</t>
  </si>
  <si>
    <t>83</t>
  </si>
  <si>
    <t>966008222</t>
  </si>
  <si>
    <t>Bourání betonového nebo polymerbetonového odvodňovacího žlabu š přes 200 mm</t>
  </si>
  <si>
    <t>-1101789191</t>
  </si>
  <si>
    <t>4,0</t>
  </si>
  <si>
    <t>R98</t>
  </si>
  <si>
    <t>Vodorovné dopravní značení</t>
  </si>
  <si>
    <t>84</t>
  </si>
  <si>
    <t>915611111</t>
  </si>
  <si>
    <t>Předznačení vodorovného liniového značení</t>
  </si>
  <si>
    <t>-1433362953</t>
  </si>
  <si>
    <t>3327,0+220,0 "- čáry š. 125 mm"</t>
  </si>
  <si>
    <t>205,0 "- čáry š. 250 mm"</t>
  </si>
  <si>
    <t>19,50 "- vodící pásy pro slabozraké"</t>
  </si>
  <si>
    <t>85</t>
  </si>
  <si>
    <t>915111112</t>
  </si>
  <si>
    <t>Vodorovné dopravní značení dělící čáry souvislé š 125 mm retroreflexní bílá barva</t>
  </si>
  <si>
    <t>-1761919679</t>
  </si>
  <si>
    <t>po pokládce asfaltu/dlažby:</t>
  </si>
  <si>
    <t>23,0+2,50+55,50+54,0+90,0</t>
  </si>
  <si>
    <t>32,0+32,50+50,0+74,50+84,50+12,0+(17,0+2,50*2+3,50*4)+20,0+14,0+1,0*2+68,0+56,50+(17,50+9,0+2,50*2+3,50*8)+17,50+108,0+30,0+7,0+40,0+39,50</t>
  </si>
  <si>
    <t>8,50+103,50+18,50+18,50+69,0+148,0+95,50+67,50+55,0+20,50</t>
  </si>
  <si>
    <t>30,0+16,0+(28,0+2,50*2+3,50*8)+(8,50+3,0+4,0+2,0)+102,50+15,50+15,50+99,50+59,0+38,0+30,0+38,0+158,50+122,0+118,50+13,50+14,50+13,0+123,0+97,0+76,50</t>
  </si>
  <si>
    <t>38,0+46,50+30,0+11,50+10,50+106,0+106,0+53,50+53,0</t>
  </si>
  <si>
    <t>86</t>
  </si>
  <si>
    <t>915211112</t>
  </si>
  <si>
    <t>Vodorovné dopravní značení dělící čáry souvislé š 125 mm retroreflexní bílý plast</t>
  </si>
  <si>
    <t>-1005005998</t>
  </si>
  <si>
    <t>Obnova značení z barvy:</t>
  </si>
  <si>
    <t>87</t>
  </si>
  <si>
    <t>915111122</t>
  </si>
  <si>
    <t>Vodorovné dopravní značení dělící čáry přerušované š 125 mm retroreflexní bílá barva</t>
  </si>
  <si>
    <t>-270422319</t>
  </si>
  <si>
    <t>20,50+8,0+9,50+8,0+27,0+20,50+16,0+12,50+9,0+7,50+15,0+16,0+16,50+8,50+14,0+11,50</t>
  </si>
  <si>
    <t>88</t>
  </si>
  <si>
    <t>915211122</t>
  </si>
  <si>
    <t>Vodorovné dopravní značení dělící čáry přerušované š 125 mm retroreflexní bílý plast</t>
  </si>
  <si>
    <t>991942013</t>
  </si>
  <si>
    <t>89</t>
  </si>
  <si>
    <t>915121122</t>
  </si>
  <si>
    <t>Vodorovné dopravní značení vodící čáry přerušované š 250 mm retroreflexní bílá barva</t>
  </si>
  <si>
    <t>1493934262</t>
  </si>
  <si>
    <t>21,0+10,50+13,0+14,0+21,0+11,0+8,0+12,0+9,0+7,50+15,0+16,0+18,50+18,0+10,50</t>
  </si>
  <si>
    <t>90</t>
  </si>
  <si>
    <t>915221122</t>
  </si>
  <si>
    <t>Vodorovné dopravní značení vodící čáry přerušované š 250 mm retroreflexní bílý plast</t>
  </si>
  <si>
    <t>-1865878909</t>
  </si>
  <si>
    <t>91</t>
  </si>
  <si>
    <t>915321115</t>
  </si>
  <si>
    <t>Předformátované vodorovné dopravní značení vodící pás pro slabozraké</t>
  </si>
  <si>
    <t>-504795290</t>
  </si>
  <si>
    <t>6,0+6,50+7,0</t>
  </si>
  <si>
    <t>92</t>
  </si>
  <si>
    <t>915621111</t>
  </si>
  <si>
    <t>Předznačení vodorovného plošného značení</t>
  </si>
  <si>
    <t>1775089541</t>
  </si>
  <si>
    <t>129,038 "- plošné značení"</t>
  </si>
  <si>
    <t>93</t>
  </si>
  <si>
    <t>915131112</t>
  </si>
  <si>
    <t>Vodorovné dopravní značení přechody pro chodce, šipky, symboly retroreflexní bílá barva</t>
  </si>
  <si>
    <t>-1682208725</t>
  </si>
  <si>
    <t>0,50*4,0*(6+6+6+6)+0,50*1,225*12+0,50*3,0*(3+3)+0,50*1,725*15 "- přechody pro chodce"</t>
  </si>
  <si>
    <t>0,50*6,0 "- STOP čára - V5"</t>
  </si>
  <si>
    <t>2,25*7 "- nápisy BUS"</t>
  </si>
  <si>
    <t>13,0+5,0+5,0+5,0+5,0 "- plošné značení"</t>
  </si>
  <si>
    <t>94</t>
  </si>
  <si>
    <t>915231112</t>
  </si>
  <si>
    <t>Vodorovné dopravní značení přechody pro chodce, šipky, symboly retroreflexní bílý plast</t>
  </si>
  <si>
    <t>-1786617914</t>
  </si>
  <si>
    <t>R99</t>
  </si>
  <si>
    <t>Svislé dopravní značení</t>
  </si>
  <si>
    <t>95</t>
  </si>
  <si>
    <t>914511111</t>
  </si>
  <si>
    <t>Montáž sloupku dopravních značek délky do 3,5 m s betonovým základem</t>
  </si>
  <si>
    <t>-26320</t>
  </si>
  <si>
    <t>10+1+1+7+4+1+1+7+3+2+6+1+1+1 "- Pro 1 značku na 1 sloupek"</t>
  </si>
  <si>
    <t>3+8+3+1+2+1+2+1+1 "- Pro 2 značky na 1 sloupek"</t>
  </si>
  <si>
    <t>1 "- Pro 3 značky na 1 sloupek"</t>
  </si>
  <si>
    <t>6*2 "- Pro 1 značku na 2 sloupky"</t>
  </si>
  <si>
    <t>7 "- pro dopravní zrcadlo"</t>
  </si>
  <si>
    <t>96</t>
  </si>
  <si>
    <t>404452250</t>
  </si>
  <si>
    <t>sloupek pro dopravní značku Zn D 60mm v 3,5m</t>
  </si>
  <si>
    <t>-1926895293</t>
  </si>
  <si>
    <t>97</t>
  </si>
  <si>
    <t>914111111</t>
  </si>
  <si>
    <t>Montáž svislé dopravní značky do velikosti 1 m2 objímkami na sloupek nebo konzolu</t>
  </si>
  <si>
    <t>-578862640</t>
  </si>
  <si>
    <t>98</t>
  </si>
  <si>
    <t>40445601</t>
  </si>
  <si>
    <t>výstražné dopravní značky A1-A30, A33 900mm</t>
  </si>
  <si>
    <t>315172427</t>
  </si>
  <si>
    <t>1 "- A12"</t>
  </si>
  <si>
    <t>99</t>
  </si>
  <si>
    <t>40445609</t>
  </si>
  <si>
    <t>značky upravující přednost P1, P4 900mm</t>
  </si>
  <si>
    <t>-1952948499</t>
  </si>
  <si>
    <t>7 "- P4"</t>
  </si>
  <si>
    <t>100</t>
  </si>
  <si>
    <t>40445611</t>
  </si>
  <si>
    <t>značky upravující přednost P2, P3, P8 500mm</t>
  </si>
  <si>
    <t>-710964264</t>
  </si>
  <si>
    <t>8+2+6 "- P2"</t>
  </si>
  <si>
    <t>1 "- P3"</t>
  </si>
  <si>
    <t>1 "- P8"</t>
  </si>
  <si>
    <t>101</t>
  </si>
  <si>
    <t>40445615</t>
  </si>
  <si>
    <t>značky upravující přednost P6 700mm</t>
  </si>
  <si>
    <t>-1578107386</t>
  </si>
  <si>
    <t>4+2 "- P6"</t>
  </si>
  <si>
    <t>102</t>
  </si>
  <si>
    <t>40445618</t>
  </si>
  <si>
    <t>značky upravující přednost P7 700mm</t>
  </si>
  <si>
    <t>-2084286860</t>
  </si>
  <si>
    <t>1 "- P7"</t>
  </si>
  <si>
    <t>103</t>
  </si>
  <si>
    <t>40445620</t>
  </si>
  <si>
    <t>zákazové, příkazové dopravní značky B1-B34, C1-15 700mm</t>
  </si>
  <si>
    <t>1467932328</t>
  </si>
  <si>
    <t>2 "- B2"</t>
  </si>
  <si>
    <t>1+1 "- B4"</t>
  </si>
  <si>
    <t>1 "- B20a"</t>
  </si>
  <si>
    <t>3 "- C4a"</t>
  </si>
  <si>
    <t>104</t>
  </si>
  <si>
    <t>40445621</t>
  </si>
  <si>
    <t>informativní značky provozní IP1-IP3, IP4b-IP7, IP10a, b 500x500mm</t>
  </si>
  <si>
    <t>-577726337</t>
  </si>
  <si>
    <t>10 "- IP6"</t>
  </si>
  <si>
    <t>105</t>
  </si>
  <si>
    <t>40445654</t>
  </si>
  <si>
    <t>informativní značky zónové IZ5 1000x750mm</t>
  </si>
  <si>
    <t>-1758459466</t>
  </si>
  <si>
    <t>3 "- IP26a"</t>
  </si>
  <si>
    <t>3 "- IP26b"</t>
  </si>
  <si>
    <t>106</t>
  </si>
  <si>
    <t>40445630</t>
  </si>
  <si>
    <t>informativní značky směrové IS1b, IS2b, IS3b, IS4b, IS19b 1100x500mm</t>
  </si>
  <si>
    <t>-840442935</t>
  </si>
  <si>
    <t>3 "- IS3b"</t>
  </si>
  <si>
    <t>107</t>
  </si>
  <si>
    <t>40445631</t>
  </si>
  <si>
    <t>informativní značky směrové IS1c, IS2c, IS3c, IS4c, IS5, IS11b, d, IS19c 1350x330mm</t>
  </si>
  <si>
    <t>-693383399</t>
  </si>
  <si>
    <t>1+1+2 "- IS3c"</t>
  </si>
  <si>
    <t>108</t>
  </si>
  <si>
    <t>40445632</t>
  </si>
  <si>
    <t>informativní značky směrové IS1d, IS2d, IS3d, IS4d, IS19d 1350x500mm</t>
  </si>
  <si>
    <t>-317943843</t>
  </si>
  <si>
    <t>1+3+1 "- IS3d"</t>
  </si>
  <si>
    <t>109</t>
  </si>
  <si>
    <t>40445636</t>
  </si>
  <si>
    <t>informativní značky směrové IS12-IS14, IS15b 1000x500mm</t>
  </si>
  <si>
    <t>-601282858</t>
  </si>
  <si>
    <t>1 "- IS12a"</t>
  </si>
  <si>
    <t>1 "- IS12b"</t>
  </si>
  <si>
    <t>110</t>
  </si>
  <si>
    <t>40445647</t>
  </si>
  <si>
    <t>dodatkové tabulky E1, E2a,b , E6, E9, E10 E12c, E17 500x500mm</t>
  </si>
  <si>
    <t>-115041470</t>
  </si>
  <si>
    <t>8+2 "- E2b"</t>
  </si>
  <si>
    <t>111</t>
  </si>
  <si>
    <t>40445648</t>
  </si>
  <si>
    <t>dodatkové tabulky E2c,d , E11 500x700mm</t>
  </si>
  <si>
    <t>-86717009</t>
  </si>
  <si>
    <t>2 "- E2d"</t>
  </si>
  <si>
    <t>112</t>
  </si>
  <si>
    <t>40445649</t>
  </si>
  <si>
    <t>dodatkové tabulky E3-E5, E8, E14-E16 500x150mm</t>
  </si>
  <si>
    <t>543370415</t>
  </si>
  <si>
    <t>1+1 "- E5"</t>
  </si>
  <si>
    <t>113</t>
  </si>
  <si>
    <t>40445650</t>
  </si>
  <si>
    <t>dodatkové tabulky E7, E12, E13 500x300mm</t>
  </si>
  <si>
    <t>-37227256</t>
  </si>
  <si>
    <t>1 "- E7b"</t>
  </si>
  <si>
    <t>114</t>
  </si>
  <si>
    <t>914111121</t>
  </si>
  <si>
    <t>Montáž svislé dopravní značky do velikosti 2 m2 objímkami na sloupek nebo konzolu</t>
  </si>
  <si>
    <t>-1881941121</t>
  </si>
  <si>
    <t>115</t>
  </si>
  <si>
    <t>40445635</t>
  </si>
  <si>
    <t>informativní značky směrové IS9-IS11a 1000x1500mm</t>
  </si>
  <si>
    <t>2075838051</t>
  </si>
  <si>
    <t>6 "- IS10c"</t>
  </si>
  <si>
    <t>116</t>
  </si>
  <si>
    <t>914431112</t>
  </si>
  <si>
    <t>Montáž dopravního zrcadla o velikosti do 1 m2 na sloupek nebo konzolu</t>
  </si>
  <si>
    <t>1842060359</t>
  </si>
  <si>
    <t>117</t>
  </si>
  <si>
    <t>40445203R</t>
  </si>
  <si>
    <t>zrcadlo dopravní čtvercové 600x800mm, vyhřívané</t>
  </si>
  <si>
    <t>762380329</t>
  </si>
  <si>
    <t>118</t>
  </si>
  <si>
    <t>912411111</t>
  </si>
  <si>
    <t>Pružný výstražný maják plastový D 290 mm neprosvětlený běžný ostrůvek</t>
  </si>
  <si>
    <t>-480826067</t>
  </si>
  <si>
    <t>Přesuny hmot a sutí</t>
  </si>
  <si>
    <t>119</t>
  </si>
  <si>
    <t>997221571</t>
  </si>
  <si>
    <t>Vodorovná doprava vybouraných hmot do 1 km</t>
  </si>
  <si>
    <t>1214237133</t>
  </si>
  <si>
    <t>1124,20 "- asfalty - PAU ZAS-T3/T4 - nebezpečný odpad"</t>
  </si>
  <si>
    <t>6532,966-1855,640-1124,20 "- ostatní vybourané hmoty a odpady"</t>
  </si>
  <si>
    <t>120</t>
  </si>
  <si>
    <t>997221579</t>
  </si>
  <si>
    <t>Příplatek ZKD 1 km u vodorovné dopravy vybouraných hmot</t>
  </si>
  <si>
    <t>120935738</t>
  </si>
  <si>
    <t>33*1124,20 "- asfalty - PAU ZAS-T3/T4 - nebezpečný odpad - odvoz dalších 33km"</t>
  </si>
  <si>
    <t>23*(6532,966-1855,640-1124,20) "- ostatní vybourané hmoty a odpady - odvoz dalších 23km"</t>
  </si>
  <si>
    <t>121</t>
  </si>
  <si>
    <t>997221665</t>
  </si>
  <si>
    <t>Poplatek za uložení na skládce (skládkovné) odpadu asfaltového s dehtem kód odpadu 17 03 01</t>
  </si>
  <si>
    <t>2131416769</t>
  </si>
  <si>
    <t>1124,20</t>
  </si>
  <si>
    <t>122</t>
  </si>
  <si>
    <t>9972218R1</t>
  </si>
  <si>
    <t>Poplatek za uložení na recyklační skládce stavebního odpadu z prostého betonu pod kódem 17 01 01</t>
  </si>
  <si>
    <t>1115925816</t>
  </si>
  <si>
    <t>24,338+8,0+8,40 "- betony"</t>
  </si>
  <si>
    <t>123</t>
  </si>
  <si>
    <t>9972218R3</t>
  </si>
  <si>
    <t>Poplatek za uložení na recyklační skládce stavebního odpadu zeminy a kamení zatříděného do Katalogu odpadů pod kódem 17 05 04</t>
  </si>
  <si>
    <t>-1127256716</t>
  </si>
  <si>
    <t>3508,780</t>
  </si>
  <si>
    <t>124</t>
  </si>
  <si>
    <t>998225111</t>
  </si>
  <si>
    <t>Přesun hmot pro pozemní komunikace s krytem z kamene, monolitickým betonovým nebo živičným</t>
  </si>
  <si>
    <t>283778321</t>
  </si>
  <si>
    <t>SO.301-I - SO.301-I - Dešťová kanalizace - I. etapa</t>
  </si>
  <si>
    <t>86769413</t>
  </si>
  <si>
    <t>CPA projekt - Ing. Lukáš Počík</t>
  </si>
  <si>
    <t>CZ7612012683</t>
  </si>
  <si>
    <t>Financováno: 12% Obec Přezletice 88% KSÚS</t>
  </si>
  <si>
    <t xml:space="preserve">    4 - Vodorovné konstrukce</t>
  </si>
  <si>
    <t xml:space="preserve">    9 - Ostatní konstrukce a práce, bourání</t>
  </si>
  <si>
    <t xml:space="preserve">    997 - Přesun sutě</t>
  </si>
  <si>
    <t xml:space="preserve">    998 - Přesun hmot</t>
  </si>
  <si>
    <t>119001405</t>
  </si>
  <si>
    <t>Dočasné zajištění potrubí z PE DN do 200 mm</t>
  </si>
  <si>
    <t>stoka A</t>
  </si>
  <si>
    <t>92*2,00</t>
  </si>
  <si>
    <t>stoka A 1</t>
  </si>
  <si>
    <t>2,00</t>
  </si>
  <si>
    <t>119001421</t>
  </si>
  <si>
    <t>Dočasné zajištění kabelů a kabelových tratí ze 3 volně ložených kabelů</t>
  </si>
  <si>
    <t>26*2,00</t>
  </si>
  <si>
    <t>119002121</t>
  </si>
  <si>
    <t>Přechodová lávka délky do 2 m včetně zábradlí pro zabezpečení výkopu zřízení</t>
  </si>
  <si>
    <t>119002122</t>
  </si>
  <si>
    <t>Přechodová lávka délky do 2 m včetně zábradlí pro zabezpečení výkopu odstranění</t>
  </si>
  <si>
    <t>119003211</t>
  </si>
  <si>
    <t>Mobilní plotová zábrana s reflexním pásem výšky do 1,5 m pro zabezpečení výkopu zřízení</t>
  </si>
  <si>
    <t>kolem výkopu</t>
  </si>
  <si>
    <t>905,00*2</t>
  </si>
  <si>
    <t>39,00*2</t>
  </si>
  <si>
    <t>vybourání kanalizace</t>
  </si>
  <si>
    <t>610,00*2</t>
  </si>
  <si>
    <t>119003212</t>
  </si>
  <si>
    <t>Mobilní plotová zábrana s reflexním pásem výšky do 1,5 m pro zabezpečení výkopu odstranění</t>
  </si>
  <si>
    <t>119004111</t>
  </si>
  <si>
    <t>Bezpečný vstup nebo výstup z výkopu pomocí žebříku zřízení</t>
  </si>
  <si>
    <t>119004112</t>
  </si>
  <si>
    <t>Bezpečný vstup nebo výstup z výkopu pomocí žebříku odstranění</t>
  </si>
  <si>
    <t>132251253</t>
  </si>
  <si>
    <t>Hloubení rýh nezapažených š do 2000 mm v hornině třídy těžitelnosti I skupiny 3 objem do 100 m3 strojně</t>
  </si>
  <si>
    <t>39,00*(2,00-0,35+1,50-0,35)/2*(1,00+0,10*2)</t>
  </si>
  <si>
    <t>napojení vpustí a odvodnění</t>
  </si>
  <si>
    <t>(107,56+33,86+2,03)*0,60*(0,25+1,70)/2</t>
  </si>
  <si>
    <t>132251254</t>
  </si>
  <si>
    <t>Hloubení rýh nezapažených š do 2000 mm v hornině třídy těžitelnosti I skupiny 3 objem do 500 m3 strojně</t>
  </si>
  <si>
    <t>rýha pro kanalizacií</t>
  </si>
  <si>
    <t>DN 600 mm</t>
  </si>
  <si>
    <t>8,50*(1,54-0,35+1,44-0,35)/2*(1,40+0,10*2)</t>
  </si>
  <si>
    <t>37,00*(1,74-0,35+1,54-0,35)/2*(1,40+0,10*2)</t>
  </si>
  <si>
    <t>40,00*(2,37-0,35+1,74-0,35)/2*(1,40+0,10*2)</t>
  </si>
  <si>
    <t>36,00*(3,18-0,35+2,37-0,35)/2*(1,40+0,10*2)</t>
  </si>
  <si>
    <t>16,12*(2,88-0,35+3,18-0,35)/2*(1,40+0,10*2)</t>
  </si>
  <si>
    <t>45,00*(1,89-0,35+2,88-0,35)/2*(1,40+0,10*2)</t>
  </si>
  <si>
    <t>16,37*(1,87-0,35+1,89-0,35)/2*(1,40+0,10*2)</t>
  </si>
  <si>
    <t>32,70*(2,13-0,35+1,87-0,35)/2*(1,40+0,10*2)</t>
  </si>
  <si>
    <t>DN 500 mm</t>
  </si>
  <si>
    <t>36,00*(2,94-0,35+2,13-0,35)/2*(1,30+0,10*2)</t>
  </si>
  <si>
    <t>50,00*(3,75-0,35+2,94-0,35)/2*(1,30+0,10*2)</t>
  </si>
  <si>
    <t>41,00*(3,90-0,35+3,75-0,35)/2*(1,30+0,10*2)</t>
  </si>
  <si>
    <t>40,00*(3,91-0,35+3,90-0,35)/2*(1,30+0,10*2)</t>
  </si>
  <si>
    <t>44,95*(3,65-0,35+3,91-0,35)/2*(1,30+0,10*2)</t>
  </si>
  <si>
    <t>42,00*(3,32-0,35+3,65-0,35)/2*(1,30+0,10*2)</t>
  </si>
  <si>
    <t>48,00*(3,00-0,35+3,32-0,35)/2*(1,30+0,10*2)</t>
  </si>
  <si>
    <t>44,00*(2,99-0,35+3,00-0,35)/2*(1,30+0,10*2)</t>
  </si>
  <si>
    <t>29,00*(2,84-0,35+2,99-0,35)/2*(1,30+0,10*2)</t>
  </si>
  <si>
    <t>29,00*(2,77-0,35+2,84-0,35)/2*(1,30+0,10*2)</t>
  </si>
  <si>
    <t>DN 400</t>
  </si>
  <si>
    <t>50,00*(2,65-0,35+2,77-0,35)/2*(1,20+0,10*2)</t>
  </si>
  <si>
    <t>38,15*(2,53-0,35+2,65-0,35)/2*(1,20+0,10*2)</t>
  </si>
  <si>
    <t>40,00*(2,34-0,35+2,53-0,35)/2*(1,20+0,10*2)</t>
  </si>
  <si>
    <t>DN 300</t>
  </si>
  <si>
    <t>50,00*(2,05-0,35+2,34-0,35)/2*(1,00+0,10*2)</t>
  </si>
  <si>
    <t>48,00*(2,17-0,35+2,05-0,35)/2*(1,00+0,10*2)</t>
  </si>
  <si>
    <t>42,00*(2,28-0,35+2,17-0,35)/2*(1,00+0,10*2)</t>
  </si>
  <si>
    <t>pro vybourání kanalizace</t>
  </si>
  <si>
    <t>610,00*1,00*1,20</t>
  </si>
  <si>
    <t>139001101</t>
  </si>
  <si>
    <t>Příplatek za ztížení vykopávky v blízkosti podzemního vedení</t>
  </si>
  <si>
    <t>20 % objemu</t>
  </si>
  <si>
    <t>(3916,533+149,438)*0,20</t>
  </si>
  <si>
    <t>151811131</t>
  </si>
  <si>
    <t>Osazení pažicího boxu hl výkopu do 4 m š do 1,2 m</t>
  </si>
  <si>
    <t>50,00*(2,05+2,34)/2*2</t>
  </si>
  <si>
    <t>48,00*(2,17+2,05)/2*2</t>
  </si>
  <si>
    <t>42,00*(2,28+2,17)/2*2</t>
  </si>
  <si>
    <t>39,00*(2,00+1,50)/2*2</t>
  </si>
  <si>
    <t>151811132</t>
  </si>
  <si>
    <t>Osazení pažicího boxu hl výkopu do 4 m š přes 1,2 do 2,5 m</t>
  </si>
  <si>
    <t>8,50*(1,54+1,44)/2*2</t>
  </si>
  <si>
    <t>37,00*(1,74+1,54)/2*2</t>
  </si>
  <si>
    <t>40,00*(2,37+1,74)/2*2</t>
  </si>
  <si>
    <t>36,00*(3,18+2,37)/2*2</t>
  </si>
  <si>
    <t>16,12*(2,88+3,18)/2*2</t>
  </si>
  <si>
    <t>45,00*(1,89+2,88)/2*2</t>
  </si>
  <si>
    <t>16,37*(1,87+1,89)/2*2</t>
  </si>
  <si>
    <t>32,70*(2,13+1,87)/2*2</t>
  </si>
  <si>
    <t>36,00*(2,94+2,13)/2*2</t>
  </si>
  <si>
    <t>50,00*(3,75+2,94)/2*2</t>
  </si>
  <si>
    <t>41,00*(3,90+3,75)/2*2</t>
  </si>
  <si>
    <t>40,00*(3,91+3,90)/2*2</t>
  </si>
  <si>
    <t>44,95*(3,65+3,91)/2*2</t>
  </si>
  <si>
    <t>42,00*(3,32+3,65)/2*2</t>
  </si>
  <si>
    <t>48,00*(3,00+3,32)/2*2</t>
  </si>
  <si>
    <t>44,00*(2,99+3,00)/2*2</t>
  </si>
  <si>
    <t>29,00*(2,84+2,99)/2*2</t>
  </si>
  <si>
    <t>29,00*(2,77+2,84)/2*2</t>
  </si>
  <si>
    <t>50,00*(2,65+2,77)/2*2</t>
  </si>
  <si>
    <t>38,15*(2,53+2,65)/2*2</t>
  </si>
  <si>
    <t>40,00*(2,34+2,53)/2*2</t>
  </si>
  <si>
    <t>151811141</t>
  </si>
  <si>
    <t>Osazení pažicího boxu hl výkopu do 6 m š do 1,2 m</t>
  </si>
  <si>
    <t>151811232</t>
  </si>
  <si>
    <t>Odstranění pažicího boxu hl výkopu do 4 m š přes 1,2 do 2,5 m</t>
  </si>
  <si>
    <t>dle pažení</t>
  </si>
  <si>
    <t>4353,307</t>
  </si>
  <si>
    <t>výkop</t>
  </si>
  <si>
    <t>149,438+3916,553</t>
  </si>
  <si>
    <t>zpětný zásyp</t>
  </si>
  <si>
    <t>-2534,987</t>
  </si>
  <si>
    <t>1531,004*13</t>
  </si>
  <si>
    <t>1531,004*1,8</t>
  </si>
  <si>
    <t>171251201</t>
  </si>
  <si>
    <t>174151101</t>
  </si>
  <si>
    <t>zpětný zásyp zeminou</t>
  </si>
  <si>
    <t>149,438+3184,553</t>
  </si>
  <si>
    <t>podkladní vrstvy a zásyp</t>
  </si>
  <si>
    <t>-(1019,73+149,995+137,084+267,313)</t>
  </si>
  <si>
    <t>po vybourání kanalizace</t>
  </si>
  <si>
    <t>dopočet na trubní vedení</t>
  </si>
  <si>
    <t>610,00*3,14159*0,15*0,15</t>
  </si>
  <si>
    <t>175151101</t>
  </si>
  <si>
    <t>Obsypání potrubí strojně sypaninou bez prohození, uloženou do 3 m</t>
  </si>
  <si>
    <t>obsyp potrubí</t>
  </si>
  <si>
    <t>v - 0,60+0,028+0,30-0,095</t>
  </si>
  <si>
    <t>8,50*0,833*(1,40+0,10*2)</t>
  </si>
  <si>
    <t>37,00*0,833*(1,40+0,10*2)</t>
  </si>
  <si>
    <t>40,00*0,833*(1,40+0,10*2)</t>
  </si>
  <si>
    <t>36,00*0,833*(1,40+0,10*2)</t>
  </si>
  <si>
    <t>16,12*0,833*(1,40+0,10*2)</t>
  </si>
  <si>
    <t>45,00*0,833*(1,40+0,10*2)</t>
  </si>
  <si>
    <t>16,37*0,833*(1,40+0,10*2)</t>
  </si>
  <si>
    <t>32,70*0,833*(1,40+0,10*2)</t>
  </si>
  <si>
    <t>v -  0,50+0,028+0,30-0,095</t>
  </si>
  <si>
    <t>36,00*0,733*(1,30+0,10*2)</t>
  </si>
  <si>
    <t>50,00*0,733*(1,30+0,10*2)</t>
  </si>
  <si>
    <t>41,00*0,733*(1,30+0,10*2)</t>
  </si>
  <si>
    <t>40,00*0,733*(1,30+0,10*2)</t>
  </si>
  <si>
    <t>44,95*0,733*(1,30+0,10*2)</t>
  </si>
  <si>
    <t>42,00*0,733*(1,30+0,10*2)</t>
  </si>
  <si>
    <t>48,00*0,733*(1,30+0,10*2)</t>
  </si>
  <si>
    <t>44,00*0,733*(1,30+0,10*2)</t>
  </si>
  <si>
    <t>29,00*0,733*(1,30+0,10*2)</t>
  </si>
  <si>
    <t>v -   0,40+0,028+0,30-0,095</t>
  </si>
  <si>
    <t>50,00*0,633*(1,20+0,10*2)</t>
  </si>
  <si>
    <t>38,15*0,633*(1,20+0,10*2)</t>
  </si>
  <si>
    <t>40,00*0,633*(1,20+0,10*2)</t>
  </si>
  <si>
    <t>v -  0,30+0,028+0,30-0,095</t>
  </si>
  <si>
    <t>50,00*0,533*(1,00+0,10*2)</t>
  </si>
  <si>
    <t>48,00*0,533*(1,00+0,10*2)</t>
  </si>
  <si>
    <t>42,00*0,533*(1,00+0,10*2)</t>
  </si>
  <si>
    <t>39,00*0,533*(1,00+0,10*2)</t>
  </si>
  <si>
    <t>(107,56+33,86+2,03)*0,60*0,45</t>
  </si>
  <si>
    <t>58343810</t>
  </si>
  <si>
    <t>kamenivo drcené hrubé frakce 4/8</t>
  </si>
  <si>
    <t>1019,73*2 "Přepočtené koeficientem množství</t>
  </si>
  <si>
    <t>Vodorovné konstrukce</t>
  </si>
  <si>
    <t>451573111</t>
  </si>
  <si>
    <t>Lože pod potrubí otevřený výkop ze štěrkopísku</t>
  </si>
  <si>
    <t>spodní vrstva lože</t>
  </si>
  <si>
    <t>(8,50+37,00+40,00+36,00+16,12+45,00+16,37+32,70)*1,60*0,10</t>
  </si>
  <si>
    <t>(36,00+50,00+41,00+40,00+44,95+42,00+48,00+44,00+29,00+29,00)*1,50*0,10</t>
  </si>
  <si>
    <t>(50,00+38,15+40,00)*1,40*0,10</t>
  </si>
  <si>
    <t>(50,00+48,00+42,00)*1,20*0,10</t>
  </si>
  <si>
    <t>39,00*1,20*0,10</t>
  </si>
  <si>
    <t>(107,56+33,86+2,03)*0,60*0,15</t>
  </si>
  <si>
    <t>452311131</t>
  </si>
  <si>
    <t>Podkladní desky z betonu prostého bez zvýšených nároků na prostředí tř. C 12/15 otevřený výkop</t>
  </si>
  <si>
    <t>podkladní betonová mazanina</t>
  </si>
  <si>
    <t>452312141</t>
  </si>
  <si>
    <t>Sedlové lože z betonu prostého bez zvýšených nároků na prostředí tř. C 16/20 otevřený výkop</t>
  </si>
  <si>
    <t>pod potrubí</t>
  </si>
  <si>
    <t>(8,50+37,00+40,00+36,00+16,12+45,00+16,37+32,70)*1,60*0,195</t>
  </si>
  <si>
    <t>(36,00+50,00+41,00+40,00+44,95+42,00+48,00+44,00+29,00+29,00)*1,50*0,195</t>
  </si>
  <si>
    <t>(50,00+38,15+40,00)*1,40*0,195</t>
  </si>
  <si>
    <t>(50,00+48,00+42,00)*1,20*0,195</t>
  </si>
  <si>
    <t>39,00*1,20*0,195</t>
  </si>
  <si>
    <t>810391811</t>
  </si>
  <si>
    <t>Bourání stávajícího potrubí z betonu DN přes 200 do 400</t>
  </si>
  <si>
    <t>zrušení  stávající kanalizace</t>
  </si>
  <si>
    <t>609,43</t>
  </si>
  <si>
    <t>821371111</t>
  </si>
  <si>
    <t>Montáž potrubí z trub ŽB s polodrážkou (přímých) a integrovaným pryžovým těsněním otevřený výkop sklon do 20 % DN 300</t>
  </si>
  <si>
    <t>140,00</t>
  </si>
  <si>
    <t>stoka A - 1</t>
  </si>
  <si>
    <t>39,00</t>
  </si>
  <si>
    <t>59222021</t>
  </si>
  <si>
    <t>trouba ŽB hrdlová propojovací DN 300</t>
  </si>
  <si>
    <t>179*1,01 "Přepočtené koeficientem množství</t>
  </si>
  <si>
    <t>821391111</t>
  </si>
  <si>
    <t>Montáž potrubí z trub ŽB s polodrážkou (přímých) a integrovaným pryžovým těsněním otevřený výkop sklon do 20 % DN 400</t>
  </si>
  <si>
    <t>128,20</t>
  </si>
  <si>
    <t>59222023</t>
  </si>
  <si>
    <t>trouba ŽB hrdlová propojovací DN 400</t>
  </si>
  <si>
    <t>128,2*1,01 "Přepočtené koeficientem množství</t>
  </si>
  <si>
    <t>821421111</t>
  </si>
  <si>
    <t>Montáž potrubí z trub ŽB s polodrážkou (přímých) a integrovaným pryžovým těsněním otevřený výkop sklon do 20 % DN 500</t>
  </si>
  <si>
    <t>404,00</t>
  </si>
  <si>
    <t>59222025</t>
  </si>
  <si>
    <t>trouba ŽB hrdlová propojovací DN 500</t>
  </si>
  <si>
    <t>404*1,01 "Přepočtené koeficientem množství</t>
  </si>
  <si>
    <t>821441111</t>
  </si>
  <si>
    <t>Montáž potrubí z trub ŽB s polodrážkou (přímých) a integrovaným pryžovým těsněním otevřený výkop sklon do 20 % DN 600</t>
  </si>
  <si>
    <t>231,70</t>
  </si>
  <si>
    <t>59222026</t>
  </si>
  <si>
    <t>trouba ŽB hrdlová propojovací DN 600</t>
  </si>
  <si>
    <t>231,7*1,01 "Přepočtené koeficientem množství</t>
  </si>
  <si>
    <t>871270310</t>
  </si>
  <si>
    <t>Montáž kanalizačního potrubí hladkého plnostěnného SN 10 z polypropylenu DN 125</t>
  </si>
  <si>
    <t>napojení</t>
  </si>
  <si>
    <t>10,86+9,66+7,02+6,14</t>
  </si>
  <si>
    <t>28617002</t>
  </si>
  <si>
    <t>trubka kanalizační PP plnostěnná třívrstvá DN 125x1000mm SN10</t>
  </si>
  <si>
    <t>33,68*1,015 "Přepočtené koeficientem množství</t>
  </si>
  <si>
    <t>871313121</t>
  </si>
  <si>
    <t>Montáž kanalizačního potrubí hladkého plnostěnného SN 8 z PVC-U DN 160</t>
  </si>
  <si>
    <t>-690086309</t>
  </si>
  <si>
    <t>napojení vpustí</t>
  </si>
  <si>
    <t>107,56+2,03</t>
  </si>
  <si>
    <t>28611164</t>
  </si>
  <si>
    <t>trubka kanalizační PVC-U plnostěnná jednovrstvá DN 160x1000mm SN8</t>
  </si>
  <si>
    <t>-1917936366</t>
  </si>
  <si>
    <t>109,59*1,03 'Přepočtené koeficientem množství</t>
  </si>
  <si>
    <t>877315211</t>
  </si>
  <si>
    <t>Montáž kolen na kanalizačním potrubí z PP nebo tvrdého PVC trub hladkých plnostěnných DN 150</t>
  </si>
  <si>
    <t>vpusti</t>
  </si>
  <si>
    <t>48*2</t>
  </si>
  <si>
    <t>28611359</t>
  </si>
  <si>
    <t>koleno kanalizační PVC KG 160x15°</t>
  </si>
  <si>
    <t>48*1,1 "Přepočtené koeficientem množství</t>
  </si>
  <si>
    <t>28611361</t>
  </si>
  <si>
    <t>koleno kanalizační PVC KG 160x45°</t>
  </si>
  <si>
    <t>894411311</t>
  </si>
  <si>
    <t>Osazení betonových nebo železobetonových dílců pro šachty skruží rovných</t>
  </si>
  <si>
    <t>skruže</t>
  </si>
  <si>
    <t>stoky</t>
  </si>
  <si>
    <t>3+5+5+9+15+9+9+17</t>
  </si>
  <si>
    <t>59224184</t>
  </si>
  <si>
    <t>prstenec šachtový vyrovnávací betonový 625x120x40mm</t>
  </si>
  <si>
    <t>spc</t>
  </si>
  <si>
    <t>3*1,01</t>
  </si>
  <si>
    <t>59224185</t>
  </si>
  <si>
    <t>prstenec šachtový vyrovnávací betonový 625x120x60mm</t>
  </si>
  <si>
    <t>5*1,01</t>
  </si>
  <si>
    <t>59224176</t>
  </si>
  <si>
    <t>prstenec šachtový vyrovnávací betonový 625x120x80mm</t>
  </si>
  <si>
    <t>59224187</t>
  </si>
  <si>
    <t>prstenec šachtový vyrovnávací betonový 625x120x100mm</t>
  </si>
  <si>
    <t>9*1,01</t>
  </si>
  <si>
    <t>59224188</t>
  </si>
  <si>
    <t>prstenec šachtový vyrovnávací betonový 625x120x120mm</t>
  </si>
  <si>
    <t>15*1,01</t>
  </si>
  <si>
    <t>59224160</t>
  </si>
  <si>
    <t>skruž betonová kanalizační se stupadly 100x25x12cm</t>
  </si>
  <si>
    <t>59224161</t>
  </si>
  <si>
    <t>skruž betonová kanalizační se stupadly 100x50x12cm</t>
  </si>
  <si>
    <t>59224162</t>
  </si>
  <si>
    <t>skruž betonová kanalizační se stupadly 100x100x12cm</t>
  </si>
  <si>
    <t>17*1,01</t>
  </si>
  <si>
    <t>894412411</t>
  </si>
  <si>
    <t>Osazení betonových nebo železobetonových dílců pro šachty skruží přechodových</t>
  </si>
  <si>
    <t>22+17</t>
  </si>
  <si>
    <t>59224312.1</t>
  </si>
  <si>
    <t>kónus šachetní betonový kapsové plastové stupadlo TBR - Q - 600 / 100 x 625 / 120 SPK</t>
  </si>
  <si>
    <t>41*1,01</t>
  </si>
  <si>
    <t>894414111</t>
  </si>
  <si>
    <t>Osazení betonových nebo železobetonových dílců pro šachty skruží základových (dno)</t>
  </si>
  <si>
    <t>3+3+10+8</t>
  </si>
  <si>
    <t>1,00</t>
  </si>
  <si>
    <t>59224043.10</t>
  </si>
  <si>
    <t>dno betonové šachtové TBZ - Q perfect 300</t>
  </si>
  <si>
    <t>4*1,01</t>
  </si>
  <si>
    <t>59224043.11</t>
  </si>
  <si>
    <t>dno betonové šachtové TBZ - Q perfect 400</t>
  </si>
  <si>
    <t>59224043.13</t>
  </si>
  <si>
    <t>dno betonové šachtové TBZ - Q perfect 500</t>
  </si>
  <si>
    <t>10*1,01</t>
  </si>
  <si>
    <t>59224043.14</t>
  </si>
  <si>
    <t>dno betonové šachtové TBZ - Q perfect 600</t>
  </si>
  <si>
    <t>8*1,01</t>
  </si>
  <si>
    <t>894414211</t>
  </si>
  <si>
    <t>Osazení betonových nebo železobetonových dílců pro šachty desek zákrytových</t>
  </si>
  <si>
    <t>59224364.1</t>
  </si>
  <si>
    <t>deska betonová zákrytová šachetní TZK - Q - 200 x 120</t>
  </si>
  <si>
    <t>1*1,01</t>
  </si>
  <si>
    <t>89594 x 1</t>
  </si>
  <si>
    <t>propojení stávajících vpustí na novou kanalizaci</t>
  </si>
  <si>
    <t>ks</t>
  </si>
  <si>
    <t>899104112</t>
  </si>
  <si>
    <t>Osazení poklopů litinových, ocelových nebo železobetonových včetně rámů pro třídu zatížení D400, E600</t>
  </si>
  <si>
    <t>poklopy</t>
  </si>
  <si>
    <t>24,00</t>
  </si>
  <si>
    <t>63126039</t>
  </si>
  <si>
    <t>poklop šachtový s BEGU rámem a zámky kruhový, DN 600 D400</t>
  </si>
  <si>
    <t>899623151</t>
  </si>
  <si>
    <t>Obetonování potrubí nebo zdiva stok betonem prostým tř. C 16/20 v otevřeném výkopu</t>
  </si>
  <si>
    <t>Ostatní konstrukce a práce, bourání</t>
  </si>
  <si>
    <t>977151142</t>
  </si>
  <si>
    <t>Jádrové vrty diamantovými korunkami do stavebních materiálů D přes 800 do 850 mm</t>
  </si>
  <si>
    <t>126</t>
  </si>
  <si>
    <t>1,0 "- zaústění dešťové kanalizace do vodoteče v místě propustku"</t>
  </si>
  <si>
    <t>997</t>
  </si>
  <si>
    <t>Přesun sutě</t>
  </si>
  <si>
    <t>997013509</t>
  </si>
  <si>
    <t>Příplatek k odvozu suti a vybouraných hmot na skládku ZKD 1 km přes 1 km</t>
  </si>
  <si>
    <t>128</t>
  </si>
  <si>
    <t>196,268*23 "Přepočtené koeficientem množství</t>
  </si>
  <si>
    <t>997013511</t>
  </si>
  <si>
    <t>Odvoz suti a vybouraných hmot z meziskládky na skládku do 1 km s naložením a se složením</t>
  </si>
  <si>
    <t>130</t>
  </si>
  <si>
    <t>9970138R01</t>
  </si>
  <si>
    <t>Poplatek za uložení stavebního odpadu na recyklační skládce z prostého betonu kód odpadu 17 01 01</t>
  </si>
  <si>
    <t>132</t>
  </si>
  <si>
    <t>998</t>
  </si>
  <si>
    <t>Přesun hmot</t>
  </si>
  <si>
    <t>998274101</t>
  </si>
  <si>
    <t>Přesun hmot pro trubní vedení z trub betonových otevřený výkop</t>
  </si>
  <si>
    <t>134</t>
  </si>
  <si>
    <t>SO.501-I - SO.501-I - Přeložky plynovodního vedení - I. etapa</t>
  </si>
  <si>
    <t>Přezletice</t>
  </si>
  <si>
    <t>25670590</t>
  </si>
  <si>
    <t>LABRON s.r.o.</t>
  </si>
  <si>
    <t>CZ25670590</t>
  </si>
  <si>
    <t>M - Práce a dodávky M</t>
  </si>
  <si>
    <t xml:space="preserve">    23-M - Montáže potrubí</t>
  </si>
  <si>
    <t xml:space="preserve">      23-M.1 - Montáže potrubí - plynovod</t>
  </si>
  <si>
    <t xml:space="preserve">      23-M.2 - Odpoje a propoje</t>
  </si>
  <si>
    <t xml:space="preserve">      23-M.3 - Ochozy</t>
  </si>
  <si>
    <t>HZS - Hodinové zúčtovací sazby</t>
  </si>
  <si>
    <t>971501849</t>
  </si>
  <si>
    <t>291014904</t>
  </si>
  <si>
    <t>-1811085385</t>
  </si>
  <si>
    <t>119003215</t>
  </si>
  <si>
    <t>Trubková mobilní plotová zábrana výšky do 1,5 m pro zabezpečení výkopu zřízení</t>
  </si>
  <si>
    <t>1340338891</t>
  </si>
  <si>
    <t>2*(14+100)</t>
  </si>
  <si>
    <t>119003216</t>
  </si>
  <si>
    <t>Trubková mobilní plotová zábrana výšky do 1,5 m pro zabezpečení výkopu odstranění</t>
  </si>
  <si>
    <t>787806888</t>
  </si>
  <si>
    <t>491470654</t>
  </si>
  <si>
    <t>2*1,5</t>
  </si>
  <si>
    <t>-610062233</t>
  </si>
  <si>
    <t>-1945163928</t>
  </si>
  <si>
    <t>"uvažované zatřídění hornit do tříd těžitelnosti: 50% tř.3 a 50% tř. 4</t>
  </si>
  <si>
    <t>14*(1,41-0,5)*0,8*0,5 "rýha řad PE d110</t>
  </si>
  <si>
    <t>100*(1,35-0,5)*0,8*0,5 "rýha řad PE d50</t>
  </si>
  <si>
    <t>2*2*6*(1,41-0,5)*0,8*0,5 "rýhy bypassy</t>
  </si>
  <si>
    <t>6*3*(1,3-0,5)*0,8*0,5 "rýhy pro přepojované přípojky</t>
  </si>
  <si>
    <t>132351253</t>
  </si>
  <si>
    <t>Hloubení rýh nezapažených š do 2000 mm v hornině třídy těžitelnosti II skupiny 4 objem do 100 m3 strojně</t>
  </si>
  <si>
    <t>1027295196</t>
  </si>
  <si>
    <t>2080330579</t>
  </si>
  <si>
    <t>1439671335</t>
  </si>
  <si>
    <t>53,592</t>
  </si>
  <si>
    <t>-2144475873</t>
  </si>
  <si>
    <t>53,592*13</t>
  </si>
  <si>
    <t>162751137</t>
  </si>
  <si>
    <t>Vodorovné přemístění přes 9 000 do 10000 m výkopku/sypaniny z horniny třídy těžitelnosti II skupiny 4 a 5</t>
  </si>
  <si>
    <t>947402433</t>
  </si>
  <si>
    <t>162751139</t>
  </si>
  <si>
    <t>Příplatek k vodorovnému přemístění výkopku/sypaniny z horniny třídy těžitelnosti II skupiny 4 a 5 ZKD 1000 m přes 10000 m</t>
  </si>
  <si>
    <t>784113842</t>
  </si>
  <si>
    <t>167151101</t>
  </si>
  <si>
    <t>Nakládání výkopku z hornin třídy těžitelnosti I skupiny 1 až 3 do 100 m3</t>
  </si>
  <si>
    <t>2143277493</t>
  </si>
  <si>
    <t>167151102</t>
  </si>
  <si>
    <t>Nakládání výkopku z hornin třídy těžitelnosti II skupiny 4 a 5 do 100 m3</t>
  </si>
  <si>
    <t>1300864325</t>
  </si>
  <si>
    <t>-785251644</t>
  </si>
  <si>
    <t>(53,592+53,592)*1,8</t>
  </si>
  <si>
    <t>-1068225540</t>
  </si>
  <si>
    <t>53,592*2</t>
  </si>
  <si>
    <t>1397669136</t>
  </si>
  <si>
    <t>53,592+53,592-12,48-15,199</t>
  </si>
  <si>
    <t>58344171</t>
  </si>
  <si>
    <t>štěrkodrť frakce 0/32</t>
  </si>
  <si>
    <t>-199725288</t>
  </si>
  <si>
    <t>79,505*2 'Přepočtené koeficientem množství</t>
  </si>
  <si>
    <t>175111101</t>
  </si>
  <si>
    <t>Obsypání potrubí ručně sypaninou bez prohození, uloženou do 3 m</t>
  </si>
  <si>
    <t>225125723</t>
  </si>
  <si>
    <t>14*0,31*0,8 "rýha řad PE d110</t>
  </si>
  <si>
    <t>100*0,25*0,8 "rýha řad PE d50</t>
  </si>
  <si>
    <t>2*2*6*0,232*0,8 "rýhy bypassy</t>
  </si>
  <si>
    <t>6*3*0,225*0,8 "rýhy pro přepojované přípojky</t>
  </si>
  <si>
    <t>58337331</t>
  </si>
  <si>
    <t>štěrkopísek frakce 0/22</t>
  </si>
  <si>
    <t>311088408</t>
  </si>
  <si>
    <t>31,166*2 'Přepočtené koeficientem množství</t>
  </si>
  <si>
    <t>191003R001</t>
  </si>
  <si>
    <t>Ručně kopaná sonda</t>
  </si>
  <si>
    <t>1864893706</t>
  </si>
  <si>
    <t>451572111</t>
  </si>
  <si>
    <t>Lože pod potrubí otevřený výkop z kameniva drobného těženého</t>
  </si>
  <si>
    <t>72092810</t>
  </si>
  <si>
    <t>14*0,1*0,8 "rýha řad PE d110</t>
  </si>
  <si>
    <t>100*0,1*0,8 "rýha řad PE d50</t>
  </si>
  <si>
    <t>2*2*6*0,1*0,8 "rýhy bypassy</t>
  </si>
  <si>
    <t>6*3*0,1*0,8 "rýhy pro přepojované přípojky</t>
  </si>
  <si>
    <t>899721111</t>
  </si>
  <si>
    <t>Signalizační vodič DN do 150 mm na potrubí</t>
  </si>
  <si>
    <t>-12546282</t>
  </si>
  <si>
    <t>14+100 "plynovodní řady</t>
  </si>
  <si>
    <t>6*3 "přepojované přípojky</t>
  </si>
  <si>
    <t>899722113</t>
  </si>
  <si>
    <t>Krytí potrubí z plastů výstražnou fólií z PVC přes 25 do 34cm</t>
  </si>
  <si>
    <t>-1585346476</t>
  </si>
  <si>
    <t>998276101</t>
  </si>
  <si>
    <t>Přesun hmot pro trubní vedení z trub z plastických hmot otevřený výkop</t>
  </si>
  <si>
    <t>1616792788</t>
  </si>
  <si>
    <t>Práce a dodávky M</t>
  </si>
  <si>
    <t>23-M</t>
  </si>
  <si>
    <t>Montáže potrubí</t>
  </si>
  <si>
    <t>23-M.1</t>
  </si>
  <si>
    <t>Montáže potrubí - plynovod</t>
  </si>
  <si>
    <t>230086115</t>
  </si>
  <si>
    <t>Demontáž plastového potrubí dn do 110 mm</t>
  </si>
  <si>
    <t>-1554474664</t>
  </si>
  <si>
    <t>14+100 "demontáž stávajícího PE potrubí</t>
  </si>
  <si>
    <t>230205021</t>
  </si>
  <si>
    <t>Montáž potrubí plastového svařované na tupo nebo elektrospojkou dn 25 mm en 3,0 mm</t>
  </si>
  <si>
    <t>2054772069</t>
  </si>
  <si>
    <t>28613921R</t>
  </si>
  <si>
    <t>potrubí plynovodní z PE 100+ opláštěné vrstvou z pěnového PE, SDR 11, 25x3,0 mm</t>
  </si>
  <si>
    <t>-1416370216</t>
  </si>
  <si>
    <t>18*1,04 'Přepočtené koeficientem množství</t>
  </si>
  <si>
    <t>28615969R</t>
  </si>
  <si>
    <t>elektrospojka SDR11 PE 100 PN16 D 25mm</t>
  </si>
  <si>
    <t>-1726062892</t>
  </si>
  <si>
    <t>230205035</t>
  </si>
  <si>
    <t>Montáž potrubí plastového svařované na tupo nebo elektrospojkou dn 50 mm en 4,6 mm</t>
  </si>
  <si>
    <t>-1256939848</t>
  </si>
  <si>
    <t>100 "přeložka plynovodu PE d50 viz PD - výkres situace plynovodu I. etapa</t>
  </si>
  <si>
    <t>28613913</t>
  </si>
  <si>
    <t>potrubí plynovodní PE 100RC SDR 11 PN 0,4MPa D 50x4,6mm</t>
  </si>
  <si>
    <t>-784351910</t>
  </si>
  <si>
    <t>100*1,04 'Přepočtené koeficientem množství</t>
  </si>
  <si>
    <t>28615971</t>
  </si>
  <si>
    <t>elektrospojka SDR11 PE 100 PN16 D 50mm</t>
  </si>
  <si>
    <t>240158519</t>
  </si>
  <si>
    <t>230205055</t>
  </si>
  <si>
    <t>Montáž potrubí plastového svařované na tupo nebo elektrospojkou dn 110 mm en 6,3 mm</t>
  </si>
  <si>
    <t>-1689636293</t>
  </si>
  <si>
    <t>14 "přeložka plynovodu PE d110 viz PD - výkres situace plynovodu I. etapa</t>
  </si>
  <si>
    <t>28613902</t>
  </si>
  <si>
    <t>potrubí plynovodní PE 100RC SDR 17 PN 0,1MPa tyče 12m 110x6,6mm</t>
  </si>
  <si>
    <t>-1677810716</t>
  </si>
  <si>
    <t>14*1,04 'Přepočtené koeficientem množství</t>
  </si>
  <si>
    <t>28615975</t>
  </si>
  <si>
    <t>elektrospojka SDR11 PE 100 PN16 D 110mm</t>
  </si>
  <si>
    <t>-769378888</t>
  </si>
  <si>
    <t>230205235</t>
  </si>
  <si>
    <t>Montáž trubního dílu PE elektrotvarovky nebo svařovaného na tupo dn 50 mm en 4,5 mm</t>
  </si>
  <si>
    <t>549711405</t>
  </si>
  <si>
    <t>28614000R</t>
  </si>
  <si>
    <t>tvarovka T-kus navrtávací s odbočkou 360° D 50-25 mm</t>
  </si>
  <si>
    <t>256</t>
  </si>
  <si>
    <t>2146299784</t>
  </si>
  <si>
    <t>6 "přepojované přípojky</t>
  </si>
  <si>
    <t>28614945</t>
  </si>
  <si>
    <t>elektrokoleno 45° PE 100 PN16 D 50mm</t>
  </si>
  <si>
    <t>1640144005</t>
  </si>
  <si>
    <t>2+2 "viz PD - výkres situace plynovodu I. etapa</t>
  </si>
  <si>
    <t>28615022</t>
  </si>
  <si>
    <t>elektrozáslepka SDR11 PE 100 PN16 D 50mm</t>
  </si>
  <si>
    <t>-181227817</t>
  </si>
  <si>
    <t>1 "viz PD - výkres situace plynovodu I. etapa</t>
  </si>
  <si>
    <t>230205255</t>
  </si>
  <si>
    <t>Montáž trubního dílu PE elektrotvarovky nebo svařovaného na tupo dn 110 mm en 6,2 mm</t>
  </si>
  <si>
    <t>908172823</t>
  </si>
  <si>
    <t>28614949</t>
  </si>
  <si>
    <t>elektrokoleno 45° PE 100 PN16 D 110mm</t>
  </si>
  <si>
    <t>1766988747</t>
  </si>
  <si>
    <t>28614978R</t>
  </si>
  <si>
    <t>elektroredukce PE 100 PN16 D 110-50mm</t>
  </si>
  <si>
    <t>1499685641</t>
  </si>
  <si>
    <t>28614588</t>
  </si>
  <si>
    <t>elektrozáslepka SDR11 PE 100 PN16 D 110mm KIT</t>
  </si>
  <si>
    <t>1918030347</t>
  </si>
  <si>
    <t>230208513</t>
  </si>
  <si>
    <t>Odplynění a inertizace ocelového potrubí DN do 100 mm</t>
  </si>
  <si>
    <t>706074120</t>
  </si>
  <si>
    <t>14+100</t>
  </si>
  <si>
    <t>230208R593</t>
  </si>
  <si>
    <t>Napuštění a odvzdušnění potrubí DN do 100 mm</t>
  </si>
  <si>
    <t>-1948087620</t>
  </si>
  <si>
    <t>230230016</t>
  </si>
  <si>
    <t>Hlavní tlaková zkouška vzduchem 0,6 MPa DN 50</t>
  </si>
  <si>
    <t>2070425250</t>
  </si>
  <si>
    <t>100 "plynovodní řad PE d50</t>
  </si>
  <si>
    <t>230230018</t>
  </si>
  <si>
    <t>Hlavní tlaková zkouška vzduchem 0,6 MPa DN 100</t>
  </si>
  <si>
    <t>-1442847193</t>
  </si>
  <si>
    <t>14 "přeložka plynovodu PE d50</t>
  </si>
  <si>
    <t>230230076</t>
  </si>
  <si>
    <t>Čištění potrubí PN 38 6416 DN 200</t>
  </si>
  <si>
    <t>-113801242</t>
  </si>
  <si>
    <t>14+100+6*3</t>
  </si>
  <si>
    <t>230250R002</t>
  </si>
  <si>
    <t>VSV do poklopu, D+M</t>
  </si>
  <si>
    <t>-288297637</t>
  </si>
  <si>
    <t>230910002R</t>
  </si>
  <si>
    <t>Odstavení plynovodní přípojky</t>
  </si>
  <si>
    <t>9328424</t>
  </si>
  <si>
    <t>230910003R</t>
  </si>
  <si>
    <t>Zprovoznění plynovodní přípojky</t>
  </si>
  <si>
    <t>-1862874193</t>
  </si>
  <si>
    <t>580506320</t>
  </si>
  <si>
    <t>Provedení tlakové zkoušky plynovodu nízkotlakého</t>
  </si>
  <si>
    <t>úsek</t>
  </si>
  <si>
    <t>1952245989</t>
  </si>
  <si>
    <t>23-M.2</t>
  </si>
  <si>
    <t>Odpoje a propoje</t>
  </si>
  <si>
    <t>230200271</t>
  </si>
  <si>
    <t>Jednostranné přerušení průtoku plynu stlačením plastového potrubí dn do 63 mm - jedním stlačovadlem</t>
  </si>
  <si>
    <t>-1861449726</t>
  </si>
  <si>
    <t>193130030</t>
  </si>
  <si>
    <t>Elektrotvarovka sedlová opravárenská - d 50</t>
  </si>
  <si>
    <t>2054933489</t>
  </si>
  <si>
    <t>119170278</t>
  </si>
  <si>
    <t>-1260793693</t>
  </si>
  <si>
    <t>230200272</t>
  </si>
  <si>
    <t>Jednostranné přerušení průtoku plynu stlačením plastového potrubí dn přes 63 do 110 mm - jedním stlačovadlem</t>
  </si>
  <si>
    <t>-36875285</t>
  </si>
  <si>
    <t>193130067</t>
  </si>
  <si>
    <t>Elektrotvarovka sedlová opravárenská - d 110</t>
  </si>
  <si>
    <t>-383444949</t>
  </si>
  <si>
    <t>P</t>
  </si>
  <si>
    <t>Poznámka k položce:_x000D_
16 bar voda/10 bar plyn; zakrytý odporový drát; 4 mm svařovací konektory</t>
  </si>
  <si>
    <t>1039386243</t>
  </si>
  <si>
    <t>-1875290557</t>
  </si>
  <si>
    <t>23-M.3</t>
  </si>
  <si>
    <t>Ochozy</t>
  </si>
  <si>
    <t>230040006</t>
  </si>
  <si>
    <t>Montáž trubní díly závitové DN 1"</t>
  </si>
  <si>
    <t>1434971704</t>
  </si>
  <si>
    <t>21110321</t>
  </si>
  <si>
    <t>Přechodka s vnějším závitem, typ 110, rozměr 32x1”</t>
  </si>
  <si>
    <t>-1741809043</t>
  </si>
  <si>
    <t>2*2*2</t>
  </si>
  <si>
    <t>2118032</t>
  </si>
  <si>
    <t>Vnitřní podpůrná vsuvka, typ 180, rozměr 32</t>
  </si>
  <si>
    <t>-1541832638</t>
  </si>
  <si>
    <t>55138963</t>
  </si>
  <si>
    <t>kohout kulový plnoprůtokový nikl ovládání páčka PN35 T 185°C (EN 331, MOP 5) 1" žlutý</t>
  </si>
  <si>
    <t>-867737705</t>
  </si>
  <si>
    <t>2*2</t>
  </si>
  <si>
    <t>230040009</t>
  </si>
  <si>
    <t>Montáž trubní díly závitové DN 2"</t>
  </si>
  <si>
    <t>1346967363</t>
  </si>
  <si>
    <t>21110632</t>
  </si>
  <si>
    <t>Přechodka s vnějším závitem, typ 110, rozměr 63x2”</t>
  </si>
  <si>
    <t>-1261775980</t>
  </si>
  <si>
    <t>2*2*2+2*2*2</t>
  </si>
  <si>
    <t>2118063</t>
  </si>
  <si>
    <t>Vnitřní podpůrná vsuvka, typ 180, rozměr 63</t>
  </si>
  <si>
    <t>-779019512</t>
  </si>
  <si>
    <t>55138966</t>
  </si>
  <si>
    <t>kohout kulový plnoprůtokový nikl ovládání páčka PN35 T 185°C (EN 331, MOP 5) 2" žlutý</t>
  </si>
  <si>
    <t>1924752291</t>
  </si>
  <si>
    <t>230205025</t>
  </si>
  <si>
    <t>Montáž potrubí plastového svařované na tupo nebo elektrospojkou dn 32 mm en 3,0 mm</t>
  </si>
  <si>
    <t>860989149</t>
  </si>
  <si>
    <t>2*6 "ochozy</t>
  </si>
  <si>
    <t>28613911</t>
  </si>
  <si>
    <t>potrubí plynovodní PE 100RC SDR 11 PN 0,4MPa D 32x3,0mm</t>
  </si>
  <si>
    <t>-2085092639</t>
  </si>
  <si>
    <t>230205042</t>
  </si>
  <si>
    <t>Montáž potrubí plastového svařované na tupo nebo elektrospojkou dn 63 mm en 5,8 mm</t>
  </si>
  <si>
    <t>-2000439992</t>
  </si>
  <si>
    <t>2*2*6 "ochozy</t>
  </si>
  <si>
    <t>28613914</t>
  </si>
  <si>
    <t>potrubí plynovodní PE 100RC SDR 11 PN 0,4MPa D 63x5,8mm</t>
  </si>
  <si>
    <t>-2024752195</t>
  </si>
  <si>
    <t>230205225</t>
  </si>
  <si>
    <t>Montáž trubního dílu PE elektrotvarovky nebo svařovaného na tupo dn 32 mm en 2,0 mm</t>
  </si>
  <si>
    <t>-919255382</t>
  </si>
  <si>
    <t>28653052</t>
  </si>
  <si>
    <t>elektrokoleno 90° PE 100 D 32mm</t>
  </si>
  <si>
    <t>-561663059</t>
  </si>
  <si>
    <t>-630542020</t>
  </si>
  <si>
    <t>28614001R</t>
  </si>
  <si>
    <t>tvarovka T-kus navrtávací s odbočkou 360° D 50-32mm</t>
  </si>
  <si>
    <t>-887778480</t>
  </si>
  <si>
    <t>230205242</t>
  </si>
  <si>
    <t>Montáž trubního dílu PE elektrotvarovky nebo svařovaného na tupo dn 63 mm en 5,7 mm</t>
  </si>
  <si>
    <t>-915907339</t>
  </si>
  <si>
    <t>28653055</t>
  </si>
  <si>
    <t>elektrokoleno 90° PE 100 D 63mm</t>
  </si>
  <si>
    <t>-891528334</t>
  </si>
  <si>
    <t>2*2+2*2</t>
  </si>
  <si>
    <t>-1586082767</t>
  </si>
  <si>
    <t>28614013R</t>
  </si>
  <si>
    <t>tvarovka T-kus navrtávací s odbočkou 360° D 110-63mm</t>
  </si>
  <si>
    <t>1698748351</t>
  </si>
  <si>
    <t>230205991R</t>
  </si>
  <si>
    <t>Zrušení a demontáž bypassu</t>
  </si>
  <si>
    <t>924338085</t>
  </si>
  <si>
    <t>3*2</t>
  </si>
  <si>
    <t>HZS</t>
  </si>
  <si>
    <t>Hodinové zúčtovací sazby</t>
  </si>
  <si>
    <t>HZS4212</t>
  </si>
  <si>
    <t>Hodinová zúčtovací sazba revizní technik specialista</t>
  </si>
  <si>
    <t>hod</t>
  </si>
  <si>
    <t>512</t>
  </si>
  <si>
    <t>-1102792389</t>
  </si>
  <si>
    <t>4 "výchozí revize plynovodu</t>
  </si>
  <si>
    <t>6*2 "výchozí revize přípojek</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</si>
  <si>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</si>
  <si>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</si>
  <si>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</si>
  <si>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</si>
  <si>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</si>
  <si>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</si>
  <si>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</si>
  <si>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</si>
  <si>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</si>
  <si>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</si>
  <si>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</si>
  <si>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</si>
  <si>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</si>
  <si>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</si>
  <si>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</si>
  <si>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</si>
  <si>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</si>
  <si>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</si>
  <si>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</si>
  <si>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</si>
  <si>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</si>
  <si>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</si>
  <si>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</si>
  <si>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a repasportizace stávajících nemovitostí a staveb, které mohou být výstavbou dotčeny, vč. příp. monitoringu sledovaných objektů</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</si>
  <si>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</si>
  <si>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</si>
  <si>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</si>
  <si>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</si>
  <si>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</si>
  <si>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</si>
  <si>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</si>
  <si>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</si>
  <si>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poškozených komunikací na objízdných trasách a komunikacích dotčených stavbou. Ocenit hodnotou 5 mil. Kč bez DPH. Čerpání v rozsahu a s výslovným souhlasem TDS a investora. Položka včetně DIO na opravu objízdných tras.</t>
  </si>
  <si>
    <t>kpl</t>
  </si>
  <si>
    <t>-1376794801</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</si>
  <si>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</si>
  <si>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</si>
  <si>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</si>
  <si>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</si>
  <si>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</si>
  <si>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</si>
  <si>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VON990012a</t>
  </si>
  <si>
    <t>Zajištění protiprašných opatření během výstavby</t>
  </si>
  <si>
    <t>-1644602756</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</si>
  <si>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</si>
  <si>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</si>
  <si>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</si>
  <si>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</si>
  <si>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</si>
  <si>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</si>
  <si>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</si>
  <si>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</si>
  <si>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</si>
  <si>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VON990018</t>
  </si>
  <si>
    <t>Inženýrská a kompletační činnost zhotovitele. vč spolupráce a koordinace třetích stran na staveništi (ČEZ a.s., TO2, ...)</t>
  </si>
  <si>
    <t>1207370200</t>
  </si>
  <si>
    <t>VON990080</t>
  </si>
  <si>
    <t>Projekt DIO včetně projednání s DOSS a zajištění DIR.</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</si>
  <si>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</si>
  <si>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</si>
  <si>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</si>
  <si>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</si>
  <si>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</si>
  <si>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</si>
  <si>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</si>
  <si>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</si>
  <si>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</si>
  <si>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</si>
  <si>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</si>
  <si>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</si>
  <si>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1492501985</t>
  </si>
  <si>
    <t>2 "- omluvná tabule"</t>
  </si>
  <si>
    <t>ON990004</t>
  </si>
  <si>
    <t>Zajištění označení stavby informačními panely, deskami v rozsahu TS - billboard pro publicitu</t>
  </si>
  <si>
    <t>624321594</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</si>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</sst>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7"/>
      <c r="AS2" s="217"/>
      <c r="AT2" s="217"/>
      <c r="AU2" s="217"/>
      <c r="AV2" s="217"/>
      <c r="AW2" s="217"/>
      <c r="AX2" s="217"/>
      <c r="AY2" s="217"/>
      <c r="AZ2" s="217"/>
      <c r="BA2" s="217"/>
      <c r="BB2" s="217"/>
      <c r="BC2" s="217"/>
      <c r="BD2" s="217"/>
      <c r="BE2" s="217"/>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6" t="s">
        <v>14</v>
      </c>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R5" s="20"/>
      <c r="BE5" s="213" t="s">
        <v>15</v>
      </c>
      <c r="BS5" s="17" t="s">
        <v>6</v>
      </c>
    </row>
    <row r="6" spans="1:74" ht="36.950000000000003" customHeight="1">
      <c r="B6" s="20"/>
      <c r="D6" s="26" t="s">
        <v>16</v>
      </c>
      <c r="K6" s="218" t="s">
        <v>17</v>
      </c>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R6" s="20"/>
      <c r="BE6" s="214"/>
      <c r="BS6" s="17" t="s">
        <v>6</v>
      </c>
    </row>
    <row r="7" spans="1:74" ht="12" customHeight="1">
      <c r="B7" s="20"/>
      <c r="D7" s="27" t="s">
        <v>18</v>
      </c>
      <c r="K7" s="25" t="s">
        <v>1</v>
      </c>
      <c r="AK7" s="27" t="s">
        <v>19</v>
      </c>
      <c r="AN7" s="25" t="s">
        <v>1</v>
      </c>
      <c r="AR7" s="20"/>
      <c r="BE7" s="214"/>
      <c r="BS7" s="17" t="s">
        <v>6</v>
      </c>
    </row>
    <row r="8" spans="1:74" ht="12" customHeight="1">
      <c r="B8" s="20"/>
      <c r="D8" s="27" t="s">
        <v>20</v>
      </c>
      <c r="K8" s="25" t="s">
        <v>21</v>
      </c>
      <c r="AK8" s="27" t="s">
        <v>22</v>
      </c>
      <c r="AN8" s="28" t="s">
        <v>23</v>
      </c>
      <c r="AR8" s="20"/>
      <c r="BE8" s="214"/>
      <c r="BS8" s="17" t="s">
        <v>6</v>
      </c>
    </row>
    <row r="9" spans="1:74" ht="14.45" customHeight="1">
      <c r="B9" s="20"/>
      <c r="AR9" s="20"/>
      <c r="BE9" s="214"/>
      <c r="BS9" s="17" t="s">
        <v>6</v>
      </c>
    </row>
    <row r="10" spans="1:74" ht="12" customHeight="1">
      <c r="B10" s="20"/>
      <c r="D10" s="27" t="s">
        <v>24</v>
      </c>
      <c r="AK10" s="27" t="s">
        <v>25</v>
      </c>
      <c r="AN10" s="25" t="s">
        <v>1</v>
      </c>
      <c r="AR10" s="20"/>
      <c r="BE10" s="214"/>
      <c r="BS10" s="17" t="s">
        <v>6</v>
      </c>
    </row>
    <row r="11" spans="1:74" ht="18.399999999999999" customHeight="1">
      <c r="B11" s="20"/>
      <c r="E11" s="25" t="s">
        <v>26</v>
      </c>
      <c r="AK11" s="27" t="s">
        <v>27</v>
      </c>
      <c r="AN11" s="25" t="s">
        <v>1</v>
      </c>
      <c r="AR11" s="20"/>
      <c r="BE11" s="214"/>
      <c r="BS11" s="17" t="s">
        <v>6</v>
      </c>
    </row>
    <row r="12" spans="1:74" ht="6.95" customHeight="1">
      <c r="B12" s="20"/>
      <c r="AR12" s="20"/>
      <c r="BE12" s="214"/>
      <c r="BS12" s="17" t="s">
        <v>6</v>
      </c>
    </row>
    <row r="13" spans="1:74" ht="12" customHeight="1">
      <c r="B13" s="20"/>
      <c r="D13" s="27" t="s">
        <v>28</v>
      </c>
      <c r="AK13" s="27" t="s">
        <v>25</v>
      </c>
      <c r="AN13" s="29" t="s">
        <v>29</v>
      </c>
      <c r="AR13" s="20"/>
      <c r="BE13" s="214"/>
      <c r="BS13" s="17" t="s">
        <v>6</v>
      </c>
    </row>
    <row r="14" spans="1:74" ht="12.75">
      <c r="B14" s="20"/>
      <c r="E14" s="219" t="s">
        <v>29</v>
      </c>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7" t="s">
        <v>27</v>
      </c>
      <c r="AN14" s="29" t="s">
        <v>29</v>
      </c>
      <c r="AR14" s="20"/>
      <c r="BE14" s="214"/>
      <c r="BS14" s="17" t="s">
        <v>6</v>
      </c>
    </row>
    <row r="15" spans="1:74" ht="6.95" customHeight="1">
      <c r="B15" s="20"/>
      <c r="AR15" s="20"/>
      <c r="BE15" s="214"/>
      <c r="BS15" s="17" t="s">
        <v>4</v>
      </c>
    </row>
    <row r="16" spans="1:74" ht="12" customHeight="1">
      <c r="B16" s="20"/>
      <c r="D16" s="27" t="s">
        <v>30</v>
      </c>
      <c r="AK16" s="27" t="s">
        <v>25</v>
      </c>
      <c r="AN16" s="25" t="s">
        <v>31</v>
      </c>
      <c r="AR16" s="20"/>
      <c r="BE16" s="214"/>
      <c r="BS16" s="17" t="s">
        <v>4</v>
      </c>
    </row>
    <row r="17" spans="2:71" ht="18.399999999999999" customHeight="1">
      <c r="B17" s="20"/>
      <c r="E17" s="25" t="s">
        <v>32</v>
      </c>
      <c r="AK17" s="27" t="s">
        <v>27</v>
      </c>
      <c r="AN17" s="25" t="s">
        <v>33</v>
      </c>
      <c r="AR17" s="20"/>
      <c r="BE17" s="214"/>
      <c r="BS17" s="17" t="s">
        <v>34</v>
      </c>
    </row>
    <row r="18" spans="2:71" ht="6.95" customHeight="1">
      <c r="B18" s="20"/>
      <c r="AR18" s="20"/>
      <c r="BE18" s="214"/>
      <c r="BS18" s="17" t="s">
        <v>6</v>
      </c>
    </row>
    <row r="19" spans="2:71" ht="12" customHeight="1">
      <c r="B19" s="20"/>
      <c r="D19" s="27" t="s">
        <v>35</v>
      </c>
      <c r="AK19" s="27" t="s">
        <v>25</v>
      </c>
      <c r="AN19" s="25" t="s">
        <v>1</v>
      </c>
      <c r="AR19" s="20"/>
      <c r="BE19" s="214"/>
      <c r="BS19" s="17" t="s">
        <v>36</v>
      </c>
    </row>
    <row r="20" spans="2:71" ht="18.399999999999999" customHeight="1">
      <c r="B20" s="20"/>
      <c r="E20" s="25" t="s">
        <v>37</v>
      </c>
      <c r="AK20" s="27" t="s">
        <v>27</v>
      </c>
      <c r="AN20" s="25" t="s">
        <v>1</v>
      </c>
      <c r="AR20" s="20"/>
      <c r="BE20" s="214"/>
      <c r="BS20" s="17" t="s">
        <v>34</v>
      </c>
    </row>
    <row r="21" spans="2:71" ht="6.95" customHeight="1">
      <c r="B21" s="20"/>
      <c r="AR21" s="20"/>
      <c r="BE21" s="214"/>
    </row>
    <row r="22" spans="2:71" ht="12" customHeight="1">
      <c r="B22" s="20"/>
      <c r="D22" s="27" t="s">
        <v>38</v>
      </c>
      <c r="AR22" s="20"/>
      <c r="BE22" s="214"/>
    </row>
    <row r="23" spans="2:71" ht="238.5" customHeight="1">
      <c r="B23" s="20"/>
      <c r="E23" s="221" t="s">
        <v>39</v>
      </c>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R23" s="20"/>
      <c r="BE23" s="214"/>
    </row>
    <row r="24" spans="2:71" ht="6.95" customHeight="1">
      <c r="B24" s="20"/>
      <c r="AR24" s="20"/>
      <c r="BE24" s="214"/>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4"/>
    </row>
    <row r="26" spans="2:71" s="1" customFormat="1" ht="25.9" customHeight="1">
      <c r="B26" s="32"/>
      <c r="D26" s="33" t="s">
        <v>40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2">
        <f>ROUNDUP(AG94,2)</f>
        <v>0</v>
      </c>
      <c r="AL26" s="223"/>
      <c r="AM26" s="223"/>
      <c r="AN26" s="223"/>
      <c r="AO26" s="223"/>
      <c r="AR26" s="32"/>
      <c r="BE26" s="214"/>
    </row>
    <row r="27" spans="2:71" s="1" customFormat="1" ht="6.95" customHeight="1">
      <c r="B27" s="32"/>
      <c r="AR27" s="32"/>
      <c r="BE27" s="214"/>
    </row>
    <row r="28" spans="2:71" s="1" customFormat="1" ht="12.75">
      <c r="B28" s="32"/>
      <c r="L28" s="224" t="s">
        <v>41</v>
      </c>
      <c r="M28" s="224"/>
      <c r="N28" s="224"/>
      <c r="O28" s="224"/>
      <c r="P28" s="224"/>
      <c r="W28" s="224" t="s">
        <v>42</v>
      </c>
      <c r="X28" s="224"/>
      <c r="Y28" s="224"/>
      <c r="Z28" s="224"/>
      <c r="AA28" s="224"/>
      <c r="AB28" s="224"/>
      <c r="AC28" s="224"/>
      <c r="AD28" s="224"/>
      <c r="AE28" s="224"/>
      <c r="AK28" s="224" t="s">
        <v>43</v>
      </c>
      <c r="AL28" s="224"/>
      <c r="AM28" s="224"/>
      <c r="AN28" s="224"/>
      <c r="AO28" s="224"/>
      <c r="AR28" s="32"/>
      <c r="BE28" s="214"/>
    </row>
    <row r="29" spans="2:71" s="2" customFormat="1" ht="14.45" customHeight="1">
      <c r="B29" s="36"/>
      <c r="D29" s="27" t="s">
        <v>44</v>
      </c>
      <c r="F29" s="27" t="s">
        <v>45</v>
      </c>
      <c r="L29" s="227">
        <v>0.21</v>
      </c>
      <c r="M29" s="226"/>
      <c r="N29" s="226"/>
      <c r="O29" s="226"/>
      <c r="P29" s="226"/>
      <c r="W29" s="225">
        <f>ROUNDUP(AZ94, 2)</f>
        <v>0</v>
      </c>
      <c r="X29" s="226"/>
      <c r="Y29" s="226"/>
      <c r="Z29" s="226"/>
      <c r="AA29" s="226"/>
      <c r="AB29" s="226"/>
      <c r="AC29" s="226"/>
      <c r="AD29" s="226"/>
      <c r="AE29" s="226"/>
      <c r="AK29" s="225">
        <f>ROUNDUP(AV94, 2)</f>
        <v>0</v>
      </c>
      <c r="AL29" s="226"/>
      <c r="AM29" s="226"/>
      <c r="AN29" s="226"/>
      <c r="AO29" s="226"/>
      <c r="AR29" s="36"/>
      <c r="BE29" s="215"/>
    </row>
    <row r="30" spans="2:71" s="2" customFormat="1" ht="14.45" customHeight="1">
      <c r="B30" s="36"/>
      <c r="F30" s="27" t="s">
        <v>46</v>
      </c>
      <c r="L30" s="227">
        <v>0.12</v>
      </c>
      <c r="M30" s="226"/>
      <c r="N30" s="226"/>
      <c r="O30" s="226"/>
      <c r="P30" s="226"/>
      <c r="W30" s="225">
        <f>ROUNDUP(BA94, 2)</f>
        <v>0</v>
      </c>
      <c r="X30" s="226"/>
      <c r="Y30" s="226"/>
      <c r="Z30" s="226"/>
      <c r="AA30" s="226"/>
      <c r="AB30" s="226"/>
      <c r="AC30" s="226"/>
      <c r="AD30" s="226"/>
      <c r="AE30" s="226"/>
      <c r="AK30" s="225">
        <f>ROUNDUP(AW94, 2)</f>
        <v>0</v>
      </c>
      <c r="AL30" s="226"/>
      <c r="AM30" s="226"/>
      <c r="AN30" s="226"/>
      <c r="AO30" s="226"/>
      <c r="AR30" s="36"/>
      <c r="BE30" s="215"/>
    </row>
    <row r="31" spans="2:71" s="2" customFormat="1" ht="14.45" hidden="1" customHeight="1">
      <c r="B31" s="36"/>
      <c r="F31" s="27" t="s">
        <v>47</v>
      </c>
      <c r="L31" s="227">
        <v>0.21</v>
      </c>
      <c r="M31" s="226"/>
      <c r="N31" s="226"/>
      <c r="O31" s="226"/>
      <c r="P31" s="226"/>
      <c r="W31" s="225">
        <f>ROUNDUP(BB94, 2)</f>
        <v>0</v>
      </c>
      <c r="X31" s="226"/>
      <c r="Y31" s="226"/>
      <c r="Z31" s="226"/>
      <c r="AA31" s="226"/>
      <c r="AB31" s="226"/>
      <c r="AC31" s="226"/>
      <c r="AD31" s="226"/>
      <c r="AE31" s="226"/>
      <c r="AK31" s="225">
        <v>0</v>
      </c>
      <c r="AL31" s="226"/>
      <c r="AM31" s="226"/>
      <c r="AN31" s="226"/>
      <c r="AO31" s="226"/>
      <c r="AR31" s="36"/>
      <c r="BE31" s="215"/>
    </row>
    <row r="32" spans="2:71" s="2" customFormat="1" ht="14.45" hidden="1" customHeight="1">
      <c r="B32" s="36"/>
      <c r="F32" s="27" t="s">
        <v>48</v>
      </c>
      <c r="L32" s="227">
        <v>0.12</v>
      </c>
      <c r="M32" s="226"/>
      <c r="N32" s="226"/>
      <c r="O32" s="226"/>
      <c r="P32" s="226"/>
      <c r="W32" s="225">
        <f>ROUNDUP(BC94, 2)</f>
        <v>0</v>
      </c>
      <c r="X32" s="226"/>
      <c r="Y32" s="226"/>
      <c r="Z32" s="226"/>
      <c r="AA32" s="226"/>
      <c r="AB32" s="226"/>
      <c r="AC32" s="226"/>
      <c r="AD32" s="226"/>
      <c r="AE32" s="226"/>
      <c r="AK32" s="225">
        <v>0</v>
      </c>
      <c r="AL32" s="226"/>
      <c r="AM32" s="226"/>
      <c r="AN32" s="226"/>
      <c r="AO32" s="226"/>
      <c r="AR32" s="36"/>
      <c r="BE32" s="215"/>
    </row>
    <row r="33" spans="2:57" s="2" customFormat="1" ht="14.45" hidden="1" customHeight="1">
      <c r="B33" s="36"/>
      <c r="F33" s="27" t="s">
        <v>49</v>
      </c>
      <c r="L33" s="227">
        <v>0</v>
      </c>
      <c r="M33" s="226"/>
      <c r="N33" s="226"/>
      <c r="O33" s="226"/>
      <c r="P33" s="226"/>
      <c r="W33" s="225">
        <f>ROUNDUP(BD94, 2)</f>
        <v>0</v>
      </c>
      <c r="X33" s="226"/>
      <c r="Y33" s="226"/>
      <c r="Z33" s="226"/>
      <c r="AA33" s="226"/>
      <c r="AB33" s="226"/>
      <c r="AC33" s="226"/>
      <c r="AD33" s="226"/>
      <c r="AE33" s="226"/>
      <c r="AK33" s="225">
        <v>0</v>
      </c>
      <c r="AL33" s="226"/>
      <c r="AM33" s="226"/>
      <c r="AN33" s="226"/>
      <c r="AO33" s="226"/>
      <c r="AR33" s="36"/>
      <c r="BE33" s="215"/>
    </row>
    <row r="34" spans="2:57" s="1" customFormat="1" ht="6.95" customHeight="1">
      <c r="B34" s="32"/>
      <c r="AR34" s="32"/>
      <c r="BE34" s="214"/>
    </row>
    <row r="35" spans="2:57" s="1" customFormat="1" ht="25.9" customHeight="1">
      <c r="B35" s="32"/>
      <c r="C35" s="37"/>
      <c r="D35" s="38" t="s">
        <v>50</v>
      </c>
      <c r="E35" s="39"/>
      <c r="F35" s="39"/>
      <c r="G35" s="39"/>
      <c r="H35" s="39"/>
      <c r="I35" s="39"/>
      <c r="J35" s="39"/>
      <c r="K35" s="39"/>
      <c r="L35" s="39"/>
      <c r="M35" s="39"/>
      <c r="N35" s="39"/>
      <c r="O35" s="39"/>
      <c r="P35" s="39"/>
      <c r="Q35" s="39"/>
      <c r="R35" s="39"/>
      <c r="S35" s="39"/>
      <c r="T35" s="40" t="s">
        <v>51</v>
      </c>
      <c r="U35" s="39"/>
      <c r="V35" s="39"/>
      <c r="W35" s="39"/>
      <c r="X35" s="231" t="s">
        <v>52</v>
      </c>
      <c r="Y35" s="229"/>
      <c r="Z35" s="229"/>
      <c r="AA35" s="229"/>
      <c r="AB35" s="229"/>
      <c r="AC35" s="39"/>
      <c r="AD35" s="39"/>
      <c r="AE35" s="39"/>
      <c r="AF35" s="39"/>
      <c r="AG35" s="39"/>
      <c r="AH35" s="39"/>
      <c r="AI35" s="39"/>
      <c r="AJ35" s="39"/>
      <c r="AK35" s="228">
        <f>SUM(AK26:AK33)</f>
        <v>0</v>
      </c>
      <c r="AL35" s="229"/>
      <c r="AM35" s="229"/>
      <c r="AN35" s="229"/>
      <c r="AO35" s="230"/>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55</v>
      </c>
      <c r="E60" s="34"/>
      <c r="F60" s="34"/>
      <c r="G60" s="34"/>
      <c r="H60" s="34"/>
      <c r="I60" s="34"/>
      <c r="J60" s="34"/>
      <c r="K60" s="34"/>
      <c r="L60" s="34"/>
      <c r="M60" s="34"/>
      <c r="N60" s="34"/>
      <c r="O60" s="34"/>
      <c r="P60" s="34"/>
      <c r="Q60" s="34"/>
      <c r="R60" s="34"/>
      <c r="S60" s="34"/>
      <c r="T60" s="34"/>
      <c r="U60" s="34"/>
      <c r="V60" s="43" t="s">
        <v>56</v>
      </c>
      <c r="W60" s="34"/>
      <c r="X60" s="34"/>
      <c r="Y60" s="34"/>
      <c r="Z60" s="34"/>
      <c r="AA60" s="34"/>
      <c r="AB60" s="34"/>
      <c r="AC60" s="34"/>
      <c r="AD60" s="34"/>
      <c r="AE60" s="34"/>
      <c r="AF60" s="34"/>
      <c r="AG60" s="34"/>
      <c r="AH60" s="43" t="s">
        <v>55</v>
      </c>
      <c r="AI60" s="34"/>
      <c r="AJ60" s="34"/>
      <c r="AK60" s="34"/>
      <c r="AL60" s="34"/>
      <c r="AM60" s="43" t="s">
        <v>56</v>
      </c>
      <c r="AN60" s="34"/>
      <c r="AO60" s="34"/>
      <c r="AR60" s="32"/>
    </row>
    <row r="61" spans="2:44" ht="11.25">
      <c r="B61" s="20"/>
      <c r="AR61" s="20"/>
    </row>
    <row r="62" spans="2:44" ht="11.25">
      <c r="B62" s="20"/>
      <c r="AR62" s="20"/>
    </row>
    <row r="63" spans="2:44" ht="11.25">
      <c r="B63" s="20"/>
      <c r="AR63" s="20"/>
    </row>
    <row r="64" spans="2:44" s="1" customFormat="1" ht="12.75">
      <c r="B64" s="32"/>
      <c r="D64" s="41" t="s">
        <v>57</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58</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55</v>
      </c>
      <c r="E75" s="34"/>
      <c r="F75" s="34"/>
      <c r="G75" s="34"/>
      <c r="H75" s="34"/>
      <c r="I75" s="34"/>
      <c r="J75" s="34"/>
      <c r="K75" s="34"/>
      <c r="L75" s="34"/>
      <c r="M75" s="34"/>
      <c r="N75" s="34"/>
      <c r="O75" s="34"/>
      <c r="P75" s="34"/>
      <c r="Q75" s="34"/>
      <c r="R75" s="34"/>
      <c r="S75" s="34"/>
      <c r="T75" s="34"/>
      <c r="U75" s="34"/>
      <c r="V75" s="43" t="s">
        <v>56</v>
      </c>
      <c r="W75" s="34"/>
      <c r="X75" s="34"/>
      <c r="Y75" s="34"/>
      <c r="Z75" s="34"/>
      <c r="AA75" s="34"/>
      <c r="AB75" s="34"/>
      <c r="AC75" s="34"/>
      <c r="AD75" s="34"/>
      <c r="AE75" s="34"/>
      <c r="AF75" s="34"/>
      <c r="AG75" s="34"/>
      <c r="AH75" s="43" t="s">
        <v>55</v>
      </c>
      <c r="AI75" s="34"/>
      <c r="AJ75" s="34"/>
      <c r="AK75" s="34"/>
      <c r="AL75" s="34"/>
      <c r="AM75" s="43" t="s">
        <v>56</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59</v>
      </c>
      <c r="AR82" s="32"/>
    </row>
    <row r="83" spans="1:91" s="1" customFormat="1" ht="6.95" customHeight="1">
      <c r="B83" s="32"/>
      <c r="AR83" s="32"/>
    </row>
    <row r="84" spans="1:91" s="3" customFormat="1" ht="12" customHeight="1">
      <c r="B84" s="48"/>
      <c r="C84" s="27" t="s">
        <v>13</v>
      </c>
      <c r="L84" s="3" t="str">
        <f>K5</f>
        <v>2014-088_KSUS_Iet</v>
      </c>
      <c r="AR84" s="48"/>
    </row>
    <row r="85" spans="1:91" s="4" customFormat="1" ht="36.950000000000003" customHeight="1">
      <c r="B85" s="49"/>
      <c r="C85" s="50" t="s">
        <v>16</v>
      </c>
      <c r="L85" s="194" t="str">
        <f>K6</f>
        <v>III/2444 a III/0105A Přezletice, průtah - I. etapa</v>
      </c>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R85" s="49"/>
    </row>
    <row r="86" spans="1:91" s="1" customFormat="1" ht="6.95" customHeight="1">
      <c r="B86" s="32"/>
      <c r="AR86" s="32"/>
    </row>
    <row r="87" spans="1:91" s="1" customFormat="1" ht="12" customHeight="1">
      <c r="B87" s="32"/>
      <c r="C87" s="27" t="s">
        <v>20</v>
      </c>
      <c r="L87" s="51" t="str">
        <f>IF(K8="","",K8)</f>
        <v xml:space="preserve"> </v>
      </c>
      <c r="AI87" s="27" t="s">
        <v>22</v>
      </c>
      <c r="AM87" s="196" t="str">
        <f>IF(AN8= "","",AN8)</f>
        <v>30. 1. 2024</v>
      </c>
      <c r="AN87" s="196"/>
      <c r="AR87" s="32"/>
    </row>
    <row r="88" spans="1:91" s="1" customFormat="1" ht="6.95" customHeight="1">
      <c r="B88" s="32"/>
      <c r="AR88" s="32"/>
    </row>
    <row r="89" spans="1:91" s="1" customFormat="1" ht="15.2" customHeight="1">
      <c r="B89" s="32"/>
      <c r="C89" s="27" t="s">
        <v>24</v>
      </c>
      <c r="L89" s="3" t="str">
        <f>IF(E11= "","",E11)</f>
        <v>KSÚS středočeského kraje, Obec Přezletice</v>
      </c>
      <c r="AI89" s="27" t="s">
        <v>30</v>
      </c>
      <c r="AM89" s="197" t="str">
        <f>IF(E17="","",E17)</f>
        <v>CR Project s.r.o.</v>
      </c>
      <c r="AN89" s="198"/>
      <c r="AO89" s="198"/>
      <c r="AP89" s="198"/>
      <c r="AR89" s="32"/>
      <c r="AS89" s="199" t="s">
        <v>60</v>
      </c>
      <c r="AT89" s="200"/>
      <c r="AU89" s="53"/>
      <c r="AV89" s="53"/>
      <c r="AW89" s="53"/>
      <c r="AX89" s="53"/>
      <c r="AY89" s="53"/>
      <c r="AZ89" s="53"/>
      <c r="BA89" s="53"/>
      <c r="BB89" s="53"/>
      <c r="BC89" s="53"/>
      <c r="BD89" s="54"/>
    </row>
    <row r="90" spans="1:91" s="1" customFormat="1" ht="15.2" customHeight="1">
      <c r="B90" s="32"/>
      <c r="C90" s="27" t="s">
        <v>28</v>
      </c>
      <c r="L90" s="3" t="str">
        <f>IF(E14= "Vyplň údaj","",E14)</f>
        <v/>
      </c>
      <c r="AI90" s="27" t="s">
        <v>35</v>
      </c>
      <c r="AM90" s="197" t="str">
        <f>IF(E20="","",E20)</f>
        <v>Josef Nentwich</v>
      </c>
      <c r="AN90" s="198"/>
      <c r="AO90" s="198"/>
      <c r="AP90" s="198"/>
      <c r="AR90" s="32"/>
      <c r="AS90" s="201"/>
      <c r="AT90" s="202"/>
      <c r="BD90" s="56"/>
    </row>
    <row r="91" spans="1:91" s="1" customFormat="1" ht="10.9" customHeight="1">
      <c r="B91" s="32"/>
      <c r="AR91" s="32"/>
      <c r="AS91" s="201"/>
      <c r="AT91" s="202"/>
      <c r="BD91" s="56"/>
    </row>
    <row r="92" spans="1:91" s="1" customFormat="1" ht="29.25" customHeight="1">
      <c r="B92" s="32"/>
      <c r="C92" s="203" t="s">
        <v>61</v>
      </c>
      <c r="D92" s="204"/>
      <c r="E92" s="204"/>
      <c r="F92" s="204"/>
      <c r="G92" s="204"/>
      <c r="H92" s="57"/>
      <c r="I92" s="206" t="s">
        <v>62</v>
      </c>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5" t="s">
        <v>63</v>
      </c>
      <c r="AH92" s="204"/>
      <c r="AI92" s="204"/>
      <c r="AJ92" s="204"/>
      <c r="AK92" s="204"/>
      <c r="AL92" s="204"/>
      <c r="AM92" s="204"/>
      <c r="AN92" s="206" t="s">
        <v>64</v>
      </c>
      <c r="AO92" s="204"/>
      <c r="AP92" s="207"/>
      <c r="AQ92" s="58" t="s">
        <v>65</v>
      </c>
      <c r="AR92" s="32"/>
      <c r="AS92" s="59" t="s">
        <v>66</v>
      </c>
      <c r="AT92" s="60" t="s">
        <v>67</v>
      </c>
      <c r="AU92" s="60" t="s">
        <v>68</v>
      </c>
      <c r="AV92" s="60" t="s">
        <v>69</v>
      </c>
      <c r="AW92" s="60" t="s">
        <v>70</v>
      </c>
      <c r="AX92" s="60" t="s">
        <v>71</v>
      </c>
      <c r="AY92" s="60" t="s">
        <v>72</v>
      </c>
      <c r="AZ92" s="60" t="s">
        <v>73</v>
      </c>
      <c r="BA92" s="60" t="s">
        <v>74</v>
      </c>
      <c r="BB92" s="60" t="s">
        <v>75</v>
      </c>
      <c r="BC92" s="60" t="s">
        <v>76</v>
      </c>
      <c r="BD92" s="61" t="s">
        <v>77</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78</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11">
        <f>ROUNDUP(SUM(AG95:AG98),2)</f>
        <v>0</v>
      </c>
      <c r="AH94" s="211"/>
      <c r="AI94" s="211"/>
      <c r="AJ94" s="211"/>
      <c r="AK94" s="211"/>
      <c r="AL94" s="211"/>
      <c r="AM94" s="211"/>
      <c r="AN94" s="212">
        <f>SUM(AG94,AT94)</f>
        <v>0</v>
      </c>
      <c r="AO94" s="212"/>
      <c r="AP94" s="212"/>
      <c r="AQ94" s="67" t="s">
        <v>1</v>
      </c>
      <c r="AR94" s="63"/>
      <c r="AS94" s="68">
        <f>ROUNDUP(SUM(AS95:AS98),2)</f>
        <v>0</v>
      </c>
      <c r="AT94" s="69">
        <f>ROUNDUP(SUM(AV94:AW94),1)</f>
        <v>0</v>
      </c>
      <c r="AU94" s="70">
        <f>ROUNDUP(SUM(AU95:AU98),5)</f>
        <v>0</v>
      </c>
      <c r="AV94" s="69">
        <f>ROUNDUP(AZ94*L29,1)</f>
        <v>0</v>
      </c>
      <c r="AW94" s="69">
        <f>ROUNDUP(BA94*L30,1)</f>
        <v>0</v>
      </c>
      <c r="AX94" s="69">
        <f>ROUNDUP(BB94*L29,1)</f>
        <v>0</v>
      </c>
      <c r="AY94" s="69">
        <f>ROUNDUP(BC94*L30,1)</f>
        <v>0</v>
      </c>
      <c r="AZ94" s="69">
        <f>ROUNDUP(SUM(AZ95:AZ98),2)</f>
        <v>0</v>
      </c>
      <c r="BA94" s="69">
        <f>ROUNDUP(SUM(BA95:BA98),2)</f>
        <v>0</v>
      </c>
      <c r="BB94" s="69">
        <f>ROUNDUP(SUM(BB95:BB98),2)</f>
        <v>0</v>
      </c>
      <c r="BC94" s="69">
        <f>ROUNDUP(SUM(BC95:BC98),2)</f>
        <v>0</v>
      </c>
      <c r="BD94" s="71">
        <f>ROUNDUP(SUM(BD95:BD98),2)</f>
        <v>0</v>
      </c>
      <c r="BS94" s="72" t="s">
        <v>79</v>
      </c>
      <c r="BT94" s="72" t="s">
        <v>80</v>
      </c>
      <c r="BU94" s="73" t="s">
        <v>81</v>
      </c>
      <c r="BV94" s="72" t="s">
        <v>82</v>
      </c>
      <c r="BW94" s="72" t="s">
        <v>5</v>
      </c>
      <c r="BX94" s="72" t="s">
        <v>83</v>
      </c>
      <c r="CL94" s="72" t="s">
        <v>1</v>
      </c>
    </row>
    <row r="95" spans="1:91" s="6" customFormat="1" ht="30" customHeight="1">
      <c r="A95" s="74" t="s">
        <v>84</v>
      </c>
      <c r="B95" s="75"/>
      <c r="C95" s="76"/>
      <c r="D95" s="208" t="s">
        <v>85</v>
      </c>
      <c r="E95" s="208"/>
      <c r="F95" s="208"/>
      <c r="G95" s="208"/>
      <c r="H95" s="208"/>
      <c r="I95" s="77"/>
      <c r="J95" s="208" t="s">
        <v>86</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9">
        <f>'SO.101-I - SO.101-I - Kom...'!J30</f>
        <v>0</v>
      </c>
      <c r="AH95" s="210"/>
      <c r="AI95" s="210"/>
      <c r="AJ95" s="210"/>
      <c r="AK95" s="210"/>
      <c r="AL95" s="210"/>
      <c r="AM95" s="210"/>
      <c r="AN95" s="209">
        <f>SUM(AG95,AT95)</f>
        <v>0</v>
      </c>
      <c r="AO95" s="210"/>
      <c r="AP95" s="210"/>
      <c r="AQ95" s="78" t="s">
        <v>87</v>
      </c>
      <c r="AR95" s="75"/>
      <c r="AS95" s="79">
        <v>0</v>
      </c>
      <c r="AT95" s="80">
        <f>ROUNDUP(SUM(AV95:AW95),1)</f>
        <v>0</v>
      </c>
      <c r="AU95" s="81">
        <f>'SO.101-I - SO.101-I - Kom...'!P143</f>
        <v>0</v>
      </c>
      <c r="AV95" s="80">
        <f>'SO.101-I - SO.101-I - Kom...'!J33</f>
        <v>0</v>
      </c>
      <c r="AW95" s="80">
        <f>'SO.101-I - SO.101-I - Kom...'!J34</f>
        <v>0</v>
      </c>
      <c r="AX95" s="80">
        <f>'SO.101-I - SO.101-I - Kom...'!J35</f>
        <v>0</v>
      </c>
      <c r="AY95" s="80">
        <f>'SO.101-I - SO.101-I - Kom...'!J36</f>
        <v>0</v>
      </c>
      <c r="AZ95" s="80">
        <f>'SO.101-I - SO.101-I - Kom...'!F33</f>
        <v>0</v>
      </c>
      <c r="BA95" s="80">
        <f>'SO.101-I - SO.101-I - Kom...'!F34</f>
        <v>0</v>
      </c>
      <c r="BB95" s="80">
        <f>'SO.101-I - SO.101-I - Kom...'!F35</f>
        <v>0</v>
      </c>
      <c r="BC95" s="80">
        <f>'SO.101-I - SO.101-I - Kom...'!F36</f>
        <v>0</v>
      </c>
      <c r="BD95" s="82">
        <f>'SO.101-I - SO.101-I - Kom...'!F37</f>
        <v>0</v>
      </c>
      <c r="BT95" s="83" t="s">
        <v>88</v>
      </c>
      <c r="BV95" s="83" t="s">
        <v>82</v>
      </c>
      <c r="BW95" s="83" t="s">
        <v>89</v>
      </c>
      <c r="BX95" s="83" t="s">
        <v>5</v>
      </c>
      <c r="CL95" s="83" t="s">
        <v>1</v>
      </c>
      <c r="CM95" s="83" t="s">
        <v>90</v>
      </c>
    </row>
    <row r="96" spans="1:91" s="6" customFormat="1" ht="24.75" customHeight="1">
      <c r="A96" s="74" t="s">
        <v>84</v>
      </c>
      <c r="B96" s="75"/>
      <c r="C96" s="76"/>
      <c r="D96" s="208" t="s">
        <v>91</v>
      </c>
      <c r="E96" s="208"/>
      <c r="F96" s="208"/>
      <c r="G96" s="208"/>
      <c r="H96" s="208"/>
      <c r="I96" s="77"/>
      <c r="J96" s="208" t="s">
        <v>92</v>
      </c>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9">
        <f>'SO.301-I - SO.301-I - Deš...'!J30</f>
        <v>0</v>
      </c>
      <c r="AH96" s="210"/>
      <c r="AI96" s="210"/>
      <c r="AJ96" s="210"/>
      <c r="AK96" s="210"/>
      <c r="AL96" s="210"/>
      <c r="AM96" s="210"/>
      <c r="AN96" s="209">
        <f>SUM(AG96,AT96)</f>
        <v>0</v>
      </c>
      <c r="AO96" s="210"/>
      <c r="AP96" s="210"/>
      <c r="AQ96" s="78" t="s">
        <v>87</v>
      </c>
      <c r="AR96" s="75"/>
      <c r="AS96" s="79">
        <v>0</v>
      </c>
      <c r="AT96" s="80">
        <f>ROUNDUP(SUM(AV96:AW96),1)</f>
        <v>0</v>
      </c>
      <c r="AU96" s="81">
        <f>'SO.301-I - SO.301-I - Deš...'!P123</f>
        <v>0</v>
      </c>
      <c r="AV96" s="80">
        <f>'SO.301-I - SO.301-I - Deš...'!J33</f>
        <v>0</v>
      </c>
      <c r="AW96" s="80">
        <f>'SO.301-I - SO.301-I - Deš...'!J34</f>
        <v>0</v>
      </c>
      <c r="AX96" s="80">
        <f>'SO.301-I - SO.301-I - Deš...'!J35</f>
        <v>0</v>
      </c>
      <c r="AY96" s="80">
        <f>'SO.301-I - SO.301-I - Deš...'!J36</f>
        <v>0</v>
      </c>
      <c r="AZ96" s="80">
        <f>'SO.301-I - SO.301-I - Deš...'!F33</f>
        <v>0</v>
      </c>
      <c r="BA96" s="80">
        <f>'SO.301-I - SO.301-I - Deš...'!F34</f>
        <v>0</v>
      </c>
      <c r="BB96" s="80">
        <f>'SO.301-I - SO.301-I - Deš...'!F35</f>
        <v>0</v>
      </c>
      <c r="BC96" s="80">
        <f>'SO.301-I - SO.301-I - Deš...'!F36</f>
        <v>0</v>
      </c>
      <c r="BD96" s="82">
        <f>'SO.301-I - SO.301-I - Deš...'!F37</f>
        <v>0</v>
      </c>
      <c r="BT96" s="83" t="s">
        <v>88</v>
      </c>
      <c r="BV96" s="83" t="s">
        <v>82</v>
      </c>
      <c r="BW96" s="83" t="s">
        <v>93</v>
      </c>
      <c r="BX96" s="83" t="s">
        <v>5</v>
      </c>
      <c r="CL96" s="83" t="s">
        <v>1</v>
      </c>
      <c r="CM96" s="83" t="s">
        <v>90</v>
      </c>
    </row>
    <row r="97" spans="1:91" s="6" customFormat="1" ht="24.75" customHeight="1">
      <c r="A97" s="74" t="s">
        <v>84</v>
      </c>
      <c r="B97" s="75"/>
      <c r="C97" s="76"/>
      <c r="D97" s="208" t="s">
        <v>94</v>
      </c>
      <c r="E97" s="208"/>
      <c r="F97" s="208"/>
      <c r="G97" s="208"/>
      <c r="H97" s="208"/>
      <c r="I97" s="77"/>
      <c r="J97" s="208" t="s">
        <v>95</v>
      </c>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9">
        <f>'SO.501-I - SO.501-I - Pře...'!J30</f>
        <v>0</v>
      </c>
      <c r="AH97" s="210"/>
      <c r="AI97" s="210"/>
      <c r="AJ97" s="210"/>
      <c r="AK97" s="210"/>
      <c r="AL97" s="210"/>
      <c r="AM97" s="210"/>
      <c r="AN97" s="209">
        <f>SUM(AG97,AT97)</f>
        <v>0</v>
      </c>
      <c r="AO97" s="210"/>
      <c r="AP97" s="210"/>
      <c r="AQ97" s="78" t="s">
        <v>96</v>
      </c>
      <c r="AR97" s="75"/>
      <c r="AS97" s="79">
        <v>0</v>
      </c>
      <c r="AT97" s="80">
        <f>ROUNDUP(SUM(AV97:AW97),1)</f>
        <v>0</v>
      </c>
      <c r="AU97" s="81">
        <f>'SO.501-I - SO.501-I - Pře...'!P127</f>
        <v>0</v>
      </c>
      <c r="AV97" s="80">
        <f>'SO.501-I - SO.501-I - Pře...'!J33</f>
        <v>0</v>
      </c>
      <c r="AW97" s="80">
        <f>'SO.501-I - SO.501-I - Pře...'!J34</f>
        <v>0</v>
      </c>
      <c r="AX97" s="80">
        <f>'SO.501-I - SO.501-I - Pře...'!J35</f>
        <v>0</v>
      </c>
      <c r="AY97" s="80">
        <f>'SO.501-I - SO.501-I - Pře...'!J36</f>
        <v>0</v>
      </c>
      <c r="AZ97" s="80">
        <f>'SO.501-I - SO.501-I - Pře...'!F33</f>
        <v>0</v>
      </c>
      <c r="BA97" s="80">
        <f>'SO.501-I - SO.501-I - Pře...'!F34</f>
        <v>0</v>
      </c>
      <c r="BB97" s="80">
        <f>'SO.501-I - SO.501-I - Pře...'!F35</f>
        <v>0</v>
      </c>
      <c r="BC97" s="80">
        <f>'SO.501-I - SO.501-I - Pře...'!F36</f>
        <v>0</v>
      </c>
      <c r="BD97" s="82">
        <f>'SO.501-I - SO.501-I - Pře...'!F37</f>
        <v>0</v>
      </c>
      <c r="BT97" s="83" t="s">
        <v>88</v>
      </c>
      <c r="BV97" s="83" t="s">
        <v>82</v>
      </c>
      <c r="BW97" s="83" t="s">
        <v>97</v>
      </c>
      <c r="BX97" s="83" t="s">
        <v>5</v>
      </c>
      <c r="CL97" s="83" t="s">
        <v>1</v>
      </c>
      <c r="CM97" s="83" t="s">
        <v>90</v>
      </c>
    </row>
    <row r="98" spans="1:91" s="6" customFormat="1" ht="16.5" customHeight="1">
      <c r="A98" s="74" t="s">
        <v>84</v>
      </c>
      <c r="B98" s="75"/>
      <c r="C98" s="76"/>
      <c r="D98" s="208" t="s">
        <v>98</v>
      </c>
      <c r="E98" s="208"/>
      <c r="F98" s="208"/>
      <c r="G98" s="208"/>
      <c r="H98" s="208"/>
      <c r="I98" s="77"/>
      <c r="J98" s="208" t="s">
        <v>99</v>
      </c>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9">
        <f>'VRN - Vedlejší rozpočtové...'!J30</f>
        <v>0</v>
      </c>
      <c r="AH98" s="210"/>
      <c r="AI98" s="210"/>
      <c r="AJ98" s="210"/>
      <c r="AK98" s="210"/>
      <c r="AL98" s="210"/>
      <c r="AM98" s="210"/>
      <c r="AN98" s="209">
        <f>SUM(AG98,AT98)</f>
        <v>0</v>
      </c>
      <c r="AO98" s="210"/>
      <c r="AP98" s="210"/>
      <c r="AQ98" s="78" t="s">
        <v>100</v>
      </c>
      <c r="AR98" s="75"/>
      <c r="AS98" s="84">
        <v>0</v>
      </c>
      <c r="AT98" s="85">
        <f>ROUNDUP(SUM(AV98:AW98),1)</f>
        <v>0</v>
      </c>
      <c r="AU98" s="86">
        <f>'VRN - Vedlejší rozpočtové...'!P119</f>
        <v>0</v>
      </c>
      <c r="AV98" s="85">
        <f>'VRN - Vedlejší rozpočtové...'!J33</f>
        <v>0</v>
      </c>
      <c r="AW98" s="85">
        <f>'VRN - Vedlejší rozpočtové...'!J34</f>
        <v>0</v>
      </c>
      <c r="AX98" s="85">
        <f>'VRN - Vedlejší rozpočtové...'!J35</f>
        <v>0</v>
      </c>
      <c r="AY98" s="85">
        <f>'VRN - Vedlejší rozpočtové...'!J36</f>
        <v>0</v>
      </c>
      <c r="AZ98" s="85">
        <f>'VRN - Vedlejší rozpočtové...'!F33</f>
        <v>0</v>
      </c>
      <c r="BA98" s="85">
        <f>'VRN - Vedlejší rozpočtové...'!F34</f>
        <v>0</v>
      </c>
      <c r="BB98" s="85">
        <f>'VRN - Vedlejší rozpočtové...'!F35</f>
        <v>0</v>
      </c>
      <c r="BC98" s="85">
        <f>'VRN - Vedlejší rozpočtové...'!F36</f>
        <v>0</v>
      </c>
      <c r="BD98" s="87">
        <f>'VRN - Vedlejší rozpočtové...'!F37</f>
        <v>0</v>
      </c>
      <c r="BT98" s="83" t="s">
        <v>88</v>
      </c>
      <c r="BV98" s="83" t="s">
        <v>82</v>
      </c>
      <c r="BW98" s="83" t="s">
        <v>101</v>
      </c>
      <c r="BX98" s="83" t="s">
        <v>5</v>
      </c>
      <c r="CL98" s="83" t="s">
        <v>1</v>
      </c>
      <c r="CM98" s="83" t="s">
        <v>90</v>
      </c>
    </row>
    <row r="99" spans="1:91" s="1" customFormat="1" ht="30" customHeight="1">
      <c r="B99" s="32"/>
      <c r="AR99" s="32"/>
    </row>
    <row r="100" spans="1:91" s="1" customFormat="1" ht="6.95" customHeight="1">
      <c r="B100" s="44"/>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32"/>
    </row>
  </sheetData>
  <sheetProtection algorithmName="SHA-512" hashValue="tV0v8uVLNyFzoOwYza4ON987J3AjIsHJ7TtWaKoWggM9p95cY0oCrhWMYKMjpCcGebdcU1FCCNHCyybZcXUwpQ==" saltValue="OkyTWa5+RFP7KSuhAV93CoUO+EaKGGT5ynpRT7oTT0wH+SeUB3f6GF5EtYv9mHVxNr2ZkIMBR9maPBdaqkJZ4g=="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J85"/>
    <mergeCell ref="AM87:AN87"/>
    <mergeCell ref="AM89:AP89"/>
    <mergeCell ref="AS89:AT91"/>
    <mergeCell ref="AM90:AP90"/>
  </mergeCells>
  <hyperlinks>
    <hyperlink ref="A95" location="'SO.101-I - SO.101-I - Kom...'!C2" display="/" xr:uid="{00000000-0004-0000-0000-000000000000}"/>
    <hyperlink ref="A96" location="'SO.301-I - SO.301-I - Deš...'!C2" display="/" xr:uid="{00000000-0004-0000-0000-000001000000}"/>
    <hyperlink ref="A97" location="'SO.501-I - SO.501-I - Pře...'!C2" display="/" xr:uid="{00000000-0004-0000-0000-000002000000}"/>
    <hyperlink ref="A98" location="'VRN - Vedlejší rozpočtové...'!C2" display="/" xr:uid="{00000000-0004-0000-0000-000003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7" t="s">
        <v>89</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2" t="str">
        <f>'Rekapitulace stavby'!K6</f>
        <v>III/2444 a III/0105A Přezletice, průtah - I. etapa</v>
      </c>
      <c r="F7" s="233"/>
      <c r="G7" s="233"/>
      <c r="H7" s="233"/>
      <c r="L7" s="20"/>
    </row>
    <row r="8" spans="2:46" s="1" customFormat="1" ht="12" customHeight="1">
      <c r="B8" s="32"/>
      <c r="D8" s="27" t="s">
        <v>103</v>
      </c>
      <c r="L8" s="32"/>
    </row>
    <row r="9" spans="2:46" s="1" customFormat="1" ht="30" customHeight="1">
      <c r="B9" s="32"/>
      <c r="E9" s="194" t="s">
        <v>104</v>
      </c>
      <c r="F9" s="234"/>
      <c r="G9" s="234"/>
      <c r="H9" s="234"/>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5" t="str">
        <f>'Rekapitulace stavby'!E14</f>
        <v>Vyplň údaj</v>
      </c>
      <c r="F18" s="216"/>
      <c r="G18" s="216"/>
      <c r="H18" s="21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37</v>
      </c>
      <c r="I24" s="27" t="s">
        <v>27</v>
      </c>
      <c r="J24" s="25" t="s">
        <v>1</v>
      </c>
      <c r="L24" s="32"/>
    </row>
    <row r="25" spans="2:12" s="1" customFormat="1" ht="6.95" customHeight="1">
      <c r="B25" s="32"/>
      <c r="L25" s="32"/>
    </row>
    <row r="26" spans="2:12" s="1" customFormat="1" ht="12" customHeight="1">
      <c r="B26" s="32"/>
      <c r="D26" s="27" t="s">
        <v>38</v>
      </c>
      <c r="L26" s="32"/>
    </row>
    <row r="27" spans="2:12" s="7" customFormat="1" ht="16.5" customHeight="1">
      <c r="B27" s="89"/>
      <c r="E27" s="221" t="s">
        <v>1</v>
      </c>
      <c r="F27" s="221"/>
      <c r="G27" s="221"/>
      <c r="H27" s="221"/>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ROUNDUP(J143,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ROUNDUP((SUM(BE143:BE556)),  2)</f>
        <v>0</v>
      </c>
      <c r="I33" s="92">
        <v>0.21</v>
      </c>
      <c r="J33" s="91">
        <f>ROUNDUP(((SUM(BE143:BE556))*I33),  2)</f>
        <v>0</v>
      </c>
      <c r="L33" s="32"/>
    </row>
    <row r="34" spans="2:12" s="1" customFormat="1" ht="14.45" customHeight="1">
      <c r="B34" s="32"/>
      <c r="E34" s="27" t="s">
        <v>46</v>
      </c>
      <c r="F34" s="91">
        <f>ROUNDUP((SUM(BF143:BF556)),  2)</f>
        <v>0</v>
      </c>
      <c r="I34" s="92">
        <v>0.12</v>
      </c>
      <c r="J34" s="91">
        <f>ROUNDUP(((SUM(BF143:BF556))*I34),  2)</f>
        <v>0</v>
      </c>
      <c r="L34" s="32"/>
    </row>
    <row r="35" spans="2:12" s="1" customFormat="1" ht="14.45" hidden="1" customHeight="1">
      <c r="B35" s="32"/>
      <c r="E35" s="27" t="s">
        <v>47</v>
      </c>
      <c r="F35" s="91">
        <f>ROUNDUP((SUM(BG143:BG556)),  2)</f>
        <v>0</v>
      </c>
      <c r="I35" s="92">
        <v>0.21</v>
      </c>
      <c r="J35" s="91">
        <f>0</f>
        <v>0</v>
      </c>
      <c r="L35" s="32"/>
    </row>
    <row r="36" spans="2:12" s="1" customFormat="1" ht="14.45" hidden="1" customHeight="1">
      <c r="B36" s="32"/>
      <c r="E36" s="27" t="s">
        <v>48</v>
      </c>
      <c r="F36" s="91">
        <f>ROUNDUP((SUM(BH143:BH556)),  2)</f>
        <v>0</v>
      </c>
      <c r="I36" s="92">
        <v>0.12</v>
      </c>
      <c r="J36" s="91">
        <f>0</f>
        <v>0</v>
      </c>
      <c r="L36" s="32"/>
    </row>
    <row r="37" spans="2:12" s="1" customFormat="1" ht="14.45" hidden="1" customHeight="1">
      <c r="B37" s="32"/>
      <c r="E37" s="27" t="s">
        <v>49</v>
      </c>
      <c r="F37" s="91">
        <f>ROUNDUP((SUM(BI143:BI556)),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2" t="str">
        <f>E7</f>
        <v>III/2444 a III/0105A Přezletice, průtah - I. etapa</v>
      </c>
      <c r="F85" s="233"/>
      <c r="G85" s="233"/>
      <c r="H85" s="233"/>
      <c r="L85" s="32"/>
    </row>
    <row r="86" spans="2:47" s="1" customFormat="1" ht="12" customHeight="1">
      <c r="B86" s="32"/>
      <c r="C86" s="27" t="s">
        <v>103</v>
      </c>
      <c r="L86" s="32"/>
    </row>
    <row r="87" spans="2:47" s="1" customFormat="1" ht="30" customHeight="1">
      <c r="B87" s="32"/>
      <c r="E87" s="194" t="str">
        <f>E9</f>
        <v>SO.101-I - SO.101-I - Komunikace a autobusové zálivy - I. etapa</v>
      </c>
      <c r="F87" s="234"/>
      <c r="G87" s="234"/>
      <c r="H87" s="234"/>
      <c r="L87" s="32"/>
    </row>
    <row r="88" spans="2:47" s="1" customFormat="1" ht="6.95" customHeight="1">
      <c r="B88" s="32"/>
      <c r="L88" s="32"/>
    </row>
    <row r="89" spans="2:47" s="1" customFormat="1" ht="12" customHeight="1">
      <c r="B89" s="32"/>
      <c r="C89" s="27" t="s">
        <v>20</v>
      </c>
      <c r="F89" s="25" t="str">
        <f>F12</f>
        <v xml:space="preserve"> </v>
      </c>
      <c r="I89" s="27" t="s">
        <v>22</v>
      </c>
      <c r="J89" s="52" t="str">
        <f>IF(J12="","",J12)</f>
        <v>30. 1. 2024</v>
      </c>
      <c r="L89" s="32"/>
    </row>
    <row r="90" spans="2:47" s="1" customFormat="1" ht="6.95" customHeight="1">
      <c r="B90" s="32"/>
      <c r="L90" s="32"/>
    </row>
    <row r="91" spans="2:47" s="1" customFormat="1" ht="15.2" customHeight="1">
      <c r="B91" s="32"/>
      <c r="C91" s="27" t="s">
        <v>24</v>
      </c>
      <c r="F91" s="25" t="str">
        <f>E15</f>
        <v>KSÚS středočeského kraje, Obec Přezletice</v>
      </c>
      <c r="I91" s="27" t="s">
        <v>30</v>
      </c>
      <c r="J91" s="30" t="str">
        <f>E21</f>
        <v>CR Project s.r.o.</v>
      </c>
      <c r="L91" s="32"/>
    </row>
    <row r="92" spans="2:47" s="1" customFormat="1" ht="15.2" customHeight="1">
      <c r="B92" s="32"/>
      <c r="C92" s="27" t="s">
        <v>28</v>
      </c>
      <c r="F92" s="25" t="str">
        <f>IF(E18="","",E18)</f>
        <v>Vyplň údaj</v>
      </c>
      <c r="I92" s="27" t="s">
        <v>35</v>
      </c>
      <c r="J92" s="30" t="str">
        <f>E24</f>
        <v>Josef Nentwich</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J143</f>
        <v>0</v>
      </c>
      <c r="L96" s="32"/>
      <c r="AU96" s="17" t="s">
        <v>109</v>
      </c>
    </row>
    <row r="97" spans="2:12" s="8" customFormat="1" ht="24.95" customHeight="1">
      <c r="B97" s="104"/>
      <c r="D97" s="105" t="s">
        <v>110</v>
      </c>
      <c r="E97" s="106"/>
      <c r="F97" s="106"/>
      <c r="G97" s="106"/>
      <c r="H97" s="106"/>
      <c r="I97" s="106"/>
      <c r="J97" s="107">
        <f>J144</f>
        <v>0</v>
      </c>
      <c r="L97" s="104"/>
    </row>
    <row r="98" spans="2:12" s="9" customFormat="1" ht="19.899999999999999" customHeight="1">
      <c r="B98" s="108"/>
      <c r="D98" s="109" t="s">
        <v>111</v>
      </c>
      <c r="E98" s="110"/>
      <c r="F98" s="110"/>
      <c r="G98" s="110"/>
      <c r="H98" s="110"/>
      <c r="I98" s="110"/>
      <c r="J98" s="111">
        <f>J145</f>
        <v>0</v>
      </c>
      <c r="L98" s="108"/>
    </row>
    <row r="99" spans="2:12" s="9" customFormat="1" ht="14.85" customHeight="1">
      <c r="B99" s="108"/>
      <c r="D99" s="109" t="s">
        <v>112</v>
      </c>
      <c r="E99" s="110"/>
      <c r="F99" s="110"/>
      <c r="G99" s="110"/>
      <c r="H99" s="110"/>
      <c r="I99" s="110"/>
      <c r="J99" s="111">
        <f>J146</f>
        <v>0</v>
      </c>
      <c r="L99" s="108"/>
    </row>
    <row r="100" spans="2:12" s="9" customFormat="1" ht="14.85" customHeight="1">
      <c r="B100" s="108"/>
      <c r="D100" s="109" t="s">
        <v>113</v>
      </c>
      <c r="E100" s="110"/>
      <c r="F100" s="110"/>
      <c r="G100" s="110"/>
      <c r="H100" s="110"/>
      <c r="I100" s="110"/>
      <c r="J100" s="111">
        <f>J167</f>
        <v>0</v>
      </c>
      <c r="L100" s="108"/>
    </row>
    <row r="101" spans="2:12" s="9" customFormat="1" ht="14.85" customHeight="1">
      <c r="B101" s="108"/>
      <c r="D101" s="109" t="s">
        <v>114</v>
      </c>
      <c r="E101" s="110"/>
      <c r="F101" s="110"/>
      <c r="G101" s="110"/>
      <c r="H101" s="110"/>
      <c r="I101" s="110"/>
      <c r="J101" s="111">
        <f>J187</f>
        <v>0</v>
      </c>
      <c r="L101" s="108"/>
    </row>
    <row r="102" spans="2:12" s="9" customFormat="1" ht="19.899999999999999" customHeight="1">
      <c r="B102" s="108"/>
      <c r="D102" s="109" t="s">
        <v>115</v>
      </c>
      <c r="E102" s="110"/>
      <c r="F102" s="110"/>
      <c r="G102" s="110"/>
      <c r="H102" s="110"/>
      <c r="I102" s="110"/>
      <c r="J102" s="111">
        <f>J203</f>
        <v>0</v>
      </c>
      <c r="L102" s="108"/>
    </row>
    <row r="103" spans="2:12" s="9" customFormat="1" ht="14.85" customHeight="1">
      <c r="B103" s="108"/>
      <c r="D103" s="109" t="s">
        <v>116</v>
      </c>
      <c r="E103" s="110"/>
      <c r="F103" s="110"/>
      <c r="G103" s="110"/>
      <c r="H103" s="110"/>
      <c r="I103" s="110"/>
      <c r="J103" s="111">
        <f>J204</f>
        <v>0</v>
      </c>
      <c r="L103" s="108"/>
    </row>
    <row r="104" spans="2:12" s="9" customFormat="1" ht="19.899999999999999" customHeight="1">
      <c r="B104" s="108"/>
      <c r="D104" s="109" t="s">
        <v>117</v>
      </c>
      <c r="E104" s="110"/>
      <c r="F104" s="110"/>
      <c r="G104" s="110"/>
      <c r="H104" s="110"/>
      <c r="I104" s="110"/>
      <c r="J104" s="111">
        <f>J213</f>
        <v>0</v>
      </c>
      <c r="L104" s="108"/>
    </row>
    <row r="105" spans="2:12" s="9" customFormat="1" ht="14.85" customHeight="1">
      <c r="B105" s="108"/>
      <c r="D105" s="109" t="s">
        <v>118</v>
      </c>
      <c r="E105" s="110"/>
      <c r="F105" s="110"/>
      <c r="G105" s="110"/>
      <c r="H105" s="110"/>
      <c r="I105" s="110"/>
      <c r="J105" s="111">
        <f>J214</f>
        <v>0</v>
      </c>
      <c r="L105" s="108"/>
    </row>
    <row r="106" spans="2:12" s="9" customFormat="1" ht="14.85" customHeight="1">
      <c r="B106" s="108"/>
      <c r="D106" s="109" t="s">
        <v>119</v>
      </c>
      <c r="E106" s="110"/>
      <c r="F106" s="110"/>
      <c r="G106" s="110"/>
      <c r="H106" s="110"/>
      <c r="I106" s="110"/>
      <c r="J106" s="111">
        <f>J238</f>
        <v>0</v>
      </c>
      <c r="L106" s="108"/>
    </row>
    <row r="107" spans="2:12" s="9" customFormat="1" ht="14.85" customHeight="1">
      <c r="B107" s="108"/>
      <c r="D107" s="109" t="s">
        <v>120</v>
      </c>
      <c r="E107" s="110"/>
      <c r="F107" s="110"/>
      <c r="G107" s="110"/>
      <c r="H107" s="110"/>
      <c r="I107" s="110"/>
      <c r="J107" s="111">
        <f>J264</f>
        <v>0</v>
      </c>
      <c r="L107" s="108"/>
    </row>
    <row r="108" spans="2:12" s="9" customFormat="1" ht="14.85" customHeight="1">
      <c r="B108" s="108"/>
      <c r="D108" s="109" t="s">
        <v>121</v>
      </c>
      <c r="E108" s="110"/>
      <c r="F108" s="110"/>
      <c r="G108" s="110"/>
      <c r="H108" s="110"/>
      <c r="I108" s="110"/>
      <c r="J108" s="111">
        <f>J289</f>
        <v>0</v>
      </c>
      <c r="L108" s="108"/>
    </row>
    <row r="109" spans="2:12" s="9" customFormat="1" ht="14.85" customHeight="1">
      <c r="B109" s="108"/>
      <c r="D109" s="109" t="s">
        <v>122</v>
      </c>
      <c r="E109" s="110"/>
      <c r="F109" s="110"/>
      <c r="G109" s="110"/>
      <c r="H109" s="110"/>
      <c r="I109" s="110"/>
      <c r="J109" s="111">
        <f>J299</f>
        <v>0</v>
      </c>
      <c r="L109" s="108"/>
    </row>
    <row r="110" spans="2:12" s="9" customFormat="1" ht="19.899999999999999" customHeight="1">
      <c r="B110" s="108"/>
      <c r="D110" s="109" t="s">
        <v>123</v>
      </c>
      <c r="E110" s="110"/>
      <c r="F110" s="110"/>
      <c r="G110" s="110"/>
      <c r="H110" s="110"/>
      <c r="I110" s="110"/>
      <c r="J110" s="111">
        <f>J302</f>
        <v>0</v>
      </c>
      <c r="L110" s="108"/>
    </row>
    <row r="111" spans="2:12" s="9" customFormat="1" ht="14.85" customHeight="1">
      <c r="B111" s="108"/>
      <c r="D111" s="109" t="s">
        <v>124</v>
      </c>
      <c r="E111" s="110"/>
      <c r="F111" s="110"/>
      <c r="G111" s="110"/>
      <c r="H111" s="110"/>
      <c r="I111" s="110"/>
      <c r="J111" s="111">
        <f>J303</f>
        <v>0</v>
      </c>
      <c r="L111" s="108"/>
    </row>
    <row r="112" spans="2:12" s="9" customFormat="1" ht="14.85" customHeight="1">
      <c r="B112" s="108"/>
      <c r="D112" s="109" t="s">
        <v>125</v>
      </c>
      <c r="E112" s="110"/>
      <c r="F112" s="110"/>
      <c r="G112" s="110"/>
      <c r="H112" s="110"/>
      <c r="I112" s="110"/>
      <c r="J112" s="111">
        <f>J308</f>
        <v>0</v>
      </c>
      <c r="L112" s="108"/>
    </row>
    <row r="113" spans="2:12" s="9" customFormat="1" ht="14.85" customHeight="1">
      <c r="B113" s="108"/>
      <c r="D113" s="109" t="s">
        <v>126</v>
      </c>
      <c r="E113" s="110"/>
      <c r="F113" s="110"/>
      <c r="G113" s="110"/>
      <c r="H113" s="110"/>
      <c r="I113" s="110"/>
      <c r="J113" s="111">
        <f>J321</f>
        <v>0</v>
      </c>
      <c r="L113" s="108"/>
    </row>
    <row r="114" spans="2:12" s="9" customFormat="1" ht="14.85" customHeight="1">
      <c r="B114" s="108"/>
      <c r="D114" s="109" t="s">
        <v>127</v>
      </c>
      <c r="E114" s="110"/>
      <c r="F114" s="110"/>
      <c r="G114" s="110"/>
      <c r="H114" s="110"/>
      <c r="I114" s="110"/>
      <c r="J114" s="111">
        <f>J335</f>
        <v>0</v>
      </c>
      <c r="L114" s="108"/>
    </row>
    <row r="115" spans="2:12" s="9" customFormat="1" ht="19.899999999999999" customHeight="1">
      <c r="B115" s="108"/>
      <c r="D115" s="109" t="s">
        <v>128</v>
      </c>
      <c r="E115" s="110"/>
      <c r="F115" s="110"/>
      <c r="G115" s="110"/>
      <c r="H115" s="110"/>
      <c r="I115" s="110"/>
      <c r="J115" s="111">
        <f>J338</f>
        <v>0</v>
      </c>
      <c r="L115" s="108"/>
    </row>
    <row r="116" spans="2:12" s="9" customFormat="1" ht="14.85" customHeight="1">
      <c r="B116" s="108"/>
      <c r="D116" s="109" t="s">
        <v>129</v>
      </c>
      <c r="E116" s="110"/>
      <c r="F116" s="110"/>
      <c r="G116" s="110"/>
      <c r="H116" s="110"/>
      <c r="I116" s="110"/>
      <c r="J116" s="111">
        <f>J339</f>
        <v>0</v>
      </c>
      <c r="L116" s="108"/>
    </row>
    <row r="117" spans="2:12" s="9" customFormat="1" ht="14.85" customHeight="1">
      <c r="B117" s="108"/>
      <c r="D117" s="109" t="s">
        <v>130</v>
      </c>
      <c r="E117" s="110"/>
      <c r="F117" s="110"/>
      <c r="G117" s="110"/>
      <c r="H117" s="110"/>
      <c r="I117" s="110"/>
      <c r="J117" s="111">
        <f>J345</f>
        <v>0</v>
      </c>
      <c r="L117" s="108"/>
    </row>
    <row r="118" spans="2:12" s="9" customFormat="1" ht="14.85" customHeight="1">
      <c r="B118" s="108"/>
      <c r="D118" s="109" t="s">
        <v>131</v>
      </c>
      <c r="E118" s="110"/>
      <c r="F118" s="110"/>
      <c r="G118" s="110"/>
      <c r="H118" s="110"/>
      <c r="I118" s="110"/>
      <c r="J118" s="111">
        <f>J348</f>
        <v>0</v>
      </c>
      <c r="L118" s="108"/>
    </row>
    <row r="119" spans="2:12" s="9" customFormat="1" ht="14.85" customHeight="1">
      <c r="B119" s="108"/>
      <c r="D119" s="109" t="s">
        <v>132</v>
      </c>
      <c r="E119" s="110"/>
      <c r="F119" s="110"/>
      <c r="G119" s="110"/>
      <c r="H119" s="110"/>
      <c r="I119" s="110"/>
      <c r="J119" s="111">
        <f>J399</f>
        <v>0</v>
      </c>
      <c r="L119" s="108"/>
    </row>
    <row r="120" spans="2:12" s="9" customFormat="1" ht="14.85" customHeight="1">
      <c r="B120" s="108"/>
      <c r="D120" s="109" t="s">
        <v>133</v>
      </c>
      <c r="E120" s="110"/>
      <c r="F120" s="110"/>
      <c r="G120" s="110"/>
      <c r="H120" s="110"/>
      <c r="I120" s="110"/>
      <c r="J120" s="111">
        <f>J419</f>
        <v>0</v>
      </c>
      <c r="L120" s="108"/>
    </row>
    <row r="121" spans="2:12" s="9" customFormat="1" ht="14.85" customHeight="1">
      <c r="B121" s="108"/>
      <c r="D121" s="109" t="s">
        <v>134</v>
      </c>
      <c r="E121" s="110"/>
      <c r="F121" s="110"/>
      <c r="G121" s="110"/>
      <c r="H121" s="110"/>
      <c r="I121" s="110"/>
      <c r="J121" s="111">
        <f>J424</f>
        <v>0</v>
      </c>
      <c r="L121" s="108"/>
    </row>
    <row r="122" spans="2:12" s="9" customFormat="1" ht="14.85" customHeight="1">
      <c r="B122" s="108"/>
      <c r="D122" s="109" t="s">
        <v>135</v>
      </c>
      <c r="E122" s="110"/>
      <c r="F122" s="110"/>
      <c r="G122" s="110"/>
      <c r="H122" s="110"/>
      <c r="I122" s="110"/>
      <c r="J122" s="111">
        <f>J475</f>
        <v>0</v>
      </c>
      <c r="L122" s="108"/>
    </row>
    <row r="123" spans="2:12" s="9" customFormat="1" ht="14.85" customHeight="1">
      <c r="B123" s="108"/>
      <c r="D123" s="109" t="s">
        <v>136</v>
      </c>
      <c r="E123" s="110"/>
      <c r="F123" s="110"/>
      <c r="G123" s="110"/>
      <c r="H123" s="110"/>
      <c r="I123" s="110"/>
      <c r="J123" s="111">
        <f>J540</f>
        <v>0</v>
      </c>
      <c r="L123" s="108"/>
    </row>
    <row r="124" spans="2:12" s="1" customFormat="1" ht="21.75" customHeight="1">
      <c r="B124" s="32"/>
      <c r="L124" s="32"/>
    </row>
    <row r="125" spans="2:12" s="1" customFormat="1" ht="6.95" customHeight="1">
      <c r="B125" s="44"/>
      <c r="C125" s="45"/>
      <c r="D125" s="45"/>
      <c r="E125" s="45"/>
      <c r="F125" s="45"/>
      <c r="G125" s="45"/>
      <c r="H125" s="45"/>
      <c r="I125" s="45"/>
      <c r="J125" s="45"/>
      <c r="K125" s="45"/>
      <c r="L125" s="32"/>
    </row>
    <row r="129" spans="2:63" s="1" customFormat="1" ht="6.95" customHeight="1">
      <c r="B129" s="46"/>
      <c r="C129" s="47"/>
      <c r="D129" s="47"/>
      <c r="E129" s="47"/>
      <c r="F129" s="47"/>
      <c r="G129" s="47"/>
      <c r="H129" s="47"/>
      <c r="I129" s="47"/>
      <c r="J129" s="47"/>
      <c r="K129" s="47"/>
      <c r="L129" s="32"/>
    </row>
    <row r="130" spans="2:63" s="1" customFormat="1" ht="24.95" customHeight="1">
      <c r="B130" s="32"/>
      <c r="C130" s="21" t="s">
        <v>137</v>
      </c>
      <c r="L130" s="32"/>
    </row>
    <row r="131" spans="2:63" s="1" customFormat="1" ht="6.95" customHeight="1">
      <c r="B131" s="32"/>
      <c r="L131" s="32"/>
    </row>
    <row r="132" spans="2:63" s="1" customFormat="1" ht="12" customHeight="1">
      <c r="B132" s="32"/>
      <c r="C132" s="27" t="s">
        <v>16</v>
      </c>
      <c r="L132" s="32"/>
    </row>
    <row r="133" spans="2:63" s="1" customFormat="1" ht="16.5" customHeight="1">
      <c r="B133" s="32"/>
      <c r="E133" s="232" t="str">
        <f>E7</f>
        <v>III/2444 a III/0105A Přezletice, průtah - I. etapa</v>
      </c>
      <c r="F133" s="233"/>
      <c r="G133" s="233"/>
      <c r="H133" s="233"/>
      <c r="L133" s="32"/>
    </row>
    <row r="134" spans="2:63" s="1" customFormat="1" ht="12" customHeight="1">
      <c r="B134" s="32"/>
      <c r="C134" s="27" t="s">
        <v>103</v>
      </c>
      <c r="L134" s="32"/>
    </row>
    <row r="135" spans="2:63" s="1" customFormat="1" ht="30" customHeight="1">
      <c r="B135" s="32"/>
      <c r="E135" s="194" t="str">
        <f>E9</f>
        <v>SO.101-I - SO.101-I - Komunikace a autobusové zálivy - I. etapa</v>
      </c>
      <c r="F135" s="234"/>
      <c r="G135" s="234"/>
      <c r="H135" s="234"/>
      <c r="L135" s="32"/>
    </row>
    <row r="136" spans="2:63" s="1" customFormat="1" ht="6.95" customHeight="1">
      <c r="B136" s="32"/>
      <c r="L136" s="32"/>
    </row>
    <row r="137" spans="2:63" s="1" customFormat="1" ht="12" customHeight="1">
      <c r="B137" s="32"/>
      <c r="C137" s="27" t="s">
        <v>20</v>
      </c>
      <c r="F137" s="25" t="str">
        <f>F12</f>
        <v xml:space="preserve"> </v>
      </c>
      <c r="I137" s="27" t="s">
        <v>22</v>
      </c>
      <c r="J137" s="52" t="str">
        <f>IF(J12="","",J12)</f>
        <v>30. 1. 2024</v>
      </c>
      <c r="L137" s="32"/>
    </row>
    <row r="138" spans="2:63" s="1" customFormat="1" ht="6.95" customHeight="1">
      <c r="B138" s="32"/>
      <c r="L138" s="32"/>
    </row>
    <row r="139" spans="2:63" s="1" customFormat="1" ht="15.2" customHeight="1">
      <c r="B139" s="32"/>
      <c r="C139" s="27" t="s">
        <v>24</v>
      </c>
      <c r="F139" s="25" t="str">
        <f>E15</f>
        <v>KSÚS středočeského kraje, Obec Přezletice</v>
      </c>
      <c r="I139" s="27" t="s">
        <v>30</v>
      </c>
      <c r="J139" s="30" t="str">
        <f>E21</f>
        <v>CR Project s.r.o.</v>
      </c>
      <c r="L139" s="32"/>
    </row>
    <row r="140" spans="2:63" s="1" customFormat="1" ht="15.2" customHeight="1">
      <c r="B140" s="32"/>
      <c r="C140" s="27" t="s">
        <v>28</v>
      </c>
      <c r="F140" s="25" t="str">
        <f>IF(E18="","",E18)</f>
        <v>Vyplň údaj</v>
      </c>
      <c r="I140" s="27" t="s">
        <v>35</v>
      </c>
      <c r="J140" s="30" t="str">
        <f>E24</f>
        <v>Josef Nentwich</v>
      </c>
      <c r="L140" s="32"/>
    </row>
    <row r="141" spans="2:63" s="1" customFormat="1" ht="10.35" customHeight="1">
      <c r="B141" s="32"/>
      <c r="L141" s="32"/>
    </row>
    <row r="142" spans="2:63" s="10" customFormat="1" ht="29.25" customHeight="1">
      <c r="B142" s="112"/>
      <c r="C142" s="113" t="s">
        <v>138</v>
      </c>
      <c r="D142" s="114" t="s">
        <v>65</v>
      </c>
      <c r="E142" s="114" t="s">
        <v>61</v>
      </c>
      <c r="F142" s="114" t="s">
        <v>62</v>
      </c>
      <c r="G142" s="114" t="s">
        <v>139</v>
      </c>
      <c r="H142" s="114" t="s">
        <v>140</v>
      </c>
      <c r="I142" s="114" t="s">
        <v>141</v>
      </c>
      <c r="J142" s="114" t="s">
        <v>107</v>
      </c>
      <c r="K142" s="115" t="s">
        <v>142</v>
      </c>
      <c r="L142" s="112"/>
      <c r="M142" s="59" t="s">
        <v>1</v>
      </c>
      <c r="N142" s="60" t="s">
        <v>44</v>
      </c>
      <c r="O142" s="60" t="s">
        <v>143</v>
      </c>
      <c r="P142" s="60" t="s">
        <v>144</v>
      </c>
      <c r="Q142" s="60" t="s">
        <v>145</v>
      </c>
      <c r="R142" s="60" t="s">
        <v>146</v>
      </c>
      <c r="S142" s="60" t="s">
        <v>147</v>
      </c>
      <c r="T142" s="61" t="s">
        <v>148</v>
      </c>
    </row>
    <row r="143" spans="2:63" s="1" customFormat="1" ht="22.9" customHeight="1">
      <c r="B143" s="32"/>
      <c r="C143" s="64" t="s">
        <v>149</v>
      </c>
      <c r="J143" s="116">
        <f>BK143</f>
        <v>0</v>
      </c>
      <c r="L143" s="32"/>
      <c r="M143" s="62"/>
      <c r="N143" s="53"/>
      <c r="O143" s="53"/>
      <c r="P143" s="117">
        <f>P144</f>
        <v>0</v>
      </c>
      <c r="Q143" s="53"/>
      <c r="R143" s="117">
        <f>R144</f>
        <v>1431.0722588799999</v>
      </c>
      <c r="S143" s="53"/>
      <c r="T143" s="118">
        <f>T144</f>
        <v>6532.9655000000002</v>
      </c>
      <c r="AT143" s="17" t="s">
        <v>79</v>
      </c>
      <c r="AU143" s="17" t="s">
        <v>109</v>
      </c>
      <c r="BK143" s="119">
        <f>BK144</f>
        <v>0</v>
      </c>
    </row>
    <row r="144" spans="2:63" s="11" customFormat="1" ht="25.9" customHeight="1">
      <c r="B144" s="120"/>
      <c r="D144" s="121" t="s">
        <v>79</v>
      </c>
      <c r="E144" s="122" t="s">
        <v>150</v>
      </c>
      <c r="F144" s="122" t="s">
        <v>151</v>
      </c>
      <c r="I144" s="123"/>
      <c r="J144" s="124">
        <f>BK144</f>
        <v>0</v>
      </c>
      <c r="L144" s="120"/>
      <c r="M144" s="125"/>
      <c r="P144" s="126">
        <f>P145+P203+P213+P302+P338</f>
        <v>0</v>
      </c>
      <c r="R144" s="126">
        <f>R145+R203+R213+R302+R338</f>
        <v>1431.0722588799999</v>
      </c>
      <c r="T144" s="127">
        <f>T145+T203+T213+T302+T338</f>
        <v>6532.9655000000002</v>
      </c>
      <c r="AR144" s="121" t="s">
        <v>88</v>
      </c>
      <c r="AT144" s="128" t="s">
        <v>79</v>
      </c>
      <c r="AU144" s="128" t="s">
        <v>80</v>
      </c>
      <c r="AY144" s="121" t="s">
        <v>152</v>
      </c>
      <c r="BK144" s="129">
        <f>BK145+BK203+BK213+BK302+BK338</f>
        <v>0</v>
      </c>
    </row>
    <row r="145" spans="2:65" s="11" customFormat="1" ht="22.9" customHeight="1">
      <c r="B145" s="120"/>
      <c r="D145" s="121" t="s">
        <v>79</v>
      </c>
      <c r="E145" s="130" t="s">
        <v>88</v>
      </c>
      <c r="F145" s="130" t="s">
        <v>153</v>
      </c>
      <c r="I145" s="123"/>
      <c r="J145" s="131">
        <f>BK145</f>
        <v>0</v>
      </c>
      <c r="L145" s="120"/>
      <c r="M145" s="125"/>
      <c r="P145" s="126">
        <f>P146+P167+P187</f>
        <v>0</v>
      </c>
      <c r="R145" s="126">
        <f>R146+R167+R187</f>
        <v>202.38142999999999</v>
      </c>
      <c r="T145" s="127">
        <f>T146+T167+T187</f>
        <v>0</v>
      </c>
      <c r="AR145" s="121" t="s">
        <v>88</v>
      </c>
      <c r="AT145" s="128" t="s">
        <v>79</v>
      </c>
      <c r="AU145" s="128" t="s">
        <v>88</v>
      </c>
      <c r="AY145" s="121" t="s">
        <v>152</v>
      </c>
      <c r="BK145" s="129">
        <f>BK146+BK167+BK187</f>
        <v>0</v>
      </c>
    </row>
    <row r="146" spans="2:65" s="11" customFormat="1" ht="20.85" customHeight="1">
      <c r="B146" s="120"/>
      <c r="D146" s="121" t="s">
        <v>79</v>
      </c>
      <c r="E146" s="130" t="s">
        <v>154</v>
      </c>
      <c r="F146" s="130" t="s">
        <v>155</v>
      </c>
      <c r="I146" s="123"/>
      <c r="J146" s="131">
        <f>BK146</f>
        <v>0</v>
      </c>
      <c r="L146" s="120"/>
      <c r="M146" s="125"/>
      <c r="P146" s="126">
        <f>SUM(P147:P166)</f>
        <v>0</v>
      </c>
      <c r="R146" s="126">
        <f>SUM(R147:R166)</f>
        <v>0</v>
      </c>
      <c r="T146" s="127">
        <f>SUM(T147:T166)</f>
        <v>0</v>
      </c>
      <c r="AR146" s="121" t="s">
        <v>88</v>
      </c>
      <c r="AT146" s="128" t="s">
        <v>79</v>
      </c>
      <c r="AU146" s="128" t="s">
        <v>90</v>
      </c>
      <c r="AY146" s="121" t="s">
        <v>152</v>
      </c>
      <c r="BK146" s="129">
        <f>SUM(BK147:BK166)</f>
        <v>0</v>
      </c>
    </row>
    <row r="147" spans="2:65" s="1" customFormat="1" ht="37.9" customHeight="1">
      <c r="B147" s="32"/>
      <c r="C147" s="132" t="s">
        <v>88</v>
      </c>
      <c r="D147" s="132" t="s">
        <v>156</v>
      </c>
      <c r="E147" s="133" t="s">
        <v>157</v>
      </c>
      <c r="F147" s="134" t="s">
        <v>158</v>
      </c>
      <c r="G147" s="135" t="s">
        <v>159</v>
      </c>
      <c r="H147" s="136">
        <v>4963.8770000000004</v>
      </c>
      <c r="I147" s="137"/>
      <c r="J147" s="138">
        <f>ROUND(I147*H147,2)</f>
        <v>0</v>
      </c>
      <c r="K147" s="134" t="s">
        <v>160</v>
      </c>
      <c r="L147" s="32"/>
      <c r="M147" s="139" t="s">
        <v>1</v>
      </c>
      <c r="N147" s="140" t="s">
        <v>45</v>
      </c>
      <c r="P147" s="141">
        <f>O147*H147</f>
        <v>0</v>
      </c>
      <c r="Q147" s="141">
        <v>0</v>
      </c>
      <c r="R147" s="141">
        <f>Q147*H147</f>
        <v>0</v>
      </c>
      <c r="S147" s="141">
        <v>0</v>
      </c>
      <c r="T147" s="142">
        <f>S147*H147</f>
        <v>0</v>
      </c>
      <c r="AR147" s="143" t="s">
        <v>161</v>
      </c>
      <c r="AT147" s="143" t="s">
        <v>156</v>
      </c>
      <c r="AU147" s="143" t="s">
        <v>162</v>
      </c>
      <c r="AY147" s="17" t="s">
        <v>152</v>
      </c>
      <c r="BE147" s="144">
        <f>IF(N147="základní",J147,0)</f>
        <v>0</v>
      </c>
      <c r="BF147" s="144">
        <f>IF(N147="snížená",J147,0)</f>
        <v>0</v>
      </c>
      <c r="BG147" s="144">
        <f>IF(N147="zákl. přenesená",J147,0)</f>
        <v>0</v>
      </c>
      <c r="BH147" s="144">
        <f>IF(N147="sníž. přenesená",J147,0)</f>
        <v>0</v>
      </c>
      <c r="BI147" s="144">
        <f>IF(N147="nulová",J147,0)</f>
        <v>0</v>
      </c>
      <c r="BJ147" s="17" t="s">
        <v>88</v>
      </c>
      <c r="BK147" s="144">
        <f>ROUND(I147*H147,2)</f>
        <v>0</v>
      </c>
      <c r="BL147" s="17" t="s">
        <v>161</v>
      </c>
      <c r="BM147" s="143" t="s">
        <v>163</v>
      </c>
    </row>
    <row r="148" spans="2:65" s="12" customFormat="1" ht="11.25">
      <c r="B148" s="145"/>
      <c r="D148" s="146" t="s">
        <v>164</v>
      </c>
      <c r="E148" s="147" t="s">
        <v>1</v>
      </c>
      <c r="F148" s="148" t="s">
        <v>165</v>
      </c>
      <c r="H148" s="147" t="s">
        <v>1</v>
      </c>
      <c r="I148" s="149"/>
      <c r="L148" s="145"/>
      <c r="M148" s="150"/>
      <c r="T148" s="151"/>
      <c r="AT148" s="147" t="s">
        <v>164</v>
      </c>
      <c r="AU148" s="147" t="s">
        <v>162</v>
      </c>
      <c r="AV148" s="12" t="s">
        <v>88</v>
      </c>
      <c r="AW148" s="12" t="s">
        <v>34</v>
      </c>
      <c r="AX148" s="12" t="s">
        <v>80</v>
      </c>
      <c r="AY148" s="147" t="s">
        <v>152</v>
      </c>
    </row>
    <row r="149" spans="2:65" s="13" customFormat="1" ht="11.25">
      <c r="B149" s="152"/>
      <c r="D149" s="146" t="s">
        <v>164</v>
      </c>
      <c r="E149" s="153" t="s">
        <v>1</v>
      </c>
      <c r="F149" s="154" t="s">
        <v>166</v>
      </c>
      <c r="H149" s="155">
        <v>4279.3519999999999</v>
      </c>
      <c r="I149" s="156"/>
      <c r="L149" s="152"/>
      <c r="M149" s="157"/>
      <c r="T149" s="158"/>
      <c r="AT149" s="153" t="s">
        <v>164</v>
      </c>
      <c r="AU149" s="153" t="s">
        <v>162</v>
      </c>
      <c r="AV149" s="13" t="s">
        <v>90</v>
      </c>
      <c r="AW149" s="13" t="s">
        <v>34</v>
      </c>
      <c r="AX149" s="13" t="s">
        <v>80</v>
      </c>
      <c r="AY149" s="153" t="s">
        <v>152</v>
      </c>
    </row>
    <row r="150" spans="2:65" s="13" customFormat="1" ht="11.25">
      <c r="B150" s="152"/>
      <c r="D150" s="146" t="s">
        <v>164</v>
      </c>
      <c r="E150" s="153" t="s">
        <v>1</v>
      </c>
      <c r="F150" s="154" t="s">
        <v>167</v>
      </c>
      <c r="H150" s="155">
        <v>110.925</v>
      </c>
      <c r="I150" s="156"/>
      <c r="L150" s="152"/>
      <c r="M150" s="157"/>
      <c r="T150" s="158"/>
      <c r="AT150" s="153" t="s">
        <v>164</v>
      </c>
      <c r="AU150" s="153" t="s">
        <v>162</v>
      </c>
      <c r="AV150" s="13" t="s">
        <v>90</v>
      </c>
      <c r="AW150" s="13" t="s">
        <v>34</v>
      </c>
      <c r="AX150" s="13" t="s">
        <v>80</v>
      </c>
      <c r="AY150" s="153" t="s">
        <v>152</v>
      </c>
    </row>
    <row r="151" spans="2:65" s="13" customFormat="1" ht="11.25">
      <c r="B151" s="152"/>
      <c r="D151" s="146" t="s">
        <v>164</v>
      </c>
      <c r="E151" s="153" t="s">
        <v>1</v>
      </c>
      <c r="F151" s="154" t="s">
        <v>168</v>
      </c>
      <c r="H151" s="155">
        <v>573.6</v>
      </c>
      <c r="I151" s="156"/>
      <c r="L151" s="152"/>
      <c r="M151" s="157"/>
      <c r="T151" s="158"/>
      <c r="AT151" s="153" t="s">
        <v>164</v>
      </c>
      <c r="AU151" s="153" t="s">
        <v>162</v>
      </c>
      <c r="AV151" s="13" t="s">
        <v>90</v>
      </c>
      <c r="AW151" s="13" t="s">
        <v>34</v>
      </c>
      <c r="AX151" s="13" t="s">
        <v>80</v>
      </c>
      <c r="AY151" s="153" t="s">
        <v>152</v>
      </c>
    </row>
    <row r="152" spans="2:65" s="14" customFormat="1" ht="11.25">
      <c r="B152" s="159"/>
      <c r="D152" s="146" t="s">
        <v>164</v>
      </c>
      <c r="E152" s="160" t="s">
        <v>1</v>
      </c>
      <c r="F152" s="161" t="s">
        <v>169</v>
      </c>
      <c r="H152" s="162">
        <v>4963.8770000000004</v>
      </c>
      <c r="I152" s="163"/>
      <c r="L152" s="159"/>
      <c r="M152" s="164"/>
      <c r="T152" s="165"/>
      <c r="AT152" s="160" t="s">
        <v>164</v>
      </c>
      <c r="AU152" s="160" t="s">
        <v>162</v>
      </c>
      <c r="AV152" s="14" t="s">
        <v>161</v>
      </c>
      <c r="AW152" s="14" t="s">
        <v>34</v>
      </c>
      <c r="AX152" s="14" t="s">
        <v>88</v>
      </c>
      <c r="AY152" s="160" t="s">
        <v>152</v>
      </c>
    </row>
    <row r="153" spans="2:65" s="1" customFormat="1" ht="37.9" customHeight="1">
      <c r="B153" s="32"/>
      <c r="C153" s="132" t="s">
        <v>90</v>
      </c>
      <c r="D153" s="132" t="s">
        <v>156</v>
      </c>
      <c r="E153" s="133" t="s">
        <v>170</v>
      </c>
      <c r="F153" s="134" t="s">
        <v>171</v>
      </c>
      <c r="G153" s="135" t="s">
        <v>159</v>
      </c>
      <c r="H153" s="136">
        <v>64530.400999999998</v>
      </c>
      <c r="I153" s="137"/>
      <c r="J153" s="138">
        <f>ROUND(I153*H153,2)</f>
        <v>0</v>
      </c>
      <c r="K153" s="134" t="s">
        <v>160</v>
      </c>
      <c r="L153" s="32"/>
      <c r="M153" s="139" t="s">
        <v>1</v>
      </c>
      <c r="N153" s="140" t="s">
        <v>45</v>
      </c>
      <c r="P153" s="141">
        <f>O153*H153</f>
        <v>0</v>
      </c>
      <c r="Q153" s="141">
        <v>0</v>
      </c>
      <c r="R153" s="141">
        <f>Q153*H153</f>
        <v>0</v>
      </c>
      <c r="S153" s="141">
        <v>0</v>
      </c>
      <c r="T153" s="142">
        <f>S153*H153</f>
        <v>0</v>
      </c>
      <c r="AR153" s="143" t="s">
        <v>161</v>
      </c>
      <c r="AT153" s="143" t="s">
        <v>156</v>
      </c>
      <c r="AU153" s="143" t="s">
        <v>162</v>
      </c>
      <c r="AY153" s="17" t="s">
        <v>152</v>
      </c>
      <c r="BE153" s="144">
        <f>IF(N153="základní",J153,0)</f>
        <v>0</v>
      </c>
      <c r="BF153" s="144">
        <f>IF(N153="snížená",J153,0)</f>
        <v>0</v>
      </c>
      <c r="BG153" s="144">
        <f>IF(N153="zákl. přenesená",J153,0)</f>
        <v>0</v>
      </c>
      <c r="BH153" s="144">
        <f>IF(N153="sníž. přenesená",J153,0)</f>
        <v>0</v>
      </c>
      <c r="BI153" s="144">
        <f>IF(N153="nulová",J153,0)</f>
        <v>0</v>
      </c>
      <c r="BJ153" s="17" t="s">
        <v>88</v>
      </c>
      <c r="BK153" s="144">
        <f>ROUND(I153*H153,2)</f>
        <v>0</v>
      </c>
      <c r="BL153" s="17" t="s">
        <v>161</v>
      </c>
      <c r="BM153" s="143" t="s">
        <v>172</v>
      </c>
    </row>
    <row r="154" spans="2:65" s="13" customFormat="1" ht="11.25">
      <c r="B154" s="152"/>
      <c r="D154" s="146" t="s">
        <v>164</v>
      </c>
      <c r="E154" s="153" t="s">
        <v>1</v>
      </c>
      <c r="F154" s="154" t="s">
        <v>173</v>
      </c>
      <c r="H154" s="155">
        <v>64530.400999999998</v>
      </c>
      <c r="I154" s="156"/>
      <c r="L154" s="152"/>
      <c r="M154" s="157"/>
      <c r="T154" s="158"/>
      <c r="AT154" s="153" t="s">
        <v>164</v>
      </c>
      <c r="AU154" s="153" t="s">
        <v>162</v>
      </c>
      <c r="AV154" s="13" t="s">
        <v>90</v>
      </c>
      <c r="AW154" s="13" t="s">
        <v>34</v>
      </c>
      <c r="AX154" s="13" t="s">
        <v>88</v>
      </c>
      <c r="AY154" s="153" t="s">
        <v>152</v>
      </c>
    </row>
    <row r="155" spans="2:65" s="1" customFormat="1" ht="16.5" customHeight="1">
      <c r="B155" s="32"/>
      <c r="C155" s="132" t="s">
        <v>162</v>
      </c>
      <c r="D155" s="132" t="s">
        <v>156</v>
      </c>
      <c r="E155" s="133" t="s">
        <v>174</v>
      </c>
      <c r="F155" s="134" t="s">
        <v>175</v>
      </c>
      <c r="G155" s="135" t="s">
        <v>159</v>
      </c>
      <c r="H155" s="136">
        <v>4963.8770000000004</v>
      </c>
      <c r="I155" s="137"/>
      <c r="J155" s="138">
        <f>ROUND(I155*H155,2)</f>
        <v>0</v>
      </c>
      <c r="K155" s="134" t="s">
        <v>160</v>
      </c>
      <c r="L155" s="32"/>
      <c r="M155" s="139" t="s">
        <v>1</v>
      </c>
      <c r="N155" s="140" t="s">
        <v>45</v>
      </c>
      <c r="P155" s="141">
        <f>O155*H155</f>
        <v>0</v>
      </c>
      <c r="Q155" s="141">
        <v>0</v>
      </c>
      <c r="R155" s="141">
        <f>Q155*H155</f>
        <v>0</v>
      </c>
      <c r="S155" s="141">
        <v>0</v>
      </c>
      <c r="T155" s="142">
        <f>S155*H155</f>
        <v>0</v>
      </c>
      <c r="AR155" s="143" t="s">
        <v>161</v>
      </c>
      <c r="AT155" s="143" t="s">
        <v>156</v>
      </c>
      <c r="AU155" s="143" t="s">
        <v>162</v>
      </c>
      <c r="AY155" s="17" t="s">
        <v>152</v>
      </c>
      <c r="BE155" s="144">
        <f>IF(N155="základní",J155,0)</f>
        <v>0</v>
      </c>
      <c r="BF155" s="144">
        <f>IF(N155="snížená",J155,0)</f>
        <v>0</v>
      </c>
      <c r="BG155" s="144">
        <f>IF(N155="zákl. přenesená",J155,0)</f>
        <v>0</v>
      </c>
      <c r="BH155" s="144">
        <f>IF(N155="sníž. přenesená",J155,0)</f>
        <v>0</v>
      </c>
      <c r="BI155" s="144">
        <f>IF(N155="nulová",J155,0)</f>
        <v>0</v>
      </c>
      <c r="BJ155" s="17" t="s">
        <v>88</v>
      </c>
      <c r="BK155" s="144">
        <f>ROUND(I155*H155,2)</f>
        <v>0</v>
      </c>
      <c r="BL155" s="17" t="s">
        <v>161</v>
      </c>
      <c r="BM155" s="143" t="s">
        <v>176</v>
      </c>
    </row>
    <row r="156" spans="2:65" s="13" customFormat="1" ht="22.5">
      <c r="B156" s="152"/>
      <c r="D156" s="146" t="s">
        <v>164</v>
      </c>
      <c r="E156" s="153" t="s">
        <v>1</v>
      </c>
      <c r="F156" s="154" t="s">
        <v>177</v>
      </c>
      <c r="H156" s="155">
        <v>4963.8770000000004</v>
      </c>
      <c r="I156" s="156"/>
      <c r="L156" s="152"/>
      <c r="M156" s="157"/>
      <c r="T156" s="158"/>
      <c r="AT156" s="153" t="s">
        <v>164</v>
      </c>
      <c r="AU156" s="153" t="s">
        <v>162</v>
      </c>
      <c r="AV156" s="13" t="s">
        <v>90</v>
      </c>
      <c r="AW156" s="13" t="s">
        <v>34</v>
      </c>
      <c r="AX156" s="13" t="s">
        <v>88</v>
      </c>
      <c r="AY156" s="153" t="s">
        <v>152</v>
      </c>
    </row>
    <row r="157" spans="2:65" s="1" customFormat="1" ht="24.2" customHeight="1">
      <c r="B157" s="32"/>
      <c r="C157" s="132" t="s">
        <v>161</v>
      </c>
      <c r="D157" s="132" t="s">
        <v>156</v>
      </c>
      <c r="E157" s="133" t="s">
        <v>178</v>
      </c>
      <c r="F157" s="134" t="s">
        <v>179</v>
      </c>
      <c r="G157" s="135" t="s">
        <v>180</v>
      </c>
      <c r="H157" s="136">
        <v>8686.7849999999999</v>
      </c>
      <c r="I157" s="137"/>
      <c r="J157" s="138">
        <f>ROUND(I157*H157,2)</f>
        <v>0</v>
      </c>
      <c r="K157" s="134" t="s">
        <v>1</v>
      </c>
      <c r="L157" s="32"/>
      <c r="M157" s="139" t="s">
        <v>1</v>
      </c>
      <c r="N157" s="140" t="s">
        <v>45</v>
      </c>
      <c r="P157" s="141">
        <f>O157*H157</f>
        <v>0</v>
      </c>
      <c r="Q157" s="141">
        <v>0</v>
      </c>
      <c r="R157" s="141">
        <f>Q157*H157</f>
        <v>0</v>
      </c>
      <c r="S157" s="141">
        <v>0</v>
      </c>
      <c r="T157" s="142">
        <f>S157*H157</f>
        <v>0</v>
      </c>
      <c r="AR157" s="143" t="s">
        <v>161</v>
      </c>
      <c r="AT157" s="143" t="s">
        <v>156</v>
      </c>
      <c r="AU157" s="143" t="s">
        <v>162</v>
      </c>
      <c r="AY157" s="17" t="s">
        <v>152</v>
      </c>
      <c r="BE157" s="144">
        <f>IF(N157="základní",J157,0)</f>
        <v>0</v>
      </c>
      <c r="BF157" s="144">
        <f>IF(N157="snížená",J157,0)</f>
        <v>0</v>
      </c>
      <c r="BG157" s="144">
        <f>IF(N157="zákl. přenesená",J157,0)</f>
        <v>0</v>
      </c>
      <c r="BH157" s="144">
        <f>IF(N157="sníž. přenesená",J157,0)</f>
        <v>0</v>
      </c>
      <c r="BI157" s="144">
        <f>IF(N157="nulová",J157,0)</f>
        <v>0</v>
      </c>
      <c r="BJ157" s="17" t="s">
        <v>88</v>
      </c>
      <c r="BK157" s="144">
        <f>ROUND(I157*H157,2)</f>
        <v>0</v>
      </c>
      <c r="BL157" s="17" t="s">
        <v>161</v>
      </c>
      <c r="BM157" s="143" t="s">
        <v>181</v>
      </c>
    </row>
    <row r="158" spans="2:65" s="13" customFormat="1" ht="22.5">
      <c r="B158" s="152"/>
      <c r="D158" s="146" t="s">
        <v>164</v>
      </c>
      <c r="E158" s="153" t="s">
        <v>1</v>
      </c>
      <c r="F158" s="154" t="s">
        <v>182</v>
      </c>
      <c r="H158" s="155">
        <v>8686.7849999999999</v>
      </c>
      <c r="I158" s="156"/>
      <c r="L158" s="152"/>
      <c r="M158" s="157"/>
      <c r="T158" s="158"/>
      <c r="AT158" s="153" t="s">
        <v>164</v>
      </c>
      <c r="AU158" s="153" t="s">
        <v>162</v>
      </c>
      <c r="AV158" s="13" t="s">
        <v>90</v>
      </c>
      <c r="AW158" s="13" t="s">
        <v>34</v>
      </c>
      <c r="AX158" s="13" t="s">
        <v>88</v>
      </c>
      <c r="AY158" s="153" t="s">
        <v>152</v>
      </c>
    </row>
    <row r="159" spans="2:65" s="1" customFormat="1" ht="24.2" customHeight="1">
      <c r="B159" s="32"/>
      <c r="C159" s="132" t="s">
        <v>183</v>
      </c>
      <c r="D159" s="132" t="s">
        <v>156</v>
      </c>
      <c r="E159" s="133" t="s">
        <v>184</v>
      </c>
      <c r="F159" s="134" t="s">
        <v>185</v>
      </c>
      <c r="G159" s="135" t="s">
        <v>186</v>
      </c>
      <c r="H159" s="136">
        <v>9565.67</v>
      </c>
      <c r="I159" s="137"/>
      <c r="J159" s="138">
        <f>ROUND(I159*H159,2)</f>
        <v>0</v>
      </c>
      <c r="K159" s="134" t="s">
        <v>160</v>
      </c>
      <c r="L159" s="32"/>
      <c r="M159" s="139" t="s">
        <v>1</v>
      </c>
      <c r="N159" s="140" t="s">
        <v>45</v>
      </c>
      <c r="P159" s="141">
        <f>O159*H159</f>
        <v>0</v>
      </c>
      <c r="Q159" s="141">
        <v>0</v>
      </c>
      <c r="R159" s="141">
        <f>Q159*H159</f>
        <v>0</v>
      </c>
      <c r="S159" s="141">
        <v>0</v>
      </c>
      <c r="T159" s="142">
        <f>S159*H159</f>
        <v>0</v>
      </c>
      <c r="AR159" s="143" t="s">
        <v>161</v>
      </c>
      <c r="AT159" s="143" t="s">
        <v>156</v>
      </c>
      <c r="AU159" s="143" t="s">
        <v>162</v>
      </c>
      <c r="AY159" s="17" t="s">
        <v>152</v>
      </c>
      <c r="BE159" s="144">
        <f>IF(N159="základní",J159,0)</f>
        <v>0</v>
      </c>
      <c r="BF159" s="144">
        <f>IF(N159="snížená",J159,0)</f>
        <v>0</v>
      </c>
      <c r="BG159" s="144">
        <f>IF(N159="zákl. přenesená",J159,0)</f>
        <v>0</v>
      </c>
      <c r="BH159" s="144">
        <f>IF(N159="sníž. přenesená",J159,0)</f>
        <v>0</v>
      </c>
      <c r="BI159" s="144">
        <f>IF(N159="nulová",J159,0)</f>
        <v>0</v>
      </c>
      <c r="BJ159" s="17" t="s">
        <v>88</v>
      </c>
      <c r="BK159" s="144">
        <f>ROUND(I159*H159,2)</f>
        <v>0</v>
      </c>
      <c r="BL159" s="17" t="s">
        <v>161</v>
      </c>
      <c r="BM159" s="143" t="s">
        <v>187</v>
      </c>
    </row>
    <row r="160" spans="2:65" s="12" customFormat="1" ht="11.25">
      <c r="B160" s="145"/>
      <c r="D160" s="146" t="s">
        <v>164</v>
      </c>
      <c r="E160" s="147" t="s">
        <v>1</v>
      </c>
      <c r="F160" s="148" t="s">
        <v>188</v>
      </c>
      <c r="H160" s="147" t="s">
        <v>1</v>
      </c>
      <c r="I160" s="149"/>
      <c r="L160" s="145"/>
      <c r="M160" s="150"/>
      <c r="T160" s="151"/>
      <c r="AT160" s="147" t="s">
        <v>164</v>
      </c>
      <c r="AU160" s="147" t="s">
        <v>162</v>
      </c>
      <c r="AV160" s="12" t="s">
        <v>88</v>
      </c>
      <c r="AW160" s="12" t="s">
        <v>34</v>
      </c>
      <c r="AX160" s="12" t="s">
        <v>80</v>
      </c>
      <c r="AY160" s="147" t="s">
        <v>152</v>
      </c>
    </row>
    <row r="161" spans="2:65" s="13" customFormat="1" ht="11.25">
      <c r="B161" s="152"/>
      <c r="D161" s="146" t="s">
        <v>164</v>
      </c>
      <c r="E161" s="153" t="s">
        <v>1</v>
      </c>
      <c r="F161" s="154" t="s">
        <v>189</v>
      </c>
      <c r="H161" s="155">
        <v>8879.5</v>
      </c>
      <c r="I161" s="156"/>
      <c r="L161" s="152"/>
      <c r="M161" s="157"/>
      <c r="T161" s="158"/>
      <c r="AT161" s="153" t="s">
        <v>164</v>
      </c>
      <c r="AU161" s="153" t="s">
        <v>162</v>
      </c>
      <c r="AV161" s="13" t="s">
        <v>90</v>
      </c>
      <c r="AW161" s="13" t="s">
        <v>34</v>
      </c>
      <c r="AX161" s="13" t="s">
        <v>80</v>
      </c>
      <c r="AY161" s="153" t="s">
        <v>152</v>
      </c>
    </row>
    <row r="162" spans="2:65" s="13" customFormat="1" ht="11.25">
      <c r="B162" s="152"/>
      <c r="D162" s="146" t="s">
        <v>164</v>
      </c>
      <c r="E162" s="153" t="s">
        <v>1</v>
      </c>
      <c r="F162" s="154" t="s">
        <v>190</v>
      </c>
      <c r="H162" s="155">
        <v>383.5</v>
      </c>
      <c r="I162" s="156"/>
      <c r="L162" s="152"/>
      <c r="M162" s="157"/>
      <c r="T162" s="158"/>
      <c r="AT162" s="153" t="s">
        <v>164</v>
      </c>
      <c r="AU162" s="153" t="s">
        <v>162</v>
      </c>
      <c r="AV162" s="13" t="s">
        <v>90</v>
      </c>
      <c r="AW162" s="13" t="s">
        <v>34</v>
      </c>
      <c r="AX162" s="13" t="s">
        <v>80</v>
      </c>
      <c r="AY162" s="153" t="s">
        <v>152</v>
      </c>
    </row>
    <row r="163" spans="2:65" s="13" customFormat="1" ht="11.25">
      <c r="B163" s="152"/>
      <c r="D163" s="146" t="s">
        <v>164</v>
      </c>
      <c r="E163" s="153" t="s">
        <v>1</v>
      </c>
      <c r="F163" s="154" t="s">
        <v>191</v>
      </c>
      <c r="H163" s="155">
        <v>73.16</v>
      </c>
      <c r="I163" s="156"/>
      <c r="L163" s="152"/>
      <c r="M163" s="157"/>
      <c r="T163" s="158"/>
      <c r="AT163" s="153" t="s">
        <v>164</v>
      </c>
      <c r="AU163" s="153" t="s">
        <v>162</v>
      </c>
      <c r="AV163" s="13" t="s">
        <v>90</v>
      </c>
      <c r="AW163" s="13" t="s">
        <v>34</v>
      </c>
      <c r="AX163" s="13" t="s">
        <v>80</v>
      </c>
      <c r="AY163" s="153" t="s">
        <v>152</v>
      </c>
    </row>
    <row r="164" spans="2:65" s="13" customFormat="1" ht="11.25">
      <c r="B164" s="152"/>
      <c r="D164" s="146" t="s">
        <v>164</v>
      </c>
      <c r="E164" s="153" t="s">
        <v>1</v>
      </c>
      <c r="F164" s="154" t="s">
        <v>192</v>
      </c>
      <c r="H164" s="155">
        <v>94.4</v>
      </c>
      <c r="I164" s="156"/>
      <c r="L164" s="152"/>
      <c r="M164" s="157"/>
      <c r="T164" s="158"/>
      <c r="AT164" s="153" t="s">
        <v>164</v>
      </c>
      <c r="AU164" s="153" t="s">
        <v>162</v>
      </c>
      <c r="AV164" s="13" t="s">
        <v>90</v>
      </c>
      <c r="AW164" s="13" t="s">
        <v>34</v>
      </c>
      <c r="AX164" s="13" t="s">
        <v>80</v>
      </c>
      <c r="AY164" s="153" t="s">
        <v>152</v>
      </c>
    </row>
    <row r="165" spans="2:65" s="13" customFormat="1" ht="11.25">
      <c r="B165" s="152"/>
      <c r="D165" s="146" t="s">
        <v>164</v>
      </c>
      <c r="E165" s="153" t="s">
        <v>1</v>
      </c>
      <c r="F165" s="154" t="s">
        <v>193</v>
      </c>
      <c r="H165" s="155">
        <v>135.11000000000001</v>
      </c>
      <c r="I165" s="156"/>
      <c r="L165" s="152"/>
      <c r="M165" s="157"/>
      <c r="T165" s="158"/>
      <c r="AT165" s="153" t="s">
        <v>164</v>
      </c>
      <c r="AU165" s="153" t="s">
        <v>162</v>
      </c>
      <c r="AV165" s="13" t="s">
        <v>90</v>
      </c>
      <c r="AW165" s="13" t="s">
        <v>34</v>
      </c>
      <c r="AX165" s="13" t="s">
        <v>80</v>
      </c>
      <c r="AY165" s="153" t="s">
        <v>152</v>
      </c>
    </row>
    <row r="166" spans="2:65" s="14" customFormat="1" ht="11.25">
      <c r="B166" s="159"/>
      <c r="D166" s="146" t="s">
        <v>164</v>
      </c>
      <c r="E166" s="160" t="s">
        <v>1</v>
      </c>
      <c r="F166" s="161" t="s">
        <v>169</v>
      </c>
      <c r="H166" s="162">
        <v>9565.67</v>
      </c>
      <c r="I166" s="163"/>
      <c r="L166" s="159"/>
      <c r="M166" s="164"/>
      <c r="T166" s="165"/>
      <c r="AT166" s="160" t="s">
        <v>164</v>
      </c>
      <c r="AU166" s="160" t="s">
        <v>162</v>
      </c>
      <c r="AV166" s="14" t="s">
        <v>161</v>
      </c>
      <c r="AW166" s="14" t="s">
        <v>34</v>
      </c>
      <c r="AX166" s="14" t="s">
        <v>88</v>
      </c>
      <c r="AY166" s="160" t="s">
        <v>152</v>
      </c>
    </row>
    <row r="167" spans="2:65" s="11" customFormat="1" ht="20.85" customHeight="1">
      <c r="B167" s="120"/>
      <c r="D167" s="121" t="s">
        <v>79</v>
      </c>
      <c r="E167" s="130" t="s">
        <v>194</v>
      </c>
      <c r="F167" s="130" t="s">
        <v>195</v>
      </c>
      <c r="I167" s="123"/>
      <c r="J167" s="131">
        <f>BK167</f>
        <v>0</v>
      </c>
      <c r="L167" s="120"/>
      <c r="M167" s="125"/>
      <c r="P167" s="126">
        <f>SUM(P168:P186)</f>
        <v>0</v>
      </c>
      <c r="R167" s="126">
        <f>SUM(R168:R186)</f>
        <v>0</v>
      </c>
      <c r="T167" s="127">
        <f>SUM(T168:T186)</f>
        <v>0</v>
      </c>
      <c r="AR167" s="121" t="s">
        <v>88</v>
      </c>
      <c r="AT167" s="128" t="s">
        <v>79</v>
      </c>
      <c r="AU167" s="128" t="s">
        <v>90</v>
      </c>
      <c r="AY167" s="121" t="s">
        <v>152</v>
      </c>
      <c r="BK167" s="129">
        <f>SUM(BK168:BK186)</f>
        <v>0</v>
      </c>
    </row>
    <row r="168" spans="2:65" s="1" customFormat="1" ht="37.9" customHeight="1">
      <c r="B168" s="32"/>
      <c r="C168" s="132" t="s">
        <v>196</v>
      </c>
      <c r="D168" s="132" t="s">
        <v>156</v>
      </c>
      <c r="E168" s="133" t="s">
        <v>197</v>
      </c>
      <c r="F168" s="134" t="s">
        <v>198</v>
      </c>
      <c r="G168" s="135" t="s">
        <v>159</v>
      </c>
      <c r="H168" s="136">
        <v>4279.3519999999999</v>
      </c>
      <c r="I168" s="137"/>
      <c r="J168" s="138">
        <f>ROUND(I168*H168,2)</f>
        <v>0</v>
      </c>
      <c r="K168" s="134" t="s">
        <v>160</v>
      </c>
      <c r="L168" s="32"/>
      <c r="M168" s="139" t="s">
        <v>1</v>
      </c>
      <c r="N168" s="140" t="s">
        <v>45</v>
      </c>
      <c r="P168" s="141">
        <f>O168*H168</f>
        <v>0</v>
      </c>
      <c r="Q168" s="141">
        <v>0</v>
      </c>
      <c r="R168" s="141">
        <f>Q168*H168</f>
        <v>0</v>
      </c>
      <c r="S168" s="141">
        <v>0</v>
      </c>
      <c r="T168" s="142">
        <f>S168*H168</f>
        <v>0</v>
      </c>
      <c r="AR168" s="143" t="s">
        <v>161</v>
      </c>
      <c r="AT168" s="143" t="s">
        <v>156</v>
      </c>
      <c r="AU168" s="143" t="s">
        <v>162</v>
      </c>
      <c r="AY168" s="17" t="s">
        <v>152</v>
      </c>
      <c r="BE168" s="144">
        <f>IF(N168="základní",J168,0)</f>
        <v>0</v>
      </c>
      <c r="BF168" s="144">
        <f>IF(N168="snížená",J168,0)</f>
        <v>0</v>
      </c>
      <c r="BG168" s="144">
        <f>IF(N168="zákl. přenesená",J168,0)</f>
        <v>0</v>
      </c>
      <c r="BH168" s="144">
        <f>IF(N168="sníž. přenesená",J168,0)</f>
        <v>0</v>
      </c>
      <c r="BI168" s="144">
        <f>IF(N168="nulová",J168,0)</f>
        <v>0</v>
      </c>
      <c r="BJ168" s="17" t="s">
        <v>88</v>
      </c>
      <c r="BK168" s="144">
        <f>ROUND(I168*H168,2)</f>
        <v>0</v>
      </c>
      <c r="BL168" s="17" t="s">
        <v>161</v>
      </c>
      <c r="BM168" s="143" t="s">
        <v>199</v>
      </c>
    </row>
    <row r="169" spans="2:65" s="12" customFormat="1" ht="11.25">
      <c r="B169" s="145"/>
      <c r="D169" s="146" t="s">
        <v>164</v>
      </c>
      <c r="E169" s="147" t="s">
        <v>1</v>
      </c>
      <c r="F169" s="148" t="s">
        <v>200</v>
      </c>
      <c r="H169" s="147" t="s">
        <v>1</v>
      </c>
      <c r="I169" s="149"/>
      <c r="L169" s="145"/>
      <c r="M169" s="150"/>
      <c r="T169" s="151"/>
      <c r="AT169" s="147" t="s">
        <v>164</v>
      </c>
      <c r="AU169" s="147" t="s">
        <v>162</v>
      </c>
      <c r="AV169" s="12" t="s">
        <v>88</v>
      </c>
      <c r="AW169" s="12" t="s">
        <v>34</v>
      </c>
      <c r="AX169" s="12" t="s">
        <v>80</v>
      </c>
      <c r="AY169" s="147" t="s">
        <v>152</v>
      </c>
    </row>
    <row r="170" spans="2:65" s="13" customFormat="1" ht="11.25">
      <c r="B170" s="152"/>
      <c r="D170" s="146" t="s">
        <v>164</v>
      </c>
      <c r="E170" s="153" t="s">
        <v>1</v>
      </c>
      <c r="F170" s="154" t="s">
        <v>201</v>
      </c>
      <c r="H170" s="155">
        <v>417.63799999999998</v>
      </c>
      <c r="I170" s="156"/>
      <c r="L170" s="152"/>
      <c r="M170" s="157"/>
      <c r="T170" s="158"/>
      <c r="AT170" s="153" t="s">
        <v>164</v>
      </c>
      <c r="AU170" s="153" t="s">
        <v>162</v>
      </c>
      <c r="AV170" s="13" t="s">
        <v>90</v>
      </c>
      <c r="AW170" s="13" t="s">
        <v>34</v>
      </c>
      <c r="AX170" s="13" t="s">
        <v>80</v>
      </c>
      <c r="AY170" s="153" t="s">
        <v>152</v>
      </c>
    </row>
    <row r="171" spans="2:65" s="13" customFormat="1" ht="11.25">
      <c r="B171" s="152"/>
      <c r="D171" s="146" t="s">
        <v>164</v>
      </c>
      <c r="E171" s="153" t="s">
        <v>1</v>
      </c>
      <c r="F171" s="154" t="s">
        <v>202</v>
      </c>
      <c r="H171" s="155">
        <v>18.038</v>
      </c>
      <c r="I171" s="156"/>
      <c r="L171" s="152"/>
      <c r="M171" s="157"/>
      <c r="T171" s="158"/>
      <c r="AT171" s="153" t="s">
        <v>164</v>
      </c>
      <c r="AU171" s="153" t="s">
        <v>162</v>
      </c>
      <c r="AV171" s="13" t="s">
        <v>90</v>
      </c>
      <c r="AW171" s="13" t="s">
        <v>34</v>
      </c>
      <c r="AX171" s="13" t="s">
        <v>80</v>
      </c>
      <c r="AY171" s="153" t="s">
        <v>152</v>
      </c>
    </row>
    <row r="172" spans="2:65" s="13" customFormat="1" ht="11.25">
      <c r="B172" s="152"/>
      <c r="D172" s="146" t="s">
        <v>164</v>
      </c>
      <c r="E172" s="153" t="s">
        <v>1</v>
      </c>
      <c r="F172" s="154" t="s">
        <v>203</v>
      </c>
      <c r="H172" s="155">
        <v>15.14</v>
      </c>
      <c r="I172" s="156"/>
      <c r="L172" s="152"/>
      <c r="M172" s="157"/>
      <c r="T172" s="158"/>
      <c r="AT172" s="153" t="s">
        <v>164</v>
      </c>
      <c r="AU172" s="153" t="s">
        <v>162</v>
      </c>
      <c r="AV172" s="13" t="s">
        <v>90</v>
      </c>
      <c r="AW172" s="13" t="s">
        <v>34</v>
      </c>
      <c r="AX172" s="13" t="s">
        <v>80</v>
      </c>
      <c r="AY172" s="153" t="s">
        <v>152</v>
      </c>
    </row>
    <row r="173" spans="2:65" s="13" customFormat="1" ht="11.25">
      <c r="B173" s="152"/>
      <c r="D173" s="146" t="s">
        <v>164</v>
      </c>
      <c r="E173" s="153" t="s">
        <v>1</v>
      </c>
      <c r="F173" s="154" t="s">
        <v>204</v>
      </c>
      <c r="H173" s="155">
        <v>9.7680000000000007</v>
      </c>
      <c r="I173" s="156"/>
      <c r="L173" s="152"/>
      <c r="M173" s="157"/>
      <c r="T173" s="158"/>
      <c r="AT173" s="153" t="s">
        <v>164</v>
      </c>
      <c r="AU173" s="153" t="s">
        <v>162</v>
      </c>
      <c r="AV173" s="13" t="s">
        <v>90</v>
      </c>
      <c r="AW173" s="13" t="s">
        <v>34</v>
      </c>
      <c r="AX173" s="13" t="s">
        <v>80</v>
      </c>
      <c r="AY173" s="153" t="s">
        <v>152</v>
      </c>
    </row>
    <row r="174" spans="2:65" s="13" customFormat="1" ht="11.25">
      <c r="B174" s="152"/>
      <c r="D174" s="146" t="s">
        <v>164</v>
      </c>
      <c r="E174" s="153" t="s">
        <v>1</v>
      </c>
      <c r="F174" s="154" t="s">
        <v>205</v>
      </c>
      <c r="H174" s="155">
        <v>6.0110000000000001</v>
      </c>
      <c r="I174" s="156"/>
      <c r="L174" s="152"/>
      <c r="M174" s="157"/>
      <c r="T174" s="158"/>
      <c r="AT174" s="153" t="s">
        <v>164</v>
      </c>
      <c r="AU174" s="153" t="s">
        <v>162</v>
      </c>
      <c r="AV174" s="13" t="s">
        <v>90</v>
      </c>
      <c r="AW174" s="13" t="s">
        <v>34</v>
      </c>
      <c r="AX174" s="13" t="s">
        <v>80</v>
      </c>
      <c r="AY174" s="153" t="s">
        <v>152</v>
      </c>
    </row>
    <row r="175" spans="2:65" s="15" customFormat="1" ht="11.25">
      <c r="B175" s="166"/>
      <c r="D175" s="146" t="s">
        <v>164</v>
      </c>
      <c r="E175" s="167" t="s">
        <v>1</v>
      </c>
      <c r="F175" s="168" t="s">
        <v>206</v>
      </c>
      <c r="H175" s="169">
        <v>466.59500000000003</v>
      </c>
      <c r="I175" s="170"/>
      <c r="L175" s="166"/>
      <c r="M175" s="171"/>
      <c r="T175" s="172"/>
      <c r="AT175" s="167" t="s">
        <v>164</v>
      </c>
      <c r="AU175" s="167" t="s">
        <v>162</v>
      </c>
      <c r="AV175" s="15" t="s">
        <v>162</v>
      </c>
      <c r="AW175" s="15" t="s">
        <v>34</v>
      </c>
      <c r="AX175" s="15" t="s">
        <v>80</v>
      </c>
      <c r="AY175" s="167" t="s">
        <v>152</v>
      </c>
    </row>
    <row r="176" spans="2:65" s="12" customFormat="1" ht="11.25">
      <c r="B176" s="145"/>
      <c r="D176" s="146" t="s">
        <v>164</v>
      </c>
      <c r="E176" s="147" t="s">
        <v>1</v>
      </c>
      <c r="F176" s="148" t="s">
        <v>207</v>
      </c>
      <c r="H176" s="147" t="s">
        <v>1</v>
      </c>
      <c r="I176" s="149"/>
      <c r="L176" s="145"/>
      <c r="M176" s="150"/>
      <c r="T176" s="151"/>
      <c r="AT176" s="147" t="s">
        <v>164</v>
      </c>
      <c r="AU176" s="147" t="s">
        <v>162</v>
      </c>
      <c r="AV176" s="12" t="s">
        <v>88</v>
      </c>
      <c r="AW176" s="12" t="s">
        <v>34</v>
      </c>
      <c r="AX176" s="12" t="s">
        <v>80</v>
      </c>
      <c r="AY176" s="147" t="s">
        <v>152</v>
      </c>
    </row>
    <row r="177" spans="2:65" s="13" customFormat="1" ht="11.25">
      <c r="B177" s="152"/>
      <c r="D177" s="146" t="s">
        <v>164</v>
      </c>
      <c r="E177" s="153" t="s">
        <v>1</v>
      </c>
      <c r="F177" s="154" t="s">
        <v>208</v>
      </c>
      <c r="H177" s="155">
        <v>40.533000000000001</v>
      </c>
      <c r="I177" s="156"/>
      <c r="L177" s="152"/>
      <c r="M177" s="157"/>
      <c r="T177" s="158"/>
      <c r="AT177" s="153" t="s">
        <v>164</v>
      </c>
      <c r="AU177" s="153" t="s">
        <v>162</v>
      </c>
      <c r="AV177" s="13" t="s">
        <v>90</v>
      </c>
      <c r="AW177" s="13" t="s">
        <v>34</v>
      </c>
      <c r="AX177" s="13" t="s">
        <v>80</v>
      </c>
      <c r="AY177" s="153" t="s">
        <v>152</v>
      </c>
    </row>
    <row r="178" spans="2:65" s="13" customFormat="1" ht="11.25">
      <c r="B178" s="152"/>
      <c r="D178" s="146" t="s">
        <v>164</v>
      </c>
      <c r="E178" s="153" t="s">
        <v>1</v>
      </c>
      <c r="F178" s="154" t="s">
        <v>209</v>
      </c>
      <c r="H178" s="155">
        <v>3551.8</v>
      </c>
      <c r="I178" s="156"/>
      <c r="L178" s="152"/>
      <c r="M178" s="157"/>
      <c r="T178" s="158"/>
      <c r="AT178" s="153" t="s">
        <v>164</v>
      </c>
      <c r="AU178" s="153" t="s">
        <v>162</v>
      </c>
      <c r="AV178" s="13" t="s">
        <v>90</v>
      </c>
      <c r="AW178" s="13" t="s">
        <v>34</v>
      </c>
      <c r="AX178" s="13" t="s">
        <v>80</v>
      </c>
      <c r="AY178" s="153" t="s">
        <v>152</v>
      </c>
    </row>
    <row r="179" spans="2:65" s="13" customFormat="1" ht="11.25">
      <c r="B179" s="152"/>
      <c r="D179" s="146" t="s">
        <v>164</v>
      </c>
      <c r="E179" s="153" t="s">
        <v>1</v>
      </c>
      <c r="F179" s="154" t="s">
        <v>210</v>
      </c>
      <c r="H179" s="155">
        <v>153.4</v>
      </c>
      <c r="I179" s="156"/>
      <c r="L179" s="152"/>
      <c r="M179" s="157"/>
      <c r="T179" s="158"/>
      <c r="AT179" s="153" t="s">
        <v>164</v>
      </c>
      <c r="AU179" s="153" t="s">
        <v>162</v>
      </c>
      <c r="AV179" s="13" t="s">
        <v>90</v>
      </c>
      <c r="AW179" s="13" t="s">
        <v>34</v>
      </c>
      <c r="AX179" s="13" t="s">
        <v>80</v>
      </c>
      <c r="AY179" s="153" t="s">
        <v>152</v>
      </c>
    </row>
    <row r="180" spans="2:65" s="13" customFormat="1" ht="11.25">
      <c r="B180" s="152"/>
      <c r="D180" s="146" t="s">
        <v>164</v>
      </c>
      <c r="E180" s="153" t="s">
        <v>1</v>
      </c>
      <c r="F180" s="154" t="s">
        <v>211</v>
      </c>
      <c r="H180" s="155">
        <v>29.263999999999999</v>
      </c>
      <c r="I180" s="156"/>
      <c r="L180" s="152"/>
      <c r="M180" s="157"/>
      <c r="T180" s="158"/>
      <c r="AT180" s="153" t="s">
        <v>164</v>
      </c>
      <c r="AU180" s="153" t="s">
        <v>162</v>
      </c>
      <c r="AV180" s="13" t="s">
        <v>90</v>
      </c>
      <c r="AW180" s="13" t="s">
        <v>34</v>
      </c>
      <c r="AX180" s="13" t="s">
        <v>80</v>
      </c>
      <c r="AY180" s="153" t="s">
        <v>152</v>
      </c>
    </row>
    <row r="181" spans="2:65" s="13" customFormat="1" ht="11.25">
      <c r="B181" s="152"/>
      <c r="D181" s="146" t="s">
        <v>164</v>
      </c>
      <c r="E181" s="153" t="s">
        <v>1</v>
      </c>
      <c r="F181" s="154" t="s">
        <v>212</v>
      </c>
      <c r="H181" s="155">
        <v>37.76</v>
      </c>
      <c r="I181" s="156"/>
      <c r="L181" s="152"/>
      <c r="M181" s="157"/>
      <c r="T181" s="158"/>
      <c r="AT181" s="153" t="s">
        <v>164</v>
      </c>
      <c r="AU181" s="153" t="s">
        <v>162</v>
      </c>
      <c r="AV181" s="13" t="s">
        <v>90</v>
      </c>
      <c r="AW181" s="13" t="s">
        <v>34</v>
      </c>
      <c r="AX181" s="13" t="s">
        <v>80</v>
      </c>
      <c r="AY181" s="153" t="s">
        <v>152</v>
      </c>
    </row>
    <row r="182" spans="2:65" s="15" customFormat="1" ht="11.25">
      <c r="B182" s="166"/>
      <c r="D182" s="146" t="s">
        <v>164</v>
      </c>
      <c r="E182" s="167" t="s">
        <v>1</v>
      </c>
      <c r="F182" s="168" t="s">
        <v>206</v>
      </c>
      <c r="H182" s="169">
        <v>3812.7570000000001</v>
      </c>
      <c r="I182" s="170"/>
      <c r="L182" s="166"/>
      <c r="M182" s="171"/>
      <c r="T182" s="172"/>
      <c r="AT182" s="167" t="s">
        <v>164</v>
      </c>
      <c r="AU182" s="167" t="s">
        <v>162</v>
      </c>
      <c r="AV182" s="15" t="s">
        <v>162</v>
      </c>
      <c r="AW182" s="15" t="s">
        <v>34</v>
      </c>
      <c r="AX182" s="15" t="s">
        <v>80</v>
      </c>
      <c r="AY182" s="167" t="s">
        <v>152</v>
      </c>
    </row>
    <row r="183" spans="2:65" s="14" customFormat="1" ht="11.25">
      <c r="B183" s="159"/>
      <c r="D183" s="146" t="s">
        <v>164</v>
      </c>
      <c r="E183" s="160" t="s">
        <v>1</v>
      </c>
      <c r="F183" s="161" t="s">
        <v>169</v>
      </c>
      <c r="H183" s="162">
        <v>4279.3519999999999</v>
      </c>
      <c r="I183" s="163"/>
      <c r="L183" s="159"/>
      <c r="M183" s="164"/>
      <c r="T183" s="165"/>
      <c r="AT183" s="160" t="s">
        <v>164</v>
      </c>
      <c r="AU183" s="160" t="s">
        <v>162</v>
      </c>
      <c r="AV183" s="14" t="s">
        <v>161</v>
      </c>
      <c r="AW183" s="14" t="s">
        <v>34</v>
      </c>
      <c r="AX183" s="14" t="s">
        <v>88</v>
      </c>
      <c r="AY183" s="160" t="s">
        <v>152</v>
      </c>
    </row>
    <row r="184" spans="2:65" s="1" customFormat="1" ht="24.2" customHeight="1">
      <c r="B184" s="32"/>
      <c r="C184" s="132" t="s">
        <v>213</v>
      </c>
      <c r="D184" s="132" t="s">
        <v>156</v>
      </c>
      <c r="E184" s="133" t="s">
        <v>214</v>
      </c>
      <c r="F184" s="134" t="s">
        <v>215</v>
      </c>
      <c r="G184" s="135" t="s">
        <v>159</v>
      </c>
      <c r="H184" s="136">
        <v>213.96799999999999</v>
      </c>
      <c r="I184" s="137"/>
      <c r="J184" s="138">
        <f>ROUND(I184*H184,2)</f>
        <v>0</v>
      </c>
      <c r="K184" s="134" t="s">
        <v>160</v>
      </c>
      <c r="L184" s="32"/>
      <c r="M184" s="139" t="s">
        <v>1</v>
      </c>
      <c r="N184" s="140" t="s">
        <v>45</v>
      </c>
      <c r="P184" s="141">
        <f>O184*H184</f>
        <v>0</v>
      </c>
      <c r="Q184" s="141">
        <v>0</v>
      </c>
      <c r="R184" s="141">
        <f>Q184*H184</f>
        <v>0</v>
      </c>
      <c r="S184" s="141">
        <v>0</v>
      </c>
      <c r="T184" s="142">
        <f>S184*H184</f>
        <v>0</v>
      </c>
      <c r="AR184" s="143" t="s">
        <v>161</v>
      </c>
      <c r="AT184" s="143" t="s">
        <v>156</v>
      </c>
      <c r="AU184" s="143" t="s">
        <v>162</v>
      </c>
      <c r="AY184" s="17" t="s">
        <v>152</v>
      </c>
      <c r="BE184" s="144">
        <f>IF(N184="základní",J184,0)</f>
        <v>0</v>
      </c>
      <c r="BF184" s="144">
        <f>IF(N184="snížená",J184,0)</f>
        <v>0</v>
      </c>
      <c r="BG184" s="144">
        <f>IF(N184="zákl. přenesená",J184,0)</f>
        <v>0</v>
      </c>
      <c r="BH184" s="144">
        <f>IF(N184="sníž. přenesená",J184,0)</f>
        <v>0</v>
      </c>
      <c r="BI184" s="144">
        <f>IF(N184="nulová",J184,0)</f>
        <v>0</v>
      </c>
      <c r="BJ184" s="17" t="s">
        <v>88</v>
      </c>
      <c r="BK184" s="144">
        <f>ROUND(I184*H184,2)</f>
        <v>0</v>
      </c>
      <c r="BL184" s="17" t="s">
        <v>161</v>
      </c>
      <c r="BM184" s="143" t="s">
        <v>216</v>
      </c>
    </row>
    <row r="185" spans="2:65" s="12" customFormat="1" ht="11.25">
      <c r="B185" s="145"/>
      <c r="D185" s="146" t="s">
        <v>164</v>
      </c>
      <c r="E185" s="147" t="s">
        <v>1</v>
      </c>
      <c r="F185" s="148" t="s">
        <v>217</v>
      </c>
      <c r="H185" s="147" t="s">
        <v>1</v>
      </c>
      <c r="I185" s="149"/>
      <c r="L185" s="145"/>
      <c r="M185" s="150"/>
      <c r="T185" s="151"/>
      <c r="AT185" s="147" t="s">
        <v>164</v>
      </c>
      <c r="AU185" s="147" t="s">
        <v>162</v>
      </c>
      <c r="AV185" s="12" t="s">
        <v>88</v>
      </c>
      <c r="AW185" s="12" t="s">
        <v>34</v>
      </c>
      <c r="AX185" s="12" t="s">
        <v>80</v>
      </c>
      <c r="AY185" s="147" t="s">
        <v>152</v>
      </c>
    </row>
    <row r="186" spans="2:65" s="13" customFormat="1" ht="11.25">
      <c r="B186" s="152"/>
      <c r="D186" s="146" t="s">
        <v>164</v>
      </c>
      <c r="E186" s="153" t="s">
        <v>1</v>
      </c>
      <c r="F186" s="154" t="s">
        <v>218</v>
      </c>
      <c r="H186" s="155">
        <v>213.96799999999999</v>
      </c>
      <c r="I186" s="156"/>
      <c r="L186" s="152"/>
      <c r="M186" s="157"/>
      <c r="T186" s="158"/>
      <c r="AT186" s="153" t="s">
        <v>164</v>
      </c>
      <c r="AU186" s="153" t="s">
        <v>162</v>
      </c>
      <c r="AV186" s="13" t="s">
        <v>90</v>
      </c>
      <c r="AW186" s="13" t="s">
        <v>34</v>
      </c>
      <c r="AX186" s="13" t="s">
        <v>88</v>
      </c>
      <c r="AY186" s="153" t="s">
        <v>152</v>
      </c>
    </row>
    <row r="187" spans="2:65" s="11" customFormat="1" ht="20.85" customHeight="1">
      <c r="B187" s="120"/>
      <c r="D187" s="121" t="s">
        <v>79</v>
      </c>
      <c r="E187" s="130" t="s">
        <v>219</v>
      </c>
      <c r="F187" s="130" t="s">
        <v>220</v>
      </c>
      <c r="I187" s="123"/>
      <c r="J187" s="131">
        <f>BK187</f>
        <v>0</v>
      </c>
      <c r="L187" s="120"/>
      <c r="M187" s="125"/>
      <c r="P187" s="126">
        <f>SUM(P188:P202)</f>
        <v>0</v>
      </c>
      <c r="R187" s="126">
        <f>SUM(R188:R202)</f>
        <v>202.38142999999999</v>
      </c>
      <c r="T187" s="127">
        <f>SUM(T188:T202)</f>
        <v>0</v>
      </c>
      <c r="AR187" s="121" t="s">
        <v>88</v>
      </c>
      <c r="AT187" s="128" t="s">
        <v>79</v>
      </c>
      <c r="AU187" s="128" t="s">
        <v>90</v>
      </c>
      <c r="AY187" s="121" t="s">
        <v>152</v>
      </c>
      <c r="BK187" s="129">
        <f>SUM(BK188:BK202)</f>
        <v>0</v>
      </c>
    </row>
    <row r="188" spans="2:65" s="1" customFormat="1" ht="33" customHeight="1">
      <c r="B188" s="32"/>
      <c r="C188" s="132" t="s">
        <v>221</v>
      </c>
      <c r="D188" s="132" t="s">
        <v>156</v>
      </c>
      <c r="E188" s="133" t="s">
        <v>222</v>
      </c>
      <c r="F188" s="134" t="s">
        <v>223</v>
      </c>
      <c r="G188" s="135" t="s">
        <v>159</v>
      </c>
      <c r="H188" s="136">
        <v>110.925</v>
      </c>
      <c r="I188" s="137"/>
      <c r="J188" s="138">
        <f>ROUND(I188*H188,2)</f>
        <v>0</v>
      </c>
      <c r="K188" s="134" t="s">
        <v>160</v>
      </c>
      <c r="L188" s="32"/>
      <c r="M188" s="139" t="s">
        <v>1</v>
      </c>
      <c r="N188" s="140" t="s">
        <v>45</v>
      </c>
      <c r="P188" s="141">
        <f>O188*H188</f>
        <v>0</v>
      </c>
      <c r="Q188" s="141">
        <v>0</v>
      </c>
      <c r="R188" s="141">
        <f>Q188*H188</f>
        <v>0</v>
      </c>
      <c r="S188" s="141">
        <v>0</v>
      </c>
      <c r="T188" s="142">
        <f>S188*H188</f>
        <v>0</v>
      </c>
      <c r="AR188" s="143" t="s">
        <v>161</v>
      </c>
      <c r="AT188" s="143" t="s">
        <v>156</v>
      </c>
      <c r="AU188" s="143" t="s">
        <v>162</v>
      </c>
      <c r="AY188" s="17" t="s">
        <v>152</v>
      </c>
      <c r="BE188" s="144">
        <f>IF(N188="základní",J188,0)</f>
        <v>0</v>
      </c>
      <c r="BF188" s="144">
        <f>IF(N188="snížená",J188,0)</f>
        <v>0</v>
      </c>
      <c r="BG188" s="144">
        <f>IF(N188="zákl. přenesená",J188,0)</f>
        <v>0</v>
      </c>
      <c r="BH188" s="144">
        <f>IF(N188="sníž. přenesená",J188,0)</f>
        <v>0</v>
      </c>
      <c r="BI188" s="144">
        <f>IF(N188="nulová",J188,0)</f>
        <v>0</v>
      </c>
      <c r="BJ188" s="17" t="s">
        <v>88</v>
      </c>
      <c r="BK188" s="144">
        <f>ROUND(I188*H188,2)</f>
        <v>0</v>
      </c>
      <c r="BL188" s="17" t="s">
        <v>161</v>
      </c>
      <c r="BM188" s="143" t="s">
        <v>224</v>
      </c>
    </row>
    <row r="189" spans="2:65" s="13" customFormat="1" ht="11.25">
      <c r="B189" s="152"/>
      <c r="D189" s="146" t="s">
        <v>164</v>
      </c>
      <c r="E189" s="153" t="s">
        <v>1</v>
      </c>
      <c r="F189" s="154" t="s">
        <v>225</v>
      </c>
      <c r="H189" s="155">
        <v>110.925</v>
      </c>
      <c r="I189" s="156"/>
      <c r="L189" s="152"/>
      <c r="M189" s="157"/>
      <c r="T189" s="158"/>
      <c r="AT189" s="153" t="s">
        <v>164</v>
      </c>
      <c r="AU189" s="153" t="s">
        <v>162</v>
      </c>
      <c r="AV189" s="13" t="s">
        <v>90</v>
      </c>
      <c r="AW189" s="13" t="s">
        <v>34</v>
      </c>
      <c r="AX189" s="13" t="s">
        <v>88</v>
      </c>
      <c r="AY189" s="153" t="s">
        <v>152</v>
      </c>
    </row>
    <row r="190" spans="2:65" s="1" customFormat="1" ht="33" customHeight="1">
      <c r="B190" s="32"/>
      <c r="C190" s="132" t="s">
        <v>226</v>
      </c>
      <c r="D190" s="132" t="s">
        <v>156</v>
      </c>
      <c r="E190" s="133" t="s">
        <v>227</v>
      </c>
      <c r="F190" s="134" t="s">
        <v>228</v>
      </c>
      <c r="G190" s="135" t="s">
        <v>159</v>
      </c>
      <c r="H190" s="136">
        <v>573.6</v>
      </c>
      <c r="I190" s="137"/>
      <c r="J190" s="138">
        <f>ROUND(I190*H190,2)</f>
        <v>0</v>
      </c>
      <c r="K190" s="134" t="s">
        <v>160</v>
      </c>
      <c r="L190" s="32"/>
      <c r="M190" s="139" t="s">
        <v>1</v>
      </c>
      <c r="N190" s="140" t="s">
        <v>45</v>
      </c>
      <c r="P190" s="141">
        <f>O190*H190</f>
        <v>0</v>
      </c>
      <c r="Q190" s="141">
        <v>0</v>
      </c>
      <c r="R190" s="141">
        <f>Q190*H190</f>
        <v>0</v>
      </c>
      <c r="S190" s="141">
        <v>0</v>
      </c>
      <c r="T190" s="142">
        <f>S190*H190</f>
        <v>0</v>
      </c>
      <c r="AR190" s="143" t="s">
        <v>161</v>
      </c>
      <c r="AT190" s="143" t="s">
        <v>156</v>
      </c>
      <c r="AU190" s="143" t="s">
        <v>162</v>
      </c>
      <c r="AY190" s="17" t="s">
        <v>152</v>
      </c>
      <c r="BE190" s="144">
        <f>IF(N190="základní",J190,0)</f>
        <v>0</v>
      </c>
      <c r="BF190" s="144">
        <f>IF(N190="snížená",J190,0)</f>
        <v>0</v>
      </c>
      <c r="BG190" s="144">
        <f>IF(N190="zákl. přenesená",J190,0)</f>
        <v>0</v>
      </c>
      <c r="BH190" s="144">
        <f>IF(N190="sníž. přenesená",J190,0)</f>
        <v>0</v>
      </c>
      <c r="BI190" s="144">
        <f>IF(N190="nulová",J190,0)</f>
        <v>0</v>
      </c>
      <c r="BJ190" s="17" t="s">
        <v>88</v>
      </c>
      <c r="BK190" s="144">
        <f>ROUND(I190*H190,2)</f>
        <v>0</v>
      </c>
      <c r="BL190" s="17" t="s">
        <v>161</v>
      </c>
      <c r="BM190" s="143" t="s">
        <v>229</v>
      </c>
    </row>
    <row r="191" spans="2:65" s="13" customFormat="1" ht="11.25">
      <c r="B191" s="152"/>
      <c r="D191" s="146" t="s">
        <v>164</v>
      </c>
      <c r="E191" s="153" t="s">
        <v>1</v>
      </c>
      <c r="F191" s="154" t="s">
        <v>230</v>
      </c>
      <c r="H191" s="155">
        <v>573.6</v>
      </c>
      <c r="I191" s="156"/>
      <c r="L191" s="152"/>
      <c r="M191" s="157"/>
      <c r="T191" s="158"/>
      <c r="AT191" s="153" t="s">
        <v>164</v>
      </c>
      <c r="AU191" s="153" t="s">
        <v>162</v>
      </c>
      <c r="AV191" s="13" t="s">
        <v>90</v>
      </c>
      <c r="AW191" s="13" t="s">
        <v>34</v>
      </c>
      <c r="AX191" s="13" t="s">
        <v>88</v>
      </c>
      <c r="AY191" s="153" t="s">
        <v>152</v>
      </c>
    </row>
    <row r="192" spans="2:65" s="1" customFormat="1" ht="24.2" customHeight="1">
      <c r="B192" s="32"/>
      <c r="C192" s="132" t="s">
        <v>231</v>
      </c>
      <c r="D192" s="132" t="s">
        <v>156</v>
      </c>
      <c r="E192" s="133" t="s">
        <v>232</v>
      </c>
      <c r="F192" s="134" t="s">
        <v>233</v>
      </c>
      <c r="G192" s="135" t="s">
        <v>186</v>
      </c>
      <c r="H192" s="136">
        <v>295.8</v>
      </c>
      <c r="I192" s="137"/>
      <c r="J192" s="138">
        <f>ROUND(I192*H192,2)</f>
        <v>0</v>
      </c>
      <c r="K192" s="134" t="s">
        <v>160</v>
      </c>
      <c r="L192" s="32"/>
      <c r="M192" s="139" t="s">
        <v>1</v>
      </c>
      <c r="N192" s="140" t="s">
        <v>45</v>
      </c>
      <c r="P192" s="141">
        <f>O192*H192</f>
        <v>0</v>
      </c>
      <c r="Q192" s="141">
        <v>8.4999999999999995E-4</v>
      </c>
      <c r="R192" s="141">
        <f>Q192*H192</f>
        <v>0.25142999999999999</v>
      </c>
      <c r="S192" s="141">
        <v>0</v>
      </c>
      <c r="T192" s="142">
        <f>S192*H192</f>
        <v>0</v>
      </c>
      <c r="AR192" s="143" t="s">
        <v>161</v>
      </c>
      <c r="AT192" s="143" t="s">
        <v>156</v>
      </c>
      <c r="AU192" s="143" t="s">
        <v>162</v>
      </c>
      <c r="AY192" s="17" t="s">
        <v>152</v>
      </c>
      <c r="BE192" s="144">
        <f>IF(N192="základní",J192,0)</f>
        <v>0</v>
      </c>
      <c r="BF192" s="144">
        <f>IF(N192="snížená",J192,0)</f>
        <v>0</v>
      </c>
      <c r="BG192" s="144">
        <f>IF(N192="zákl. přenesená",J192,0)</f>
        <v>0</v>
      </c>
      <c r="BH192" s="144">
        <f>IF(N192="sníž. přenesená",J192,0)</f>
        <v>0</v>
      </c>
      <c r="BI192" s="144">
        <f>IF(N192="nulová",J192,0)</f>
        <v>0</v>
      </c>
      <c r="BJ192" s="17" t="s">
        <v>88</v>
      </c>
      <c r="BK192" s="144">
        <f>ROUND(I192*H192,2)</f>
        <v>0</v>
      </c>
      <c r="BL192" s="17" t="s">
        <v>161</v>
      </c>
      <c r="BM192" s="143" t="s">
        <v>234</v>
      </c>
    </row>
    <row r="193" spans="2:65" s="13" customFormat="1" ht="11.25">
      <c r="B193" s="152"/>
      <c r="D193" s="146" t="s">
        <v>164</v>
      </c>
      <c r="E193" s="153" t="s">
        <v>1</v>
      </c>
      <c r="F193" s="154" t="s">
        <v>235</v>
      </c>
      <c r="H193" s="155">
        <v>295.8</v>
      </c>
      <c r="I193" s="156"/>
      <c r="L193" s="152"/>
      <c r="M193" s="157"/>
      <c r="T193" s="158"/>
      <c r="AT193" s="153" t="s">
        <v>164</v>
      </c>
      <c r="AU193" s="153" t="s">
        <v>162</v>
      </c>
      <c r="AV193" s="13" t="s">
        <v>90</v>
      </c>
      <c r="AW193" s="13" t="s">
        <v>34</v>
      </c>
      <c r="AX193" s="13" t="s">
        <v>88</v>
      </c>
      <c r="AY193" s="153" t="s">
        <v>152</v>
      </c>
    </row>
    <row r="194" spans="2:65" s="1" customFormat="1" ht="24.2" customHeight="1">
      <c r="B194" s="32"/>
      <c r="C194" s="132" t="s">
        <v>236</v>
      </c>
      <c r="D194" s="132" t="s">
        <v>156</v>
      </c>
      <c r="E194" s="133" t="s">
        <v>237</v>
      </c>
      <c r="F194" s="134" t="s">
        <v>238</v>
      </c>
      <c r="G194" s="135" t="s">
        <v>186</v>
      </c>
      <c r="H194" s="136">
        <v>295.8</v>
      </c>
      <c r="I194" s="137"/>
      <c r="J194" s="138">
        <f>ROUND(I194*H194,2)</f>
        <v>0</v>
      </c>
      <c r="K194" s="134" t="s">
        <v>160</v>
      </c>
      <c r="L194" s="32"/>
      <c r="M194" s="139" t="s">
        <v>1</v>
      </c>
      <c r="N194" s="140" t="s">
        <v>45</v>
      </c>
      <c r="P194" s="141">
        <f>O194*H194</f>
        <v>0</v>
      </c>
      <c r="Q194" s="141">
        <v>0</v>
      </c>
      <c r="R194" s="141">
        <f>Q194*H194</f>
        <v>0</v>
      </c>
      <c r="S194" s="141">
        <v>0</v>
      </c>
      <c r="T194" s="142">
        <f>S194*H194</f>
        <v>0</v>
      </c>
      <c r="AR194" s="143" t="s">
        <v>161</v>
      </c>
      <c r="AT194" s="143" t="s">
        <v>156</v>
      </c>
      <c r="AU194" s="143" t="s">
        <v>162</v>
      </c>
      <c r="AY194" s="17" t="s">
        <v>152</v>
      </c>
      <c r="BE194" s="144">
        <f>IF(N194="základní",J194,0)</f>
        <v>0</v>
      </c>
      <c r="BF194" s="144">
        <f>IF(N194="snížená",J194,0)</f>
        <v>0</v>
      </c>
      <c r="BG194" s="144">
        <f>IF(N194="zákl. přenesená",J194,0)</f>
        <v>0</v>
      </c>
      <c r="BH194" s="144">
        <f>IF(N194="sníž. přenesená",J194,0)</f>
        <v>0</v>
      </c>
      <c r="BI194" s="144">
        <f>IF(N194="nulová",J194,0)</f>
        <v>0</v>
      </c>
      <c r="BJ194" s="17" t="s">
        <v>88</v>
      </c>
      <c r="BK194" s="144">
        <f>ROUND(I194*H194,2)</f>
        <v>0</v>
      </c>
      <c r="BL194" s="17" t="s">
        <v>161</v>
      </c>
      <c r="BM194" s="143" t="s">
        <v>239</v>
      </c>
    </row>
    <row r="195" spans="2:65" s="13" customFormat="1" ht="11.25">
      <c r="B195" s="152"/>
      <c r="D195" s="146" t="s">
        <v>164</v>
      </c>
      <c r="E195" s="153" t="s">
        <v>1</v>
      </c>
      <c r="F195" s="154" t="s">
        <v>240</v>
      </c>
      <c r="H195" s="155">
        <v>295.8</v>
      </c>
      <c r="I195" s="156"/>
      <c r="L195" s="152"/>
      <c r="M195" s="157"/>
      <c r="T195" s="158"/>
      <c r="AT195" s="153" t="s">
        <v>164</v>
      </c>
      <c r="AU195" s="153" t="s">
        <v>162</v>
      </c>
      <c r="AV195" s="13" t="s">
        <v>90</v>
      </c>
      <c r="AW195" s="13" t="s">
        <v>34</v>
      </c>
      <c r="AX195" s="13" t="s">
        <v>88</v>
      </c>
      <c r="AY195" s="153" t="s">
        <v>152</v>
      </c>
    </row>
    <row r="196" spans="2:65" s="1" customFormat="1" ht="24.2" customHeight="1">
      <c r="B196" s="32"/>
      <c r="C196" s="132" t="s">
        <v>8</v>
      </c>
      <c r="D196" s="132" t="s">
        <v>156</v>
      </c>
      <c r="E196" s="133" t="s">
        <v>241</v>
      </c>
      <c r="F196" s="134" t="s">
        <v>242</v>
      </c>
      <c r="G196" s="135" t="s">
        <v>159</v>
      </c>
      <c r="H196" s="136">
        <v>101.065</v>
      </c>
      <c r="I196" s="137"/>
      <c r="J196" s="138">
        <f>ROUND(I196*H196,2)</f>
        <v>0</v>
      </c>
      <c r="K196" s="134" t="s">
        <v>160</v>
      </c>
      <c r="L196" s="32"/>
      <c r="M196" s="139" t="s">
        <v>1</v>
      </c>
      <c r="N196" s="140" t="s">
        <v>45</v>
      </c>
      <c r="P196" s="141">
        <f>O196*H196</f>
        <v>0</v>
      </c>
      <c r="Q196" s="141">
        <v>0</v>
      </c>
      <c r="R196" s="141">
        <f>Q196*H196</f>
        <v>0</v>
      </c>
      <c r="S196" s="141">
        <v>0</v>
      </c>
      <c r="T196" s="142">
        <f>S196*H196</f>
        <v>0</v>
      </c>
      <c r="AR196" s="143" t="s">
        <v>161</v>
      </c>
      <c r="AT196" s="143" t="s">
        <v>156</v>
      </c>
      <c r="AU196" s="143" t="s">
        <v>162</v>
      </c>
      <c r="AY196" s="17" t="s">
        <v>152</v>
      </c>
      <c r="BE196" s="144">
        <f>IF(N196="základní",J196,0)</f>
        <v>0</v>
      </c>
      <c r="BF196" s="144">
        <f>IF(N196="snížená",J196,0)</f>
        <v>0</v>
      </c>
      <c r="BG196" s="144">
        <f>IF(N196="zákl. přenesená",J196,0)</f>
        <v>0</v>
      </c>
      <c r="BH196" s="144">
        <f>IF(N196="sníž. přenesená",J196,0)</f>
        <v>0</v>
      </c>
      <c r="BI196" s="144">
        <f>IF(N196="nulová",J196,0)</f>
        <v>0</v>
      </c>
      <c r="BJ196" s="17" t="s">
        <v>88</v>
      </c>
      <c r="BK196" s="144">
        <f>ROUND(I196*H196,2)</f>
        <v>0</v>
      </c>
      <c r="BL196" s="17" t="s">
        <v>161</v>
      </c>
      <c r="BM196" s="143" t="s">
        <v>243</v>
      </c>
    </row>
    <row r="197" spans="2:65" s="12" customFormat="1" ht="11.25">
      <c r="B197" s="145"/>
      <c r="D197" s="146" t="s">
        <v>164</v>
      </c>
      <c r="E197" s="147" t="s">
        <v>1</v>
      </c>
      <c r="F197" s="148" t="s">
        <v>244</v>
      </c>
      <c r="H197" s="147" t="s">
        <v>1</v>
      </c>
      <c r="I197" s="149"/>
      <c r="L197" s="145"/>
      <c r="M197" s="150"/>
      <c r="T197" s="151"/>
      <c r="AT197" s="147" t="s">
        <v>164</v>
      </c>
      <c r="AU197" s="147" t="s">
        <v>162</v>
      </c>
      <c r="AV197" s="12" t="s">
        <v>88</v>
      </c>
      <c r="AW197" s="12" t="s">
        <v>34</v>
      </c>
      <c r="AX197" s="12" t="s">
        <v>80</v>
      </c>
      <c r="AY197" s="147" t="s">
        <v>152</v>
      </c>
    </row>
    <row r="198" spans="2:65" s="13" customFormat="1" ht="11.25">
      <c r="B198" s="152"/>
      <c r="D198" s="146" t="s">
        <v>164</v>
      </c>
      <c r="E198" s="153" t="s">
        <v>1</v>
      </c>
      <c r="F198" s="154" t="s">
        <v>245</v>
      </c>
      <c r="H198" s="155">
        <v>101.065</v>
      </c>
      <c r="I198" s="156"/>
      <c r="L198" s="152"/>
      <c r="M198" s="157"/>
      <c r="T198" s="158"/>
      <c r="AT198" s="153" t="s">
        <v>164</v>
      </c>
      <c r="AU198" s="153" t="s">
        <v>162</v>
      </c>
      <c r="AV198" s="13" t="s">
        <v>90</v>
      </c>
      <c r="AW198" s="13" t="s">
        <v>34</v>
      </c>
      <c r="AX198" s="13" t="s">
        <v>88</v>
      </c>
      <c r="AY198" s="153" t="s">
        <v>152</v>
      </c>
    </row>
    <row r="199" spans="2:65" s="1" customFormat="1" ht="16.5" customHeight="1">
      <c r="B199" s="32"/>
      <c r="C199" s="173" t="s">
        <v>246</v>
      </c>
      <c r="D199" s="173" t="s">
        <v>247</v>
      </c>
      <c r="E199" s="174" t="s">
        <v>248</v>
      </c>
      <c r="F199" s="175" t="s">
        <v>249</v>
      </c>
      <c r="G199" s="176" t="s">
        <v>180</v>
      </c>
      <c r="H199" s="177">
        <v>202.13</v>
      </c>
      <c r="I199" s="178"/>
      <c r="J199" s="179">
        <f>ROUND(I199*H199,2)</f>
        <v>0</v>
      </c>
      <c r="K199" s="175" t="s">
        <v>160</v>
      </c>
      <c r="L199" s="180"/>
      <c r="M199" s="181" t="s">
        <v>1</v>
      </c>
      <c r="N199" s="182" t="s">
        <v>45</v>
      </c>
      <c r="P199" s="141">
        <f>O199*H199</f>
        <v>0</v>
      </c>
      <c r="Q199" s="141">
        <v>1</v>
      </c>
      <c r="R199" s="141">
        <f>Q199*H199</f>
        <v>202.13</v>
      </c>
      <c r="S199" s="141">
        <v>0</v>
      </c>
      <c r="T199" s="142">
        <f>S199*H199</f>
        <v>0</v>
      </c>
      <c r="AR199" s="143" t="s">
        <v>221</v>
      </c>
      <c r="AT199" s="143" t="s">
        <v>247</v>
      </c>
      <c r="AU199" s="143" t="s">
        <v>162</v>
      </c>
      <c r="AY199" s="17" t="s">
        <v>152</v>
      </c>
      <c r="BE199" s="144">
        <f>IF(N199="základní",J199,0)</f>
        <v>0</v>
      </c>
      <c r="BF199" s="144">
        <f>IF(N199="snížená",J199,0)</f>
        <v>0</v>
      </c>
      <c r="BG199" s="144">
        <f>IF(N199="zákl. přenesená",J199,0)</f>
        <v>0</v>
      </c>
      <c r="BH199" s="144">
        <f>IF(N199="sníž. přenesená",J199,0)</f>
        <v>0</v>
      </c>
      <c r="BI199" s="144">
        <f>IF(N199="nulová",J199,0)</f>
        <v>0</v>
      </c>
      <c r="BJ199" s="17" t="s">
        <v>88</v>
      </c>
      <c r="BK199" s="144">
        <f>ROUND(I199*H199,2)</f>
        <v>0</v>
      </c>
      <c r="BL199" s="17" t="s">
        <v>161</v>
      </c>
      <c r="BM199" s="143" t="s">
        <v>250</v>
      </c>
    </row>
    <row r="200" spans="2:65" s="12" customFormat="1" ht="11.25">
      <c r="B200" s="145"/>
      <c r="D200" s="146" t="s">
        <v>164</v>
      </c>
      <c r="E200" s="147" t="s">
        <v>1</v>
      </c>
      <c r="F200" s="148" t="s">
        <v>244</v>
      </c>
      <c r="H200" s="147" t="s">
        <v>1</v>
      </c>
      <c r="I200" s="149"/>
      <c r="L200" s="145"/>
      <c r="M200" s="150"/>
      <c r="T200" s="151"/>
      <c r="AT200" s="147" t="s">
        <v>164</v>
      </c>
      <c r="AU200" s="147" t="s">
        <v>162</v>
      </c>
      <c r="AV200" s="12" t="s">
        <v>88</v>
      </c>
      <c r="AW200" s="12" t="s">
        <v>34</v>
      </c>
      <c r="AX200" s="12" t="s">
        <v>80</v>
      </c>
      <c r="AY200" s="147" t="s">
        <v>152</v>
      </c>
    </row>
    <row r="201" spans="2:65" s="13" customFormat="1" ht="11.25">
      <c r="B201" s="152"/>
      <c r="D201" s="146" t="s">
        <v>164</v>
      </c>
      <c r="E201" s="153" t="s">
        <v>1</v>
      </c>
      <c r="F201" s="154" t="s">
        <v>245</v>
      </c>
      <c r="H201" s="155">
        <v>101.065</v>
      </c>
      <c r="I201" s="156"/>
      <c r="L201" s="152"/>
      <c r="M201" s="157"/>
      <c r="T201" s="158"/>
      <c r="AT201" s="153" t="s">
        <v>164</v>
      </c>
      <c r="AU201" s="153" t="s">
        <v>162</v>
      </c>
      <c r="AV201" s="13" t="s">
        <v>90</v>
      </c>
      <c r="AW201" s="13" t="s">
        <v>34</v>
      </c>
      <c r="AX201" s="13" t="s">
        <v>88</v>
      </c>
      <c r="AY201" s="153" t="s">
        <v>152</v>
      </c>
    </row>
    <row r="202" spans="2:65" s="13" customFormat="1" ht="11.25">
      <c r="B202" s="152"/>
      <c r="D202" s="146" t="s">
        <v>164</v>
      </c>
      <c r="F202" s="154" t="s">
        <v>251</v>
      </c>
      <c r="H202" s="155">
        <v>202.13</v>
      </c>
      <c r="I202" s="156"/>
      <c r="L202" s="152"/>
      <c r="M202" s="157"/>
      <c r="T202" s="158"/>
      <c r="AT202" s="153" t="s">
        <v>164</v>
      </c>
      <c r="AU202" s="153" t="s">
        <v>162</v>
      </c>
      <c r="AV202" s="13" t="s">
        <v>90</v>
      </c>
      <c r="AW202" s="13" t="s">
        <v>4</v>
      </c>
      <c r="AX202" s="13" t="s">
        <v>88</v>
      </c>
      <c r="AY202" s="153" t="s">
        <v>152</v>
      </c>
    </row>
    <row r="203" spans="2:65" s="11" customFormat="1" ht="22.9" customHeight="1">
      <c r="B203" s="120"/>
      <c r="D203" s="121" t="s">
        <v>79</v>
      </c>
      <c r="E203" s="130" t="s">
        <v>90</v>
      </c>
      <c r="F203" s="130" t="s">
        <v>252</v>
      </c>
      <c r="I203" s="123"/>
      <c r="J203" s="131">
        <f>BK203</f>
        <v>0</v>
      </c>
      <c r="L203" s="120"/>
      <c r="M203" s="125"/>
      <c r="P203" s="126">
        <f>P204</f>
        <v>0</v>
      </c>
      <c r="R203" s="126">
        <f>R204</f>
        <v>36.005390999999996</v>
      </c>
      <c r="T203" s="127">
        <f>T204</f>
        <v>0</v>
      </c>
      <c r="AR203" s="121" t="s">
        <v>88</v>
      </c>
      <c r="AT203" s="128" t="s">
        <v>79</v>
      </c>
      <c r="AU203" s="128" t="s">
        <v>88</v>
      </c>
      <c r="AY203" s="121" t="s">
        <v>152</v>
      </c>
      <c r="BK203" s="129">
        <f>BK204</f>
        <v>0</v>
      </c>
    </row>
    <row r="204" spans="2:65" s="11" customFormat="1" ht="20.85" customHeight="1">
      <c r="B204" s="120"/>
      <c r="D204" s="121" t="s">
        <v>79</v>
      </c>
      <c r="E204" s="130" t="s">
        <v>253</v>
      </c>
      <c r="F204" s="130" t="s">
        <v>254</v>
      </c>
      <c r="I204" s="123"/>
      <c r="J204" s="131">
        <f>BK204</f>
        <v>0</v>
      </c>
      <c r="L204" s="120"/>
      <c r="M204" s="125"/>
      <c r="P204" s="126">
        <f>SUM(P205:P212)</f>
        <v>0</v>
      </c>
      <c r="R204" s="126">
        <f>SUM(R205:R212)</f>
        <v>36.005390999999996</v>
      </c>
      <c r="T204" s="127">
        <f>SUM(T205:T212)</f>
        <v>0</v>
      </c>
      <c r="AR204" s="121" t="s">
        <v>88</v>
      </c>
      <c r="AT204" s="128" t="s">
        <v>79</v>
      </c>
      <c r="AU204" s="128" t="s">
        <v>90</v>
      </c>
      <c r="AY204" s="121" t="s">
        <v>152</v>
      </c>
      <c r="BK204" s="129">
        <f>SUM(BK205:BK212)</f>
        <v>0</v>
      </c>
    </row>
    <row r="205" spans="2:65" s="1" customFormat="1" ht="33" customHeight="1">
      <c r="B205" s="32"/>
      <c r="C205" s="132" t="s">
        <v>255</v>
      </c>
      <c r="D205" s="132" t="s">
        <v>156</v>
      </c>
      <c r="E205" s="133" t="s">
        <v>256</v>
      </c>
      <c r="F205" s="134" t="s">
        <v>257</v>
      </c>
      <c r="G205" s="135" t="s">
        <v>258</v>
      </c>
      <c r="H205" s="136">
        <v>149</v>
      </c>
      <c r="I205" s="137"/>
      <c r="J205" s="138">
        <f>ROUND(I205*H205,2)</f>
        <v>0</v>
      </c>
      <c r="K205" s="134" t="s">
        <v>1</v>
      </c>
      <c r="L205" s="32"/>
      <c r="M205" s="139" t="s">
        <v>1</v>
      </c>
      <c r="N205" s="140" t="s">
        <v>45</v>
      </c>
      <c r="P205" s="141">
        <f>O205*H205</f>
        <v>0</v>
      </c>
      <c r="Q205" s="141">
        <v>0</v>
      </c>
      <c r="R205" s="141">
        <f>Q205*H205</f>
        <v>0</v>
      </c>
      <c r="S205" s="141">
        <v>0</v>
      </c>
      <c r="T205" s="142">
        <f>S205*H205</f>
        <v>0</v>
      </c>
      <c r="AR205" s="143" t="s">
        <v>161</v>
      </c>
      <c r="AT205" s="143" t="s">
        <v>156</v>
      </c>
      <c r="AU205" s="143" t="s">
        <v>162</v>
      </c>
      <c r="AY205" s="17" t="s">
        <v>152</v>
      </c>
      <c r="BE205" s="144">
        <f>IF(N205="základní",J205,0)</f>
        <v>0</v>
      </c>
      <c r="BF205" s="144">
        <f>IF(N205="snížená",J205,0)</f>
        <v>0</v>
      </c>
      <c r="BG205" s="144">
        <f>IF(N205="zákl. přenesená",J205,0)</f>
        <v>0</v>
      </c>
      <c r="BH205" s="144">
        <f>IF(N205="sníž. přenesená",J205,0)</f>
        <v>0</v>
      </c>
      <c r="BI205" s="144">
        <f>IF(N205="nulová",J205,0)</f>
        <v>0</v>
      </c>
      <c r="BJ205" s="17" t="s">
        <v>88</v>
      </c>
      <c r="BK205" s="144">
        <f>ROUND(I205*H205,2)</f>
        <v>0</v>
      </c>
      <c r="BL205" s="17" t="s">
        <v>161</v>
      </c>
      <c r="BM205" s="143" t="s">
        <v>259</v>
      </c>
    </row>
    <row r="206" spans="2:65" s="13" customFormat="1" ht="11.25">
      <c r="B206" s="152"/>
      <c r="D206" s="146" t="s">
        <v>164</v>
      </c>
      <c r="E206" s="153" t="s">
        <v>1</v>
      </c>
      <c r="F206" s="154" t="s">
        <v>260</v>
      </c>
      <c r="H206" s="155">
        <v>149</v>
      </c>
      <c r="I206" s="156"/>
      <c r="L206" s="152"/>
      <c r="M206" s="157"/>
      <c r="T206" s="158"/>
      <c r="AT206" s="153" t="s">
        <v>164</v>
      </c>
      <c r="AU206" s="153" t="s">
        <v>162</v>
      </c>
      <c r="AV206" s="13" t="s">
        <v>90</v>
      </c>
      <c r="AW206" s="13" t="s">
        <v>34</v>
      </c>
      <c r="AX206" s="13" t="s">
        <v>88</v>
      </c>
      <c r="AY206" s="153" t="s">
        <v>152</v>
      </c>
    </row>
    <row r="207" spans="2:65" s="1" customFormat="1" ht="33" customHeight="1">
      <c r="B207" s="32"/>
      <c r="C207" s="132" t="s">
        <v>261</v>
      </c>
      <c r="D207" s="132" t="s">
        <v>156</v>
      </c>
      <c r="E207" s="133" t="s">
        <v>262</v>
      </c>
      <c r="F207" s="134" t="s">
        <v>263</v>
      </c>
      <c r="G207" s="135" t="s">
        <v>258</v>
      </c>
      <c r="H207" s="136">
        <v>159</v>
      </c>
      <c r="I207" s="137"/>
      <c r="J207" s="138">
        <f>ROUND(I207*H207,2)</f>
        <v>0</v>
      </c>
      <c r="K207" s="134" t="s">
        <v>160</v>
      </c>
      <c r="L207" s="32"/>
      <c r="M207" s="139" t="s">
        <v>1</v>
      </c>
      <c r="N207" s="140" t="s">
        <v>45</v>
      </c>
      <c r="P207" s="141">
        <f>O207*H207</f>
        <v>0</v>
      </c>
      <c r="Q207" s="141">
        <v>0.22563</v>
      </c>
      <c r="R207" s="141">
        <f>Q207*H207</f>
        <v>35.875169999999997</v>
      </c>
      <c r="S207" s="141">
        <v>0</v>
      </c>
      <c r="T207" s="142">
        <f>S207*H207</f>
        <v>0</v>
      </c>
      <c r="AR207" s="143" t="s">
        <v>161</v>
      </c>
      <c r="AT207" s="143" t="s">
        <v>156</v>
      </c>
      <c r="AU207" s="143" t="s">
        <v>162</v>
      </c>
      <c r="AY207" s="17" t="s">
        <v>152</v>
      </c>
      <c r="BE207" s="144">
        <f>IF(N207="základní",J207,0)</f>
        <v>0</v>
      </c>
      <c r="BF207" s="144">
        <f>IF(N207="snížená",J207,0)</f>
        <v>0</v>
      </c>
      <c r="BG207" s="144">
        <f>IF(N207="zákl. přenesená",J207,0)</f>
        <v>0</v>
      </c>
      <c r="BH207" s="144">
        <f>IF(N207="sníž. přenesená",J207,0)</f>
        <v>0</v>
      </c>
      <c r="BI207" s="144">
        <f>IF(N207="nulová",J207,0)</f>
        <v>0</v>
      </c>
      <c r="BJ207" s="17" t="s">
        <v>88</v>
      </c>
      <c r="BK207" s="144">
        <f>ROUND(I207*H207,2)</f>
        <v>0</v>
      </c>
      <c r="BL207" s="17" t="s">
        <v>161</v>
      </c>
      <c r="BM207" s="143" t="s">
        <v>264</v>
      </c>
    </row>
    <row r="208" spans="2:65" s="13" customFormat="1" ht="11.25">
      <c r="B208" s="152"/>
      <c r="D208" s="146" t="s">
        <v>164</v>
      </c>
      <c r="E208" s="153" t="s">
        <v>1</v>
      </c>
      <c r="F208" s="154" t="s">
        <v>265</v>
      </c>
      <c r="H208" s="155">
        <v>159</v>
      </c>
      <c r="I208" s="156"/>
      <c r="L208" s="152"/>
      <c r="M208" s="157"/>
      <c r="T208" s="158"/>
      <c r="AT208" s="153" t="s">
        <v>164</v>
      </c>
      <c r="AU208" s="153" t="s">
        <v>162</v>
      </c>
      <c r="AV208" s="13" t="s">
        <v>90</v>
      </c>
      <c r="AW208" s="13" t="s">
        <v>34</v>
      </c>
      <c r="AX208" s="13" t="s">
        <v>88</v>
      </c>
      <c r="AY208" s="153" t="s">
        <v>152</v>
      </c>
    </row>
    <row r="209" spans="2:65" s="1" customFormat="1" ht="24.2" customHeight="1">
      <c r="B209" s="32"/>
      <c r="C209" s="173" t="s">
        <v>266</v>
      </c>
      <c r="D209" s="173" t="s">
        <v>247</v>
      </c>
      <c r="E209" s="174" t="s">
        <v>267</v>
      </c>
      <c r="F209" s="175" t="s">
        <v>268</v>
      </c>
      <c r="G209" s="176" t="s">
        <v>258</v>
      </c>
      <c r="H209" s="177">
        <v>166.95</v>
      </c>
      <c r="I209" s="178"/>
      <c r="J209" s="179">
        <f>ROUND(I209*H209,2)</f>
        <v>0</v>
      </c>
      <c r="K209" s="175" t="s">
        <v>160</v>
      </c>
      <c r="L209" s="180"/>
      <c r="M209" s="181" t="s">
        <v>1</v>
      </c>
      <c r="N209" s="182" t="s">
        <v>45</v>
      </c>
      <c r="P209" s="141">
        <f>O209*H209</f>
        <v>0</v>
      </c>
      <c r="Q209" s="141">
        <v>7.7999999999999999E-4</v>
      </c>
      <c r="R209" s="141">
        <f>Q209*H209</f>
        <v>0.13022099999999998</v>
      </c>
      <c r="S209" s="141">
        <v>0</v>
      </c>
      <c r="T209" s="142">
        <f>S209*H209</f>
        <v>0</v>
      </c>
      <c r="AR209" s="143" t="s">
        <v>221</v>
      </c>
      <c r="AT209" s="143" t="s">
        <v>247</v>
      </c>
      <c r="AU209" s="143" t="s">
        <v>162</v>
      </c>
      <c r="AY209" s="17" t="s">
        <v>152</v>
      </c>
      <c r="BE209" s="144">
        <f>IF(N209="základní",J209,0)</f>
        <v>0</v>
      </c>
      <c r="BF209" s="144">
        <f>IF(N209="snížená",J209,0)</f>
        <v>0</v>
      </c>
      <c r="BG209" s="144">
        <f>IF(N209="zákl. přenesená",J209,0)</f>
        <v>0</v>
      </c>
      <c r="BH209" s="144">
        <f>IF(N209="sníž. přenesená",J209,0)</f>
        <v>0</v>
      </c>
      <c r="BI209" s="144">
        <f>IF(N209="nulová",J209,0)</f>
        <v>0</v>
      </c>
      <c r="BJ209" s="17" t="s">
        <v>88</v>
      </c>
      <c r="BK209" s="144">
        <f>ROUND(I209*H209,2)</f>
        <v>0</v>
      </c>
      <c r="BL209" s="17" t="s">
        <v>161</v>
      </c>
      <c r="BM209" s="143" t="s">
        <v>269</v>
      </c>
    </row>
    <row r="210" spans="2:65" s="13" customFormat="1" ht="11.25">
      <c r="B210" s="152"/>
      <c r="D210" s="146" t="s">
        <v>164</v>
      </c>
      <c r="E210" s="153" t="s">
        <v>1</v>
      </c>
      <c r="F210" s="154" t="s">
        <v>265</v>
      </c>
      <c r="H210" s="155">
        <v>159</v>
      </c>
      <c r="I210" s="156"/>
      <c r="L210" s="152"/>
      <c r="M210" s="157"/>
      <c r="T210" s="158"/>
      <c r="AT210" s="153" t="s">
        <v>164</v>
      </c>
      <c r="AU210" s="153" t="s">
        <v>162</v>
      </c>
      <c r="AV210" s="13" t="s">
        <v>90</v>
      </c>
      <c r="AW210" s="13" t="s">
        <v>34</v>
      </c>
      <c r="AX210" s="13" t="s">
        <v>80</v>
      </c>
      <c r="AY210" s="153" t="s">
        <v>152</v>
      </c>
    </row>
    <row r="211" spans="2:65" s="13" customFormat="1" ht="11.25">
      <c r="B211" s="152"/>
      <c r="D211" s="146" t="s">
        <v>164</v>
      </c>
      <c r="E211" s="153" t="s">
        <v>1</v>
      </c>
      <c r="F211" s="154" t="s">
        <v>270</v>
      </c>
      <c r="H211" s="155">
        <v>7.95</v>
      </c>
      <c r="I211" s="156"/>
      <c r="L211" s="152"/>
      <c r="M211" s="157"/>
      <c r="T211" s="158"/>
      <c r="AT211" s="153" t="s">
        <v>164</v>
      </c>
      <c r="AU211" s="153" t="s">
        <v>162</v>
      </c>
      <c r="AV211" s="13" t="s">
        <v>90</v>
      </c>
      <c r="AW211" s="13" t="s">
        <v>34</v>
      </c>
      <c r="AX211" s="13" t="s">
        <v>80</v>
      </c>
      <c r="AY211" s="153" t="s">
        <v>152</v>
      </c>
    </row>
    <row r="212" spans="2:65" s="14" customFormat="1" ht="11.25">
      <c r="B212" s="159"/>
      <c r="D212" s="146" t="s">
        <v>164</v>
      </c>
      <c r="E212" s="160" t="s">
        <v>1</v>
      </c>
      <c r="F212" s="161" t="s">
        <v>169</v>
      </c>
      <c r="H212" s="162">
        <v>166.95</v>
      </c>
      <c r="I212" s="163"/>
      <c r="L212" s="159"/>
      <c r="M212" s="164"/>
      <c r="T212" s="165"/>
      <c r="AT212" s="160" t="s">
        <v>164</v>
      </c>
      <c r="AU212" s="160" t="s">
        <v>162</v>
      </c>
      <c r="AV212" s="14" t="s">
        <v>161</v>
      </c>
      <c r="AW212" s="14" t="s">
        <v>34</v>
      </c>
      <c r="AX212" s="14" t="s">
        <v>88</v>
      </c>
      <c r="AY212" s="160" t="s">
        <v>152</v>
      </c>
    </row>
    <row r="213" spans="2:65" s="11" customFormat="1" ht="22.9" customHeight="1">
      <c r="B213" s="120"/>
      <c r="D213" s="121" t="s">
        <v>79</v>
      </c>
      <c r="E213" s="130" t="s">
        <v>183</v>
      </c>
      <c r="F213" s="130" t="s">
        <v>271</v>
      </c>
      <c r="I213" s="123"/>
      <c r="J213" s="131">
        <f>BK213</f>
        <v>0</v>
      </c>
      <c r="L213" s="120"/>
      <c r="M213" s="125"/>
      <c r="P213" s="126">
        <f>P214+P238+P264+P289+P299</f>
        <v>0</v>
      </c>
      <c r="R213" s="126">
        <f>R214+R238+R264+R289+R299</f>
        <v>190.535234</v>
      </c>
      <c r="T213" s="127">
        <f>T214+T238+T264+T289+T299</f>
        <v>0</v>
      </c>
      <c r="AR213" s="121" t="s">
        <v>88</v>
      </c>
      <c r="AT213" s="128" t="s">
        <v>79</v>
      </c>
      <c r="AU213" s="128" t="s">
        <v>88</v>
      </c>
      <c r="AY213" s="121" t="s">
        <v>152</v>
      </c>
      <c r="BK213" s="129">
        <f>BK214+BK238+BK264+BK289+BK299</f>
        <v>0</v>
      </c>
    </row>
    <row r="214" spans="2:65" s="11" customFormat="1" ht="20.85" customHeight="1">
      <c r="B214" s="120"/>
      <c r="D214" s="121" t="s">
        <v>79</v>
      </c>
      <c r="E214" s="130" t="s">
        <v>272</v>
      </c>
      <c r="F214" s="130" t="s">
        <v>273</v>
      </c>
      <c r="I214" s="123"/>
      <c r="J214" s="131">
        <f>BK214</f>
        <v>0</v>
      </c>
      <c r="L214" s="120"/>
      <c r="M214" s="125"/>
      <c r="P214" s="126">
        <f>SUM(P215:P237)</f>
        <v>0</v>
      </c>
      <c r="R214" s="126">
        <f>SUM(R215:R237)</f>
        <v>0</v>
      </c>
      <c r="T214" s="127">
        <f>SUM(T215:T237)</f>
        <v>0</v>
      </c>
      <c r="AR214" s="121" t="s">
        <v>88</v>
      </c>
      <c r="AT214" s="128" t="s">
        <v>79</v>
      </c>
      <c r="AU214" s="128" t="s">
        <v>90</v>
      </c>
      <c r="AY214" s="121" t="s">
        <v>152</v>
      </c>
      <c r="BK214" s="129">
        <f>SUM(BK215:BK237)</f>
        <v>0</v>
      </c>
    </row>
    <row r="215" spans="2:65" s="1" customFormat="1" ht="24.2" customHeight="1">
      <c r="B215" s="32"/>
      <c r="C215" s="132" t="s">
        <v>274</v>
      </c>
      <c r="D215" s="132" t="s">
        <v>156</v>
      </c>
      <c r="E215" s="133" t="s">
        <v>275</v>
      </c>
      <c r="F215" s="134" t="s">
        <v>276</v>
      </c>
      <c r="G215" s="135" t="s">
        <v>186</v>
      </c>
      <c r="H215" s="136">
        <v>17874.82</v>
      </c>
      <c r="I215" s="137"/>
      <c r="J215" s="138">
        <f>ROUND(I215*H215,2)</f>
        <v>0</v>
      </c>
      <c r="K215" s="134" t="s">
        <v>160</v>
      </c>
      <c r="L215" s="32"/>
      <c r="M215" s="139" t="s">
        <v>1</v>
      </c>
      <c r="N215" s="140" t="s">
        <v>45</v>
      </c>
      <c r="P215" s="141">
        <f>O215*H215</f>
        <v>0</v>
      </c>
      <c r="Q215" s="141">
        <v>0</v>
      </c>
      <c r="R215" s="141">
        <f>Q215*H215</f>
        <v>0</v>
      </c>
      <c r="S215" s="141">
        <v>0</v>
      </c>
      <c r="T215" s="142">
        <f>S215*H215</f>
        <v>0</v>
      </c>
      <c r="AR215" s="143" t="s">
        <v>161</v>
      </c>
      <c r="AT215" s="143" t="s">
        <v>156</v>
      </c>
      <c r="AU215" s="143" t="s">
        <v>162</v>
      </c>
      <c r="AY215" s="17" t="s">
        <v>152</v>
      </c>
      <c r="BE215" s="144">
        <f>IF(N215="základní",J215,0)</f>
        <v>0</v>
      </c>
      <c r="BF215" s="144">
        <f>IF(N215="snížená",J215,0)</f>
        <v>0</v>
      </c>
      <c r="BG215" s="144">
        <f>IF(N215="zákl. přenesená",J215,0)</f>
        <v>0</v>
      </c>
      <c r="BH215" s="144">
        <f>IF(N215="sníž. přenesená",J215,0)</f>
        <v>0</v>
      </c>
      <c r="BI215" s="144">
        <f>IF(N215="nulová",J215,0)</f>
        <v>0</v>
      </c>
      <c r="BJ215" s="17" t="s">
        <v>88</v>
      </c>
      <c r="BK215" s="144">
        <f>ROUND(I215*H215,2)</f>
        <v>0</v>
      </c>
      <c r="BL215" s="17" t="s">
        <v>161</v>
      </c>
      <c r="BM215" s="143" t="s">
        <v>277</v>
      </c>
    </row>
    <row r="216" spans="2:65" s="12" customFormat="1" ht="11.25">
      <c r="B216" s="145"/>
      <c r="D216" s="146" t="s">
        <v>164</v>
      </c>
      <c r="E216" s="147" t="s">
        <v>1</v>
      </c>
      <c r="F216" s="148" t="s">
        <v>278</v>
      </c>
      <c r="H216" s="147" t="s">
        <v>1</v>
      </c>
      <c r="I216" s="149"/>
      <c r="L216" s="145"/>
      <c r="M216" s="150"/>
      <c r="T216" s="151"/>
      <c r="AT216" s="147" t="s">
        <v>164</v>
      </c>
      <c r="AU216" s="147" t="s">
        <v>162</v>
      </c>
      <c r="AV216" s="12" t="s">
        <v>88</v>
      </c>
      <c r="AW216" s="12" t="s">
        <v>34</v>
      </c>
      <c r="AX216" s="12" t="s">
        <v>80</v>
      </c>
      <c r="AY216" s="147" t="s">
        <v>152</v>
      </c>
    </row>
    <row r="217" spans="2:65" s="13" customFormat="1" ht="11.25">
      <c r="B217" s="152"/>
      <c r="D217" s="146" t="s">
        <v>164</v>
      </c>
      <c r="E217" s="153" t="s">
        <v>1</v>
      </c>
      <c r="F217" s="154" t="s">
        <v>279</v>
      </c>
      <c r="H217" s="155">
        <v>16705.5</v>
      </c>
      <c r="I217" s="156"/>
      <c r="L217" s="152"/>
      <c r="M217" s="157"/>
      <c r="T217" s="158"/>
      <c r="AT217" s="153" t="s">
        <v>164</v>
      </c>
      <c r="AU217" s="153" t="s">
        <v>162</v>
      </c>
      <c r="AV217" s="13" t="s">
        <v>90</v>
      </c>
      <c r="AW217" s="13" t="s">
        <v>34</v>
      </c>
      <c r="AX217" s="13" t="s">
        <v>80</v>
      </c>
      <c r="AY217" s="153" t="s">
        <v>152</v>
      </c>
    </row>
    <row r="218" spans="2:65" s="13" customFormat="1" ht="11.25">
      <c r="B218" s="152"/>
      <c r="D218" s="146" t="s">
        <v>164</v>
      </c>
      <c r="E218" s="153" t="s">
        <v>1</v>
      </c>
      <c r="F218" s="154" t="s">
        <v>280</v>
      </c>
      <c r="H218" s="155">
        <v>721.5</v>
      </c>
      <c r="I218" s="156"/>
      <c r="L218" s="152"/>
      <c r="M218" s="157"/>
      <c r="T218" s="158"/>
      <c r="AT218" s="153" t="s">
        <v>164</v>
      </c>
      <c r="AU218" s="153" t="s">
        <v>162</v>
      </c>
      <c r="AV218" s="13" t="s">
        <v>90</v>
      </c>
      <c r="AW218" s="13" t="s">
        <v>34</v>
      </c>
      <c r="AX218" s="13" t="s">
        <v>80</v>
      </c>
      <c r="AY218" s="153" t="s">
        <v>152</v>
      </c>
    </row>
    <row r="219" spans="2:65" s="13" customFormat="1" ht="11.25">
      <c r="B219" s="152"/>
      <c r="D219" s="146" t="s">
        <v>164</v>
      </c>
      <c r="E219" s="153" t="s">
        <v>1</v>
      </c>
      <c r="F219" s="154" t="s">
        <v>281</v>
      </c>
      <c r="H219" s="155">
        <v>177.6</v>
      </c>
      <c r="I219" s="156"/>
      <c r="L219" s="152"/>
      <c r="M219" s="157"/>
      <c r="T219" s="158"/>
      <c r="AT219" s="153" t="s">
        <v>164</v>
      </c>
      <c r="AU219" s="153" t="s">
        <v>162</v>
      </c>
      <c r="AV219" s="13" t="s">
        <v>90</v>
      </c>
      <c r="AW219" s="13" t="s">
        <v>34</v>
      </c>
      <c r="AX219" s="13" t="s">
        <v>80</v>
      </c>
      <c r="AY219" s="153" t="s">
        <v>152</v>
      </c>
    </row>
    <row r="220" spans="2:65" s="12" customFormat="1" ht="11.25">
      <c r="B220" s="145"/>
      <c r="D220" s="146" t="s">
        <v>164</v>
      </c>
      <c r="E220" s="147" t="s">
        <v>1</v>
      </c>
      <c r="F220" s="148" t="s">
        <v>282</v>
      </c>
      <c r="H220" s="147" t="s">
        <v>1</v>
      </c>
      <c r="I220" s="149"/>
      <c r="L220" s="145"/>
      <c r="M220" s="150"/>
      <c r="T220" s="151"/>
      <c r="AT220" s="147" t="s">
        <v>164</v>
      </c>
      <c r="AU220" s="147" t="s">
        <v>162</v>
      </c>
      <c r="AV220" s="12" t="s">
        <v>88</v>
      </c>
      <c r="AW220" s="12" t="s">
        <v>34</v>
      </c>
      <c r="AX220" s="12" t="s">
        <v>80</v>
      </c>
      <c r="AY220" s="147" t="s">
        <v>152</v>
      </c>
    </row>
    <row r="221" spans="2:65" s="13" customFormat="1" ht="11.25">
      <c r="B221" s="152"/>
      <c r="D221" s="146" t="s">
        <v>164</v>
      </c>
      <c r="E221" s="153" t="s">
        <v>1</v>
      </c>
      <c r="F221" s="154" t="s">
        <v>283</v>
      </c>
      <c r="H221" s="155">
        <v>270.22000000000003</v>
      </c>
      <c r="I221" s="156"/>
      <c r="L221" s="152"/>
      <c r="M221" s="157"/>
      <c r="T221" s="158"/>
      <c r="AT221" s="153" t="s">
        <v>164</v>
      </c>
      <c r="AU221" s="153" t="s">
        <v>162</v>
      </c>
      <c r="AV221" s="13" t="s">
        <v>90</v>
      </c>
      <c r="AW221" s="13" t="s">
        <v>34</v>
      </c>
      <c r="AX221" s="13" t="s">
        <v>80</v>
      </c>
      <c r="AY221" s="153" t="s">
        <v>152</v>
      </c>
    </row>
    <row r="222" spans="2:65" s="14" customFormat="1" ht="11.25">
      <c r="B222" s="159"/>
      <c r="D222" s="146" t="s">
        <v>164</v>
      </c>
      <c r="E222" s="160" t="s">
        <v>1</v>
      </c>
      <c r="F222" s="161" t="s">
        <v>169</v>
      </c>
      <c r="H222" s="162">
        <v>17874.82</v>
      </c>
      <c r="I222" s="163"/>
      <c r="L222" s="159"/>
      <c r="M222" s="164"/>
      <c r="T222" s="165"/>
      <c r="AT222" s="160" t="s">
        <v>164</v>
      </c>
      <c r="AU222" s="160" t="s">
        <v>162</v>
      </c>
      <c r="AV222" s="14" t="s">
        <v>161</v>
      </c>
      <c r="AW222" s="14" t="s">
        <v>34</v>
      </c>
      <c r="AX222" s="14" t="s">
        <v>88</v>
      </c>
      <c r="AY222" s="160" t="s">
        <v>152</v>
      </c>
    </row>
    <row r="223" spans="2:65" s="1" customFormat="1" ht="24.2" customHeight="1">
      <c r="B223" s="32"/>
      <c r="C223" s="132" t="s">
        <v>284</v>
      </c>
      <c r="D223" s="132" t="s">
        <v>156</v>
      </c>
      <c r="E223" s="133" t="s">
        <v>285</v>
      </c>
      <c r="F223" s="134" t="s">
        <v>286</v>
      </c>
      <c r="G223" s="135" t="s">
        <v>186</v>
      </c>
      <c r="H223" s="136">
        <v>18929.939999999999</v>
      </c>
      <c r="I223" s="137"/>
      <c r="J223" s="138">
        <f>ROUND(I223*H223,2)</f>
        <v>0</v>
      </c>
      <c r="K223" s="134" t="s">
        <v>160</v>
      </c>
      <c r="L223" s="32"/>
      <c r="M223" s="139" t="s">
        <v>1</v>
      </c>
      <c r="N223" s="140" t="s">
        <v>45</v>
      </c>
      <c r="P223" s="141">
        <f>O223*H223</f>
        <v>0</v>
      </c>
      <c r="Q223" s="141">
        <v>0</v>
      </c>
      <c r="R223" s="141">
        <f>Q223*H223</f>
        <v>0</v>
      </c>
      <c r="S223" s="141">
        <v>0</v>
      </c>
      <c r="T223" s="142">
        <f>S223*H223</f>
        <v>0</v>
      </c>
      <c r="AR223" s="143" t="s">
        <v>161</v>
      </c>
      <c r="AT223" s="143" t="s">
        <v>156</v>
      </c>
      <c r="AU223" s="143" t="s">
        <v>162</v>
      </c>
      <c r="AY223" s="17" t="s">
        <v>152</v>
      </c>
      <c r="BE223" s="144">
        <f>IF(N223="základní",J223,0)</f>
        <v>0</v>
      </c>
      <c r="BF223" s="144">
        <f>IF(N223="snížená",J223,0)</f>
        <v>0</v>
      </c>
      <c r="BG223" s="144">
        <f>IF(N223="zákl. přenesená",J223,0)</f>
        <v>0</v>
      </c>
      <c r="BH223" s="144">
        <f>IF(N223="sníž. přenesená",J223,0)</f>
        <v>0</v>
      </c>
      <c r="BI223" s="144">
        <f>IF(N223="nulová",J223,0)</f>
        <v>0</v>
      </c>
      <c r="BJ223" s="17" t="s">
        <v>88</v>
      </c>
      <c r="BK223" s="144">
        <f>ROUND(I223*H223,2)</f>
        <v>0</v>
      </c>
      <c r="BL223" s="17" t="s">
        <v>161</v>
      </c>
      <c r="BM223" s="143" t="s">
        <v>287</v>
      </c>
    </row>
    <row r="224" spans="2:65" s="12" customFormat="1" ht="11.25">
      <c r="B224" s="145"/>
      <c r="D224" s="146" t="s">
        <v>164</v>
      </c>
      <c r="E224" s="147" t="s">
        <v>1</v>
      </c>
      <c r="F224" s="148" t="s">
        <v>278</v>
      </c>
      <c r="H224" s="147" t="s">
        <v>1</v>
      </c>
      <c r="I224" s="149"/>
      <c r="L224" s="145"/>
      <c r="M224" s="150"/>
      <c r="T224" s="151"/>
      <c r="AT224" s="147" t="s">
        <v>164</v>
      </c>
      <c r="AU224" s="147" t="s">
        <v>162</v>
      </c>
      <c r="AV224" s="12" t="s">
        <v>88</v>
      </c>
      <c r="AW224" s="12" t="s">
        <v>34</v>
      </c>
      <c r="AX224" s="12" t="s">
        <v>80</v>
      </c>
      <c r="AY224" s="147" t="s">
        <v>152</v>
      </c>
    </row>
    <row r="225" spans="2:65" s="13" customFormat="1" ht="11.25">
      <c r="B225" s="152"/>
      <c r="D225" s="146" t="s">
        <v>164</v>
      </c>
      <c r="E225" s="153" t="s">
        <v>1</v>
      </c>
      <c r="F225" s="154" t="s">
        <v>288</v>
      </c>
      <c r="H225" s="155">
        <v>68.819999999999993</v>
      </c>
      <c r="I225" s="156"/>
      <c r="L225" s="152"/>
      <c r="M225" s="157"/>
      <c r="T225" s="158"/>
      <c r="AT225" s="153" t="s">
        <v>164</v>
      </c>
      <c r="AU225" s="153" t="s">
        <v>162</v>
      </c>
      <c r="AV225" s="13" t="s">
        <v>90</v>
      </c>
      <c r="AW225" s="13" t="s">
        <v>34</v>
      </c>
      <c r="AX225" s="13" t="s">
        <v>80</v>
      </c>
      <c r="AY225" s="153" t="s">
        <v>152</v>
      </c>
    </row>
    <row r="226" spans="2:65" s="12" customFormat="1" ht="11.25">
      <c r="B226" s="145"/>
      <c r="D226" s="146" t="s">
        <v>164</v>
      </c>
      <c r="E226" s="147" t="s">
        <v>1</v>
      </c>
      <c r="F226" s="148" t="s">
        <v>282</v>
      </c>
      <c r="H226" s="147" t="s">
        <v>1</v>
      </c>
      <c r="I226" s="149"/>
      <c r="L226" s="145"/>
      <c r="M226" s="150"/>
      <c r="T226" s="151"/>
      <c r="AT226" s="147" t="s">
        <v>164</v>
      </c>
      <c r="AU226" s="147" t="s">
        <v>162</v>
      </c>
      <c r="AV226" s="12" t="s">
        <v>88</v>
      </c>
      <c r="AW226" s="12" t="s">
        <v>34</v>
      </c>
      <c r="AX226" s="12" t="s">
        <v>80</v>
      </c>
      <c r="AY226" s="147" t="s">
        <v>152</v>
      </c>
    </row>
    <row r="227" spans="2:65" s="13" customFormat="1" ht="11.25">
      <c r="B227" s="152"/>
      <c r="D227" s="146" t="s">
        <v>164</v>
      </c>
      <c r="E227" s="153" t="s">
        <v>1</v>
      </c>
      <c r="F227" s="154" t="s">
        <v>289</v>
      </c>
      <c r="H227" s="155">
        <v>17759</v>
      </c>
      <c r="I227" s="156"/>
      <c r="L227" s="152"/>
      <c r="M227" s="157"/>
      <c r="T227" s="158"/>
      <c r="AT227" s="153" t="s">
        <v>164</v>
      </c>
      <c r="AU227" s="153" t="s">
        <v>162</v>
      </c>
      <c r="AV227" s="13" t="s">
        <v>90</v>
      </c>
      <c r="AW227" s="13" t="s">
        <v>34</v>
      </c>
      <c r="AX227" s="13" t="s">
        <v>80</v>
      </c>
      <c r="AY227" s="153" t="s">
        <v>152</v>
      </c>
    </row>
    <row r="228" spans="2:65" s="13" customFormat="1" ht="11.25">
      <c r="B228" s="152"/>
      <c r="D228" s="146" t="s">
        <v>164</v>
      </c>
      <c r="E228" s="153" t="s">
        <v>1</v>
      </c>
      <c r="F228" s="154" t="s">
        <v>290</v>
      </c>
      <c r="H228" s="155">
        <v>767</v>
      </c>
      <c r="I228" s="156"/>
      <c r="L228" s="152"/>
      <c r="M228" s="157"/>
      <c r="T228" s="158"/>
      <c r="AT228" s="153" t="s">
        <v>164</v>
      </c>
      <c r="AU228" s="153" t="s">
        <v>162</v>
      </c>
      <c r="AV228" s="13" t="s">
        <v>90</v>
      </c>
      <c r="AW228" s="13" t="s">
        <v>34</v>
      </c>
      <c r="AX228" s="13" t="s">
        <v>80</v>
      </c>
      <c r="AY228" s="153" t="s">
        <v>152</v>
      </c>
    </row>
    <row r="229" spans="2:65" s="13" customFormat="1" ht="11.25">
      <c r="B229" s="152"/>
      <c r="D229" s="146" t="s">
        <v>164</v>
      </c>
      <c r="E229" s="153" t="s">
        <v>1</v>
      </c>
      <c r="F229" s="154" t="s">
        <v>291</v>
      </c>
      <c r="H229" s="155">
        <v>146.32</v>
      </c>
      <c r="I229" s="156"/>
      <c r="L229" s="152"/>
      <c r="M229" s="157"/>
      <c r="T229" s="158"/>
      <c r="AT229" s="153" t="s">
        <v>164</v>
      </c>
      <c r="AU229" s="153" t="s">
        <v>162</v>
      </c>
      <c r="AV229" s="13" t="s">
        <v>90</v>
      </c>
      <c r="AW229" s="13" t="s">
        <v>34</v>
      </c>
      <c r="AX229" s="13" t="s">
        <v>80</v>
      </c>
      <c r="AY229" s="153" t="s">
        <v>152</v>
      </c>
    </row>
    <row r="230" spans="2:65" s="13" customFormat="1" ht="11.25">
      <c r="B230" s="152"/>
      <c r="D230" s="146" t="s">
        <v>164</v>
      </c>
      <c r="E230" s="153" t="s">
        <v>1</v>
      </c>
      <c r="F230" s="154" t="s">
        <v>292</v>
      </c>
      <c r="H230" s="155">
        <v>188.8</v>
      </c>
      <c r="I230" s="156"/>
      <c r="L230" s="152"/>
      <c r="M230" s="157"/>
      <c r="T230" s="158"/>
      <c r="AT230" s="153" t="s">
        <v>164</v>
      </c>
      <c r="AU230" s="153" t="s">
        <v>162</v>
      </c>
      <c r="AV230" s="13" t="s">
        <v>90</v>
      </c>
      <c r="AW230" s="13" t="s">
        <v>34</v>
      </c>
      <c r="AX230" s="13" t="s">
        <v>80</v>
      </c>
      <c r="AY230" s="153" t="s">
        <v>152</v>
      </c>
    </row>
    <row r="231" spans="2:65" s="14" customFormat="1" ht="11.25">
      <c r="B231" s="159"/>
      <c r="D231" s="146" t="s">
        <v>164</v>
      </c>
      <c r="E231" s="160" t="s">
        <v>1</v>
      </c>
      <c r="F231" s="161" t="s">
        <v>169</v>
      </c>
      <c r="H231" s="162">
        <v>18929.939999999999</v>
      </c>
      <c r="I231" s="163"/>
      <c r="L231" s="159"/>
      <c r="M231" s="164"/>
      <c r="T231" s="165"/>
      <c r="AT231" s="160" t="s">
        <v>164</v>
      </c>
      <c r="AU231" s="160" t="s">
        <v>162</v>
      </c>
      <c r="AV231" s="14" t="s">
        <v>161</v>
      </c>
      <c r="AW231" s="14" t="s">
        <v>34</v>
      </c>
      <c r="AX231" s="14" t="s">
        <v>88</v>
      </c>
      <c r="AY231" s="160" t="s">
        <v>152</v>
      </c>
    </row>
    <row r="232" spans="2:65" s="1" customFormat="1" ht="24.2" customHeight="1">
      <c r="B232" s="32"/>
      <c r="C232" s="132" t="s">
        <v>293</v>
      </c>
      <c r="D232" s="132" t="s">
        <v>156</v>
      </c>
      <c r="E232" s="133" t="s">
        <v>294</v>
      </c>
      <c r="F232" s="134" t="s">
        <v>295</v>
      </c>
      <c r="G232" s="135" t="s">
        <v>186</v>
      </c>
      <c r="H232" s="136">
        <v>120.22499999999999</v>
      </c>
      <c r="I232" s="137"/>
      <c r="J232" s="138">
        <f>ROUND(I232*H232,2)</f>
        <v>0</v>
      </c>
      <c r="K232" s="134" t="s">
        <v>160</v>
      </c>
      <c r="L232" s="32"/>
      <c r="M232" s="139" t="s">
        <v>1</v>
      </c>
      <c r="N232" s="140" t="s">
        <v>45</v>
      </c>
      <c r="P232" s="141">
        <f>O232*H232</f>
        <v>0</v>
      </c>
      <c r="Q232" s="141">
        <v>0</v>
      </c>
      <c r="R232" s="141">
        <f>Q232*H232</f>
        <v>0</v>
      </c>
      <c r="S232" s="141">
        <v>0</v>
      </c>
      <c r="T232" s="142">
        <f>S232*H232</f>
        <v>0</v>
      </c>
      <c r="AR232" s="143" t="s">
        <v>161</v>
      </c>
      <c r="AT232" s="143" t="s">
        <v>156</v>
      </c>
      <c r="AU232" s="143" t="s">
        <v>162</v>
      </c>
      <c r="AY232" s="17" t="s">
        <v>152</v>
      </c>
      <c r="BE232" s="144">
        <f>IF(N232="základní",J232,0)</f>
        <v>0</v>
      </c>
      <c r="BF232" s="144">
        <f>IF(N232="snížená",J232,0)</f>
        <v>0</v>
      </c>
      <c r="BG232" s="144">
        <f>IF(N232="zákl. přenesená",J232,0)</f>
        <v>0</v>
      </c>
      <c r="BH232" s="144">
        <f>IF(N232="sníž. přenesená",J232,0)</f>
        <v>0</v>
      </c>
      <c r="BI232" s="144">
        <f>IF(N232="nulová",J232,0)</f>
        <v>0</v>
      </c>
      <c r="BJ232" s="17" t="s">
        <v>88</v>
      </c>
      <c r="BK232" s="144">
        <f>ROUND(I232*H232,2)</f>
        <v>0</v>
      </c>
      <c r="BL232" s="17" t="s">
        <v>161</v>
      </c>
      <c r="BM232" s="143" t="s">
        <v>296</v>
      </c>
    </row>
    <row r="233" spans="2:65" s="12" customFormat="1" ht="11.25">
      <c r="B233" s="145"/>
      <c r="D233" s="146" t="s">
        <v>164</v>
      </c>
      <c r="E233" s="147" t="s">
        <v>1</v>
      </c>
      <c r="F233" s="148" t="s">
        <v>278</v>
      </c>
      <c r="H233" s="147" t="s">
        <v>1</v>
      </c>
      <c r="I233" s="149"/>
      <c r="L233" s="145"/>
      <c r="M233" s="150"/>
      <c r="T233" s="151"/>
      <c r="AT233" s="147" t="s">
        <v>164</v>
      </c>
      <c r="AU233" s="147" t="s">
        <v>162</v>
      </c>
      <c r="AV233" s="12" t="s">
        <v>88</v>
      </c>
      <c r="AW233" s="12" t="s">
        <v>34</v>
      </c>
      <c r="AX233" s="12" t="s">
        <v>80</v>
      </c>
      <c r="AY233" s="147" t="s">
        <v>152</v>
      </c>
    </row>
    <row r="234" spans="2:65" s="13" customFormat="1" ht="11.25">
      <c r="B234" s="152"/>
      <c r="D234" s="146" t="s">
        <v>164</v>
      </c>
      <c r="E234" s="153" t="s">
        <v>1</v>
      </c>
      <c r="F234" s="154" t="s">
        <v>297</v>
      </c>
      <c r="H234" s="155">
        <v>120.22499999999999</v>
      </c>
      <c r="I234" s="156"/>
      <c r="L234" s="152"/>
      <c r="M234" s="157"/>
      <c r="T234" s="158"/>
      <c r="AT234" s="153" t="s">
        <v>164</v>
      </c>
      <c r="AU234" s="153" t="s">
        <v>162</v>
      </c>
      <c r="AV234" s="13" t="s">
        <v>90</v>
      </c>
      <c r="AW234" s="13" t="s">
        <v>34</v>
      </c>
      <c r="AX234" s="13" t="s">
        <v>88</v>
      </c>
      <c r="AY234" s="153" t="s">
        <v>152</v>
      </c>
    </row>
    <row r="235" spans="2:65" s="1" customFormat="1" ht="24.2" customHeight="1">
      <c r="B235" s="32"/>
      <c r="C235" s="132" t="s">
        <v>298</v>
      </c>
      <c r="D235" s="132" t="s">
        <v>156</v>
      </c>
      <c r="E235" s="133" t="s">
        <v>299</v>
      </c>
      <c r="F235" s="134" t="s">
        <v>300</v>
      </c>
      <c r="G235" s="135" t="s">
        <v>186</v>
      </c>
      <c r="H235" s="136">
        <v>65.099999999999994</v>
      </c>
      <c r="I235" s="137"/>
      <c r="J235" s="138">
        <f>ROUND(I235*H235,2)</f>
        <v>0</v>
      </c>
      <c r="K235" s="134" t="s">
        <v>160</v>
      </c>
      <c r="L235" s="32"/>
      <c r="M235" s="139" t="s">
        <v>1</v>
      </c>
      <c r="N235" s="140" t="s">
        <v>45</v>
      </c>
      <c r="P235" s="141">
        <f>O235*H235</f>
        <v>0</v>
      </c>
      <c r="Q235" s="141">
        <v>0</v>
      </c>
      <c r="R235" s="141">
        <f>Q235*H235</f>
        <v>0</v>
      </c>
      <c r="S235" s="141">
        <v>0</v>
      </c>
      <c r="T235" s="142">
        <f>S235*H235</f>
        <v>0</v>
      </c>
      <c r="AR235" s="143" t="s">
        <v>161</v>
      </c>
      <c r="AT235" s="143" t="s">
        <v>156</v>
      </c>
      <c r="AU235" s="143" t="s">
        <v>162</v>
      </c>
      <c r="AY235" s="17" t="s">
        <v>152</v>
      </c>
      <c r="BE235" s="144">
        <f>IF(N235="základní",J235,0)</f>
        <v>0</v>
      </c>
      <c r="BF235" s="144">
        <f>IF(N235="snížená",J235,0)</f>
        <v>0</v>
      </c>
      <c r="BG235" s="144">
        <f>IF(N235="zákl. přenesená",J235,0)</f>
        <v>0</v>
      </c>
      <c r="BH235" s="144">
        <f>IF(N235="sníž. přenesená",J235,0)</f>
        <v>0</v>
      </c>
      <c r="BI235" s="144">
        <f>IF(N235="nulová",J235,0)</f>
        <v>0</v>
      </c>
      <c r="BJ235" s="17" t="s">
        <v>88</v>
      </c>
      <c r="BK235" s="144">
        <f>ROUND(I235*H235,2)</f>
        <v>0</v>
      </c>
      <c r="BL235" s="17" t="s">
        <v>161</v>
      </c>
      <c r="BM235" s="143" t="s">
        <v>301</v>
      </c>
    </row>
    <row r="236" spans="2:65" s="12" customFormat="1" ht="11.25">
      <c r="B236" s="145"/>
      <c r="D236" s="146" t="s">
        <v>164</v>
      </c>
      <c r="E236" s="147" t="s">
        <v>1</v>
      </c>
      <c r="F236" s="148" t="s">
        <v>278</v>
      </c>
      <c r="H236" s="147" t="s">
        <v>1</v>
      </c>
      <c r="I236" s="149"/>
      <c r="L236" s="145"/>
      <c r="M236" s="150"/>
      <c r="T236" s="151"/>
      <c r="AT236" s="147" t="s">
        <v>164</v>
      </c>
      <c r="AU236" s="147" t="s">
        <v>162</v>
      </c>
      <c r="AV236" s="12" t="s">
        <v>88</v>
      </c>
      <c r="AW236" s="12" t="s">
        <v>34</v>
      </c>
      <c r="AX236" s="12" t="s">
        <v>80</v>
      </c>
      <c r="AY236" s="147" t="s">
        <v>152</v>
      </c>
    </row>
    <row r="237" spans="2:65" s="13" customFormat="1" ht="11.25">
      <c r="B237" s="152"/>
      <c r="D237" s="146" t="s">
        <v>164</v>
      </c>
      <c r="E237" s="153" t="s">
        <v>1</v>
      </c>
      <c r="F237" s="154" t="s">
        <v>302</v>
      </c>
      <c r="H237" s="155">
        <v>65.099999999999994</v>
      </c>
      <c r="I237" s="156"/>
      <c r="L237" s="152"/>
      <c r="M237" s="157"/>
      <c r="T237" s="158"/>
      <c r="AT237" s="153" t="s">
        <v>164</v>
      </c>
      <c r="AU237" s="153" t="s">
        <v>162</v>
      </c>
      <c r="AV237" s="13" t="s">
        <v>90</v>
      </c>
      <c r="AW237" s="13" t="s">
        <v>34</v>
      </c>
      <c r="AX237" s="13" t="s">
        <v>88</v>
      </c>
      <c r="AY237" s="153" t="s">
        <v>152</v>
      </c>
    </row>
    <row r="238" spans="2:65" s="11" customFormat="1" ht="20.85" customHeight="1">
      <c r="B238" s="120"/>
      <c r="D238" s="121" t="s">
        <v>79</v>
      </c>
      <c r="E238" s="130" t="s">
        <v>303</v>
      </c>
      <c r="F238" s="130" t="s">
        <v>304</v>
      </c>
      <c r="I238" s="123"/>
      <c r="J238" s="131">
        <f>BK238</f>
        <v>0</v>
      </c>
      <c r="L238" s="120"/>
      <c r="M238" s="125"/>
      <c r="P238" s="126">
        <f>SUM(P239:P263)</f>
        <v>0</v>
      </c>
      <c r="R238" s="126">
        <f>SUM(R239:R263)</f>
        <v>0</v>
      </c>
      <c r="T238" s="127">
        <f>SUM(T239:T263)</f>
        <v>0</v>
      </c>
      <c r="AR238" s="121" t="s">
        <v>88</v>
      </c>
      <c r="AT238" s="128" t="s">
        <v>79</v>
      </c>
      <c r="AU238" s="128" t="s">
        <v>90</v>
      </c>
      <c r="AY238" s="121" t="s">
        <v>152</v>
      </c>
      <c r="BK238" s="129">
        <f>SUM(BK239:BK263)</f>
        <v>0</v>
      </c>
    </row>
    <row r="239" spans="2:65" s="1" customFormat="1" ht="33" customHeight="1">
      <c r="B239" s="32"/>
      <c r="C239" s="132" t="s">
        <v>7</v>
      </c>
      <c r="D239" s="132" t="s">
        <v>156</v>
      </c>
      <c r="E239" s="133" t="s">
        <v>305</v>
      </c>
      <c r="F239" s="134" t="s">
        <v>306</v>
      </c>
      <c r="G239" s="135" t="s">
        <v>186</v>
      </c>
      <c r="H239" s="136">
        <v>8168</v>
      </c>
      <c r="I239" s="137"/>
      <c r="J239" s="138">
        <f>ROUND(I239*H239,2)</f>
        <v>0</v>
      </c>
      <c r="K239" s="134" t="s">
        <v>160</v>
      </c>
      <c r="L239" s="32"/>
      <c r="M239" s="139" t="s">
        <v>1</v>
      </c>
      <c r="N239" s="140" t="s">
        <v>45</v>
      </c>
      <c r="P239" s="141">
        <f>O239*H239</f>
        <v>0</v>
      </c>
      <c r="Q239" s="141">
        <v>0</v>
      </c>
      <c r="R239" s="141">
        <f>Q239*H239</f>
        <v>0</v>
      </c>
      <c r="S239" s="141">
        <v>0</v>
      </c>
      <c r="T239" s="142">
        <f>S239*H239</f>
        <v>0</v>
      </c>
      <c r="AR239" s="143" t="s">
        <v>161</v>
      </c>
      <c r="AT239" s="143" t="s">
        <v>156</v>
      </c>
      <c r="AU239" s="143" t="s">
        <v>162</v>
      </c>
      <c r="AY239" s="17" t="s">
        <v>152</v>
      </c>
      <c r="BE239" s="144">
        <f>IF(N239="základní",J239,0)</f>
        <v>0</v>
      </c>
      <c r="BF239" s="144">
        <f>IF(N239="snížená",J239,0)</f>
        <v>0</v>
      </c>
      <c r="BG239" s="144">
        <f>IF(N239="zákl. přenesená",J239,0)</f>
        <v>0</v>
      </c>
      <c r="BH239" s="144">
        <f>IF(N239="sníž. přenesená",J239,0)</f>
        <v>0</v>
      </c>
      <c r="BI239" s="144">
        <f>IF(N239="nulová",J239,0)</f>
        <v>0</v>
      </c>
      <c r="BJ239" s="17" t="s">
        <v>88</v>
      </c>
      <c r="BK239" s="144">
        <f>ROUND(I239*H239,2)</f>
        <v>0</v>
      </c>
      <c r="BL239" s="17" t="s">
        <v>161</v>
      </c>
      <c r="BM239" s="143" t="s">
        <v>307</v>
      </c>
    </row>
    <row r="240" spans="2:65" s="13" customFormat="1" ht="22.5">
      <c r="B240" s="152"/>
      <c r="D240" s="146" t="s">
        <v>164</v>
      </c>
      <c r="E240" s="153" t="s">
        <v>1</v>
      </c>
      <c r="F240" s="154" t="s">
        <v>308</v>
      </c>
      <c r="H240" s="155">
        <v>7525</v>
      </c>
      <c r="I240" s="156"/>
      <c r="L240" s="152"/>
      <c r="M240" s="157"/>
      <c r="T240" s="158"/>
      <c r="AT240" s="153" t="s">
        <v>164</v>
      </c>
      <c r="AU240" s="153" t="s">
        <v>162</v>
      </c>
      <c r="AV240" s="13" t="s">
        <v>90</v>
      </c>
      <c r="AW240" s="13" t="s">
        <v>34</v>
      </c>
      <c r="AX240" s="13" t="s">
        <v>80</v>
      </c>
      <c r="AY240" s="153" t="s">
        <v>152</v>
      </c>
    </row>
    <row r="241" spans="2:65" s="13" customFormat="1" ht="22.5">
      <c r="B241" s="152"/>
      <c r="D241" s="146" t="s">
        <v>164</v>
      </c>
      <c r="E241" s="153" t="s">
        <v>1</v>
      </c>
      <c r="F241" s="154" t="s">
        <v>309</v>
      </c>
      <c r="H241" s="155">
        <v>325</v>
      </c>
      <c r="I241" s="156"/>
      <c r="L241" s="152"/>
      <c r="M241" s="157"/>
      <c r="T241" s="158"/>
      <c r="AT241" s="153" t="s">
        <v>164</v>
      </c>
      <c r="AU241" s="153" t="s">
        <v>162</v>
      </c>
      <c r="AV241" s="13" t="s">
        <v>90</v>
      </c>
      <c r="AW241" s="13" t="s">
        <v>34</v>
      </c>
      <c r="AX241" s="13" t="s">
        <v>80</v>
      </c>
      <c r="AY241" s="153" t="s">
        <v>152</v>
      </c>
    </row>
    <row r="242" spans="2:65" s="13" customFormat="1" ht="22.5">
      <c r="B242" s="152"/>
      <c r="D242" s="146" t="s">
        <v>164</v>
      </c>
      <c r="E242" s="153" t="s">
        <v>1</v>
      </c>
      <c r="F242" s="154" t="s">
        <v>310</v>
      </c>
      <c r="H242" s="155">
        <v>318</v>
      </c>
      <c r="I242" s="156"/>
      <c r="L242" s="152"/>
      <c r="M242" s="157"/>
      <c r="T242" s="158"/>
      <c r="AT242" s="153" t="s">
        <v>164</v>
      </c>
      <c r="AU242" s="153" t="s">
        <v>162</v>
      </c>
      <c r="AV242" s="13" t="s">
        <v>90</v>
      </c>
      <c r="AW242" s="13" t="s">
        <v>34</v>
      </c>
      <c r="AX242" s="13" t="s">
        <v>80</v>
      </c>
      <c r="AY242" s="153" t="s">
        <v>152</v>
      </c>
    </row>
    <row r="243" spans="2:65" s="14" customFormat="1" ht="11.25">
      <c r="B243" s="159"/>
      <c r="D243" s="146" t="s">
        <v>164</v>
      </c>
      <c r="E243" s="160" t="s">
        <v>1</v>
      </c>
      <c r="F243" s="161" t="s">
        <v>169</v>
      </c>
      <c r="H243" s="162">
        <v>8168</v>
      </c>
      <c r="I243" s="163"/>
      <c r="L243" s="159"/>
      <c r="M243" s="164"/>
      <c r="T243" s="165"/>
      <c r="AT243" s="160" t="s">
        <v>164</v>
      </c>
      <c r="AU243" s="160" t="s">
        <v>162</v>
      </c>
      <c r="AV243" s="14" t="s">
        <v>161</v>
      </c>
      <c r="AW243" s="14" t="s">
        <v>34</v>
      </c>
      <c r="AX243" s="14" t="s">
        <v>88</v>
      </c>
      <c r="AY243" s="160" t="s">
        <v>152</v>
      </c>
    </row>
    <row r="244" spans="2:65" s="1" customFormat="1" ht="24.2" customHeight="1">
      <c r="B244" s="32"/>
      <c r="C244" s="132" t="s">
        <v>311</v>
      </c>
      <c r="D244" s="132" t="s">
        <v>156</v>
      </c>
      <c r="E244" s="133" t="s">
        <v>312</v>
      </c>
      <c r="F244" s="134" t="s">
        <v>313</v>
      </c>
      <c r="G244" s="135" t="s">
        <v>186</v>
      </c>
      <c r="H244" s="136">
        <v>15050</v>
      </c>
      <c r="I244" s="137"/>
      <c r="J244" s="138">
        <f>ROUND(I244*H244,2)</f>
        <v>0</v>
      </c>
      <c r="K244" s="134" t="s">
        <v>1</v>
      </c>
      <c r="L244" s="32"/>
      <c r="M244" s="139" t="s">
        <v>1</v>
      </c>
      <c r="N244" s="140" t="s">
        <v>45</v>
      </c>
      <c r="P244" s="141">
        <f>O244*H244</f>
        <v>0</v>
      </c>
      <c r="Q244" s="141">
        <v>0</v>
      </c>
      <c r="R244" s="141">
        <f>Q244*H244</f>
        <v>0</v>
      </c>
      <c r="S244" s="141">
        <v>0</v>
      </c>
      <c r="T244" s="142">
        <f>S244*H244</f>
        <v>0</v>
      </c>
      <c r="AR244" s="143" t="s">
        <v>161</v>
      </c>
      <c r="AT244" s="143" t="s">
        <v>156</v>
      </c>
      <c r="AU244" s="143" t="s">
        <v>162</v>
      </c>
      <c r="AY244" s="17" t="s">
        <v>152</v>
      </c>
      <c r="BE244" s="144">
        <f>IF(N244="základní",J244,0)</f>
        <v>0</v>
      </c>
      <c r="BF244" s="144">
        <f>IF(N244="snížená",J244,0)</f>
        <v>0</v>
      </c>
      <c r="BG244" s="144">
        <f>IF(N244="zákl. přenesená",J244,0)</f>
        <v>0</v>
      </c>
      <c r="BH244" s="144">
        <f>IF(N244="sníž. přenesená",J244,0)</f>
        <v>0</v>
      </c>
      <c r="BI244" s="144">
        <f>IF(N244="nulová",J244,0)</f>
        <v>0</v>
      </c>
      <c r="BJ244" s="17" t="s">
        <v>88</v>
      </c>
      <c r="BK244" s="144">
        <f>ROUND(I244*H244,2)</f>
        <v>0</v>
      </c>
      <c r="BL244" s="17" t="s">
        <v>161</v>
      </c>
      <c r="BM244" s="143" t="s">
        <v>314</v>
      </c>
    </row>
    <row r="245" spans="2:65" s="13" customFormat="1" ht="22.5">
      <c r="B245" s="152"/>
      <c r="D245" s="146" t="s">
        <v>164</v>
      </c>
      <c r="E245" s="153" t="s">
        <v>1</v>
      </c>
      <c r="F245" s="154" t="s">
        <v>315</v>
      </c>
      <c r="H245" s="155">
        <v>15050</v>
      </c>
      <c r="I245" s="156"/>
      <c r="L245" s="152"/>
      <c r="M245" s="157"/>
      <c r="T245" s="158"/>
      <c r="AT245" s="153" t="s">
        <v>164</v>
      </c>
      <c r="AU245" s="153" t="s">
        <v>162</v>
      </c>
      <c r="AV245" s="13" t="s">
        <v>90</v>
      </c>
      <c r="AW245" s="13" t="s">
        <v>34</v>
      </c>
      <c r="AX245" s="13" t="s">
        <v>88</v>
      </c>
      <c r="AY245" s="153" t="s">
        <v>152</v>
      </c>
    </row>
    <row r="246" spans="2:65" s="1" customFormat="1" ht="24.2" customHeight="1">
      <c r="B246" s="32"/>
      <c r="C246" s="132" t="s">
        <v>316</v>
      </c>
      <c r="D246" s="132" t="s">
        <v>156</v>
      </c>
      <c r="E246" s="133" t="s">
        <v>317</v>
      </c>
      <c r="F246" s="134" t="s">
        <v>318</v>
      </c>
      <c r="G246" s="135" t="s">
        <v>186</v>
      </c>
      <c r="H246" s="136">
        <v>643</v>
      </c>
      <c r="I246" s="137"/>
      <c r="J246" s="138">
        <f>ROUND(I246*H246,2)</f>
        <v>0</v>
      </c>
      <c r="K246" s="134" t="s">
        <v>160</v>
      </c>
      <c r="L246" s="32"/>
      <c r="M246" s="139" t="s">
        <v>1</v>
      </c>
      <c r="N246" s="140" t="s">
        <v>45</v>
      </c>
      <c r="P246" s="141">
        <f>O246*H246</f>
        <v>0</v>
      </c>
      <c r="Q246" s="141">
        <v>0</v>
      </c>
      <c r="R246" s="141">
        <f>Q246*H246</f>
        <v>0</v>
      </c>
      <c r="S246" s="141">
        <v>0</v>
      </c>
      <c r="T246" s="142">
        <f>S246*H246</f>
        <v>0</v>
      </c>
      <c r="AR246" s="143" t="s">
        <v>161</v>
      </c>
      <c r="AT246" s="143" t="s">
        <v>156</v>
      </c>
      <c r="AU246" s="143" t="s">
        <v>162</v>
      </c>
      <c r="AY246" s="17" t="s">
        <v>152</v>
      </c>
      <c r="BE246" s="144">
        <f>IF(N246="základní",J246,0)</f>
        <v>0</v>
      </c>
      <c r="BF246" s="144">
        <f>IF(N246="snížená",J246,0)</f>
        <v>0</v>
      </c>
      <c r="BG246" s="144">
        <f>IF(N246="zákl. přenesená",J246,0)</f>
        <v>0</v>
      </c>
      <c r="BH246" s="144">
        <f>IF(N246="sníž. přenesená",J246,0)</f>
        <v>0</v>
      </c>
      <c r="BI246" s="144">
        <f>IF(N246="nulová",J246,0)</f>
        <v>0</v>
      </c>
      <c r="BJ246" s="17" t="s">
        <v>88</v>
      </c>
      <c r="BK246" s="144">
        <f>ROUND(I246*H246,2)</f>
        <v>0</v>
      </c>
      <c r="BL246" s="17" t="s">
        <v>161</v>
      </c>
      <c r="BM246" s="143" t="s">
        <v>319</v>
      </c>
    </row>
    <row r="247" spans="2:65" s="13" customFormat="1" ht="22.5">
      <c r="B247" s="152"/>
      <c r="D247" s="146" t="s">
        <v>164</v>
      </c>
      <c r="E247" s="153" t="s">
        <v>1</v>
      </c>
      <c r="F247" s="154" t="s">
        <v>309</v>
      </c>
      <c r="H247" s="155">
        <v>325</v>
      </c>
      <c r="I247" s="156"/>
      <c r="L247" s="152"/>
      <c r="M247" s="157"/>
      <c r="T247" s="158"/>
      <c r="AT247" s="153" t="s">
        <v>164</v>
      </c>
      <c r="AU247" s="153" t="s">
        <v>162</v>
      </c>
      <c r="AV247" s="13" t="s">
        <v>90</v>
      </c>
      <c r="AW247" s="13" t="s">
        <v>34</v>
      </c>
      <c r="AX247" s="13" t="s">
        <v>80</v>
      </c>
      <c r="AY247" s="153" t="s">
        <v>152</v>
      </c>
    </row>
    <row r="248" spans="2:65" s="13" customFormat="1" ht="22.5">
      <c r="B248" s="152"/>
      <c r="D248" s="146" t="s">
        <v>164</v>
      </c>
      <c r="E248" s="153" t="s">
        <v>1</v>
      </c>
      <c r="F248" s="154" t="s">
        <v>310</v>
      </c>
      <c r="H248" s="155">
        <v>318</v>
      </c>
      <c r="I248" s="156"/>
      <c r="L248" s="152"/>
      <c r="M248" s="157"/>
      <c r="T248" s="158"/>
      <c r="AT248" s="153" t="s">
        <v>164</v>
      </c>
      <c r="AU248" s="153" t="s">
        <v>162</v>
      </c>
      <c r="AV248" s="13" t="s">
        <v>90</v>
      </c>
      <c r="AW248" s="13" t="s">
        <v>34</v>
      </c>
      <c r="AX248" s="13" t="s">
        <v>80</v>
      </c>
      <c r="AY248" s="153" t="s">
        <v>152</v>
      </c>
    </row>
    <row r="249" spans="2:65" s="14" customFormat="1" ht="11.25">
      <c r="B249" s="159"/>
      <c r="D249" s="146" t="s">
        <v>164</v>
      </c>
      <c r="E249" s="160" t="s">
        <v>1</v>
      </c>
      <c r="F249" s="161" t="s">
        <v>169</v>
      </c>
      <c r="H249" s="162">
        <v>643</v>
      </c>
      <c r="I249" s="163"/>
      <c r="L249" s="159"/>
      <c r="M249" s="164"/>
      <c r="T249" s="165"/>
      <c r="AT249" s="160" t="s">
        <v>164</v>
      </c>
      <c r="AU249" s="160" t="s">
        <v>162</v>
      </c>
      <c r="AV249" s="14" t="s">
        <v>161</v>
      </c>
      <c r="AW249" s="14" t="s">
        <v>34</v>
      </c>
      <c r="AX249" s="14" t="s">
        <v>88</v>
      </c>
      <c r="AY249" s="160" t="s">
        <v>152</v>
      </c>
    </row>
    <row r="250" spans="2:65" s="1" customFormat="1" ht="24.2" customHeight="1">
      <c r="B250" s="32"/>
      <c r="C250" s="132" t="s">
        <v>320</v>
      </c>
      <c r="D250" s="132" t="s">
        <v>156</v>
      </c>
      <c r="E250" s="133" t="s">
        <v>321</v>
      </c>
      <c r="F250" s="134" t="s">
        <v>322</v>
      </c>
      <c r="G250" s="135" t="s">
        <v>186</v>
      </c>
      <c r="H250" s="136">
        <v>7525</v>
      </c>
      <c r="I250" s="137"/>
      <c r="J250" s="138">
        <f>ROUND(I250*H250,2)</f>
        <v>0</v>
      </c>
      <c r="K250" s="134" t="s">
        <v>160</v>
      </c>
      <c r="L250" s="32"/>
      <c r="M250" s="139" t="s">
        <v>1</v>
      </c>
      <c r="N250" s="140" t="s">
        <v>45</v>
      </c>
      <c r="P250" s="141">
        <f>O250*H250</f>
        <v>0</v>
      </c>
      <c r="Q250" s="141">
        <v>0</v>
      </c>
      <c r="R250" s="141">
        <f>Q250*H250</f>
        <v>0</v>
      </c>
      <c r="S250" s="141">
        <v>0</v>
      </c>
      <c r="T250" s="142">
        <f>S250*H250</f>
        <v>0</v>
      </c>
      <c r="AR250" s="143" t="s">
        <v>161</v>
      </c>
      <c r="AT250" s="143" t="s">
        <v>156</v>
      </c>
      <c r="AU250" s="143" t="s">
        <v>162</v>
      </c>
      <c r="AY250" s="17" t="s">
        <v>152</v>
      </c>
      <c r="BE250" s="144">
        <f>IF(N250="základní",J250,0)</f>
        <v>0</v>
      </c>
      <c r="BF250" s="144">
        <f>IF(N250="snížená",J250,0)</f>
        <v>0</v>
      </c>
      <c r="BG250" s="144">
        <f>IF(N250="zákl. přenesená",J250,0)</f>
        <v>0</v>
      </c>
      <c r="BH250" s="144">
        <f>IF(N250="sníž. přenesená",J250,0)</f>
        <v>0</v>
      </c>
      <c r="BI250" s="144">
        <f>IF(N250="nulová",J250,0)</f>
        <v>0</v>
      </c>
      <c r="BJ250" s="17" t="s">
        <v>88</v>
      </c>
      <c r="BK250" s="144">
        <f>ROUND(I250*H250,2)</f>
        <v>0</v>
      </c>
      <c r="BL250" s="17" t="s">
        <v>161</v>
      </c>
      <c r="BM250" s="143" t="s">
        <v>323</v>
      </c>
    </row>
    <row r="251" spans="2:65" s="13" customFormat="1" ht="22.5">
      <c r="B251" s="152"/>
      <c r="D251" s="146" t="s">
        <v>164</v>
      </c>
      <c r="E251" s="153" t="s">
        <v>1</v>
      </c>
      <c r="F251" s="154" t="s">
        <v>308</v>
      </c>
      <c r="H251" s="155">
        <v>7525</v>
      </c>
      <c r="I251" s="156"/>
      <c r="L251" s="152"/>
      <c r="M251" s="157"/>
      <c r="T251" s="158"/>
      <c r="AT251" s="153" t="s">
        <v>164</v>
      </c>
      <c r="AU251" s="153" t="s">
        <v>162</v>
      </c>
      <c r="AV251" s="13" t="s">
        <v>90</v>
      </c>
      <c r="AW251" s="13" t="s">
        <v>34</v>
      </c>
      <c r="AX251" s="13" t="s">
        <v>88</v>
      </c>
      <c r="AY251" s="153" t="s">
        <v>152</v>
      </c>
    </row>
    <row r="252" spans="2:65" s="1" customFormat="1" ht="33" customHeight="1">
      <c r="B252" s="32"/>
      <c r="C252" s="132" t="s">
        <v>324</v>
      </c>
      <c r="D252" s="132" t="s">
        <v>156</v>
      </c>
      <c r="E252" s="133" t="s">
        <v>325</v>
      </c>
      <c r="F252" s="134" t="s">
        <v>326</v>
      </c>
      <c r="G252" s="135" t="s">
        <v>186</v>
      </c>
      <c r="H252" s="136">
        <v>7525</v>
      </c>
      <c r="I252" s="137"/>
      <c r="J252" s="138">
        <f>ROUND(I252*H252,2)</f>
        <v>0</v>
      </c>
      <c r="K252" s="134" t="s">
        <v>160</v>
      </c>
      <c r="L252" s="32"/>
      <c r="M252" s="139" t="s">
        <v>1</v>
      </c>
      <c r="N252" s="140" t="s">
        <v>45</v>
      </c>
      <c r="P252" s="141">
        <f>O252*H252</f>
        <v>0</v>
      </c>
      <c r="Q252" s="141">
        <v>0</v>
      </c>
      <c r="R252" s="141">
        <f>Q252*H252</f>
        <v>0</v>
      </c>
      <c r="S252" s="141">
        <v>0</v>
      </c>
      <c r="T252" s="142">
        <f>S252*H252</f>
        <v>0</v>
      </c>
      <c r="AR252" s="143" t="s">
        <v>161</v>
      </c>
      <c r="AT252" s="143" t="s">
        <v>156</v>
      </c>
      <c r="AU252" s="143" t="s">
        <v>162</v>
      </c>
      <c r="AY252" s="17" t="s">
        <v>152</v>
      </c>
      <c r="BE252" s="144">
        <f>IF(N252="základní",J252,0)</f>
        <v>0</v>
      </c>
      <c r="BF252" s="144">
        <f>IF(N252="snížená",J252,0)</f>
        <v>0</v>
      </c>
      <c r="BG252" s="144">
        <f>IF(N252="zákl. přenesená",J252,0)</f>
        <v>0</v>
      </c>
      <c r="BH252" s="144">
        <f>IF(N252="sníž. přenesená",J252,0)</f>
        <v>0</v>
      </c>
      <c r="BI252" s="144">
        <f>IF(N252="nulová",J252,0)</f>
        <v>0</v>
      </c>
      <c r="BJ252" s="17" t="s">
        <v>88</v>
      </c>
      <c r="BK252" s="144">
        <f>ROUND(I252*H252,2)</f>
        <v>0</v>
      </c>
      <c r="BL252" s="17" t="s">
        <v>161</v>
      </c>
      <c r="BM252" s="143" t="s">
        <v>327</v>
      </c>
    </row>
    <row r="253" spans="2:65" s="13" customFormat="1" ht="22.5">
      <c r="B253" s="152"/>
      <c r="D253" s="146" t="s">
        <v>164</v>
      </c>
      <c r="E253" s="153" t="s">
        <v>1</v>
      </c>
      <c r="F253" s="154" t="s">
        <v>308</v>
      </c>
      <c r="H253" s="155">
        <v>7525</v>
      </c>
      <c r="I253" s="156"/>
      <c r="L253" s="152"/>
      <c r="M253" s="157"/>
      <c r="T253" s="158"/>
      <c r="AT253" s="153" t="s">
        <v>164</v>
      </c>
      <c r="AU253" s="153" t="s">
        <v>162</v>
      </c>
      <c r="AV253" s="13" t="s">
        <v>90</v>
      </c>
      <c r="AW253" s="13" t="s">
        <v>34</v>
      </c>
      <c r="AX253" s="13" t="s">
        <v>88</v>
      </c>
      <c r="AY253" s="153" t="s">
        <v>152</v>
      </c>
    </row>
    <row r="254" spans="2:65" s="1" customFormat="1" ht="33" customHeight="1">
      <c r="B254" s="32"/>
      <c r="C254" s="132" t="s">
        <v>328</v>
      </c>
      <c r="D254" s="132" t="s">
        <v>156</v>
      </c>
      <c r="E254" s="133" t="s">
        <v>329</v>
      </c>
      <c r="F254" s="134" t="s">
        <v>330</v>
      </c>
      <c r="G254" s="135" t="s">
        <v>186</v>
      </c>
      <c r="H254" s="136">
        <v>643</v>
      </c>
      <c r="I254" s="137"/>
      <c r="J254" s="138">
        <f>ROUND(I254*H254,2)</f>
        <v>0</v>
      </c>
      <c r="K254" s="134" t="s">
        <v>160</v>
      </c>
      <c r="L254" s="32"/>
      <c r="M254" s="139" t="s">
        <v>1</v>
      </c>
      <c r="N254" s="140" t="s">
        <v>45</v>
      </c>
      <c r="P254" s="141">
        <f>O254*H254</f>
        <v>0</v>
      </c>
      <c r="Q254" s="141">
        <v>0</v>
      </c>
      <c r="R254" s="141">
        <f>Q254*H254</f>
        <v>0</v>
      </c>
      <c r="S254" s="141">
        <v>0</v>
      </c>
      <c r="T254" s="142">
        <f>S254*H254</f>
        <v>0</v>
      </c>
      <c r="AR254" s="143" t="s">
        <v>161</v>
      </c>
      <c r="AT254" s="143" t="s">
        <v>156</v>
      </c>
      <c r="AU254" s="143" t="s">
        <v>162</v>
      </c>
      <c r="AY254" s="17" t="s">
        <v>152</v>
      </c>
      <c r="BE254" s="144">
        <f>IF(N254="základní",J254,0)</f>
        <v>0</v>
      </c>
      <c r="BF254" s="144">
        <f>IF(N254="snížená",J254,0)</f>
        <v>0</v>
      </c>
      <c r="BG254" s="144">
        <f>IF(N254="zákl. přenesená",J254,0)</f>
        <v>0</v>
      </c>
      <c r="BH254" s="144">
        <f>IF(N254="sníž. přenesená",J254,0)</f>
        <v>0</v>
      </c>
      <c r="BI254" s="144">
        <f>IF(N254="nulová",J254,0)</f>
        <v>0</v>
      </c>
      <c r="BJ254" s="17" t="s">
        <v>88</v>
      </c>
      <c r="BK254" s="144">
        <f>ROUND(I254*H254,2)</f>
        <v>0</v>
      </c>
      <c r="BL254" s="17" t="s">
        <v>161</v>
      </c>
      <c r="BM254" s="143" t="s">
        <v>331</v>
      </c>
    </row>
    <row r="255" spans="2:65" s="13" customFormat="1" ht="22.5">
      <c r="B255" s="152"/>
      <c r="D255" s="146" t="s">
        <v>164</v>
      </c>
      <c r="E255" s="153" t="s">
        <v>1</v>
      </c>
      <c r="F255" s="154" t="s">
        <v>309</v>
      </c>
      <c r="H255" s="155">
        <v>325</v>
      </c>
      <c r="I255" s="156"/>
      <c r="L255" s="152"/>
      <c r="M255" s="157"/>
      <c r="T255" s="158"/>
      <c r="AT255" s="153" t="s">
        <v>164</v>
      </c>
      <c r="AU255" s="153" t="s">
        <v>162</v>
      </c>
      <c r="AV255" s="13" t="s">
        <v>90</v>
      </c>
      <c r="AW255" s="13" t="s">
        <v>34</v>
      </c>
      <c r="AX255" s="13" t="s">
        <v>80</v>
      </c>
      <c r="AY255" s="153" t="s">
        <v>152</v>
      </c>
    </row>
    <row r="256" spans="2:65" s="13" customFormat="1" ht="22.5">
      <c r="B256" s="152"/>
      <c r="D256" s="146" t="s">
        <v>164</v>
      </c>
      <c r="E256" s="153" t="s">
        <v>1</v>
      </c>
      <c r="F256" s="154" t="s">
        <v>310</v>
      </c>
      <c r="H256" s="155">
        <v>318</v>
      </c>
      <c r="I256" s="156"/>
      <c r="L256" s="152"/>
      <c r="M256" s="157"/>
      <c r="T256" s="158"/>
      <c r="AT256" s="153" t="s">
        <v>164</v>
      </c>
      <c r="AU256" s="153" t="s">
        <v>162</v>
      </c>
      <c r="AV256" s="13" t="s">
        <v>90</v>
      </c>
      <c r="AW256" s="13" t="s">
        <v>34</v>
      </c>
      <c r="AX256" s="13" t="s">
        <v>80</v>
      </c>
      <c r="AY256" s="153" t="s">
        <v>152</v>
      </c>
    </row>
    <row r="257" spans="2:65" s="14" customFormat="1" ht="11.25">
      <c r="B257" s="159"/>
      <c r="D257" s="146" t="s">
        <v>164</v>
      </c>
      <c r="E257" s="160" t="s">
        <v>1</v>
      </c>
      <c r="F257" s="161" t="s">
        <v>169</v>
      </c>
      <c r="H257" s="162">
        <v>643</v>
      </c>
      <c r="I257" s="163"/>
      <c r="L257" s="159"/>
      <c r="M257" s="164"/>
      <c r="T257" s="165"/>
      <c r="AT257" s="160" t="s">
        <v>164</v>
      </c>
      <c r="AU257" s="160" t="s">
        <v>162</v>
      </c>
      <c r="AV257" s="14" t="s">
        <v>161</v>
      </c>
      <c r="AW257" s="14" t="s">
        <v>34</v>
      </c>
      <c r="AX257" s="14" t="s">
        <v>88</v>
      </c>
      <c r="AY257" s="160" t="s">
        <v>152</v>
      </c>
    </row>
    <row r="258" spans="2:65" s="1" customFormat="1" ht="24.2" customHeight="1">
      <c r="B258" s="32"/>
      <c r="C258" s="132" t="s">
        <v>332</v>
      </c>
      <c r="D258" s="132" t="s">
        <v>156</v>
      </c>
      <c r="E258" s="133" t="s">
        <v>333</v>
      </c>
      <c r="F258" s="134" t="s">
        <v>334</v>
      </c>
      <c r="G258" s="135" t="s">
        <v>186</v>
      </c>
      <c r="H258" s="136">
        <v>643</v>
      </c>
      <c r="I258" s="137"/>
      <c r="J258" s="138">
        <f>ROUND(I258*H258,2)</f>
        <v>0</v>
      </c>
      <c r="K258" s="134" t="s">
        <v>160</v>
      </c>
      <c r="L258" s="32"/>
      <c r="M258" s="139" t="s">
        <v>1</v>
      </c>
      <c r="N258" s="140" t="s">
        <v>45</v>
      </c>
      <c r="P258" s="141">
        <f>O258*H258</f>
        <v>0</v>
      </c>
      <c r="Q258" s="141">
        <v>0</v>
      </c>
      <c r="R258" s="141">
        <f>Q258*H258</f>
        <v>0</v>
      </c>
      <c r="S258" s="141">
        <v>0</v>
      </c>
      <c r="T258" s="142">
        <f>S258*H258</f>
        <v>0</v>
      </c>
      <c r="AR258" s="143" t="s">
        <v>161</v>
      </c>
      <c r="AT258" s="143" t="s">
        <v>156</v>
      </c>
      <c r="AU258" s="143" t="s">
        <v>162</v>
      </c>
      <c r="AY258" s="17" t="s">
        <v>152</v>
      </c>
      <c r="BE258" s="144">
        <f>IF(N258="základní",J258,0)</f>
        <v>0</v>
      </c>
      <c r="BF258" s="144">
        <f>IF(N258="snížená",J258,0)</f>
        <v>0</v>
      </c>
      <c r="BG258" s="144">
        <f>IF(N258="zákl. přenesená",J258,0)</f>
        <v>0</v>
      </c>
      <c r="BH258" s="144">
        <f>IF(N258="sníž. přenesená",J258,0)</f>
        <v>0</v>
      </c>
      <c r="BI258" s="144">
        <f>IF(N258="nulová",J258,0)</f>
        <v>0</v>
      </c>
      <c r="BJ258" s="17" t="s">
        <v>88</v>
      </c>
      <c r="BK258" s="144">
        <f>ROUND(I258*H258,2)</f>
        <v>0</v>
      </c>
      <c r="BL258" s="17" t="s">
        <v>161</v>
      </c>
      <c r="BM258" s="143" t="s">
        <v>335</v>
      </c>
    </row>
    <row r="259" spans="2:65" s="13" customFormat="1" ht="22.5">
      <c r="B259" s="152"/>
      <c r="D259" s="146" t="s">
        <v>164</v>
      </c>
      <c r="E259" s="153" t="s">
        <v>1</v>
      </c>
      <c r="F259" s="154" t="s">
        <v>309</v>
      </c>
      <c r="H259" s="155">
        <v>325</v>
      </c>
      <c r="I259" s="156"/>
      <c r="L259" s="152"/>
      <c r="M259" s="157"/>
      <c r="T259" s="158"/>
      <c r="AT259" s="153" t="s">
        <v>164</v>
      </c>
      <c r="AU259" s="153" t="s">
        <v>162</v>
      </c>
      <c r="AV259" s="13" t="s">
        <v>90</v>
      </c>
      <c r="AW259" s="13" t="s">
        <v>34</v>
      </c>
      <c r="AX259" s="13" t="s">
        <v>80</v>
      </c>
      <c r="AY259" s="153" t="s">
        <v>152</v>
      </c>
    </row>
    <row r="260" spans="2:65" s="13" customFormat="1" ht="22.5">
      <c r="B260" s="152"/>
      <c r="D260" s="146" t="s">
        <v>164</v>
      </c>
      <c r="E260" s="153" t="s">
        <v>1</v>
      </c>
      <c r="F260" s="154" t="s">
        <v>310</v>
      </c>
      <c r="H260" s="155">
        <v>318</v>
      </c>
      <c r="I260" s="156"/>
      <c r="L260" s="152"/>
      <c r="M260" s="157"/>
      <c r="T260" s="158"/>
      <c r="AT260" s="153" t="s">
        <v>164</v>
      </c>
      <c r="AU260" s="153" t="s">
        <v>162</v>
      </c>
      <c r="AV260" s="13" t="s">
        <v>90</v>
      </c>
      <c r="AW260" s="13" t="s">
        <v>34</v>
      </c>
      <c r="AX260" s="13" t="s">
        <v>80</v>
      </c>
      <c r="AY260" s="153" t="s">
        <v>152</v>
      </c>
    </row>
    <row r="261" spans="2:65" s="14" customFormat="1" ht="11.25">
      <c r="B261" s="159"/>
      <c r="D261" s="146" t="s">
        <v>164</v>
      </c>
      <c r="E261" s="160" t="s">
        <v>1</v>
      </c>
      <c r="F261" s="161" t="s">
        <v>169</v>
      </c>
      <c r="H261" s="162">
        <v>643</v>
      </c>
      <c r="I261" s="163"/>
      <c r="L261" s="159"/>
      <c r="M261" s="164"/>
      <c r="T261" s="165"/>
      <c r="AT261" s="160" t="s">
        <v>164</v>
      </c>
      <c r="AU261" s="160" t="s">
        <v>162</v>
      </c>
      <c r="AV261" s="14" t="s">
        <v>161</v>
      </c>
      <c r="AW261" s="14" t="s">
        <v>34</v>
      </c>
      <c r="AX261" s="14" t="s">
        <v>88</v>
      </c>
      <c r="AY261" s="160" t="s">
        <v>152</v>
      </c>
    </row>
    <row r="262" spans="2:65" s="1" customFormat="1" ht="24.2" customHeight="1">
      <c r="B262" s="32"/>
      <c r="C262" s="132" t="s">
        <v>336</v>
      </c>
      <c r="D262" s="132" t="s">
        <v>156</v>
      </c>
      <c r="E262" s="133" t="s">
        <v>337</v>
      </c>
      <c r="F262" s="134" t="s">
        <v>338</v>
      </c>
      <c r="G262" s="135" t="s">
        <v>186</v>
      </c>
      <c r="H262" s="136">
        <v>7525</v>
      </c>
      <c r="I262" s="137"/>
      <c r="J262" s="138">
        <f>ROUND(I262*H262,2)</f>
        <v>0</v>
      </c>
      <c r="K262" s="134" t="s">
        <v>160</v>
      </c>
      <c r="L262" s="32"/>
      <c r="M262" s="139" t="s">
        <v>1</v>
      </c>
      <c r="N262" s="140" t="s">
        <v>45</v>
      </c>
      <c r="P262" s="141">
        <f>O262*H262</f>
        <v>0</v>
      </c>
      <c r="Q262" s="141">
        <v>0</v>
      </c>
      <c r="R262" s="141">
        <f>Q262*H262</f>
        <v>0</v>
      </c>
      <c r="S262" s="141">
        <v>0</v>
      </c>
      <c r="T262" s="142">
        <f>S262*H262</f>
        <v>0</v>
      </c>
      <c r="AR262" s="143" t="s">
        <v>161</v>
      </c>
      <c r="AT262" s="143" t="s">
        <v>156</v>
      </c>
      <c r="AU262" s="143" t="s">
        <v>162</v>
      </c>
      <c r="AY262" s="17" t="s">
        <v>152</v>
      </c>
      <c r="BE262" s="144">
        <f>IF(N262="základní",J262,0)</f>
        <v>0</v>
      </c>
      <c r="BF262" s="144">
        <f>IF(N262="snížená",J262,0)</f>
        <v>0</v>
      </c>
      <c r="BG262" s="144">
        <f>IF(N262="zákl. přenesená",J262,0)</f>
        <v>0</v>
      </c>
      <c r="BH262" s="144">
        <f>IF(N262="sníž. přenesená",J262,0)</f>
        <v>0</v>
      </c>
      <c r="BI262" s="144">
        <f>IF(N262="nulová",J262,0)</f>
        <v>0</v>
      </c>
      <c r="BJ262" s="17" t="s">
        <v>88</v>
      </c>
      <c r="BK262" s="144">
        <f>ROUND(I262*H262,2)</f>
        <v>0</v>
      </c>
      <c r="BL262" s="17" t="s">
        <v>161</v>
      </c>
      <c r="BM262" s="143" t="s">
        <v>339</v>
      </c>
    </row>
    <row r="263" spans="2:65" s="13" customFormat="1" ht="22.5">
      <c r="B263" s="152"/>
      <c r="D263" s="146" t="s">
        <v>164</v>
      </c>
      <c r="E263" s="153" t="s">
        <v>1</v>
      </c>
      <c r="F263" s="154" t="s">
        <v>308</v>
      </c>
      <c r="H263" s="155">
        <v>7525</v>
      </c>
      <c r="I263" s="156"/>
      <c r="L263" s="152"/>
      <c r="M263" s="157"/>
      <c r="T263" s="158"/>
      <c r="AT263" s="153" t="s">
        <v>164</v>
      </c>
      <c r="AU263" s="153" t="s">
        <v>162</v>
      </c>
      <c r="AV263" s="13" t="s">
        <v>90</v>
      </c>
      <c r="AW263" s="13" t="s">
        <v>34</v>
      </c>
      <c r="AX263" s="13" t="s">
        <v>88</v>
      </c>
      <c r="AY263" s="153" t="s">
        <v>152</v>
      </c>
    </row>
    <row r="264" spans="2:65" s="11" customFormat="1" ht="20.85" customHeight="1">
      <c r="B264" s="120"/>
      <c r="D264" s="121" t="s">
        <v>79</v>
      </c>
      <c r="E264" s="130" t="s">
        <v>340</v>
      </c>
      <c r="F264" s="130" t="s">
        <v>341</v>
      </c>
      <c r="I264" s="123"/>
      <c r="J264" s="131">
        <f>BK264</f>
        <v>0</v>
      </c>
      <c r="L264" s="120"/>
      <c r="M264" s="125"/>
      <c r="P264" s="126">
        <f>SUM(P265:P288)</f>
        <v>0</v>
      </c>
      <c r="R264" s="126">
        <f>SUM(R265:R288)</f>
        <v>33.326554000000002</v>
      </c>
      <c r="T264" s="127">
        <f>SUM(T265:T288)</f>
        <v>0</v>
      </c>
      <c r="AR264" s="121" t="s">
        <v>88</v>
      </c>
      <c r="AT264" s="128" t="s">
        <v>79</v>
      </c>
      <c r="AU264" s="128" t="s">
        <v>90</v>
      </c>
      <c r="AY264" s="121" t="s">
        <v>152</v>
      </c>
      <c r="BK264" s="129">
        <f>SUM(BK265:BK288)</f>
        <v>0</v>
      </c>
    </row>
    <row r="265" spans="2:65" s="1" customFormat="1" ht="24.2" customHeight="1">
      <c r="B265" s="32"/>
      <c r="C265" s="132" t="s">
        <v>342</v>
      </c>
      <c r="D265" s="132" t="s">
        <v>156</v>
      </c>
      <c r="E265" s="133" t="s">
        <v>343</v>
      </c>
      <c r="F265" s="134" t="s">
        <v>344</v>
      </c>
      <c r="G265" s="135" t="s">
        <v>186</v>
      </c>
      <c r="H265" s="136">
        <v>114.5</v>
      </c>
      <c r="I265" s="137"/>
      <c r="J265" s="138">
        <f>ROUND(I265*H265,2)</f>
        <v>0</v>
      </c>
      <c r="K265" s="134" t="s">
        <v>160</v>
      </c>
      <c r="L265" s="32"/>
      <c r="M265" s="139" t="s">
        <v>1</v>
      </c>
      <c r="N265" s="140" t="s">
        <v>45</v>
      </c>
      <c r="P265" s="141">
        <f>O265*H265</f>
        <v>0</v>
      </c>
      <c r="Q265" s="141">
        <v>0.11162</v>
      </c>
      <c r="R265" s="141">
        <f>Q265*H265</f>
        <v>12.78049</v>
      </c>
      <c r="S265" s="141">
        <v>0</v>
      </c>
      <c r="T265" s="142">
        <f>S265*H265</f>
        <v>0</v>
      </c>
      <c r="AR265" s="143" t="s">
        <v>161</v>
      </c>
      <c r="AT265" s="143" t="s">
        <v>156</v>
      </c>
      <c r="AU265" s="143" t="s">
        <v>162</v>
      </c>
      <c r="AY265" s="17" t="s">
        <v>152</v>
      </c>
      <c r="BE265" s="144">
        <f>IF(N265="základní",J265,0)</f>
        <v>0</v>
      </c>
      <c r="BF265" s="144">
        <f>IF(N265="snížená",J265,0)</f>
        <v>0</v>
      </c>
      <c r="BG265" s="144">
        <f>IF(N265="zákl. přenesená",J265,0)</f>
        <v>0</v>
      </c>
      <c r="BH265" s="144">
        <f>IF(N265="sníž. přenesená",J265,0)</f>
        <v>0</v>
      </c>
      <c r="BI265" s="144">
        <f>IF(N265="nulová",J265,0)</f>
        <v>0</v>
      </c>
      <c r="BJ265" s="17" t="s">
        <v>88</v>
      </c>
      <c r="BK265" s="144">
        <f>ROUND(I265*H265,2)</f>
        <v>0</v>
      </c>
      <c r="BL265" s="17" t="s">
        <v>161</v>
      </c>
      <c r="BM265" s="143" t="s">
        <v>345</v>
      </c>
    </row>
    <row r="266" spans="2:65" s="13" customFormat="1" ht="11.25">
      <c r="B266" s="152"/>
      <c r="D266" s="146" t="s">
        <v>164</v>
      </c>
      <c r="E266" s="153" t="s">
        <v>1</v>
      </c>
      <c r="F266" s="154" t="s">
        <v>346</v>
      </c>
      <c r="H266" s="155">
        <v>39</v>
      </c>
      <c r="I266" s="156"/>
      <c r="L266" s="152"/>
      <c r="M266" s="157"/>
      <c r="T266" s="158"/>
      <c r="AT266" s="153" t="s">
        <v>164</v>
      </c>
      <c r="AU266" s="153" t="s">
        <v>162</v>
      </c>
      <c r="AV266" s="13" t="s">
        <v>90</v>
      </c>
      <c r="AW266" s="13" t="s">
        <v>34</v>
      </c>
      <c r="AX266" s="13" t="s">
        <v>80</v>
      </c>
      <c r="AY266" s="153" t="s">
        <v>152</v>
      </c>
    </row>
    <row r="267" spans="2:65" s="13" customFormat="1" ht="11.25">
      <c r="B267" s="152"/>
      <c r="D267" s="146" t="s">
        <v>164</v>
      </c>
      <c r="E267" s="153" t="s">
        <v>1</v>
      </c>
      <c r="F267" s="154" t="s">
        <v>347</v>
      </c>
      <c r="H267" s="155">
        <v>43</v>
      </c>
      <c r="I267" s="156"/>
      <c r="L267" s="152"/>
      <c r="M267" s="157"/>
      <c r="T267" s="158"/>
      <c r="AT267" s="153" t="s">
        <v>164</v>
      </c>
      <c r="AU267" s="153" t="s">
        <v>162</v>
      </c>
      <c r="AV267" s="13" t="s">
        <v>90</v>
      </c>
      <c r="AW267" s="13" t="s">
        <v>34</v>
      </c>
      <c r="AX267" s="13" t="s">
        <v>80</v>
      </c>
      <c r="AY267" s="153" t="s">
        <v>152</v>
      </c>
    </row>
    <row r="268" spans="2:65" s="13" customFormat="1" ht="11.25">
      <c r="B268" s="152"/>
      <c r="D268" s="146" t="s">
        <v>164</v>
      </c>
      <c r="E268" s="153" t="s">
        <v>1</v>
      </c>
      <c r="F268" s="154" t="s">
        <v>348</v>
      </c>
      <c r="H268" s="155">
        <v>32.5</v>
      </c>
      <c r="I268" s="156"/>
      <c r="L268" s="152"/>
      <c r="M268" s="157"/>
      <c r="T268" s="158"/>
      <c r="AT268" s="153" t="s">
        <v>164</v>
      </c>
      <c r="AU268" s="153" t="s">
        <v>162</v>
      </c>
      <c r="AV268" s="13" t="s">
        <v>90</v>
      </c>
      <c r="AW268" s="13" t="s">
        <v>34</v>
      </c>
      <c r="AX268" s="13" t="s">
        <v>80</v>
      </c>
      <c r="AY268" s="153" t="s">
        <v>152</v>
      </c>
    </row>
    <row r="269" spans="2:65" s="14" customFormat="1" ht="11.25">
      <c r="B269" s="159"/>
      <c r="D269" s="146" t="s">
        <v>164</v>
      </c>
      <c r="E269" s="160" t="s">
        <v>1</v>
      </c>
      <c r="F269" s="161" t="s">
        <v>169</v>
      </c>
      <c r="H269" s="162">
        <v>114.5</v>
      </c>
      <c r="I269" s="163"/>
      <c r="L269" s="159"/>
      <c r="M269" s="164"/>
      <c r="T269" s="165"/>
      <c r="AT269" s="160" t="s">
        <v>164</v>
      </c>
      <c r="AU269" s="160" t="s">
        <v>162</v>
      </c>
      <c r="AV269" s="14" t="s">
        <v>161</v>
      </c>
      <c r="AW269" s="14" t="s">
        <v>34</v>
      </c>
      <c r="AX269" s="14" t="s">
        <v>88</v>
      </c>
      <c r="AY269" s="160" t="s">
        <v>152</v>
      </c>
    </row>
    <row r="270" spans="2:65" s="1" customFormat="1" ht="24.2" customHeight="1">
      <c r="B270" s="32"/>
      <c r="C270" s="173" t="s">
        <v>349</v>
      </c>
      <c r="D270" s="173" t="s">
        <v>247</v>
      </c>
      <c r="E270" s="174" t="s">
        <v>350</v>
      </c>
      <c r="F270" s="175" t="s">
        <v>351</v>
      </c>
      <c r="G270" s="176" t="s">
        <v>186</v>
      </c>
      <c r="H270" s="177">
        <v>103.122</v>
      </c>
      <c r="I270" s="178"/>
      <c r="J270" s="179">
        <f>ROUND(I270*H270,2)</f>
        <v>0</v>
      </c>
      <c r="K270" s="175" t="s">
        <v>160</v>
      </c>
      <c r="L270" s="180"/>
      <c r="M270" s="181" t="s">
        <v>1</v>
      </c>
      <c r="N270" s="182" t="s">
        <v>45</v>
      </c>
      <c r="P270" s="141">
        <f>O270*H270</f>
        <v>0</v>
      </c>
      <c r="Q270" s="141">
        <v>0.17599999999999999</v>
      </c>
      <c r="R270" s="141">
        <f>Q270*H270</f>
        <v>18.149471999999999</v>
      </c>
      <c r="S270" s="141">
        <v>0</v>
      </c>
      <c r="T270" s="142">
        <f>S270*H270</f>
        <v>0</v>
      </c>
      <c r="AR270" s="143" t="s">
        <v>221</v>
      </c>
      <c r="AT270" s="143" t="s">
        <v>247</v>
      </c>
      <c r="AU270" s="143" t="s">
        <v>162</v>
      </c>
      <c r="AY270" s="17" t="s">
        <v>152</v>
      </c>
      <c r="BE270" s="144">
        <f>IF(N270="základní",J270,0)</f>
        <v>0</v>
      </c>
      <c r="BF270" s="144">
        <f>IF(N270="snížená",J270,0)</f>
        <v>0</v>
      </c>
      <c r="BG270" s="144">
        <f>IF(N270="zákl. přenesená",J270,0)</f>
        <v>0</v>
      </c>
      <c r="BH270" s="144">
        <f>IF(N270="sníž. přenesená",J270,0)</f>
        <v>0</v>
      </c>
      <c r="BI270" s="144">
        <f>IF(N270="nulová",J270,0)</f>
        <v>0</v>
      </c>
      <c r="BJ270" s="17" t="s">
        <v>88</v>
      </c>
      <c r="BK270" s="144">
        <f>ROUND(I270*H270,2)</f>
        <v>0</v>
      </c>
      <c r="BL270" s="17" t="s">
        <v>161</v>
      </c>
      <c r="BM270" s="143" t="s">
        <v>352</v>
      </c>
    </row>
    <row r="271" spans="2:65" s="13" customFormat="1" ht="11.25">
      <c r="B271" s="152"/>
      <c r="D271" s="146" t="s">
        <v>164</v>
      </c>
      <c r="E271" s="153" t="s">
        <v>1</v>
      </c>
      <c r="F271" s="154" t="s">
        <v>353</v>
      </c>
      <c r="H271" s="155">
        <v>114.5</v>
      </c>
      <c r="I271" s="156"/>
      <c r="L271" s="152"/>
      <c r="M271" s="157"/>
      <c r="T271" s="158"/>
      <c r="AT271" s="153" t="s">
        <v>164</v>
      </c>
      <c r="AU271" s="153" t="s">
        <v>162</v>
      </c>
      <c r="AV271" s="13" t="s">
        <v>90</v>
      </c>
      <c r="AW271" s="13" t="s">
        <v>34</v>
      </c>
      <c r="AX271" s="13" t="s">
        <v>80</v>
      </c>
      <c r="AY271" s="153" t="s">
        <v>152</v>
      </c>
    </row>
    <row r="272" spans="2:65" s="13" customFormat="1" ht="11.25">
      <c r="B272" s="152"/>
      <c r="D272" s="146" t="s">
        <v>164</v>
      </c>
      <c r="E272" s="153" t="s">
        <v>1</v>
      </c>
      <c r="F272" s="154" t="s">
        <v>354</v>
      </c>
      <c r="H272" s="155">
        <v>-13.4</v>
      </c>
      <c r="I272" s="156"/>
      <c r="L272" s="152"/>
      <c r="M272" s="157"/>
      <c r="T272" s="158"/>
      <c r="AT272" s="153" t="s">
        <v>164</v>
      </c>
      <c r="AU272" s="153" t="s">
        <v>162</v>
      </c>
      <c r="AV272" s="13" t="s">
        <v>90</v>
      </c>
      <c r="AW272" s="13" t="s">
        <v>34</v>
      </c>
      <c r="AX272" s="13" t="s">
        <v>80</v>
      </c>
      <c r="AY272" s="153" t="s">
        <v>152</v>
      </c>
    </row>
    <row r="273" spans="2:65" s="15" customFormat="1" ht="11.25">
      <c r="B273" s="166"/>
      <c r="D273" s="146" t="s">
        <v>164</v>
      </c>
      <c r="E273" s="167" t="s">
        <v>1</v>
      </c>
      <c r="F273" s="168" t="s">
        <v>206</v>
      </c>
      <c r="H273" s="169">
        <v>101.1</v>
      </c>
      <c r="I273" s="170"/>
      <c r="L273" s="166"/>
      <c r="M273" s="171"/>
      <c r="T273" s="172"/>
      <c r="AT273" s="167" t="s">
        <v>164</v>
      </c>
      <c r="AU273" s="167" t="s">
        <v>162</v>
      </c>
      <c r="AV273" s="15" t="s">
        <v>162</v>
      </c>
      <c r="AW273" s="15" t="s">
        <v>34</v>
      </c>
      <c r="AX273" s="15" t="s">
        <v>80</v>
      </c>
      <c r="AY273" s="167" t="s">
        <v>152</v>
      </c>
    </row>
    <row r="274" spans="2:65" s="13" customFormat="1" ht="11.25">
      <c r="B274" s="152"/>
      <c r="D274" s="146" t="s">
        <v>164</v>
      </c>
      <c r="E274" s="153" t="s">
        <v>1</v>
      </c>
      <c r="F274" s="154" t="s">
        <v>355</v>
      </c>
      <c r="H274" s="155">
        <v>2.0219999999999998</v>
      </c>
      <c r="I274" s="156"/>
      <c r="L274" s="152"/>
      <c r="M274" s="157"/>
      <c r="T274" s="158"/>
      <c r="AT274" s="153" t="s">
        <v>164</v>
      </c>
      <c r="AU274" s="153" t="s">
        <v>162</v>
      </c>
      <c r="AV274" s="13" t="s">
        <v>90</v>
      </c>
      <c r="AW274" s="13" t="s">
        <v>34</v>
      </c>
      <c r="AX274" s="13" t="s">
        <v>80</v>
      </c>
      <c r="AY274" s="153" t="s">
        <v>152</v>
      </c>
    </row>
    <row r="275" spans="2:65" s="14" customFormat="1" ht="11.25">
      <c r="B275" s="159"/>
      <c r="D275" s="146" t="s">
        <v>164</v>
      </c>
      <c r="E275" s="160" t="s">
        <v>1</v>
      </c>
      <c r="F275" s="161" t="s">
        <v>169</v>
      </c>
      <c r="H275" s="162">
        <v>103.122</v>
      </c>
      <c r="I275" s="163"/>
      <c r="L275" s="159"/>
      <c r="M275" s="164"/>
      <c r="T275" s="165"/>
      <c r="AT275" s="160" t="s">
        <v>164</v>
      </c>
      <c r="AU275" s="160" t="s">
        <v>162</v>
      </c>
      <c r="AV275" s="14" t="s">
        <v>161</v>
      </c>
      <c r="AW275" s="14" t="s">
        <v>34</v>
      </c>
      <c r="AX275" s="14" t="s">
        <v>88</v>
      </c>
      <c r="AY275" s="160" t="s">
        <v>152</v>
      </c>
    </row>
    <row r="276" spans="2:65" s="1" customFormat="1" ht="33" customHeight="1">
      <c r="B276" s="32"/>
      <c r="C276" s="132" t="s">
        <v>356</v>
      </c>
      <c r="D276" s="132" t="s">
        <v>156</v>
      </c>
      <c r="E276" s="133" t="s">
        <v>357</v>
      </c>
      <c r="F276" s="134" t="s">
        <v>358</v>
      </c>
      <c r="G276" s="135" t="s">
        <v>186</v>
      </c>
      <c r="H276" s="136">
        <v>13.4</v>
      </c>
      <c r="I276" s="137"/>
      <c r="J276" s="138">
        <f>ROUND(I276*H276,2)</f>
        <v>0</v>
      </c>
      <c r="K276" s="134" t="s">
        <v>160</v>
      </c>
      <c r="L276" s="32"/>
      <c r="M276" s="139" t="s">
        <v>1</v>
      </c>
      <c r="N276" s="140" t="s">
        <v>45</v>
      </c>
      <c r="P276" s="141">
        <f>O276*H276</f>
        <v>0</v>
      </c>
      <c r="Q276" s="141">
        <v>0</v>
      </c>
      <c r="R276" s="141">
        <f>Q276*H276</f>
        <v>0</v>
      </c>
      <c r="S276" s="141">
        <v>0</v>
      </c>
      <c r="T276" s="142">
        <f>S276*H276</f>
        <v>0</v>
      </c>
      <c r="AR276" s="143" t="s">
        <v>161</v>
      </c>
      <c r="AT276" s="143" t="s">
        <v>156</v>
      </c>
      <c r="AU276" s="143" t="s">
        <v>162</v>
      </c>
      <c r="AY276" s="17" t="s">
        <v>152</v>
      </c>
      <c r="BE276" s="144">
        <f>IF(N276="základní",J276,0)</f>
        <v>0</v>
      </c>
      <c r="BF276" s="144">
        <f>IF(N276="snížená",J276,0)</f>
        <v>0</v>
      </c>
      <c r="BG276" s="144">
        <f>IF(N276="zákl. přenesená",J276,0)</f>
        <v>0</v>
      </c>
      <c r="BH276" s="144">
        <f>IF(N276="sníž. přenesená",J276,0)</f>
        <v>0</v>
      </c>
      <c r="BI276" s="144">
        <f>IF(N276="nulová",J276,0)</f>
        <v>0</v>
      </c>
      <c r="BJ276" s="17" t="s">
        <v>88</v>
      </c>
      <c r="BK276" s="144">
        <f>ROUND(I276*H276,2)</f>
        <v>0</v>
      </c>
      <c r="BL276" s="17" t="s">
        <v>161</v>
      </c>
      <c r="BM276" s="143" t="s">
        <v>359</v>
      </c>
    </row>
    <row r="277" spans="2:65" s="13" customFormat="1" ht="11.25">
      <c r="B277" s="152"/>
      <c r="D277" s="146" t="s">
        <v>164</v>
      </c>
      <c r="E277" s="153" t="s">
        <v>1</v>
      </c>
      <c r="F277" s="154" t="s">
        <v>360</v>
      </c>
      <c r="H277" s="155">
        <v>8.8000000000000007</v>
      </c>
      <c r="I277" s="156"/>
      <c r="L277" s="152"/>
      <c r="M277" s="157"/>
      <c r="T277" s="158"/>
      <c r="AT277" s="153" t="s">
        <v>164</v>
      </c>
      <c r="AU277" s="153" t="s">
        <v>162</v>
      </c>
      <c r="AV277" s="13" t="s">
        <v>90</v>
      </c>
      <c r="AW277" s="13" t="s">
        <v>34</v>
      </c>
      <c r="AX277" s="13" t="s">
        <v>80</v>
      </c>
      <c r="AY277" s="153" t="s">
        <v>152</v>
      </c>
    </row>
    <row r="278" spans="2:65" s="13" customFormat="1" ht="11.25">
      <c r="B278" s="152"/>
      <c r="D278" s="146" t="s">
        <v>164</v>
      </c>
      <c r="E278" s="153" t="s">
        <v>1</v>
      </c>
      <c r="F278" s="154" t="s">
        <v>361</v>
      </c>
      <c r="H278" s="155">
        <v>4.5999999999999996</v>
      </c>
      <c r="I278" s="156"/>
      <c r="L278" s="152"/>
      <c r="M278" s="157"/>
      <c r="T278" s="158"/>
      <c r="AT278" s="153" t="s">
        <v>164</v>
      </c>
      <c r="AU278" s="153" t="s">
        <v>162</v>
      </c>
      <c r="AV278" s="13" t="s">
        <v>90</v>
      </c>
      <c r="AW278" s="13" t="s">
        <v>34</v>
      </c>
      <c r="AX278" s="13" t="s">
        <v>80</v>
      </c>
      <c r="AY278" s="153" t="s">
        <v>152</v>
      </c>
    </row>
    <row r="279" spans="2:65" s="14" customFormat="1" ht="11.25">
      <c r="B279" s="159"/>
      <c r="D279" s="146" t="s">
        <v>164</v>
      </c>
      <c r="E279" s="160" t="s">
        <v>1</v>
      </c>
      <c r="F279" s="161" t="s">
        <v>169</v>
      </c>
      <c r="H279" s="162">
        <v>13.4</v>
      </c>
      <c r="I279" s="163"/>
      <c r="L279" s="159"/>
      <c r="M279" s="164"/>
      <c r="T279" s="165"/>
      <c r="AT279" s="160" t="s">
        <v>164</v>
      </c>
      <c r="AU279" s="160" t="s">
        <v>162</v>
      </c>
      <c r="AV279" s="14" t="s">
        <v>161</v>
      </c>
      <c r="AW279" s="14" t="s">
        <v>34</v>
      </c>
      <c r="AX279" s="14" t="s">
        <v>88</v>
      </c>
      <c r="AY279" s="160" t="s">
        <v>152</v>
      </c>
    </row>
    <row r="280" spans="2:65" s="1" customFormat="1" ht="24.2" customHeight="1">
      <c r="B280" s="32"/>
      <c r="C280" s="173" t="s">
        <v>362</v>
      </c>
      <c r="D280" s="173" t="s">
        <v>247</v>
      </c>
      <c r="E280" s="174" t="s">
        <v>363</v>
      </c>
      <c r="F280" s="175" t="s">
        <v>364</v>
      </c>
      <c r="G280" s="176" t="s">
        <v>186</v>
      </c>
      <c r="H280" s="177">
        <v>8.9760000000000009</v>
      </c>
      <c r="I280" s="178"/>
      <c r="J280" s="179">
        <f>ROUND(I280*H280,2)</f>
        <v>0</v>
      </c>
      <c r="K280" s="175" t="s">
        <v>160</v>
      </c>
      <c r="L280" s="180"/>
      <c r="M280" s="181" t="s">
        <v>1</v>
      </c>
      <c r="N280" s="182" t="s">
        <v>45</v>
      </c>
      <c r="P280" s="141">
        <f>O280*H280</f>
        <v>0</v>
      </c>
      <c r="Q280" s="141">
        <v>0.17499999999999999</v>
      </c>
      <c r="R280" s="141">
        <f>Q280*H280</f>
        <v>1.5708</v>
      </c>
      <c r="S280" s="141">
        <v>0</v>
      </c>
      <c r="T280" s="142">
        <f>S280*H280</f>
        <v>0</v>
      </c>
      <c r="AR280" s="143" t="s">
        <v>221</v>
      </c>
      <c r="AT280" s="143" t="s">
        <v>247</v>
      </c>
      <c r="AU280" s="143" t="s">
        <v>162</v>
      </c>
      <c r="AY280" s="17" t="s">
        <v>152</v>
      </c>
      <c r="BE280" s="144">
        <f>IF(N280="základní",J280,0)</f>
        <v>0</v>
      </c>
      <c r="BF280" s="144">
        <f>IF(N280="snížená",J280,0)</f>
        <v>0</v>
      </c>
      <c r="BG280" s="144">
        <f>IF(N280="zákl. přenesená",J280,0)</f>
        <v>0</v>
      </c>
      <c r="BH280" s="144">
        <f>IF(N280="sníž. přenesená",J280,0)</f>
        <v>0</v>
      </c>
      <c r="BI280" s="144">
        <f>IF(N280="nulová",J280,0)</f>
        <v>0</v>
      </c>
      <c r="BJ280" s="17" t="s">
        <v>88</v>
      </c>
      <c r="BK280" s="144">
        <f>ROUND(I280*H280,2)</f>
        <v>0</v>
      </c>
      <c r="BL280" s="17" t="s">
        <v>161</v>
      </c>
      <c r="BM280" s="143" t="s">
        <v>365</v>
      </c>
    </row>
    <row r="281" spans="2:65" s="13" customFormat="1" ht="11.25">
      <c r="B281" s="152"/>
      <c r="D281" s="146" t="s">
        <v>164</v>
      </c>
      <c r="E281" s="153" t="s">
        <v>1</v>
      </c>
      <c r="F281" s="154" t="s">
        <v>366</v>
      </c>
      <c r="H281" s="155">
        <v>8.8000000000000007</v>
      </c>
      <c r="I281" s="156"/>
      <c r="L281" s="152"/>
      <c r="M281" s="157"/>
      <c r="T281" s="158"/>
      <c r="AT281" s="153" t="s">
        <v>164</v>
      </c>
      <c r="AU281" s="153" t="s">
        <v>162</v>
      </c>
      <c r="AV281" s="13" t="s">
        <v>90</v>
      </c>
      <c r="AW281" s="13" t="s">
        <v>34</v>
      </c>
      <c r="AX281" s="13" t="s">
        <v>80</v>
      </c>
      <c r="AY281" s="153" t="s">
        <v>152</v>
      </c>
    </row>
    <row r="282" spans="2:65" s="13" customFormat="1" ht="11.25">
      <c r="B282" s="152"/>
      <c r="D282" s="146" t="s">
        <v>164</v>
      </c>
      <c r="E282" s="153" t="s">
        <v>1</v>
      </c>
      <c r="F282" s="154" t="s">
        <v>367</v>
      </c>
      <c r="H282" s="155">
        <v>0.17599999999999999</v>
      </c>
      <c r="I282" s="156"/>
      <c r="L282" s="152"/>
      <c r="M282" s="157"/>
      <c r="T282" s="158"/>
      <c r="AT282" s="153" t="s">
        <v>164</v>
      </c>
      <c r="AU282" s="153" t="s">
        <v>162</v>
      </c>
      <c r="AV282" s="13" t="s">
        <v>90</v>
      </c>
      <c r="AW282" s="13" t="s">
        <v>34</v>
      </c>
      <c r="AX282" s="13" t="s">
        <v>80</v>
      </c>
      <c r="AY282" s="153" t="s">
        <v>152</v>
      </c>
    </row>
    <row r="283" spans="2:65" s="14" customFormat="1" ht="11.25">
      <c r="B283" s="159"/>
      <c r="D283" s="146" t="s">
        <v>164</v>
      </c>
      <c r="E283" s="160" t="s">
        <v>1</v>
      </c>
      <c r="F283" s="161" t="s">
        <v>169</v>
      </c>
      <c r="H283" s="162">
        <v>8.9760000000000009</v>
      </c>
      <c r="I283" s="163"/>
      <c r="L283" s="159"/>
      <c r="M283" s="164"/>
      <c r="T283" s="165"/>
      <c r="AT283" s="160" t="s">
        <v>164</v>
      </c>
      <c r="AU283" s="160" t="s">
        <v>162</v>
      </c>
      <c r="AV283" s="14" t="s">
        <v>161</v>
      </c>
      <c r="AW283" s="14" t="s">
        <v>34</v>
      </c>
      <c r="AX283" s="14" t="s">
        <v>88</v>
      </c>
      <c r="AY283" s="160" t="s">
        <v>152</v>
      </c>
    </row>
    <row r="284" spans="2:65" s="1" customFormat="1" ht="24.2" customHeight="1">
      <c r="B284" s="32"/>
      <c r="C284" s="173" t="s">
        <v>368</v>
      </c>
      <c r="D284" s="173" t="s">
        <v>247</v>
      </c>
      <c r="E284" s="174" t="s">
        <v>369</v>
      </c>
      <c r="F284" s="175" t="s">
        <v>370</v>
      </c>
      <c r="G284" s="176" t="s">
        <v>186</v>
      </c>
      <c r="H284" s="177">
        <v>4.6920000000000002</v>
      </c>
      <c r="I284" s="178"/>
      <c r="J284" s="179">
        <f>ROUND(I284*H284,2)</f>
        <v>0</v>
      </c>
      <c r="K284" s="175" t="s">
        <v>1</v>
      </c>
      <c r="L284" s="180"/>
      <c r="M284" s="181" t="s">
        <v>1</v>
      </c>
      <c r="N284" s="182" t="s">
        <v>45</v>
      </c>
      <c r="P284" s="141">
        <f>O284*H284</f>
        <v>0</v>
      </c>
      <c r="Q284" s="141">
        <v>0.17599999999999999</v>
      </c>
      <c r="R284" s="141">
        <f>Q284*H284</f>
        <v>0.82579199999999997</v>
      </c>
      <c r="S284" s="141">
        <v>0</v>
      </c>
      <c r="T284" s="142">
        <f>S284*H284</f>
        <v>0</v>
      </c>
      <c r="AR284" s="143" t="s">
        <v>221</v>
      </c>
      <c r="AT284" s="143" t="s">
        <v>247</v>
      </c>
      <c r="AU284" s="143" t="s">
        <v>162</v>
      </c>
      <c r="AY284" s="17" t="s">
        <v>152</v>
      </c>
      <c r="BE284" s="144">
        <f>IF(N284="základní",J284,0)</f>
        <v>0</v>
      </c>
      <c r="BF284" s="144">
        <f>IF(N284="snížená",J284,0)</f>
        <v>0</v>
      </c>
      <c r="BG284" s="144">
        <f>IF(N284="zákl. přenesená",J284,0)</f>
        <v>0</v>
      </c>
      <c r="BH284" s="144">
        <f>IF(N284="sníž. přenesená",J284,0)</f>
        <v>0</v>
      </c>
      <c r="BI284" s="144">
        <f>IF(N284="nulová",J284,0)</f>
        <v>0</v>
      </c>
      <c r="BJ284" s="17" t="s">
        <v>88</v>
      </c>
      <c r="BK284" s="144">
        <f>ROUND(I284*H284,2)</f>
        <v>0</v>
      </c>
      <c r="BL284" s="17" t="s">
        <v>161</v>
      </c>
      <c r="BM284" s="143" t="s">
        <v>371</v>
      </c>
    </row>
    <row r="285" spans="2:65" s="12" customFormat="1" ht="11.25">
      <c r="B285" s="145"/>
      <c r="D285" s="146" t="s">
        <v>164</v>
      </c>
      <c r="E285" s="147" t="s">
        <v>1</v>
      </c>
      <c r="F285" s="148" t="s">
        <v>372</v>
      </c>
      <c r="H285" s="147" t="s">
        <v>1</v>
      </c>
      <c r="I285" s="149"/>
      <c r="L285" s="145"/>
      <c r="M285" s="150"/>
      <c r="T285" s="151"/>
      <c r="AT285" s="147" t="s">
        <v>164</v>
      </c>
      <c r="AU285" s="147" t="s">
        <v>162</v>
      </c>
      <c r="AV285" s="12" t="s">
        <v>88</v>
      </c>
      <c r="AW285" s="12" t="s">
        <v>34</v>
      </c>
      <c r="AX285" s="12" t="s">
        <v>80</v>
      </c>
      <c r="AY285" s="147" t="s">
        <v>152</v>
      </c>
    </row>
    <row r="286" spans="2:65" s="13" customFormat="1" ht="11.25">
      <c r="B286" s="152"/>
      <c r="D286" s="146" t="s">
        <v>164</v>
      </c>
      <c r="E286" s="153" t="s">
        <v>1</v>
      </c>
      <c r="F286" s="154" t="s">
        <v>373</v>
      </c>
      <c r="H286" s="155">
        <v>4.5999999999999996</v>
      </c>
      <c r="I286" s="156"/>
      <c r="L286" s="152"/>
      <c r="M286" s="157"/>
      <c r="T286" s="158"/>
      <c r="AT286" s="153" t="s">
        <v>164</v>
      </c>
      <c r="AU286" s="153" t="s">
        <v>162</v>
      </c>
      <c r="AV286" s="13" t="s">
        <v>90</v>
      </c>
      <c r="AW286" s="13" t="s">
        <v>34</v>
      </c>
      <c r="AX286" s="13" t="s">
        <v>80</v>
      </c>
      <c r="AY286" s="153" t="s">
        <v>152</v>
      </c>
    </row>
    <row r="287" spans="2:65" s="13" customFormat="1" ht="11.25">
      <c r="B287" s="152"/>
      <c r="D287" s="146" t="s">
        <v>164</v>
      </c>
      <c r="E287" s="153" t="s">
        <v>1</v>
      </c>
      <c r="F287" s="154" t="s">
        <v>374</v>
      </c>
      <c r="H287" s="155">
        <v>9.1999999999999998E-2</v>
      </c>
      <c r="I287" s="156"/>
      <c r="L287" s="152"/>
      <c r="M287" s="157"/>
      <c r="T287" s="158"/>
      <c r="AT287" s="153" t="s">
        <v>164</v>
      </c>
      <c r="AU287" s="153" t="s">
        <v>162</v>
      </c>
      <c r="AV287" s="13" t="s">
        <v>90</v>
      </c>
      <c r="AW287" s="13" t="s">
        <v>34</v>
      </c>
      <c r="AX287" s="13" t="s">
        <v>80</v>
      </c>
      <c r="AY287" s="153" t="s">
        <v>152</v>
      </c>
    </row>
    <row r="288" spans="2:65" s="14" customFormat="1" ht="11.25">
      <c r="B288" s="159"/>
      <c r="D288" s="146" t="s">
        <v>164</v>
      </c>
      <c r="E288" s="160" t="s">
        <v>1</v>
      </c>
      <c r="F288" s="161" t="s">
        <v>169</v>
      </c>
      <c r="H288" s="162">
        <v>4.6920000000000002</v>
      </c>
      <c r="I288" s="163"/>
      <c r="L288" s="159"/>
      <c r="M288" s="164"/>
      <c r="T288" s="165"/>
      <c r="AT288" s="160" t="s">
        <v>164</v>
      </c>
      <c r="AU288" s="160" t="s">
        <v>162</v>
      </c>
      <c r="AV288" s="14" t="s">
        <v>161</v>
      </c>
      <c r="AW288" s="14" t="s">
        <v>34</v>
      </c>
      <c r="AX288" s="14" t="s">
        <v>88</v>
      </c>
      <c r="AY288" s="160" t="s">
        <v>152</v>
      </c>
    </row>
    <row r="289" spans="2:65" s="11" customFormat="1" ht="20.85" customHeight="1">
      <c r="B289" s="120"/>
      <c r="D289" s="121" t="s">
        <v>79</v>
      </c>
      <c r="E289" s="130" t="s">
        <v>375</v>
      </c>
      <c r="F289" s="130" t="s">
        <v>376</v>
      </c>
      <c r="I289" s="123"/>
      <c r="J289" s="131">
        <f>BK289</f>
        <v>0</v>
      </c>
      <c r="L289" s="120"/>
      <c r="M289" s="125"/>
      <c r="P289" s="126">
        <f>SUM(P290:P298)</f>
        <v>0</v>
      </c>
      <c r="R289" s="126">
        <f>SUM(R290:R298)</f>
        <v>86.483679999999993</v>
      </c>
      <c r="T289" s="127">
        <f>SUM(T290:T298)</f>
        <v>0</v>
      </c>
      <c r="AR289" s="121" t="s">
        <v>88</v>
      </c>
      <c r="AT289" s="128" t="s">
        <v>79</v>
      </c>
      <c r="AU289" s="128" t="s">
        <v>90</v>
      </c>
      <c r="AY289" s="121" t="s">
        <v>152</v>
      </c>
      <c r="BK289" s="129">
        <f>SUM(BK290:BK298)</f>
        <v>0</v>
      </c>
    </row>
    <row r="290" spans="2:65" s="1" customFormat="1" ht="24.2" customHeight="1">
      <c r="B290" s="32"/>
      <c r="C290" s="132" t="s">
        <v>377</v>
      </c>
      <c r="D290" s="132" t="s">
        <v>156</v>
      </c>
      <c r="E290" s="133" t="s">
        <v>378</v>
      </c>
      <c r="F290" s="134" t="s">
        <v>379</v>
      </c>
      <c r="G290" s="135" t="s">
        <v>186</v>
      </c>
      <c r="H290" s="136">
        <v>142</v>
      </c>
      <c r="I290" s="137"/>
      <c r="J290" s="138">
        <f>ROUND(I290*H290,2)</f>
        <v>0</v>
      </c>
      <c r="K290" s="134" t="s">
        <v>160</v>
      </c>
      <c r="L290" s="32"/>
      <c r="M290" s="139" t="s">
        <v>1</v>
      </c>
      <c r="N290" s="140" t="s">
        <v>45</v>
      </c>
      <c r="P290" s="141">
        <f>O290*H290</f>
        <v>0</v>
      </c>
      <c r="Q290" s="141">
        <v>0.1837</v>
      </c>
      <c r="R290" s="141">
        <f>Q290*H290</f>
        <v>26.0854</v>
      </c>
      <c r="S290" s="141">
        <v>0</v>
      </c>
      <c r="T290" s="142">
        <f>S290*H290</f>
        <v>0</v>
      </c>
      <c r="AR290" s="143" t="s">
        <v>161</v>
      </c>
      <c r="AT290" s="143" t="s">
        <v>156</v>
      </c>
      <c r="AU290" s="143" t="s">
        <v>162</v>
      </c>
      <c r="AY290" s="17" t="s">
        <v>152</v>
      </c>
      <c r="BE290" s="144">
        <f>IF(N290="základní",J290,0)</f>
        <v>0</v>
      </c>
      <c r="BF290" s="144">
        <f>IF(N290="snížená",J290,0)</f>
        <v>0</v>
      </c>
      <c r="BG290" s="144">
        <f>IF(N290="zákl. přenesená",J290,0)</f>
        <v>0</v>
      </c>
      <c r="BH290" s="144">
        <f>IF(N290="sníž. přenesená",J290,0)</f>
        <v>0</v>
      </c>
      <c r="BI290" s="144">
        <f>IF(N290="nulová",J290,0)</f>
        <v>0</v>
      </c>
      <c r="BJ290" s="17" t="s">
        <v>88</v>
      </c>
      <c r="BK290" s="144">
        <f>ROUND(I290*H290,2)</f>
        <v>0</v>
      </c>
      <c r="BL290" s="17" t="s">
        <v>161</v>
      </c>
      <c r="BM290" s="143" t="s">
        <v>380</v>
      </c>
    </row>
    <row r="291" spans="2:65" s="13" customFormat="1" ht="11.25">
      <c r="B291" s="152"/>
      <c r="D291" s="146" t="s">
        <v>164</v>
      </c>
      <c r="E291" s="153" t="s">
        <v>1</v>
      </c>
      <c r="F291" s="154" t="s">
        <v>381</v>
      </c>
      <c r="H291" s="155">
        <v>62</v>
      </c>
      <c r="I291" s="156"/>
      <c r="L291" s="152"/>
      <c r="M291" s="157"/>
      <c r="T291" s="158"/>
      <c r="AT291" s="153" t="s">
        <v>164</v>
      </c>
      <c r="AU291" s="153" t="s">
        <v>162</v>
      </c>
      <c r="AV291" s="13" t="s">
        <v>90</v>
      </c>
      <c r="AW291" s="13" t="s">
        <v>34</v>
      </c>
      <c r="AX291" s="13" t="s">
        <v>80</v>
      </c>
      <c r="AY291" s="153" t="s">
        <v>152</v>
      </c>
    </row>
    <row r="292" spans="2:65" s="13" customFormat="1" ht="11.25">
      <c r="B292" s="152"/>
      <c r="D292" s="146" t="s">
        <v>164</v>
      </c>
      <c r="E292" s="153" t="s">
        <v>1</v>
      </c>
      <c r="F292" s="154" t="s">
        <v>382</v>
      </c>
      <c r="H292" s="155">
        <v>80</v>
      </c>
      <c r="I292" s="156"/>
      <c r="L292" s="152"/>
      <c r="M292" s="157"/>
      <c r="T292" s="158"/>
      <c r="AT292" s="153" t="s">
        <v>164</v>
      </c>
      <c r="AU292" s="153" t="s">
        <v>162</v>
      </c>
      <c r="AV292" s="13" t="s">
        <v>90</v>
      </c>
      <c r="AW292" s="13" t="s">
        <v>34</v>
      </c>
      <c r="AX292" s="13" t="s">
        <v>80</v>
      </c>
      <c r="AY292" s="153" t="s">
        <v>152</v>
      </c>
    </row>
    <row r="293" spans="2:65" s="14" customFormat="1" ht="11.25">
      <c r="B293" s="159"/>
      <c r="D293" s="146" t="s">
        <v>164</v>
      </c>
      <c r="E293" s="160" t="s">
        <v>1</v>
      </c>
      <c r="F293" s="161" t="s">
        <v>169</v>
      </c>
      <c r="H293" s="162">
        <v>142</v>
      </c>
      <c r="I293" s="163"/>
      <c r="L293" s="159"/>
      <c r="M293" s="164"/>
      <c r="T293" s="165"/>
      <c r="AT293" s="160" t="s">
        <v>164</v>
      </c>
      <c r="AU293" s="160" t="s">
        <v>162</v>
      </c>
      <c r="AV293" s="14" t="s">
        <v>161</v>
      </c>
      <c r="AW293" s="14" t="s">
        <v>34</v>
      </c>
      <c r="AX293" s="14" t="s">
        <v>88</v>
      </c>
      <c r="AY293" s="160" t="s">
        <v>152</v>
      </c>
    </row>
    <row r="294" spans="2:65" s="1" customFormat="1" ht="16.5" customHeight="1">
      <c r="B294" s="32"/>
      <c r="C294" s="173" t="s">
        <v>383</v>
      </c>
      <c r="D294" s="173" t="s">
        <v>247</v>
      </c>
      <c r="E294" s="174" t="s">
        <v>384</v>
      </c>
      <c r="F294" s="175" t="s">
        <v>385</v>
      </c>
      <c r="G294" s="176" t="s">
        <v>186</v>
      </c>
      <c r="H294" s="177">
        <v>144.84</v>
      </c>
      <c r="I294" s="178"/>
      <c r="J294" s="179">
        <f>ROUND(I294*H294,2)</f>
        <v>0</v>
      </c>
      <c r="K294" s="175" t="s">
        <v>160</v>
      </c>
      <c r="L294" s="180"/>
      <c r="M294" s="181" t="s">
        <v>1</v>
      </c>
      <c r="N294" s="182" t="s">
        <v>45</v>
      </c>
      <c r="P294" s="141">
        <f>O294*H294</f>
        <v>0</v>
      </c>
      <c r="Q294" s="141">
        <v>0.41699999999999998</v>
      </c>
      <c r="R294" s="141">
        <f>Q294*H294</f>
        <v>60.39828</v>
      </c>
      <c r="S294" s="141">
        <v>0</v>
      </c>
      <c r="T294" s="142">
        <f>S294*H294</f>
        <v>0</v>
      </c>
      <c r="AR294" s="143" t="s">
        <v>221</v>
      </c>
      <c r="AT294" s="143" t="s">
        <v>247</v>
      </c>
      <c r="AU294" s="143" t="s">
        <v>162</v>
      </c>
      <c r="AY294" s="17" t="s">
        <v>152</v>
      </c>
      <c r="BE294" s="144">
        <f>IF(N294="základní",J294,0)</f>
        <v>0</v>
      </c>
      <c r="BF294" s="144">
        <f>IF(N294="snížená",J294,0)</f>
        <v>0</v>
      </c>
      <c r="BG294" s="144">
        <f>IF(N294="zákl. přenesená",J294,0)</f>
        <v>0</v>
      </c>
      <c r="BH294" s="144">
        <f>IF(N294="sníž. přenesená",J294,0)</f>
        <v>0</v>
      </c>
      <c r="BI294" s="144">
        <f>IF(N294="nulová",J294,0)</f>
        <v>0</v>
      </c>
      <c r="BJ294" s="17" t="s">
        <v>88</v>
      </c>
      <c r="BK294" s="144">
        <f>ROUND(I294*H294,2)</f>
        <v>0</v>
      </c>
      <c r="BL294" s="17" t="s">
        <v>161</v>
      </c>
      <c r="BM294" s="143" t="s">
        <v>386</v>
      </c>
    </row>
    <row r="295" spans="2:65" s="13" customFormat="1" ht="11.25">
      <c r="B295" s="152"/>
      <c r="D295" s="146" t="s">
        <v>164</v>
      </c>
      <c r="E295" s="153" t="s">
        <v>1</v>
      </c>
      <c r="F295" s="154" t="s">
        <v>381</v>
      </c>
      <c r="H295" s="155">
        <v>62</v>
      </c>
      <c r="I295" s="156"/>
      <c r="L295" s="152"/>
      <c r="M295" s="157"/>
      <c r="T295" s="158"/>
      <c r="AT295" s="153" t="s">
        <v>164</v>
      </c>
      <c r="AU295" s="153" t="s">
        <v>162</v>
      </c>
      <c r="AV295" s="13" t="s">
        <v>90</v>
      </c>
      <c r="AW295" s="13" t="s">
        <v>34</v>
      </c>
      <c r="AX295" s="13" t="s">
        <v>80</v>
      </c>
      <c r="AY295" s="153" t="s">
        <v>152</v>
      </c>
    </row>
    <row r="296" spans="2:65" s="13" customFormat="1" ht="11.25">
      <c r="B296" s="152"/>
      <c r="D296" s="146" t="s">
        <v>164</v>
      </c>
      <c r="E296" s="153" t="s">
        <v>1</v>
      </c>
      <c r="F296" s="154" t="s">
        <v>382</v>
      </c>
      <c r="H296" s="155">
        <v>80</v>
      </c>
      <c r="I296" s="156"/>
      <c r="L296" s="152"/>
      <c r="M296" s="157"/>
      <c r="T296" s="158"/>
      <c r="AT296" s="153" t="s">
        <v>164</v>
      </c>
      <c r="AU296" s="153" t="s">
        <v>162</v>
      </c>
      <c r="AV296" s="13" t="s">
        <v>90</v>
      </c>
      <c r="AW296" s="13" t="s">
        <v>34</v>
      </c>
      <c r="AX296" s="13" t="s">
        <v>80</v>
      </c>
      <c r="AY296" s="153" t="s">
        <v>152</v>
      </c>
    </row>
    <row r="297" spans="2:65" s="14" customFormat="1" ht="11.25">
      <c r="B297" s="159"/>
      <c r="D297" s="146" t="s">
        <v>164</v>
      </c>
      <c r="E297" s="160" t="s">
        <v>1</v>
      </c>
      <c r="F297" s="161" t="s">
        <v>169</v>
      </c>
      <c r="H297" s="162">
        <v>142</v>
      </c>
      <c r="I297" s="163"/>
      <c r="L297" s="159"/>
      <c r="M297" s="164"/>
      <c r="T297" s="165"/>
      <c r="AT297" s="160" t="s">
        <v>164</v>
      </c>
      <c r="AU297" s="160" t="s">
        <v>162</v>
      </c>
      <c r="AV297" s="14" t="s">
        <v>161</v>
      </c>
      <c r="AW297" s="14" t="s">
        <v>34</v>
      </c>
      <c r="AX297" s="14" t="s">
        <v>88</v>
      </c>
      <c r="AY297" s="160" t="s">
        <v>152</v>
      </c>
    </row>
    <row r="298" spans="2:65" s="13" customFormat="1" ht="11.25">
      <c r="B298" s="152"/>
      <c r="D298" s="146" t="s">
        <v>164</v>
      </c>
      <c r="F298" s="154" t="s">
        <v>387</v>
      </c>
      <c r="H298" s="155">
        <v>144.84</v>
      </c>
      <c r="I298" s="156"/>
      <c r="L298" s="152"/>
      <c r="M298" s="157"/>
      <c r="T298" s="158"/>
      <c r="AT298" s="153" t="s">
        <v>164</v>
      </c>
      <c r="AU298" s="153" t="s">
        <v>162</v>
      </c>
      <c r="AV298" s="13" t="s">
        <v>90</v>
      </c>
      <c r="AW298" s="13" t="s">
        <v>4</v>
      </c>
      <c r="AX298" s="13" t="s">
        <v>88</v>
      </c>
      <c r="AY298" s="153" t="s">
        <v>152</v>
      </c>
    </row>
    <row r="299" spans="2:65" s="11" customFormat="1" ht="20.85" customHeight="1">
      <c r="B299" s="120"/>
      <c r="D299" s="121" t="s">
        <v>79</v>
      </c>
      <c r="E299" s="130" t="s">
        <v>388</v>
      </c>
      <c r="F299" s="130" t="s">
        <v>389</v>
      </c>
      <c r="I299" s="123"/>
      <c r="J299" s="131">
        <f>BK299</f>
        <v>0</v>
      </c>
      <c r="L299" s="120"/>
      <c r="M299" s="125"/>
      <c r="P299" s="126">
        <f>SUM(P300:P301)</f>
        <v>0</v>
      </c>
      <c r="R299" s="126">
        <f>SUM(R300:R301)</f>
        <v>70.724999999999994</v>
      </c>
      <c r="T299" s="127">
        <f>SUM(T300:T301)</f>
        <v>0</v>
      </c>
      <c r="AR299" s="121" t="s">
        <v>88</v>
      </c>
      <c r="AT299" s="128" t="s">
        <v>79</v>
      </c>
      <c r="AU299" s="128" t="s">
        <v>90</v>
      </c>
      <c r="AY299" s="121" t="s">
        <v>152</v>
      </c>
      <c r="BK299" s="129">
        <f>SUM(BK300:BK301)</f>
        <v>0</v>
      </c>
    </row>
    <row r="300" spans="2:65" s="1" customFormat="1" ht="16.5" customHeight="1">
      <c r="B300" s="32"/>
      <c r="C300" s="132" t="s">
        <v>390</v>
      </c>
      <c r="D300" s="132" t="s">
        <v>156</v>
      </c>
      <c r="E300" s="133" t="s">
        <v>391</v>
      </c>
      <c r="F300" s="134" t="s">
        <v>392</v>
      </c>
      <c r="G300" s="135" t="s">
        <v>186</v>
      </c>
      <c r="H300" s="136">
        <v>205</v>
      </c>
      <c r="I300" s="137"/>
      <c r="J300" s="138">
        <f>ROUND(I300*H300,2)</f>
        <v>0</v>
      </c>
      <c r="K300" s="134" t="s">
        <v>160</v>
      </c>
      <c r="L300" s="32"/>
      <c r="M300" s="139" t="s">
        <v>1</v>
      </c>
      <c r="N300" s="140" t="s">
        <v>45</v>
      </c>
      <c r="P300" s="141">
        <f>O300*H300</f>
        <v>0</v>
      </c>
      <c r="Q300" s="141">
        <v>0.34499999999999997</v>
      </c>
      <c r="R300" s="141">
        <f>Q300*H300</f>
        <v>70.724999999999994</v>
      </c>
      <c r="S300" s="141">
        <v>0</v>
      </c>
      <c r="T300" s="142">
        <f>S300*H300</f>
        <v>0</v>
      </c>
      <c r="AR300" s="143" t="s">
        <v>161</v>
      </c>
      <c r="AT300" s="143" t="s">
        <v>156</v>
      </c>
      <c r="AU300" s="143" t="s">
        <v>162</v>
      </c>
      <c r="AY300" s="17" t="s">
        <v>152</v>
      </c>
      <c r="BE300" s="144">
        <f>IF(N300="základní",J300,0)</f>
        <v>0</v>
      </c>
      <c r="BF300" s="144">
        <f>IF(N300="snížená",J300,0)</f>
        <v>0</v>
      </c>
      <c r="BG300" s="144">
        <f>IF(N300="zákl. přenesená",J300,0)</f>
        <v>0</v>
      </c>
      <c r="BH300" s="144">
        <f>IF(N300="sníž. přenesená",J300,0)</f>
        <v>0</v>
      </c>
      <c r="BI300" s="144">
        <f>IF(N300="nulová",J300,0)</f>
        <v>0</v>
      </c>
      <c r="BJ300" s="17" t="s">
        <v>88</v>
      </c>
      <c r="BK300" s="144">
        <f>ROUND(I300*H300,2)</f>
        <v>0</v>
      </c>
      <c r="BL300" s="17" t="s">
        <v>161</v>
      </c>
      <c r="BM300" s="143" t="s">
        <v>393</v>
      </c>
    </row>
    <row r="301" spans="2:65" s="13" customFormat="1" ht="22.5">
      <c r="B301" s="152"/>
      <c r="D301" s="146" t="s">
        <v>164</v>
      </c>
      <c r="E301" s="153" t="s">
        <v>1</v>
      </c>
      <c r="F301" s="154" t="s">
        <v>394</v>
      </c>
      <c r="H301" s="155">
        <v>205</v>
      </c>
      <c r="I301" s="156"/>
      <c r="L301" s="152"/>
      <c r="M301" s="157"/>
      <c r="T301" s="158"/>
      <c r="AT301" s="153" t="s">
        <v>164</v>
      </c>
      <c r="AU301" s="153" t="s">
        <v>162</v>
      </c>
      <c r="AV301" s="13" t="s">
        <v>90</v>
      </c>
      <c r="AW301" s="13" t="s">
        <v>34</v>
      </c>
      <c r="AX301" s="13" t="s">
        <v>88</v>
      </c>
      <c r="AY301" s="153" t="s">
        <v>152</v>
      </c>
    </row>
    <row r="302" spans="2:65" s="11" customFormat="1" ht="22.9" customHeight="1">
      <c r="B302" s="120"/>
      <c r="D302" s="121" t="s">
        <v>79</v>
      </c>
      <c r="E302" s="130" t="s">
        <v>221</v>
      </c>
      <c r="F302" s="130" t="s">
        <v>395</v>
      </c>
      <c r="I302" s="123"/>
      <c r="J302" s="131">
        <f>BK302</f>
        <v>0</v>
      </c>
      <c r="L302" s="120"/>
      <c r="M302" s="125"/>
      <c r="P302" s="126">
        <f>P303+P308+P321+P335</f>
        <v>0</v>
      </c>
      <c r="R302" s="126">
        <f>R303+R308+R321+R335</f>
        <v>683.03404499999999</v>
      </c>
      <c r="T302" s="127">
        <f>T303+T308+T321+T335</f>
        <v>0</v>
      </c>
      <c r="AR302" s="121" t="s">
        <v>88</v>
      </c>
      <c r="AT302" s="128" t="s">
        <v>79</v>
      </c>
      <c r="AU302" s="128" t="s">
        <v>88</v>
      </c>
      <c r="AY302" s="121" t="s">
        <v>152</v>
      </c>
      <c r="BK302" s="129">
        <f>BK303+BK308+BK321+BK335</f>
        <v>0</v>
      </c>
    </row>
    <row r="303" spans="2:65" s="11" customFormat="1" ht="20.85" customHeight="1">
      <c r="B303" s="120"/>
      <c r="D303" s="121" t="s">
        <v>79</v>
      </c>
      <c r="E303" s="130" t="s">
        <v>396</v>
      </c>
      <c r="F303" s="130" t="s">
        <v>397</v>
      </c>
      <c r="I303" s="123"/>
      <c r="J303" s="131">
        <f>BK303</f>
        <v>0</v>
      </c>
      <c r="L303" s="120"/>
      <c r="M303" s="125"/>
      <c r="P303" s="126">
        <f>SUM(P304:P307)</f>
        <v>0</v>
      </c>
      <c r="R303" s="126">
        <f>SUM(R304:R307)</f>
        <v>33.11748</v>
      </c>
      <c r="T303" s="127">
        <f>SUM(T304:T307)</f>
        <v>0</v>
      </c>
      <c r="AR303" s="121" t="s">
        <v>88</v>
      </c>
      <c r="AT303" s="128" t="s">
        <v>79</v>
      </c>
      <c r="AU303" s="128" t="s">
        <v>90</v>
      </c>
      <c r="AY303" s="121" t="s">
        <v>152</v>
      </c>
      <c r="BK303" s="129">
        <f>SUM(BK304:BK307)</f>
        <v>0</v>
      </c>
    </row>
    <row r="304" spans="2:65" s="1" customFormat="1" ht="24.2" customHeight="1">
      <c r="B304" s="32"/>
      <c r="C304" s="132" t="s">
        <v>398</v>
      </c>
      <c r="D304" s="132" t="s">
        <v>156</v>
      </c>
      <c r="E304" s="133" t="s">
        <v>399</v>
      </c>
      <c r="F304" s="134" t="s">
        <v>400</v>
      </c>
      <c r="G304" s="135" t="s">
        <v>401</v>
      </c>
      <c r="H304" s="136">
        <v>5</v>
      </c>
      <c r="I304" s="137"/>
      <c r="J304" s="138">
        <f>ROUND(I304*H304,2)</f>
        <v>0</v>
      </c>
      <c r="K304" s="134" t="s">
        <v>1</v>
      </c>
      <c r="L304" s="32"/>
      <c r="M304" s="139" t="s">
        <v>1</v>
      </c>
      <c r="N304" s="140" t="s">
        <v>45</v>
      </c>
      <c r="P304" s="141">
        <f>O304*H304</f>
        <v>0</v>
      </c>
      <c r="Q304" s="141">
        <v>0.42080000000000001</v>
      </c>
      <c r="R304" s="141">
        <f>Q304*H304</f>
        <v>2.1040000000000001</v>
      </c>
      <c r="S304" s="141">
        <v>0</v>
      </c>
      <c r="T304" s="142">
        <f>S304*H304</f>
        <v>0</v>
      </c>
      <c r="AR304" s="143" t="s">
        <v>161</v>
      </c>
      <c r="AT304" s="143" t="s">
        <v>156</v>
      </c>
      <c r="AU304" s="143" t="s">
        <v>162</v>
      </c>
      <c r="AY304" s="17" t="s">
        <v>152</v>
      </c>
      <c r="BE304" s="144">
        <f>IF(N304="základní",J304,0)</f>
        <v>0</v>
      </c>
      <c r="BF304" s="144">
        <f>IF(N304="snížená",J304,0)</f>
        <v>0</v>
      </c>
      <c r="BG304" s="144">
        <f>IF(N304="zákl. přenesená",J304,0)</f>
        <v>0</v>
      </c>
      <c r="BH304" s="144">
        <f>IF(N304="sníž. přenesená",J304,0)</f>
        <v>0</v>
      </c>
      <c r="BI304" s="144">
        <f>IF(N304="nulová",J304,0)</f>
        <v>0</v>
      </c>
      <c r="BJ304" s="17" t="s">
        <v>88</v>
      </c>
      <c r="BK304" s="144">
        <f>ROUND(I304*H304,2)</f>
        <v>0</v>
      </c>
      <c r="BL304" s="17" t="s">
        <v>161</v>
      </c>
      <c r="BM304" s="143" t="s">
        <v>402</v>
      </c>
    </row>
    <row r="305" spans="2:65" s="1" customFormat="1" ht="24.2" customHeight="1">
      <c r="B305" s="32"/>
      <c r="C305" s="132" t="s">
        <v>403</v>
      </c>
      <c r="D305" s="132" t="s">
        <v>156</v>
      </c>
      <c r="E305" s="133" t="s">
        <v>404</v>
      </c>
      <c r="F305" s="134" t="s">
        <v>405</v>
      </c>
      <c r="G305" s="135" t="s">
        <v>401</v>
      </c>
      <c r="H305" s="136">
        <v>5</v>
      </c>
      <c r="I305" s="137"/>
      <c r="J305" s="138">
        <f>ROUND(I305*H305,2)</f>
        <v>0</v>
      </c>
      <c r="K305" s="134" t="s">
        <v>1</v>
      </c>
      <c r="L305" s="32"/>
      <c r="M305" s="139" t="s">
        <v>1</v>
      </c>
      <c r="N305" s="140" t="s">
        <v>45</v>
      </c>
      <c r="P305" s="141">
        <f>O305*H305</f>
        <v>0</v>
      </c>
      <c r="Q305" s="141">
        <v>0.32973999999999998</v>
      </c>
      <c r="R305" s="141">
        <f>Q305*H305</f>
        <v>1.6486999999999998</v>
      </c>
      <c r="S305" s="141">
        <v>0</v>
      </c>
      <c r="T305" s="142">
        <f>S305*H305</f>
        <v>0</v>
      </c>
      <c r="AR305" s="143" t="s">
        <v>161</v>
      </c>
      <c r="AT305" s="143" t="s">
        <v>156</v>
      </c>
      <c r="AU305" s="143" t="s">
        <v>162</v>
      </c>
      <c r="AY305" s="17" t="s">
        <v>152</v>
      </c>
      <c r="BE305" s="144">
        <f>IF(N305="základní",J305,0)</f>
        <v>0</v>
      </c>
      <c r="BF305" s="144">
        <f>IF(N305="snížená",J305,0)</f>
        <v>0</v>
      </c>
      <c r="BG305" s="144">
        <f>IF(N305="zákl. přenesená",J305,0)</f>
        <v>0</v>
      </c>
      <c r="BH305" s="144">
        <f>IF(N305="sníž. přenesená",J305,0)</f>
        <v>0</v>
      </c>
      <c r="BI305" s="144">
        <f>IF(N305="nulová",J305,0)</f>
        <v>0</v>
      </c>
      <c r="BJ305" s="17" t="s">
        <v>88</v>
      </c>
      <c r="BK305" s="144">
        <f>ROUND(I305*H305,2)</f>
        <v>0</v>
      </c>
      <c r="BL305" s="17" t="s">
        <v>161</v>
      </c>
      <c r="BM305" s="143" t="s">
        <v>406</v>
      </c>
    </row>
    <row r="306" spans="2:65" s="1" customFormat="1" ht="33" customHeight="1">
      <c r="B306" s="32"/>
      <c r="C306" s="132" t="s">
        <v>407</v>
      </c>
      <c r="D306" s="132" t="s">
        <v>156</v>
      </c>
      <c r="E306" s="133" t="s">
        <v>408</v>
      </c>
      <c r="F306" s="134" t="s">
        <v>409</v>
      </c>
      <c r="G306" s="135" t="s">
        <v>401</v>
      </c>
      <c r="H306" s="136">
        <v>51</v>
      </c>
      <c r="I306" s="137"/>
      <c r="J306" s="138">
        <f>ROUND(I306*H306,2)</f>
        <v>0</v>
      </c>
      <c r="K306" s="134" t="s">
        <v>1</v>
      </c>
      <c r="L306" s="32"/>
      <c r="M306" s="139" t="s">
        <v>1</v>
      </c>
      <c r="N306" s="140" t="s">
        <v>45</v>
      </c>
      <c r="P306" s="141">
        <f>O306*H306</f>
        <v>0</v>
      </c>
      <c r="Q306" s="141">
        <v>0.31108000000000002</v>
      </c>
      <c r="R306" s="141">
        <f>Q306*H306</f>
        <v>15.865080000000001</v>
      </c>
      <c r="S306" s="141">
        <v>0</v>
      </c>
      <c r="T306" s="142">
        <f>S306*H306</f>
        <v>0</v>
      </c>
      <c r="AR306" s="143" t="s">
        <v>161</v>
      </c>
      <c r="AT306" s="143" t="s">
        <v>156</v>
      </c>
      <c r="AU306" s="143" t="s">
        <v>162</v>
      </c>
      <c r="AY306" s="17" t="s">
        <v>152</v>
      </c>
      <c r="BE306" s="144">
        <f>IF(N306="základní",J306,0)</f>
        <v>0</v>
      </c>
      <c r="BF306" s="144">
        <f>IF(N306="snížená",J306,0)</f>
        <v>0</v>
      </c>
      <c r="BG306" s="144">
        <f>IF(N306="zákl. přenesená",J306,0)</f>
        <v>0</v>
      </c>
      <c r="BH306" s="144">
        <f>IF(N306="sníž. přenesená",J306,0)</f>
        <v>0</v>
      </c>
      <c r="BI306" s="144">
        <f>IF(N306="nulová",J306,0)</f>
        <v>0</v>
      </c>
      <c r="BJ306" s="17" t="s">
        <v>88</v>
      </c>
      <c r="BK306" s="144">
        <f>ROUND(I306*H306,2)</f>
        <v>0</v>
      </c>
      <c r="BL306" s="17" t="s">
        <v>161</v>
      </c>
      <c r="BM306" s="143" t="s">
        <v>410</v>
      </c>
    </row>
    <row r="307" spans="2:65" s="1" customFormat="1" ht="33" customHeight="1">
      <c r="B307" s="32"/>
      <c r="C307" s="132" t="s">
        <v>411</v>
      </c>
      <c r="D307" s="132" t="s">
        <v>156</v>
      </c>
      <c r="E307" s="133" t="s">
        <v>412</v>
      </c>
      <c r="F307" s="134" t="s">
        <v>413</v>
      </c>
      <c r="G307" s="135" t="s">
        <v>401</v>
      </c>
      <c r="H307" s="136">
        <v>51</v>
      </c>
      <c r="I307" s="137"/>
      <c r="J307" s="138">
        <f>ROUND(I307*H307,2)</f>
        <v>0</v>
      </c>
      <c r="K307" s="134" t="s">
        <v>1</v>
      </c>
      <c r="L307" s="32"/>
      <c r="M307" s="139" t="s">
        <v>1</v>
      </c>
      <c r="N307" s="140" t="s">
        <v>45</v>
      </c>
      <c r="P307" s="141">
        <f>O307*H307</f>
        <v>0</v>
      </c>
      <c r="Q307" s="141">
        <v>0.26469999999999999</v>
      </c>
      <c r="R307" s="141">
        <f>Q307*H307</f>
        <v>13.499699999999999</v>
      </c>
      <c r="S307" s="141">
        <v>0</v>
      </c>
      <c r="T307" s="142">
        <f>S307*H307</f>
        <v>0</v>
      </c>
      <c r="AR307" s="143" t="s">
        <v>161</v>
      </c>
      <c r="AT307" s="143" t="s">
        <v>156</v>
      </c>
      <c r="AU307" s="143" t="s">
        <v>162</v>
      </c>
      <c r="AY307" s="17" t="s">
        <v>152</v>
      </c>
      <c r="BE307" s="144">
        <f>IF(N307="základní",J307,0)</f>
        <v>0</v>
      </c>
      <c r="BF307" s="144">
        <f>IF(N307="snížená",J307,0)</f>
        <v>0</v>
      </c>
      <c r="BG307" s="144">
        <f>IF(N307="zákl. přenesená",J307,0)</f>
        <v>0</v>
      </c>
      <c r="BH307" s="144">
        <f>IF(N307="sníž. přenesená",J307,0)</f>
        <v>0</v>
      </c>
      <c r="BI307" s="144">
        <f>IF(N307="nulová",J307,0)</f>
        <v>0</v>
      </c>
      <c r="BJ307" s="17" t="s">
        <v>88</v>
      </c>
      <c r="BK307" s="144">
        <f>ROUND(I307*H307,2)</f>
        <v>0</v>
      </c>
      <c r="BL307" s="17" t="s">
        <v>161</v>
      </c>
      <c r="BM307" s="143" t="s">
        <v>414</v>
      </c>
    </row>
    <row r="308" spans="2:65" s="11" customFormat="1" ht="20.85" customHeight="1">
      <c r="B308" s="120"/>
      <c r="D308" s="121" t="s">
        <v>79</v>
      </c>
      <c r="E308" s="130" t="s">
        <v>415</v>
      </c>
      <c r="F308" s="130" t="s">
        <v>416</v>
      </c>
      <c r="I308" s="123"/>
      <c r="J308" s="131">
        <f>BK308</f>
        <v>0</v>
      </c>
      <c r="L308" s="120"/>
      <c r="M308" s="125"/>
      <c r="P308" s="126">
        <f>SUM(P309:P320)</f>
        <v>0</v>
      </c>
      <c r="R308" s="126">
        <f>SUM(R309:R320)</f>
        <v>24.30058</v>
      </c>
      <c r="T308" s="127">
        <f>SUM(T309:T320)</f>
        <v>0</v>
      </c>
      <c r="AR308" s="121" t="s">
        <v>88</v>
      </c>
      <c r="AT308" s="128" t="s">
        <v>79</v>
      </c>
      <c r="AU308" s="128" t="s">
        <v>90</v>
      </c>
      <c r="AY308" s="121" t="s">
        <v>152</v>
      </c>
      <c r="BK308" s="129">
        <f>SUM(BK309:BK320)</f>
        <v>0</v>
      </c>
    </row>
    <row r="309" spans="2:65" s="1" customFormat="1" ht="24.2" customHeight="1">
      <c r="B309" s="32"/>
      <c r="C309" s="132" t="s">
        <v>417</v>
      </c>
      <c r="D309" s="132" t="s">
        <v>156</v>
      </c>
      <c r="E309" s="133" t="s">
        <v>418</v>
      </c>
      <c r="F309" s="134" t="s">
        <v>419</v>
      </c>
      <c r="G309" s="135" t="s">
        <v>401</v>
      </c>
      <c r="H309" s="136">
        <v>29</v>
      </c>
      <c r="I309" s="137"/>
      <c r="J309" s="138">
        <f t="shared" ref="J309:J320" si="0">ROUND(I309*H309,2)</f>
        <v>0</v>
      </c>
      <c r="K309" s="134" t="s">
        <v>160</v>
      </c>
      <c r="L309" s="32"/>
      <c r="M309" s="139" t="s">
        <v>1</v>
      </c>
      <c r="N309" s="140" t="s">
        <v>45</v>
      </c>
      <c r="P309" s="141">
        <f t="shared" ref="P309:P320" si="1">O309*H309</f>
        <v>0</v>
      </c>
      <c r="Q309" s="141">
        <v>0.12422</v>
      </c>
      <c r="R309" s="141">
        <f t="shared" ref="R309:R320" si="2">Q309*H309</f>
        <v>3.6023800000000001</v>
      </c>
      <c r="S309" s="141">
        <v>0</v>
      </c>
      <c r="T309" s="142">
        <f t="shared" ref="T309:T320" si="3">S309*H309</f>
        <v>0</v>
      </c>
      <c r="AR309" s="143" t="s">
        <v>161</v>
      </c>
      <c r="AT309" s="143" t="s">
        <v>156</v>
      </c>
      <c r="AU309" s="143" t="s">
        <v>162</v>
      </c>
      <c r="AY309" s="17" t="s">
        <v>152</v>
      </c>
      <c r="BE309" s="144">
        <f t="shared" ref="BE309:BE320" si="4">IF(N309="základní",J309,0)</f>
        <v>0</v>
      </c>
      <c r="BF309" s="144">
        <f t="shared" ref="BF309:BF320" si="5">IF(N309="snížená",J309,0)</f>
        <v>0</v>
      </c>
      <c r="BG309" s="144">
        <f t="shared" ref="BG309:BG320" si="6">IF(N309="zákl. přenesená",J309,0)</f>
        <v>0</v>
      </c>
      <c r="BH309" s="144">
        <f t="shared" ref="BH309:BH320" si="7">IF(N309="sníž. přenesená",J309,0)</f>
        <v>0</v>
      </c>
      <c r="BI309" s="144">
        <f t="shared" ref="BI309:BI320" si="8">IF(N309="nulová",J309,0)</f>
        <v>0</v>
      </c>
      <c r="BJ309" s="17" t="s">
        <v>88</v>
      </c>
      <c r="BK309" s="144">
        <f t="shared" ref="BK309:BK320" si="9">ROUND(I309*H309,2)</f>
        <v>0</v>
      </c>
      <c r="BL309" s="17" t="s">
        <v>161</v>
      </c>
      <c r="BM309" s="143" t="s">
        <v>420</v>
      </c>
    </row>
    <row r="310" spans="2:65" s="1" customFormat="1" ht="24.2" customHeight="1">
      <c r="B310" s="32"/>
      <c r="C310" s="173" t="s">
        <v>421</v>
      </c>
      <c r="D310" s="173" t="s">
        <v>247</v>
      </c>
      <c r="E310" s="174" t="s">
        <v>422</v>
      </c>
      <c r="F310" s="175" t="s">
        <v>423</v>
      </c>
      <c r="G310" s="176" t="s">
        <v>401</v>
      </c>
      <c r="H310" s="177">
        <v>29</v>
      </c>
      <c r="I310" s="178"/>
      <c r="J310" s="179">
        <f t="shared" si="0"/>
        <v>0</v>
      </c>
      <c r="K310" s="175" t="s">
        <v>160</v>
      </c>
      <c r="L310" s="180"/>
      <c r="M310" s="181" t="s">
        <v>1</v>
      </c>
      <c r="N310" s="182" t="s">
        <v>45</v>
      </c>
      <c r="P310" s="141">
        <f t="shared" si="1"/>
        <v>0</v>
      </c>
      <c r="Q310" s="141">
        <v>7.1999999999999995E-2</v>
      </c>
      <c r="R310" s="141">
        <f t="shared" si="2"/>
        <v>2.0879999999999996</v>
      </c>
      <c r="S310" s="141">
        <v>0</v>
      </c>
      <c r="T310" s="142">
        <f t="shared" si="3"/>
        <v>0</v>
      </c>
      <c r="AR310" s="143" t="s">
        <v>221</v>
      </c>
      <c r="AT310" s="143" t="s">
        <v>247</v>
      </c>
      <c r="AU310" s="143" t="s">
        <v>162</v>
      </c>
      <c r="AY310" s="17" t="s">
        <v>152</v>
      </c>
      <c r="BE310" s="144">
        <f t="shared" si="4"/>
        <v>0</v>
      </c>
      <c r="BF310" s="144">
        <f t="shared" si="5"/>
        <v>0</v>
      </c>
      <c r="BG310" s="144">
        <f t="shared" si="6"/>
        <v>0</v>
      </c>
      <c r="BH310" s="144">
        <f t="shared" si="7"/>
        <v>0</v>
      </c>
      <c r="BI310" s="144">
        <f t="shared" si="8"/>
        <v>0</v>
      </c>
      <c r="BJ310" s="17" t="s">
        <v>88</v>
      </c>
      <c r="BK310" s="144">
        <f t="shared" si="9"/>
        <v>0</v>
      </c>
      <c r="BL310" s="17" t="s">
        <v>161</v>
      </c>
      <c r="BM310" s="143" t="s">
        <v>424</v>
      </c>
    </row>
    <row r="311" spans="2:65" s="1" customFormat="1" ht="24.2" customHeight="1">
      <c r="B311" s="32"/>
      <c r="C311" s="132" t="s">
        <v>425</v>
      </c>
      <c r="D311" s="132" t="s">
        <v>156</v>
      </c>
      <c r="E311" s="133" t="s">
        <v>426</v>
      </c>
      <c r="F311" s="134" t="s">
        <v>427</v>
      </c>
      <c r="G311" s="135" t="s">
        <v>401</v>
      </c>
      <c r="H311" s="136">
        <v>29</v>
      </c>
      <c r="I311" s="137"/>
      <c r="J311" s="138">
        <f t="shared" si="0"/>
        <v>0</v>
      </c>
      <c r="K311" s="134" t="s">
        <v>160</v>
      </c>
      <c r="L311" s="32"/>
      <c r="M311" s="139" t="s">
        <v>1</v>
      </c>
      <c r="N311" s="140" t="s">
        <v>45</v>
      </c>
      <c r="P311" s="141">
        <f t="shared" si="1"/>
        <v>0</v>
      </c>
      <c r="Q311" s="141">
        <v>2.972E-2</v>
      </c>
      <c r="R311" s="141">
        <f t="shared" si="2"/>
        <v>0.86187999999999998</v>
      </c>
      <c r="S311" s="141">
        <v>0</v>
      </c>
      <c r="T311" s="142">
        <f t="shared" si="3"/>
        <v>0</v>
      </c>
      <c r="AR311" s="143" t="s">
        <v>161</v>
      </c>
      <c r="AT311" s="143" t="s">
        <v>156</v>
      </c>
      <c r="AU311" s="143" t="s">
        <v>162</v>
      </c>
      <c r="AY311" s="17" t="s">
        <v>152</v>
      </c>
      <c r="BE311" s="144">
        <f t="shared" si="4"/>
        <v>0</v>
      </c>
      <c r="BF311" s="144">
        <f t="shared" si="5"/>
        <v>0</v>
      </c>
      <c r="BG311" s="144">
        <f t="shared" si="6"/>
        <v>0</v>
      </c>
      <c r="BH311" s="144">
        <f t="shared" si="7"/>
        <v>0</v>
      </c>
      <c r="BI311" s="144">
        <f t="shared" si="8"/>
        <v>0</v>
      </c>
      <c r="BJ311" s="17" t="s">
        <v>88</v>
      </c>
      <c r="BK311" s="144">
        <f t="shared" si="9"/>
        <v>0</v>
      </c>
      <c r="BL311" s="17" t="s">
        <v>161</v>
      </c>
      <c r="BM311" s="143" t="s">
        <v>428</v>
      </c>
    </row>
    <row r="312" spans="2:65" s="1" customFormat="1" ht="21.75" customHeight="1">
      <c r="B312" s="32"/>
      <c r="C312" s="173" t="s">
        <v>429</v>
      </c>
      <c r="D312" s="173" t="s">
        <v>247</v>
      </c>
      <c r="E312" s="174" t="s">
        <v>430</v>
      </c>
      <c r="F312" s="175" t="s">
        <v>431</v>
      </c>
      <c r="G312" s="176" t="s">
        <v>401</v>
      </c>
      <c r="H312" s="177">
        <v>29</v>
      </c>
      <c r="I312" s="178"/>
      <c r="J312" s="179">
        <f t="shared" si="0"/>
        <v>0</v>
      </c>
      <c r="K312" s="175" t="s">
        <v>160</v>
      </c>
      <c r="L312" s="180"/>
      <c r="M312" s="181" t="s">
        <v>1</v>
      </c>
      <c r="N312" s="182" t="s">
        <v>45</v>
      </c>
      <c r="P312" s="141">
        <f t="shared" si="1"/>
        <v>0</v>
      </c>
      <c r="Q312" s="141">
        <v>0.111</v>
      </c>
      <c r="R312" s="141">
        <f t="shared" si="2"/>
        <v>3.2189999999999999</v>
      </c>
      <c r="S312" s="141">
        <v>0</v>
      </c>
      <c r="T312" s="142">
        <f t="shared" si="3"/>
        <v>0</v>
      </c>
      <c r="AR312" s="143" t="s">
        <v>221</v>
      </c>
      <c r="AT312" s="143" t="s">
        <v>247</v>
      </c>
      <c r="AU312" s="143" t="s">
        <v>162</v>
      </c>
      <c r="AY312" s="17" t="s">
        <v>152</v>
      </c>
      <c r="BE312" s="144">
        <f t="shared" si="4"/>
        <v>0</v>
      </c>
      <c r="BF312" s="144">
        <f t="shared" si="5"/>
        <v>0</v>
      </c>
      <c r="BG312" s="144">
        <f t="shared" si="6"/>
        <v>0</v>
      </c>
      <c r="BH312" s="144">
        <f t="shared" si="7"/>
        <v>0</v>
      </c>
      <c r="BI312" s="144">
        <f t="shared" si="8"/>
        <v>0</v>
      </c>
      <c r="BJ312" s="17" t="s">
        <v>88</v>
      </c>
      <c r="BK312" s="144">
        <f t="shared" si="9"/>
        <v>0</v>
      </c>
      <c r="BL312" s="17" t="s">
        <v>161</v>
      </c>
      <c r="BM312" s="143" t="s">
        <v>432</v>
      </c>
    </row>
    <row r="313" spans="2:65" s="1" customFormat="1" ht="24.2" customHeight="1">
      <c r="B313" s="32"/>
      <c r="C313" s="132" t="s">
        <v>433</v>
      </c>
      <c r="D313" s="132" t="s">
        <v>156</v>
      </c>
      <c r="E313" s="133" t="s">
        <v>434</v>
      </c>
      <c r="F313" s="134" t="s">
        <v>435</v>
      </c>
      <c r="G313" s="135" t="s">
        <v>401</v>
      </c>
      <c r="H313" s="136">
        <v>29</v>
      </c>
      <c r="I313" s="137"/>
      <c r="J313" s="138">
        <f t="shared" si="0"/>
        <v>0</v>
      </c>
      <c r="K313" s="134" t="s">
        <v>160</v>
      </c>
      <c r="L313" s="32"/>
      <c r="M313" s="139" t="s">
        <v>1</v>
      </c>
      <c r="N313" s="140" t="s">
        <v>45</v>
      </c>
      <c r="P313" s="141">
        <f t="shared" si="1"/>
        <v>0</v>
      </c>
      <c r="Q313" s="141">
        <v>2.972E-2</v>
      </c>
      <c r="R313" s="141">
        <f t="shared" si="2"/>
        <v>0.86187999999999998</v>
      </c>
      <c r="S313" s="141">
        <v>0</v>
      </c>
      <c r="T313" s="142">
        <f t="shared" si="3"/>
        <v>0</v>
      </c>
      <c r="AR313" s="143" t="s">
        <v>161</v>
      </c>
      <c r="AT313" s="143" t="s">
        <v>156</v>
      </c>
      <c r="AU313" s="143" t="s">
        <v>162</v>
      </c>
      <c r="AY313" s="17" t="s">
        <v>152</v>
      </c>
      <c r="BE313" s="144">
        <f t="shared" si="4"/>
        <v>0</v>
      </c>
      <c r="BF313" s="144">
        <f t="shared" si="5"/>
        <v>0</v>
      </c>
      <c r="BG313" s="144">
        <f t="shared" si="6"/>
        <v>0</v>
      </c>
      <c r="BH313" s="144">
        <f t="shared" si="7"/>
        <v>0</v>
      </c>
      <c r="BI313" s="144">
        <f t="shared" si="8"/>
        <v>0</v>
      </c>
      <c r="BJ313" s="17" t="s">
        <v>88</v>
      </c>
      <c r="BK313" s="144">
        <f t="shared" si="9"/>
        <v>0</v>
      </c>
      <c r="BL313" s="17" t="s">
        <v>161</v>
      </c>
      <c r="BM313" s="143" t="s">
        <v>436</v>
      </c>
    </row>
    <row r="314" spans="2:65" s="1" customFormat="1" ht="24.2" customHeight="1">
      <c r="B314" s="32"/>
      <c r="C314" s="173" t="s">
        <v>437</v>
      </c>
      <c r="D314" s="173" t="s">
        <v>247</v>
      </c>
      <c r="E314" s="174" t="s">
        <v>438</v>
      </c>
      <c r="F314" s="175" t="s">
        <v>439</v>
      </c>
      <c r="G314" s="176" t="s">
        <v>401</v>
      </c>
      <c r="H314" s="177">
        <v>29</v>
      </c>
      <c r="I314" s="178"/>
      <c r="J314" s="179">
        <f t="shared" si="0"/>
        <v>0</v>
      </c>
      <c r="K314" s="175" t="s">
        <v>160</v>
      </c>
      <c r="L314" s="180"/>
      <c r="M314" s="181" t="s">
        <v>1</v>
      </c>
      <c r="N314" s="182" t="s">
        <v>45</v>
      </c>
      <c r="P314" s="141">
        <f t="shared" si="1"/>
        <v>0</v>
      </c>
      <c r="Q314" s="141">
        <v>0.08</v>
      </c>
      <c r="R314" s="141">
        <f t="shared" si="2"/>
        <v>2.3199999999999998</v>
      </c>
      <c r="S314" s="141">
        <v>0</v>
      </c>
      <c r="T314" s="142">
        <f t="shared" si="3"/>
        <v>0</v>
      </c>
      <c r="AR314" s="143" t="s">
        <v>221</v>
      </c>
      <c r="AT314" s="143" t="s">
        <v>247</v>
      </c>
      <c r="AU314" s="143" t="s">
        <v>162</v>
      </c>
      <c r="AY314" s="17" t="s">
        <v>152</v>
      </c>
      <c r="BE314" s="144">
        <f t="shared" si="4"/>
        <v>0</v>
      </c>
      <c r="BF314" s="144">
        <f t="shared" si="5"/>
        <v>0</v>
      </c>
      <c r="BG314" s="144">
        <f t="shared" si="6"/>
        <v>0</v>
      </c>
      <c r="BH314" s="144">
        <f t="shared" si="7"/>
        <v>0</v>
      </c>
      <c r="BI314" s="144">
        <f t="shared" si="8"/>
        <v>0</v>
      </c>
      <c r="BJ314" s="17" t="s">
        <v>88</v>
      </c>
      <c r="BK314" s="144">
        <f t="shared" si="9"/>
        <v>0</v>
      </c>
      <c r="BL314" s="17" t="s">
        <v>161</v>
      </c>
      <c r="BM314" s="143" t="s">
        <v>440</v>
      </c>
    </row>
    <row r="315" spans="2:65" s="1" customFormat="1" ht="24.2" customHeight="1">
      <c r="B315" s="32"/>
      <c r="C315" s="132" t="s">
        <v>441</v>
      </c>
      <c r="D315" s="132" t="s">
        <v>156</v>
      </c>
      <c r="E315" s="133" t="s">
        <v>442</v>
      </c>
      <c r="F315" s="134" t="s">
        <v>443</v>
      </c>
      <c r="G315" s="135" t="s">
        <v>401</v>
      </c>
      <c r="H315" s="136">
        <v>29</v>
      </c>
      <c r="I315" s="137"/>
      <c r="J315" s="138">
        <f t="shared" si="0"/>
        <v>0</v>
      </c>
      <c r="K315" s="134" t="s">
        <v>160</v>
      </c>
      <c r="L315" s="32"/>
      <c r="M315" s="139" t="s">
        <v>1</v>
      </c>
      <c r="N315" s="140" t="s">
        <v>45</v>
      </c>
      <c r="P315" s="141">
        <f t="shared" si="1"/>
        <v>0</v>
      </c>
      <c r="Q315" s="141">
        <v>8.7419999999999998E-2</v>
      </c>
      <c r="R315" s="141">
        <f t="shared" si="2"/>
        <v>2.53518</v>
      </c>
      <c r="S315" s="141">
        <v>0</v>
      </c>
      <c r="T315" s="142">
        <f t="shared" si="3"/>
        <v>0</v>
      </c>
      <c r="AR315" s="143" t="s">
        <v>161</v>
      </c>
      <c r="AT315" s="143" t="s">
        <v>156</v>
      </c>
      <c r="AU315" s="143" t="s">
        <v>162</v>
      </c>
      <c r="AY315" s="17" t="s">
        <v>152</v>
      </c>
      <c r="BE315" s="144">
        <f t="shared" si="4"/>
        <v>0</v>
      </c>
      <c r="BF315" s="144">
        <f t="shared" si="5"/>
        <v>0</v>
      </c>
      <c r="BG315" s="144">
        <f t="shared" si="6"/>
        <v>0</v>
      </c>
      <c r="BH315" s="144">
        <f t="shared" si="7"/>
        <v>0</v>
      </c>
      <c r="BI315" s="144">
        <f t="shared" si="8"/>
        <v>0</v>
      </c>
      <c r="BJ315" s="17" t="s">
        <v>88</v>
      </c>
      <c r="BK315" s="144">
        <f t="shared" si="9"/>
        <v>0</v>
      </c>
      <c r="BL315" s="17" t="s">
        <v>161</v>
      </c>
      <c r="BM315" s="143" t="s">
        <v>444</v>
      </c>
    </row>
    <row r="316" spans="2:65" s="1" customFormat="1" ht="24.2" customHeight="1">
      <c r="B316" s="32"/>
      <c r="C316" s="173" t="s">
        <v>445</v>
      </c>
      <c r="D316" s="173" t="s">
        <v>247</v>
      </c>
      <c r="E316" s="174" t="s">
        <v>446</v>
      </c>
      <c r="F316" s="175" t="s">
        <v>447</v>
      </c>
      <c r="G316" s="176" t="s">
        <v>401</v>
      </c>
      <c r="H316" s="177">
        <v>29</v>
      </c>
      <c r="I316" s="178"/>
      <c r="J316" s="179">
        <f t="shared" si="0"/>
        <v>0</v>
      </c>
      <c r="K316" s="175" t="s">
        <v>160</v>
      </c>
      <c r="L316" s="180"/>
      <c r="M316" s="181" t="s">
        <v>1</v>
      </c>
      <c r="N316" s="182" t="s">
        <v>45</v>
      </c>
      <c r="P316" s="141">
        <f t="shared" si="1"/>
        <v>0</v>
      </c>
      <c r="Q316" s="141">
        <v>3.2000000000000001E-2</v>
      </c>
      <c r="R316" s="141">
        <f t="shared" si="2"/>
        <v>0.92800000000000005</v>
      </c>
      <c r="S316" s="141">
        <v>0</v>
      </c>
      <c r="T316" s="142">
        <f t="shared" si="3"/>
        <v>0</v>
      </c>
      <c r="AR316" s="143" t="s">
        <v>221</v>
      </c>
      <c r="AT316" s="143" t="s">
        <v>247</v>
      </c>
      <c r="AU316" s="143" t="s">
        <v>162</v>
      </c>
      <c r="AY316" s="17" t="s">
        <v>152</v>
      </c>
      <c r="BE316" s="144">
        <f t="shared" si="4"/>
        <v>0</v>
      </c>
      <c r="BF316" s="144">
        <f t="shared" si="5"/>
        <v>0</v>
      </c>
      <c r="BG316" s="144">
        <f t="shared" si="6"/>
        <v>0</v>
      </c>
      <c r="BH316" s="144">
        <f t="shared" si="7"/>
        <v>0</v>
      </c>
      <c r="BI316" s="144">
        <f t="shared" si="8"/>
        <v>0</v>
      </c>
      <c r="BJ316" s="17" t="s">
        <v>88</v>
      </c>
      <c r="BK316" s="144">
        <f t="shared" si="9"/>
        <v>0</v>
      </c>
      <c r="BL316" s="17" t="s">
        <v>161</v>
      </c>
      <c r="BM316" s="143" t="s">
        <v>448</v>
      </c>
    </row>
    <row r="317" spans="2:65" s="1" customFormat="1" ht="24.2" customHeight="1">
      <c r="B317" s="32"/>
      <c r="C317" s="132" t="s">
        <v>449</v>
      </c>
      <c r="D317" s="132" t="s">
        <v>156</v>
      </c>
      <c r="E317" s="133" t="s">
        <v>450</v>
      </c>
      <c r="F317" s="134" t="s">
        <v>451</v>
      </c>
      <c r="G317" s="135" t="s">
        <v>401</v>
      </c>
      <c r="H317" s="136">
        <v>29</v>
      </c>
      <c r="I317" s="137"/>
      <c r="J317" s="138">
        <f t="shared" si="0"/>
        <v>0</v>
      </c>
      <c r="K317" s="134" t="s">
        <v>160</v>
      </c>
      <c r="L317" s="32"/>
      <c r="M317" s="139" t="s">
        <v>1</v>
      </c>
      <c r="N317" s="140" t="s">
        <v>45</v>
      </c>
      <c r="P317" s="141">
        <f t="shared" si="1"/>
        <v>0</v>
      </c>
      <c r="Q317" s="141">
        <v>0.21734000000000001</v>
      </c>
      <c r="R317" s="141">
        <f t="shared" si="2"/>
        <v>6.3028599999999999</v>
      </c>
      <c r="S317" s="141">
        <v>0</v>
      </c>
      <c r="T317" s="142">
        <f t="shared" si="3"/>
        <v>0</v>
      </c>
      <c r="AR317" s="143" t="s">
        <v>161</v>
      </c>
      <c r="AT317" s="143" t="s">
        <v>156</v>
      </c>
      <c r="AU317" s="143" t="s">
        <v>162</v>
      </c>
      <c r="AY317" s="17" t="s">
        <v>152</v>
      </c>
      <c r="BE317" s="144">
        <f t="shared" si="4"/>
        <v>0</v>
      </c>
      <c r="BF317" s="144">
        <f t="shared" si="5"/>
        <v>0</v>
      </c>
      <c r="BG317" s="144">
        <f t="shared" si="6"/>
        <v>0</v>
      </c>
      <c r="BH317" s="144">
        <f t="shared" si="7"/>
        <v>0</v>
      </c>
      <c r="BI317" s="144">
        <f t="shared" si="8"/>
        <v>0</v>
      </c>
      <c r="BJ317" s="17" t="s">
        <v>88</v>
      </c>
      <c r="BK317" s="144">
        <f t="shared" si="9"/>
        <v>0</v>
      </c>
      <c r="BL317" s="17" t="s">
        <v>161</v>
      </c>
      <c r="BM317" s="143" t="s">
        <v>452</v>
      </c>
    </row>
    <row r="318" spans="2:65" s="1" customFormat="1" ht="16.5" customHeight="1">
      <c r="B318" s="32"/>
      <c r="C318" s="173" t="s">
        <v>453</v>
      </c>
      <c r="D318" s="173" t="s">
        <v>247</v>
      </c>
      <c r="E318" s="174" t="s">
        <v>454</v>
      </c>
      <c r="F318" s="175" t="s">
        <v>455</v>
      </c>
      <c r="G318" s="176" t="s">
        <v>401</v>
      </c>
      <c r="H318" s="177">
        <v>29</v>
      </c>
      <c r="I318" s="178"/>
      <c r="J318" s="179">
        <f t="shared" si="0"/>
        <v>0</v>
      </c>
      <c r="K318" s="175" t="s">
        <v>160</v>
      </c>
      <c r="L318" s="180"/>
      <c r="M318" s="181" t="s">
        <v>1</v>
      </c>
      <c r="N318" s="182" t="s">
        <v>45</v>
      </c>
      <c r="P318" s="141">
        <f t="shared" si="1"/>
        <v>0</v>
      </c>
      <c r="Q318" s="141">
        <v>5.0599999999999999E-2</v>
      </c>
      <c r="R318" s="141">
        <f t="shared" si="2"/>
        <v>1.4674</v>
      </c>
      <c r="S318" s="141">
        <v>0</v>
      </c>
      <c r="T318" s="142">
        <f t="shared" si="3"/>
        <v>0</v>
      </c>
      <c r="AR318" s="143" t="s">
        <v>221</v>
      </c>
      <c r="AT318" s="143" t="s">
        <v>247</v>
      </c>
      <c r="AU318" s="143" t="s">
        <v>162</v>
      </c>
      <c r="AY318" s="17" t="s">
        <v>152</v>
      </c>
      <c r="BE318" s="144">
        <f t="shared" si="4"/>
        <v>0</v>
      </c>
      <c r="BF318" s="144">
        <f t="shared" si="5"/>
        <v>0</v>
      </c>
      <c r="BG318" s="144">
        <f t="shared" si="6"/>
        <v>0</v>
      </c>
      <c r="BH318" s="144">
        <f t="shared" si="7"/>
        <v>0</v>
      </c>
      <c r="BI318" s="144">
        <f t="shared" si="8"/>
        <v>0</v>
      </c>
      <c r="BJ318" s="17" t="s">
        <v>88</v>
      </c>
      <c r="BK318" s="144">
        <f t="shared" si="9"/>
        <v>0</v>
      </c>
      <c r="BL318" s="17" t="s">
        <v>161</v>
      </c>
      <c r="BM318" s="143" t="s">
        <v>456</v>
      </c>
    </row>
    <row r="319" spans="2:65" s="1" customFormat="1" ht="24.2" customHeight="1">
      <c r="B319" s="32"/>
      <c r="C319" s="173" t="s">
        <v>457</v>
      </c>
      <c r="D319" s="173" t="s">
        <v>247</v>
      </c>
      <c r="E319" s="174" t="s">
        <v>458</v>
      </c>
      <c r="F319" s="175" t="s">
        <v>459</v>
      </c>
      <c r="G319" s="176" t="s">
        <v>401</v>
      </c>
      <c r="H319" s="177">
        <v>27</v>
      </c>
      <c r="I319" s="178"/>
      <c r="J319" s="179">
        <f t="shared" si="0"/>
        <v>0</v>
      </c>
      <c r="K319" s="175" t="s">
        <v>160</v>
      </c>
      <c r="L319" s="180"/>
      <c r="M319" s="181" t="s">
        <v>1</v>
      </c>
      <c r="N319" s="182" t="s">
        <v>45</v>
      </c>
      <c r="P319" s="141">
        <f t="shared" si="1"/>
        <v>0</v>
      </c>
      <c r="Q319" s="141">
        <v>4.0000000000000001E-3</v>
      </c>
      <c r="R319" s="141">
        <f t="shared" si="2"/>
        <v>0.108</v>
      </c>
      <c r="S319" s="141">
        <v>0</v>
      </c>
      <c r="T319" s="142">
        <f t="shared" si="3"/>
        <v>0</v>
      </c>
      <c r="AR319" s="143" t="s">
        <v>221</v>
      </c>
      <c r="AT319" s="143" t="s">
        <v>247</v>
      </c>
      <c r="AU319" s="143" t="s">
        <v>162</v>
      </c>
      <c r="AY319" s="17" t="s">
        <v>152</v>
      </c>
      <c r="BE319" s="144">
        <f t="shared" si="4"/>
        <v>0</v>
      </c>
      <c r="BF319" s="144">
        <f t="shared" si="5"/>
        <v>0</v>
      </c>
      <c r="BG319" s="144">
        <f t="shared" si="6"/>
        <v>0</v>
      </c>
      <c r="BH319" s="144">
        <f t="shared" si="7"/>
        <v>0</v>
      </c>
      <c r="BI319" s="144">
        <f t="shared" si="8"/>
        <v>0</v>
      </c>
      <c r="BJ319" s="17" t="s">
        <v>88</v>
      </c>
      <c r="BK319" s="144">
        <f t="shared" si="9"/>
        <v>0</v>
      </c>
      <c r="BL319" s="17" t="s">
        <v>161</v>
      </c>
      <c r="BM319" s="143" t="s">
        <v>460</v>
      </c>
    </row>
    <row r="320" spans="2:65" s="1" customFormat="1" ht="24.2" customHeight="1">
      <c r="B320" s="32"/>
      <c r="C320" s="173" t="s">
        <v>461</v>
      </c>
      <c r="D320" s="173" t="s">
        <v>247</v>
      </c>
      <c r="E320" s="174" t="s">
        <v>462</v>
      </c>
      <c r="F320" s="175" t="s">
        <v>463</v>
      </c>
      <c r="G320" s="176" t="s">
        <v>401</v>
      </c>
      <c r="H320" s="177">
        <v>2</v>
      </c>
      <c r="I320" s="178"/>
      <c r="J320" s="179">
        <f t="shared" si="0"/>
        <v>0</v>
      </c>
      <c r="K320" s="175" t="s">
        <v>160</v>
      </c>
      <c r="L320" s="180"/>
      <c r="M320" s="181" t="s">
        <v>1</v>
      </c>
      <c r="N320" s="182" t="s">
        <v>45</v>
      </c>
      <c r="P320" s="141">
        <f t="shared" si="1"/>
        <v>0</v>
      </c>
      <c r="Q320" s="141">
        <v>3.0000000000000001E-3</v>
      </c>
      <c r="R320" s="141">
        <f t="shared" si="2"/>
        <v>6.0000000000000001E-3</v>
      </c>
      <c r="S320" s="141">
        <v>0</v>
      </c>
      <c r="T320" s="142">
        <f t="shared" si="3"/>
        <v>0</v>
      </c>
      <c r="AR320" s="143" t="s">
        <v>221</v>
      </c>
      <c r="AT320" s="143" t="s">
        <v>247</v>
      </c>
      <c r="AU320" s="143" t="s">
        <v>162</v>
      </c>
      <c r="AY320" s="17" t="s">
        <v>152</v>
      </c>
      <c r="BE320" s="144">
        <f t="shared" si="4"/>
        <v>0</v>
      </c>
      <c r="BF320" s="144">
        <f t="shared" si="5"/>
        <v>0</v>
      </c>
      <c r="BG320" s="144">
        <f t="shared" si="6"/>
        <v>0</v>
      </c>
      <c r="BH320" s="144">
        <f t="shared" si="7"/>
        <v>0</v>
      </c>
      <c r="BI320" s="144">
        <f t="shared" si="8"/>
        <v>0</v>
      </c>
      <c r="BJ320" s="17" t="s">
        <v>88</v>
      </c>
      <c r="BK320" s="144">
        <f t="shared" si="9"/>
        <v>0</v>
      </c>
      <c r="BL320" s="17" t="s">
        <v>161</v>
      </c>
      <c r="BM320" s="143" t="s">
        <v>464</v>
      </c>
    </row>
    <row r="321" spans="2:65" s="11" customFormat="1" ht="20.85" customHeight="1">
      <c r="B321" s="120"/>
      <c r="D321" s="121" t="s">
        <v>79</v>
      </c>
      <c r="E321" s="130" t="s">
        <v>465</v>
      </c>
      <c r="F321" s="130" t="s">
        <v>466</v>
      </c>
      <c r="I321" s="123"/>
      <c r="J321" s="131">
        <f>BK321</f>
        <v>0</v>
      </c>
      <c r="L321" s="120"/>
      <c r="M321" s="125"/>
      <c r="P321" s="126">
        <f>SUM(P322:P334)</f>
        <v>0</v>
      </c>
      <c r="R321" s="126">
        <f>SUM(R322:R334)</f>
        <v>526.77870500000006</v>
      </c>
      <c r="T321" s="127">
        <f>SUM(T322:T334)</f>
        <v>0</v>
      </c>
      <c r="AR321" s="121" t="s">
        <v>88</v>
      </c>
      <c r="AT321" s="128" t="s">
        <v>79</v>
      </c>
      <c r="AU321" s="128" t="s">
        <v>90</v>
      </c>
      <c r="AY321" s="121" t="s">
        <v>152</v>
      </c>
      <c r="BK321" s="129">
        <f>SUM(BK322:BK334)</f>
        <v>0</v>
      </c>
    </row>
    <row r="322" spans="2:65" s="1" customFormat="1" ht="37.9" customHeight="1">
      <c r="B322" s="32"/>
      <c r="C322" s="132" t="s">
        <v>467</v>
      </c>
      <c r="D322" s="132" t="s">
        <v>156</v>
      </c>
      <c r="E322" s="133" t="s">
        <v>468</v>
      </c>
      <c r="F322" s="134" t="s">
        <v>469</v>
      </c>
      <c r="G322" s="135" t="s">
        <v>258</v>
      </c>
      <c r="H322" s="136">
        <v>1912</v>
      </c>
      <c r="I322" s="137"/>
      <c r="J322" s="138">
        <f>ROUND(I322*H322,2)</f>
        <v>0</v>
      </c>
      <c r="K322" s="134" t="s">
        <v>160</v>
      </c>
      <c r="L322" s="32"/>
      <c r="M322" s="139" t="s">
        <v>1</v>
      </c>
      <c r="N322" s="140" t="s">
        <v>45</v>
      </c>
      <c r="P322" s="141">
        <f>O322*H322</f>
        <v>0</v>
      </c>
      <c r="Q322" s="141">
        <v>0.27411000000000002</v>
      </c>
      <c r="R322" s="141">
        <f>Q322*H322</f>
        <v>524.09832000000006</v>
      </c>
      <c r="S322" s="141">
        <v>0</v>
      </c>
      <c r="T322" s="142">
        <f>S322*H322</f>
        <v>0</v>
      </c>
      <c r="AR322" s="143" t="s">
        <v>161</v>
      </c>
      <c r="AT322" s="143" t="s">
        <v>156</v>
      </c>
      <c r="AU322" s="143" t="s">
        <v>162</v>
      </c>
      <c r="AY322" s="17" t="s">
        <v>152</v>
      </c>
      <c r="BE322" s="144">
        <f>IF(N322="základní",J322,0)</f>
        <v>0</v>
      </c>
      <c r="BF322" s="144">
        <f>IF(N322="snížená",J322,0)</f>
        <v>0</v>
      </c>
      <c r="BG322" s="144">
        <f>IF(N322="zákl. přenesená",J322,0)</f>
        <v>0</v>
      </c>
      <c r="BH322" s="144">
        <f>IF(N322="sníž. přenesená",J322,0)</f>
        <v>0</v>
      </c>
      <c r="BI322" s="144">
        <f>IF(N322="nulová",J322,0)</f>
        <v>0</v>
      </c>
      <c r="BJ322" s="17" t="s">
        <v>88</v>
      </c>
      <c r="BK322" s="144">
        <f>ROUND(I322*H322,2)</f>
        <v>0</v>
      </c>
      <c r="BL322" s="17" t="s">
        <v>161</v>
      </c>
      <c r="BM322" s="143" t="s">
        <v>470</v>
      </c>
    </row>
    <row r="323" spans="2:65" s="13" customFormat="1" ht="11.25">
      <c r="B323" s="152"/>
      <c r="D323" s="146" t="s">
        <v>164</v>
      </c>
      <c r="E323" s="153" t="s">
        <v>1</v>
      </c>
      <c r="F323" s="154" t="s">
        <v>471</v>
      </c>
      <c r="H323" s="155">
        <v>1912</v>
      </c>
      <c r="I323" s="156"/>
      <c r="L323" s="152"/>
      <c r="M323" s="157"/>
      <c r="T323" s="158"/>
      <c r="AT323" s="153" t="s">
        <v>164</v>
      </c>
      <c r="AU323" s="153" t="s">
        <v>162</v>
      </c>
      <c r="AV323" s="13" t="s">
        <v>90</v>
      </c>
      <c r="AW323" s="13" t="s">
        <v>34</v>
      </c>
      <c r="AX323" s="13" t="s">
        <v>88</v>
      </c>
      <c r="AY323" s="153" t="s">
        <v>152</v>
      </c>
    </row>
    <row r="324" spans="2:65" s="1" customFormat="1" ht="33" customHeight="1">
      <c r="B324" s="32"/>
      <c r="C324" s="132" t="s">
        <v>472</v>
      </c>
      <c r="D324" s="132" t="s">
        <v>156</v>
      </c>
      <c r="E324" s="133" t="s">
        <v>473</v>
      </c>
      <c r="F324" s="134" t="s">
        <v>474</v>
      </c>
      <c r="G324" s="135" t="s">
        <v>159</v>
      </c>
      <c r="H324" s="136">
        <v>650.08000000000004</v>
      </c>
      <c r="I324" s="137"/>
      <c r="J324" s="138">
        <f>ROUND(I324*H324,2)</f>
        <v>0</v>
      </c>
      <c r="K324" s="134" t="s">
        <v>160</v>
      </c>
      <c r="L324" s="32"/>
      <c r="M324" s="139" t="s">
        <v>1</v>
      </c>
      <c r="N324" s="140" t="s">
        <v>45</v>
      </c>
      <c r="P324" s="141">
        <f>O324*H324</f>
        <v>0</v>
      </c>
      <c r="Q324" s="141">
        <v>0</v>
      </c>
      <c r="R324" s="141">
        <f>Q324*H324</f>
        <v>0</v>
      </c>
      <c r="S324" s="141">
        <v>0</v>
      </c>
      <c r="T324" s="142">
        <f>S324*H324</f>
        <v>0</v>
      </c>
      <c r="AR324" s="143" t="s">
        <v>161</v>
      </c>
      <c r="AT324" s="143" t="s">
        <v>156</v>
      </c>
      <c r="AU324" s="143" t="s">
        <v>162</v>
      </c>
      <c r="AY324" s="17" t="s">
        <v>152</v>
      </c>
      <c r="BE324" s="144">
        <f>IF(N324="základní",J324,0)</f>
        <v>0</v>
      </c>
      <c r="BF324" s="144">
        <f>IF(N324="snížená",J324,0)</f>
        <v>0</v>
      </c>
      <c r="BG324" s="144">
        <f>IF(N324="zákl. přenesená",J324,0)</f>
        <v>0</v>
      </c>
      <c r="BH324" s="144">
        <f>IF(N324="sníž. přenesená",J324,0)</f>
        <v>0</v>
      </c>
      <c r="BI324" s="144">
        <f>IF(N324="nulová",J324,0)</f>
        <v>0</v>
      </c>
      <c r="BJ324" s="17" t="s">
        <v>88</v>
      </c>
      <c r="BK324" s="144">
        <f>ROUND(I324*H324,2)</f>
        <v>0</v>
      </c>
      <c r="BL324" s="17" t="s">
        <v>161</v>
      </c>
      <c r="BM324" s="143" t="s">
        <v>475</v>
      </c>
    </row>
    <row r="325" spans="2:65" s="12" customFormat="1" ht="11.25">
      <c r="B325" s="145"/>
      <c r="D325" s="146" t="s">
        <v>164</v>
      </c>
      <c r="E325" s="147" t="s">
        <v>1</v>
      </c>
      <c r="F325" s="148" t="s">
        <v>476</v>
      </c>
      <c r="H325" s="147" t="s">
        <v>1</v>
      </c>
      <c r="I325" s="149"/>
      <c r="L325" s="145"/>
      <c r="M325" s="150"/>
      <c r="T325" s="151"/>
      <c r="AT325" s="147" t="s">
        <v>164</v>
      </c>
      <c r="AU325" s="147" t="s">
        <v>162</v>
      </c>
      <c r="AV325" s="12" t="s">
        <v>88</v>
      </c>
      <c r="AW325" s="12" t="s">
        <v>34</v>
      </c>
      <c r="AX325" s="12" t="s">
        <v>80</v>
      </c>
      <c r="AY325" s="147" t="s">
        <v>152</v>
      </c>
    </row>
    <row r="326" spans="2:65" s="13" customFormat="1" ht="11.25">
      <c r="B326" s="152"/>
      <c r="D326" s="146" t="s">
        <v>164</v>
      </c>
      <c r="E326" s="153" t="s">
        <v>1</v>
      </c>
      <c r="F326" s="154" t="s">
        <v>477</v>
      </c>
      <c r="H326" s="155">
        <v>650.08000000000004</v>
      </c>
      <c r="I326" s="156"/>
      <c r="L326" s="152"/>
      <c r="M326" s="157"/>
      <c r="T326" s="158"/>
      <c r="AT326" s="153" t="s">
        <v>164</v>
      </c>
      <c r="AU326" s="153" t="s">
        <v>162</v>
      </c>
      <c r="AV326" s="13" t="s">
        <v>90</v>
      </c>
      <c r="AW326" s="13" t="s">
        <v>34</v>
      </c>
      <c r="AX326" s="13" t="s">
        <v>88</v>
      </c>
      <c r="AY326" s="153" t="s">
        <v>152</v>
      </c>
    </row>
    <row r="327" spans="2:65" s="1" customFormat="1" ht="33" customHeight="1">
      <c r="B327" s="32"/>
      <c r="C327" s="132" t="s">
        <v>478</v>
      </c>
      <c r="D327" s="132" t="s">
        <v>156</v>
      </c>
      <c r="E327" s="133" t="s">
        <v>479</v>
      </c>
      <c r="F327" s="134" t="s">
        <v>480</v>
      </c>
      <c r="G327" s="135" t="s">
        <v>186</v>
      </c>
      <c r="H327" s="136">
        <v>4302</v>
      </c>
      <c r="I327" s="137"/>
      <c r="J327" s="138">
        <f>ROUND(I327*H327,2)</f>
        <v>0</v>
      </c>
      <c r="K327" s="134" t="s">
        <v>160</v>
      </c>
      <c r="L327" s="32"/>
      <c r="M327" s="139" t="s">
        <v>1</v>
      </c>
      <c r="N327" s="140" t="s">
        <v>45</v>
      </c>
      <c r="P327" s="141">
        <f>O327*H327</f>
        <v>0</v>
      </c>
      <c r="Q327" s="141">
        <v>3.1E-4</v>
      </c>
      <c r="R327" s="141">
        <f>Q327*H327</f>
        <v>1.33362</v>
      </c>
      <c r="S327" s="141">
        <v>0</v>
      </c>
      <c r="T327" s="142">
        <f>S327*H327</f>
        <v>0</v>
      </c>
      <c r="AR327" s="143" t="s">
        <v>161</v>
      </c>
      <c r="AT327" s="143" t="s">
        <v>156</v>
      </c>
      <c r="AU327" s="143" t="s">
        <v>162</v>
      </c>
      <c r="AY327" s="17" t="s">
        <v>152</v>
      </c>
      <c r="BE327" s="144">
        <f>IF(N327="základní",J327,0)</f>
        <v>0</v>
      </c>
      <c r="BF327" s="144">
        <f>IF(N327="snížená",J327,0)</f>
        <v>0</v>
      </c>
      <c r="BG327" s="144">
        <f>IF(N327="zákl. přenesená",J327,0)</f>
        <v>0</v>
      </c>
      <c r="BH327" s="144">
        <f>IF(N327="sníž. přenesená",J327,0)</f>
        <v>0</v>
      </c>
      <c r="BI327" s="144">
        <f>IF(N327="nulová",J327,0)</f>
        <v>0</v>
      </c>
      <c r="BJ327" s="17" t="s">
        <v>88</v>
      </c>
      <c r="BK327" s="144">
        <f>ROUND(I327*H327,2)</f>
        <v>0</v>
      </c>
      <c r="BL327" s="17" t="s">
        <v>161</v>
      </c>
      <c r="BM327" s="143" t="s">
        <v>481</v>
      </c>
    </row>
    <row r="328" spans="2:65" s="12" customFormat="1" ht="11.25">
      <c r="B328" s="145"/>
      <c r="D328" s="146" t="s">
        <v>164</v>
      </c>
      <c r="E328" s="147" t="s">
        <v>1</v>
      </c>
      <c r="F328" s="148" t="s">
        <v>482</v>
      </c>
      <c r="H328" s="147" t="s">
        <v>1</v>
      </c>
      <c r="I328" s="149"/>
      <c r="L328" s="145"/>
      <c r="M328" s="150"/>
      <c r="T328" s="151"/>
      <c r="AT328" s="147" t="s">
        <v>164</v>
      </c>
      <c r="AU328" s="147" t="s">
        <v>162</v>
      </c>
      <c r="AV328" s="12" t="s">
        <v>88</v>
      </c>
      <c r="AW328" s="12" t="s">
        <v>34</v>
      </c>
      <c r="AX328" s="12" t="s">
        <v>80</v>
      </c>
      <c r="AY328" s="147" t="s">
        <v>152</v>
      </c>
    </row>
    <row r="329" spans="2:65" s="13" customFormat="1" ht="11.25">
      <c r="B329" s="152"/>
      <c r="D329" s="146" t="s">
        <v>164</v>
      </c>
      <c r="E329" s="153" t="s">
        <v>1</v>
      </c>
      <c r="F329" s="154" t="s">
        <v>483</v>
      </c>
      <c r="H329" s="155">
        <v>4302</v>
      </c>
      <c r="I329" s="156"/>
      <c r="L329" s="152"/>
      <c r="M329" s="157"/>
      <c r="T329" s="158"/>
      <c r="AT329" s="153" t="s">
        <v>164</v>
      </c>
      <c r="AU329" s="153" t="s">
        <v>162</v>
      </c>
      <c r="AV329" s="13" t="s">
        <v>90</v>
      </c>
      <c r="AW329" s="13" t="s">
        <v>34</v>
      </c>
      <c r="AX329" s="13" t="s">
        <v>88</v>
      </c>
      <c r="AY329" s="153" t="s">
        <v>152</v>
      </c>
    </row>
    <row r="330" spans="2:65" s="1" customFormat="1" ht="24.2" customHeight="1">
      <c r="B330" s="32"/>
      <c r="C330" s="173" t="s">
        <v>484</v>
      </c>
      <c r="D330" s="173" t="s">
        <v>247</v>
      </c>
      <c r="E330" s="174" t="s">
        <v>485</v>
      </c>
      <c r="F330" s="175" t="s">
        <v>486</v>
      </c>
      <c r="G330" s="176" t="s">
        <v>186</v>
      </c>
      <c r="H330" s="177">
        <v>5387.06</v>
      </c>
      <c r="I330" s="178"/>
      <c r="J330" s="179">
        <f>ROUND(I330*H330,2)</f>
        <v>0</v>
      </c>
      <c r="K330" s="175" t="s">
        <v>160</v>
      </c>
      <c r="L330" s="180"/>
      <c r="M330" s="181" t="s">
        <v>1</v>
      </c>
      <c r="N330" s="182" t="s">
        <v>45</v>
      </c>
      <c r="P330" s="141">
        <f>O330*H330</f>
        <v>0</v>
      </c>
      <c r="Q330" s="141">
        <v>2.5000000000000001E-4</v>
      </c>
      <c r="R330" s="141">
        <f>Q330*H330</f>
        <v>1.3467650000000002</v>
      </c>
      <c r="S330" s="141">
        <v>0</v>
      </c>
      <c r="T330" s="142">
        <f>S330*H330</f>
        <v>0</v>
      </c>
      <c r="AR330" s="143" t="s">
        <v>221</v>
      </c>
      <c r="AT330" s="143" t="s">
        <v>247</v>
      </c>
      <c r="AU330" s="143" t="s">
        <v>162</v>
      </c>
      <c r="AY330" s="17" t="s">
        <v>152</v>
      </c>
      <c r="BE330" s="144">
        <f>IF(N330="základní",J330,0)</f>
        <v>0</v>
      </c>
      <c r="BF330" s="144">
        <f>IF(N330="snížená",J330,0)</f>
        <v>0</v>
      </c>
      <c r="BG330" s="144">
        <f>IF(N330="zákl. přenesená",J330,0)</f>
        <v>0</v>
      </c>
      <c r="BH330" s="144">
        <f>IF(N330="sníž. přenesená",J330,0)</f>
        <v>0</v>
      </c>
      <c r="BI330" s="144">
        <f>IF(N330="nulová",J330,0)</f>
        <v>0</v>
      </c>
      <c r="BJ330" s="17" t="s">
        <v>88</v>
      </c>
      <c r="BK330" s="144">
        <f>ROUND(I330*H330,2)</f>
        <v>0</v>
      </c>
      <c r="BL330" s="17" t="s">
        <v>161</v>
      </c>
      <c r="BM330" s="143" t="s">
        <v>487</v>
      </c>
    </row>
    <row r="331" spans="2:65" s="12" customFormat="1" ht="11.25">
      <c r="B331" s="145"/>
      <c r="D331" s="146" t="s">
        <v>164</v>
      </c>
      <c r="E331" s="147" t="s">
        <v>1</v>
      </c>
      <c r="F331" s="148" t="s">
        <v>488</v>
      </c>
      <c r="H331" s="147" t="s">
        <v>1</v>
      </c>
      <c r="I331" s="149"/>
      <c r="L331" s="145"/>
      <c r="M331" s="150"/>
      <c r="T331" s="151"/>
      <c r="AT331" s="147" t="s">
        <v>164</v>
      </c>
      <c r="AU331" s="147" t="s">
        <v>162</v>
      </c>
      <c r="AV331" s="12" t="s">
        <v>88</v>
      </c>
      <c r="AW331" s="12" t="s">
        <v>34</v>
      </c>
      <c r="AX331" s="12" t="s">
        <v>80</v>
      </c>
      <c r="AY331" s="147" t="s">
        <v>152</v>
      </c>
    </row>
    <row r="332" spans="2:65" s="13" customFormat="1" ht="11.25">
      <c r="B332" s="152"/>
      <c r="D332" s="146" t="s">
        <v>164</v>
      </c>
      <c r="E332" s="153" t="s">
        <v>1</v>
      </c>
      <c r="F332" s="154" t="s">
        <v>489</v>
      </c>
      <c r="H332" s="155">
        <v>4684.3999999999996</v>
      </c>
      <c r="I332" s="156"/>
      <c r="L332" s="152"/>
      <c r="M332" s="157"/>
      <c r="T332" s="158"/>
      <c r="AT332" s="153" t="s">
        <v>164</v>
      </c>
      <c r="AU332" s="153" t="s">
        <v>162</v>
      </c>
      <c r="AV332" s="13" t="s">
        <v>90</v>
      </c>
      <c r="AW332" s="13" t="s">
        <v>34</v>
      </c>
      <c r="AX332" s="13" t="s">
        <v>80</v>
      </c>
      <c r="AY332" s="153" t="s">
        <v>152</v>
      </c>
    </row>
    <row r="333" spans="2:65" s="13" customFormat="1" ht="11.25">
      <c r="B333" s="152"/>
      <c r="D333" s="146" t="s">
        <v>164</v>
      </c>
      <c r="E333" s="153" t="s">
        <v>1</v>
      </c>
      <c r="F333" s="154" t="s">
        <v>490</v>
      </c>
      <c r="H333" s="155">
        <v>702.66</v>
      </c>
      <c r="I333" s="156"/>
      <c r="L333" s="152"/>
      <c r="M333" s="157"/>
      <c r="T333" s="158"/>
      <c r="AT333" s="153" t="s">
        <v>164</v>
      </c>
      <c r="AU333" s="153" t="s">
        <v>162</v>
      </c>
      <c r="AV333" s="13" t="s">
        <v>90</v>
      </c>
      <c r="AW333" s="13" t="s">
        <v>34</v>
      </c>
      <c r="AX333" s="13" t="s">
        <v>80</v>
      </c>
      <c r="AY333" s="153" t="s">
        <v>152</v>
      </c>
    </row>
    <row r="334" spans="2:65" s="14" customFormat="1" ht="11.25">
      <c r="B334" s="159"/>
      <c r="D334" s="146" t="s">
        <v>164</v>
      </c>
      <c r="E334" s="160" t="s">
        <v>1</v>
      </c>
      <c r="F334" s="161" t="s">
        <v>169</v>
      </c>
      <c r="H334" s="162">
        <v>5387.06</v>
      </c>
      <c r="I334" s="163"/>
      <c r="L334" s="159"/>
      <c r="M334" s="164"/>
      <c r="T334" s="165"/>
      <c r="AT334" s="160" t="s">
        <v>164</v>
      </c>
      <c r="AU334" s="160" t="s">
        <v>162</v>
      </c>
      <c r="AV334" s="14" t="s">
        <v>161</v>
      </c>
      <c r="AW334" s="14" t="s">
        <v>34</v>
      </c>
      <c r="AX334" s="14" t="s">
        <v>88</v>
      </c>
      <c r="AY334" s="160" t="s">
        <v>152</v>
      </c>
    </row>
    <row r="335" spans="2:65" s="11" customFormat="1" ht="20.85" customHeight="1">
      <c r="B335" s="120"/>
      <c r="D335" s="121" t="s">
        <v>79</v>
      </c>
      <c r="E335" s="130" t="s">
        <v>491</v>
      </c>
      <c r="F335" s="130" t="s">
        <v>492</v>
      </c>
      <c r="I335" s="123"/>
      <c r="J335" s="131">
        <f>BK335</f>
        <v>0</v>
      </c>
      <c r="L335" s="120"/>
      <c r="M335" s="125"/>
      <c r="P335" s="126">
        <f>SUM(P336:P337)</f>
        <v>0</v>
      </c>
      <c r="R335" s="126">
        <f>SUM(R336:R337)</f>
        <v>98.837280000000007</v>
      </c>
      <c r="T335" s="127">
        <f>SUM(T336:T337)</f>
        <v>0</v>
      </c>
      <c r="AR335" s="121" t="s">
        <v>88</v>
      </c>
      <c r="AT335" s="128" t="s">
        <v>79</v>
      </c>
      <c r="AU335" s="128" t="s">
        <v>90</v>
      </c>
      <c r="AY335" s="121" t="s">
        <v>152</v>
      </c>
      <c r="BK335" s="129">
        <f>SUM(BK336:BK337)</f>
        <v>0</v>
      </c>
    </row>
    <row r="336" spans="2:65" s="1" customFormat="1" ht="24.2" customHeight="1">
      <c r="B336" s="32"/>
      <c r="C336" s="132" t="s">
        <v>493</v>
      </c>
      <c r="D336" s="132" t="s">
        <v>156</v>
      </c>
      <c r="E336" s="133" t="s">
        <v>494</v>
      </c>
      <c r="F336" s="134" t="s">
        <v>495</v>
      </c>
      <c r="G336" s="135" t="s">
        <v>258</v>
      </c>
      <c r="H336" s="136">
        <v>167</v>
      </c>
      <c r="I336" s="137"/>
      <c r="J336" s="138">
        <f>ROUND(I336*H336,2)</f>
        <v>0</v>
      </c>
      <c r="K336" s="134" t="s">
        <v>160</v>
      </c>
      <c r="L336" s="32"/>
      <c r="M336" s="139" t="s">
        <v>1</v>
      </c>
      <c r="N336" s="140" t="s">
        <v>45</v>
      </c>
      <c r="P336" s="141">
        <f>O336*H336</f>
        <v>0</v>
      </c>
      <c r="Q336" s="141">
        <v>0.59184000000000003</v>
      </c>
      <c r="R336" s="141">
        <f>Q336*H336</f>
        <v>98.837280000000007</v>
      </c>
      <c r="S336" s="141">
        <v>0</v>
      </c>
      <c r="T336" s="142">
        <f>S336*H336</f>
        <v>0</v>
      </c>
      <c r="AR336" s="143" t="s">
        <v>161</v>
      </c>
      <c r="AT336" s="143" t="s">
        <v>156</v>
      </c>
      <c r="AU336" s="143" t="s">
        <v>162</v>
      </c>
      <c r="AY336" s="17" t="s">
        <v>152</v>
      </c>
      <c r="BE336" s="144">
        <f>IF(N336="základní",J336,0)</f>
        <v>0</v>
      </c>
      <c r="BF336" s="144">
        <f>IF(N336="snížená",J336,0)</f>
        <v>0</v>
      </c>
      <c r="BG336" s="144">
        <f>IF(N336="zákl. přenesená",J336,0)</f>
        <v>0</v>
      </c>
      <c r="BH336" s="144">
        <f>IF(N336="sníž. přenesená",J336,0)</f>
        <v>0</v>
      </c>
      <c r="BI336" s="144">
        <f>IF(N336="nulová",J336,0)</f>
        <v>0</v>
      </c>
      <c r="BJ336" s="17" t="s">
        <v>88</v>
      </c>
      <c r="BK336" s="144">
        <f>ROUND(I336*H336,2)</f>
        <v>0</v>
      </c>
      <c r="BL336" s="17" t="s">
        <v>161</v>
      </c>
      <c r="BM336" s="143" t="s">
        <v>496</v>
      </c>
    </row>
    <row r="337" spans="2:65" s="13" customFormat="1" ht="11.25">
      <c r="B337" s="152"/>
      <c r="D337" s="146" t="s">
        <v>164</v>
      </c>
      <c r="E337" s="153" t="s">
        <v>1</v>
      </c>
      <c r="F337" s="154" t="s">
        <v>497</v>
      </c>
      <c r="H337" s="155">
        <v>167</v>
      </c>
      <c r="I337" s="156"/>
      <c r="L337" s="152"/>
      <c r="M337" s="157"/>
      <c r="T337" s="158"/>
      <c r="AT337" s="153" t="s">
        <v>164</v>
      </c>
      <c r="AU337" s="153" t="s">
        <v>162</v>
      </c>
      <c r="AV337" s="13" t="s">
        <v>90</v>
      </c>
      <c r="AW337" s="13" t="s">
        <v>34</v>
      </c>
      <c r="AX337" s="13" t="s">
        <v>88</v>
      </c>
      <c r="AY337" s="153" t="s">
        <v>152</v>
      </c>
    </row>
    <row r="338" spans="2:65" s="11" customFormat="1" ht="22.9" customHeight="1">
      <c r="B338" s="120"/>
      <c r="D338" s="121" t="s">
        <v>79</v>
      </c>
      <c r="E338" s="130" t="s">
        <v>226</v>
      </c>
      <c r="F338" s="130" t="s">
        <v>498</v>
      </c>
      <c r="I338" s="123"/>
      <c r="J338" s="131">
        <f>BK338</f>
        <v>0</v>
      </c>
      <c r="L338" s="120"/>
      <c r="M338" s="125"/>
      <c r="P338" s="126">
        <f>P339+P345+P348+P399+P419+P424+P475+P540</f>
        <v>0</v>
      </c>
      <c r="R338" s="126">
        <f>R339+R345+R348+R399+R419+R424+R475+R540</f>
        <v>319.11615888000011</v>
      </c>
      <c r="T338" s="127">
        <f>T339+T345+T348+T399+T419+T424+T475+T540</f>
        <v>6532.9655000000002</v>
      </c>
      <c r="AR338" s="121" t="s">
        <v>88</v>
      </c>
      <c r="AT338" s="128" t="s">
        <v>79</v>
      </c>
      <c r="AU338" s="128" t="s">
        <v>88</v>
      </c>
      <c r="AY338" s="121" t="s">
        <v>152</v>
      </c>
      <c r="BK338" s="129">
        <f>BK339+BK345+BK348+BK399+BK419+BK424+BK475+BK540</f>
        <v>0</v>
      </c>
    </row>
    <row r="339" spans="2:65" s="11" customFormat="1" ht="20.85" customHeight="1">
      <c r="B339" s="120"/>
      <c r="D339" s="121" t="s">
        <v>79</v>
      </c>
      <c r="E339" s="130" t="s">
        <v>499</v>
      </c>
      <c r="F339" s="130" t="s">
        <v>500</v>
      </c>
      <c r="I339" s="123"/>
      <c r="J339" s="131">
        <f>BK339</f>
        <v>0</v>
      </c>
      <c r="L339" s="120"/>
      <c r="M339" s="125"/>
      <c r="P339" s="126">
        <f>SUM(P340:P344)</f>
        <v>0</v>
      </c>
      <c r="R339" s="126">
        <f>SUM(R340:R344)</f>
        <v>6.4659999999999995E-2</v>
      </c>
      <c r="T339" s="127">
        <f>SUM(T340:T344)</f>
        <v>0</v>
      </c>
      <c r="AR339" s="121" t="s">
        <v>88</v>
      </c>
      <c r="AT339" s="128" t="s">
        <v>79</v>
      </c>
      <c r="AU339" s="128" t="s">
        <v>90</v>
      </c>
      <c r="AY339" s="121" t="s">
        <v>152</v>
      </c>
      <c r="BK339" s="129">
        <f>SUM(BK340:BK344)</f>
        <v>0</v>
      </c>
    </row>
    <row r="340" spans="2:65" s="1" customFormat="1" ht="16.5" customHeight="1">
      <c r="B340" s="32"/>
      <c r="C340" s="132" t="s">
        <v>501</v>
      </c>
      <c r="D340" s="132" t="s">
        <v>156</v>
      </c>
      <c r="E340" s="133" t="s">
        <v>502</v>
      </c>
      <c r="F340" s="134" t="s">
        <v>503</v>
      </c>
      <c r="G340" s="135" t="s">
        <v>258</v>
      </c>
      <c r="H340" s="136">
        <v>106</v>
      </c>
      <c r="I340" s="137"/>
      <c r="J340" s="138">
        <f>ROUND(I340*H340,2)</f>
        <v>0</v>
      </c>
      <c r="K340" s="134" t="s">
        <v>160</v>
      </c>
      <c r="L340" s="32"/>
      <c r="M340" s="139" t="s">
        <v>1</v>
      </c>
      <c r="N340" s="140" t="s">
        <v>45</v>
      </c>
      <c r="P340" s="141">
        <f>O340*H340</f>
        <v>0</v>
      </c>
      <c r="Q340" s="141">
        <v>0</v>
      </c>
      <c r="R340" s="141">
        <f>Q340*H340</f>
        <v>0</v>
      </c>
      <c r="S340" s="141">
        <v>0</v>
      </c>
      <c r="T340" s="142">
        <f>S340*H340</f>
        <v>0</v>
      </c>
      <c r="AR340" s="143" t="s">
        <v>161</v>
      </c>
      <c r="AT340" s="143" t="s">
        <v>156</v>
      </c>
      <c r="AU340" s="143" t="s">
        <v>162</v>
      </c>
      <c r="AY340" s="17" t="s">
        <v>152</v>
      </c>
      <c r="BE340" s="144">
        <f>IF(N340="základní",J340,0)</f>
        <v>0</v>
      </c>
      <c r="BF340" s="144">
        <f>IF(N340="snížená",J340,0)</f>
        <v>0</v>
      </c>
      <c r="BG340" s="144">
        <f>IF(N340="zákl. přenesená",J340,0)</f>
        <v>0</v>
      </c>
      <c r="BH340" s="144">
        <f>IF(N340="sníž. přenesená",J340,0)</f>
        <v>0</v>
      </c>
      <c r="BI340" s="144">
        <f>IF(N340="nulová",J340,0)</f>
        <v>0</v>
      </c>
      <c r="BJ340" s="17" t="s">
        <v>88</v>
      </c>
      <c r="BK340" s="144">
        <f>ROUND(I340*H340,2)</f>
        <v>0</v>
      </c>
      <c r="BL340" s="17" t="s">
        <v>161</v>
      </c>
      <c r="BM340" s="143" t="s">
        <v>504</v>
      </c>
    </row>
    <row r="341" spans="2:65" s="12" customFormat="1" ht="11.25">
      <c r="B341" s="145"/>
      <c r="D341" s="146" t="s">
        <v>164</v>
      </c>
      <c r="E341" s="147" t="s">
        <v>1</v>
      </c>
      <c r="F341" s="148" t="s">
        <v>505</v>
      </c>
      <c r="H341" s="147" t="s">
        <v>1</v>
      </c>
      <c r="I341" s="149"/>
      <c r="L341" s="145"/>
      <c r="M341" s="150"/>
      <c r="T341" s="151"/>
      <c r="AT341" s="147" t="s">
        <v>164</v>
      </c>
      <c r="AU341" s="147" t="s">
        <v>162</v>
      </c>
      <c r="AV341" s="12" t="s">
        <v>88</v>
      </c>
      <c r="AW341" s="12" t="s">
        <v>34</v>
      </c>
      <c r="AX341" s="12" t="s">
        <v>80</v>
      </c>
      <c r="AY341" s="147" t="s">
        <v>152</v>
      </c>
    </row>
    <row r="342" spans="2:65" s="13" customFormat="1" ht="22.5">
      <c r="B342" s="152"/>
      <c r="D342" s="146" t="s">
        <v>164</v>
      </c>
      <c r="E342" s="153" t="s">
        <v>1</v>
      </c>
      <c r="F342" s="154" t="s">
        <v>506</v>
      </c>
      <c r="H342" s="155">
        <v>106</v>
      </c>
      <c r="I342" s="156"/>
      <c r="L342" s="152"/>
      <c r="M342" s="157"/>
      <c r="T342" s="158"/>
      <c r="AT342" s="153" t="s">
        <v>164</v>
      </c>
      <c r="AU342" s="153" t="s">
        <v>162</v>
      </c>
      <c r="AV342" s="13" t="s">
        <v>90</v>
      </c>
      <c r="AW342" s="13" t="s">
        <v>34</v>
      </c>
      <c r="AX342" s="13" t="s">
        <v>88</v>
      </c>
      <c r="AY342" s="153" t="s">
        <v>152</v>
      </c>
    </row>
    <row r="343" spans="2:65" s="1" customFormat="1" ht="33" customHeight="1">
      <c r="B343" s="32"/>
      <c r="C343" s="132" t="s">
        <v>507</v>
      </c>
      <c r="D343" s="132" t="s">
        <v>156</v>
      </c>
      <c r="E343" s="133" t="s">
        <v>508</v>
      </c>
      <c r="F343" s="134" t="s">
        <v>509</v>
      </c>
      <c r="G343" s="135" t="s">
        <v>258</v>
      </c>
      <c r="H343" s="136">
        <v>106</v>
      </c>
      <c r="I343" s="137"/>
      <c r="J343" s="138">
        <f>ROUND(I343*H343,2)</f>
        <v>0</v>
      </c>
      <c r="K343" s="134" t="s">
        <v>160</v>
      </c>
      <c r="L343" s="32"/>
      <c r="M343" s="139" t="s">
        <v>1</v>
      </c>
      <c r="N343" s="140" t="s">
        <v>45</v>
      </c>
      <c r="P343" s="141">
        <f>O343*H343</f>
        <v>0</v>
      </c>
      <c r="Q343" s="141">
        <v>6.0999999999999997E-4</v>
      </c>
      <c r="R343" s="141">
        <f>Q343*H343</f>
        <v>6.4659999999999995E-2</v>
      </c>
      <c r="S343" s="141">
        <v>0</v>
      </c>
      <c r="T343" s="142">
        <f>S343*H343</f>
        <v>0</v>
      </c>
      <c r="AR343" s="143" t="s">
        <v>161</v>
      </c>
      <c r="AT343" s="143" t="s">
        <v>156</v>
      </c>
      <c r="AU343" s="143" t="s">
        <v>162</v>
      </c>
      <c r="AY343" s="17" t="s">
        <v>152</v>
      </c>
      <c r="BE343" s="144">
        <f>IF(N343="základní",J343,0)</f>
        <v>0</v>
      </c>
      <c r="BF343" s="144">
        <f>IF(N343="snížená",J343,0)</f>
        <v>0</v>
      </c>
      <c r="BG343" s="144">
        <f>IF(N343="zákl. přenesená",J343,0)</f>
        <v>0</v>
      </c>
      <c r="BH343" s="144">
        <f>IF(N343="sníž. přenesená",J343,0)</f>
        <v>0</v>
      </c>
      <c r="BI343" s="144">
        <f>IF(N343="nulová",J343,0)</f>
        <v>0</v>
      </c>
      <c r="BJ343" s="17" t="s">
        <v>88</v>
      </c>
      <c r="BK343" s="144">
        <f>ROUND(I343*H343,2)</f>
        <v>0</v>
      </c>
      <c r="BL343" s="17" t="s">
        <v>161</v>
      </c>
      <c r="BM343" s="143" t="s">
        <v>510</v>
      </c>
    </row>
    <row r="344" spans="2:65" s="13" customFormat="1" ht="22.5">
      <c r="B344" s="152"/>
      <c r="D344" s="146" t="s">
        <v>164</v>
      </c>
      <c r="E344" s="153" t="s">
        <v>1</v>
      </c>
      <c r="F344" s="154" t="s">
        <v>511</v>
      </c>
      <c r="H344" s="155">
        <v>106</v>
      </c>
      <c r="I344" s="156"/>
      <c r="L344" s="152"/>
      <c r="M344" s="157"/>
      <c r="T344" s="158"/>
      <c r="AT344" s="153" t="s">
        <v>164</v>
      </c>
      <c r="AU344" s="153" t="s">
        <v>162</v>
      </c>
      <c r="AV344" s="13" t="s">
        <v>90</v>
      </c>
      <c r="AW344" s="13" t="s">
        <v>34</v>
      </c>
      <c r="AX344" s="13" t="s">
        <v>88</v>
      </c>
      <c r="AY344" s="153" t="s">
        <v>152</v>
      </c>
    </row>
    <row r="345" spans="2:65" s="11" customFormat="1" ht="20.85" customHeight="1">
      <c r="B345" s="120"/>
      <c r="D345" s="121" t="s">
        <v>79</v>
      </c>
      <c r="E345" s="130" t="s">
        <v>512</v>
      </c>
      <c r="F345" s="130" t="s">
        <v>513</v>
      </c>
      <c r="I345" s="123"/>
      <c r="J345" s="131">
        <f>BK345</f>
        <v>0</v>
      </c>
      <c r="L345" s="120"/>
      <c r="M345" s="125"/>
      <c r="P345" s="126">
        <f>SUM(P346:P347)</f>
        <v>0</v>
      </c>
      <c r="R345" s="126">
        <f>SUM(R346:R347)</f>
        <v>3.65218</v>
      </c>
      <c r="T345" s="127">
        <f>SUM(T346:T347)</f>
        <v>0</v>
      </c>
      <c r="AR345" s="121" t="s">
        <v>88</v>
      </c>
      <c r="AT345" s="128" t="s">
        <v>79</v>
      </c>
      <c r="AU345" s="128" t="s">
        <v>90</v>
      </c>
      <c r="AY345" s="121" t="s">
        <v>152</v>
      </c>
      <c r="BK345" s="129">
        <f>SUM(BK346:BK347)</f>
        <v>0</v>
      </c>
    </row>
    <row r="346" spans="2:65" s="1" customFormat="1" ht="24.2" customHeight="1">
      <c r="B346" s="32"/>
      <c r="C346" s="132" t="s">
        <v>514</v>
      </c>
      <c r="D346" s="132" t="s">
        <v>156</v>
      </c>
      <c r="E346" s="133" t="s">
        <v>515</v>
      </c>
      <c r="F346" s="134" t="s">
        <v>516</v>
      </c>
      <c r="G346" s="135" t="s">
        <v>258</v>
      </c>
      <c r="H346" s="136">
        <v>14</v>
      </c>
      <c r="I346" s="137"/>
      <c r="J346" s="138">
        <f>ROUND(I346*H346,2)</f>
        <v>0</v>
      </c>
      <c r="K346" s="134" t="s">
        <v>160</v>
      </c>
      <c r="L346" s="32"/>
      <c r="M346" s="139" t="s">
        <v>1</v>
      </c>
      <c r="N346" s="140" t="s">
        <v>45</v>
      </c>
      <c r="P346" s="141">
        <f>O346*H346</f>
        <v>0</v>
      </c>
      <c r="Q346" s="141">
        <v>0.26086999999999999</v>
      </c>
      <c r="R346" s="141">
        <f>Q346*H346</f>
        <v>3.65218</v>
      </c>
      <c r="S346" s="141">
        <v>0</v>
      </c>
      <c r="T346" s="142">
        <f>S346*H346</f>
        <v>0</v>
      </c>
      <c r="AR346" s="143" t="s">
        <v>161</v>
      </c>
      <c r="AT346" s="143" t="s">
        <v>156</v>
      </c>
      <c r="AU346" s="143" t="s">
        <v>162</v>
      </c>
      <c r="AY346" s="17" t="s">
        <v>152</v>
      </c>
      <c r="BE346" s="144">
        <f>IF(N346="základní",J346,0)</f>
        <v>0</v>
      </c>
      <c r="BF346" s="144">
        <f>IF(N346="snížená",J346,0)</f>
        <v>0</v>
      </c>
      <c r="BG346" s="144">
        <f>IF(N346="zákl. přenesená",J346,0)</f>
        <v>0</v>
      </c>
      <c r="BH346" s="144">
        <f>IF(N346="sníž. přenesená",J346,0)</f>
        <v>0</v>
      </c>
      <c r="BI346" s="144">
        <f>IF(N346="nulová",J346,0)</f>
        <v>0</v>
      </c>
      <c r="BJ346" s="17" t="s">
        <v>88</v>
      </c>
      <c r="BK346" s="144">
        <f>ROUND(I346*H346,2)</f>
        <v>0</v>
      </c>
      <c r="BL346" s="17" t="s">
        <v>161</v>
      </c>
      <c r="BM346" s="143" t="s">
        <v>517</v>
      </c>
    </row>
    <row r="347" spans="2:65" s="13" customFormat="1" ht="11.25">
      <c r="B347" s="152"/>
      <c r="D347" s="146" t="s">
        <v>164</v>
      </c>
      <c r="E347" s="153" t="s">
        <v>1</v>
      </c>
      <c r="F347" s="154" t="s">
        <v>518</v>
      </c>
      <c r="H347" s="155">
        <v>14</v>
      </c>
      <c r="I347" s="156"/>
      <c r="L347" s="152"/>
      <c r="M347" s="157"/>
      <c r="T347" s="158"/>
      <c r="AT347" s="153" t="s">
        <v>164</v>
      </c>
      <c r="AU347" s="153" t="s">
        <v>162</v>
      </c>
      <c r="AV347" s="13" t="s">
        <v>90</v>
      </c>
      <c r="AW347" s="13" t="s">
        <v>34</v>
      </c>
      <c r="AX347" s="13" t="s">
        <v>88</v>
      </c>
      <c r="AY347" s="153" t="s">
        <v>152</v>
      </c>
    </row>
    <row r="348" spans="2:65" s="11" customFormat="1" ht="20.85" customHeight="1">
      <c r="B348" s="120"/>
      <c r="D348" s="121" t="s">
        <v>79</v>
      </c>
      <c r="E348" s="130" t="s">
        <v>519</v>
      </c>
      <c r="F348" s="130" t="s">
        <v>520</v>
      </c>
      <c r="I348" s="123"/>
      <c r="J348" s="131">
        <f>BK348</f>
        <v>0</v>
      </c>
      <c r="L348" s="120"/>
      <c r="M348" s="125"/>
      <c r="P348" s="126">
        <f>SUM(P349:P398)</f>
        <v>0</v>
      </c>
      <c r="R348" s="126">
        <f>SUM(R349:R398)</f>
        <v>301.1459746000001</v>
      </c>
      <c r="T348" s="127">
        <f>SUM(T349:T398)</f>
        <v>0</v>
      </c>
      <c r="AR348" s="121" t="s">
        <v>88</v>
      </c>
      <c r="AT348" s="128" t="s">
        <v>79</v>
      </c>
      <c r="AU348" s="128" t="s">
        <v>90</v>
      </c>
      <c r="AY348" s="121" t="s">
        <v>152</v>
      </c>
      <c r="BK348" s="129">
        <f>SUM(BK349:BK398)</f>
        <v>0</v>
      </c>
    </row>
    <row r="349" spans="2:65" s="1" customFormat="1" ht="33" customHeight="1">
      <c r="B349" s="32"/>
      <c r="C349" s="132" t="s">
        <v>521</v>
      </c>
      <c r="D349" s="132" t="s">
        <v>156</v>
      </c>
      <c r="E349" s="133" t="s">
        <v>522</v>
      </c>
      <c r="F349" s="134" t="s">
        <v>523</v>
      </c>
      <c r="G349" s="135" t="s">
        <v>258</v>
      </c>
      <c r="H349" s="136">
        <v>28</v>
      </c>
      <c r="I349" s="137"/>
      <c r="J349" s="138">
        <f>ROUND(I349*H349,2)</f>
        <v>0</v>
      </c>
      <c r="K349" s="134" t="s">
        <v>160</v>
      </c>
      <c r="L349" s="32"/>
      <c r="M349" s="139" t="s">
        <v>1</v>
      </c>
      <c r="N349" s="140" t="s">
        <v>45</v>
      </c>
      <c r="P349" s="141">
        <f>O349*H349</f>
        <v>0</v>
      </c>
      <c r="Q349" s="141">
        <v>0.61312</v>
      </c>
      <c r="R349" s="141">
        <f>Q349*H349</f>
        <v>17.167359999999999</v>
      </c>
      <c r="S349" s="141">
        <v>0</v>
      </c>
      <c r="T349" s="142">
        <f>S349*H349</f>
        <v>0</v>
      </c>
      <c r="AR349" s="143" t="s">
        <v>161</v>
      </c>
      <c r="AT349" s="143" t="s">
        <v>156</v>
      </c>
      <c r="AU349" s="143" t="s">
        <v>162</v>
      </c>
      <c r="AY349" s="17" t="s">
        <v>152</v>
      </c>
      <c r="BE349" s="144">
        <f>IF(N349="základní",J349,0)</f>
        <v>0</v>
      </c>
      <c r="BF349" s="144">
        <f>IF(N349="snížená",J349,0)</f>
        <v>0</v>
      </c>
      <c r="BG349" s="144">
        <f>IF(N349="zákl. přenesená",J349,0)</f>
        <v>0</v>
      </c>
      <c r="BH349" s="144">
        <f>IF(N349="sníž. přenesená",J349,0)</f>
        <v>0</v>
      </c>
      <c r="BI349" s="144">
        <f>IF(N349="nulová",J349,0)</f>
        <v>0</v>
      </c>
      <c r="BJ349" s="17" t="s">
        <v>88</v>
      </c>
      <c r="BK349" s="144">
        <f>ROUND(I349*H349,2)</f>
        <v>0</v>
      </c>
      <c r="BL349" s="17" t="s">
        <v>161</v>
      </c>
      <c r="BM349" s="143" t="s">
        <v>524</v>
      </c>
    </row>
    <row r="350" spans="2:65" s="13" customFormat="1" ht="11.25">
      <c r="B350" s="152"/>
      <c r="D350" s="146" t="s">
        <v>164</v>
      </c>
      <c r="E350" s="153" t="s">
        <v>1</v>
      </c>
      <c r="F350" s="154" t="s">
        <v>525</v>
      </c>
      <c r="H350" s="155">
        <v>28.5</v>
      </c>
      <c r="I350" s="156"/>
      <c r="L350" s="152"/>
      <c r="M350" s="157"/>
      <c r="T350" s="158"/>
      <c r="AT350" s="153" t="s">
        <v>164</v>
      </c>
      <c r="AU350" s="153" t="s">
        <v>162</v>
      </c>
      <c r="AV350" s="13" t="s">
        <v>90</v>
      </c>
      <c r="AW350" s="13" t="s">
        <v>34</v>
      </c>
      <c r="AX350" s="13" t="s">
        <v>80</v>
      </c>
      <c r="AY350" s="153" t="s">
        <v>152</v>
      </c>
    </row>
    <row r="351" spans="2:65" s="13" customFormat="1" ht="11.25">
      <c r="B351" s="152"/>
      <c r="D351" s="146" t="s">
        <v>164</v>
      </c>
      <c r="E351" s="153" t="s">
        <v>1</v>
      </c>
      <c r="F351" s="154" t="s">
        <v>526</v>
      </c>
      <c r="H351" s="155">
        <v>-0.5</v>
      </c>
      <c r="I351" s="156"/>
      <c r="L351" s="152"/>
      <c r="M351" s="157"/>
      <c r="T351" s="158"/>
      <c r="AT351" s="153" t="s">
        <v>164</v>
      </c>
      <c r="AU351" s="153" t="s">
        <v>162</v>
      </c>
      <c r="AV351" s="13" t="s">
        <v>90</v>
      </c>
      <c r="AW351" s="13" t="s">
        <v>34</v>
      </c>
      <c r="AX351" s="13" t="s">
        <v>80</v>
      </c>
      <c r="AY351" s="153" t="s">
        <v>152</v>
      </c>
    </row>
    <row r="352" spans="2:65" s="14" customFormat="1" ht="11.25">
      <c r="B352" s="159"/>
      <c r="D352" s="146" t="s">
        <v>164</v>
      </c>
      <c r="E352" s="160" t="s">
        <v>1</v>
      </c>
      <c r="F352" s="161" t="s">
        <v>169</v>
      </c>
      <c r="H352" s="162">
        <v>28</v>
      </c>
      <c r="I352" s="163"/>
      <c r="L352" s="159"/>
      <c r="M352" s="164"/>
      <c r="T352" s="165"/>
      <c r="AT352" s="160" t="s">
        <v>164</v>
      </c>
      <c r="AU352" s="160" t="s">
        <v>162</v>
      </c>
      <c r="AV352" s="14" t="s">
        <v>161</v>
      </c>
      <c r="AW352" s="14" t="s">
        <v>34</v>
      </c>
      <c r="AX352" s="14" t="s">
        <v>88</v>
      </c>
      <c r="AY352" s="160" t="s">
        <v>152</v>
      </c>
    </row>
    <row r="353" spans="2:65" s="1" customFormat="1" ht="24.2" customHeight="1">
      <c r="B353" s="32"/>
      <c r="C353" s="132" t="s">
        <v>527</v>
      </c>
      <c r="D353" s="132" t="s">
        <v>156</v>
      </c>
      <c r="E353" s="133" t="s">
        <v>528</v>
      </c>
      <c r="F353" s="134" t="s">
        <v>529</v>
      </c>
      <c r="G353" s="135" t="s">
        <v>401</v>
      </c>
      <c r="H353" s="136">
        <v>1</v>
      </c>
      <c r="I353" s="137"/>
      <c r="J353" s="138">
        <f>ROUND(I353*H353,2)</f>
        <v>0</v>
      </c>
      <c r="K353" s="134" t="s">
        <v>160</v>
      </c>
      <c r="L353" s="32"/>
      <c r="M353" s="139" t="s">
        <v>1</v>
      </c>
      <c r="N353" s="140" t="s">
        <v>45</v>
      </c>
      <c r="P353" s="141">
        <f>O353*H353</f>
        <v>0</v>
      </c>
      <c r="Q353" s="141">
        <v>1.40537</v>
      </c>
      <c r="R353" s="141">
        <f>Q353*H353</f>
        <v>1.40537</v>
      </c>
      <c r="S353" s="141">
        <v>0</v>
      </c>
      <c r="T353" s="142">
        <f>S353*H353</f>
        <v>0</v>
      </c>
      <c r="AR353" s="143" t="s">
        <v>161</v>
      </c>
      <c r="AT353" s="143" t="s">
        <v>156</v>
      </c>
      <c r="AU353" s="143" t="s">
        <v>162</v>
      </c>
      <c r="AY353" s="17" t="s">
        <v>152</v>
      </c>
      <c r="BE353" s="144">
        <f>IF(N353="základní",J353,0)</f>
        <v>0</v>
      </c>
      <c r="BF353" s="144">
        <f>IF(N353="snížená",J353,0)</f>
        <v>0</v>
      </c>
      <c r="BG353" s="144">
        <f>IF(N353="zákl. přenesená",J353,0)</f>
        <v>0</v>
      </c>
      <c r="BH353" s="144">
        <f>IF(N353="sníž. přenesená",J353,0)</f>
        <v>0</v>
      </c>
      <c r="BI353" s="144">
        <f>IF(N353="nulová",J353,0)</f>
        <v>0</v>
      </c>
      <c r="BJ353" s="17" t="s">
        <v>88</v>
      </c>
      <c r="BK353" s="144">
        <f>ROUND(I353*H353,2)</f>
        <v>0</v>
      </c>
      <c r="BL353" s="17" t="s">
        <v>161</v>
      </c>
      <c r="BM353" s="143" t="s">
        <v>530</v>
      </c>
    </row>
    <row r="354" spans="2:65" s="1" customFormat="1" ht="21.75" customHeight="1">
      <c r="B354" s="32"/>
      <c r="C354" s="132" t="s">
        <v>531</v>
      </c>
      <c r="D354" s="132" t="s">
        <v>156</v>
      </c>
      <c r="E354" s="133" t="s">
        <v>532</v>
      </c>
      <c r="F354" s="134" t="s">
        <v>533</v>
      </c>
      <c r="G354" s="135" t="s">
        <v>401</v>
      </c>
      <c r="H354" s="136">
        <v>1</v>
      </c>
      <c r="I354" s="137"/>
      <c r="J354" s="138">
        <f>ROUND(I354*H354,2)</f>
        <v>0</v>
      </c>
      <c r="K354" s="134" t="s">
        <v>160</v>
      </c>
      <c r="L354" s="32"/>
      <c r="M354" s="139" t="s">
        <v>1</v>
      </c>
      <c r="N354" s="140" t="s">
        <v>45</v>
      </c>
      <c r="P354" s="141">
        <f>O354*H354</f>
        <v>0</v>
      </c>
      <c r="Q354" s="141">
        <v>6.1999999999999998E-3</v>
      </c>
      <c r="R354" s="141">
        <f>Q354*H354</f>
        <v>6.1999999999999998E-3</v>
      </c>
      <c r="S354" s="141">
        <v>0</v>
      </c>
      <c r="T354" s="142">
        <f>S354*H354</f>
        <v>0</v>
      </c>
      <c r="AR354" s="143" t="s">
        <v>161</v>
      </c>
      <c r="AT354" s="143" t="s">
        <v>156</v>
      </c>
      <c r="AU354" s="143" t="s">
        <v>162</v>
      </c>
      <c r="AY354" s="17" t="s">
        <v>152</v>
      </c>
      <c r="BE354" s="144">
        <f>IF(N354="základní",J354,0)</f>
        <v>0</v>
      </c>
      <c r="BF354" s="144">
        <f>IF(N354="snížená",J354,0)</f>
        <v>0</v>
      </c>
      <c r="BG354" s="144">
        <f>IF(N354="zákl. přenesená",J354,0)</f>
        <v>0</v>
      </c>
      <c r="BH354" s="144">
        <f>IF(N354="sníž. přenesená",J354,0)</f>
        <v>0</v>
      </c>
      <c r="BI354" s="144">
        <f>IF(N354="nulová",J354,0)</f>
        <v>0</v>
      </c>
      <c r="BJ354" s="17" t="s">
        <v>88</v>
      </c>
      <c r="BK354" s="144">
        <f>ROUND(I354*H354,2)</f>
        <v>0</v>
      </c>
      <c r="BL354" s="17" t="s">
        <v>161</v>
      </c>
      <c r="BM354" s="143" t="s">
        <v>534</v>
      </c>
    </row>
    <row r="355" spans="2:65" s="1" customFormat="1" ht="37.9" customHeight="1">
      <c r="B355" s="32"/>
      <c r="C355" s="132" t="s">
        <v>535</v>
      </c>
      <c r="D355" s="132" t="s">
        <v>156</v>
      </c>
      <c r="E355" s="133" t="s">
        <v>536</v>
      </c>
      <c r="F355" s="134" t="s">
        <v>537</v>
      </c>
      <c r="G355" s="135" t="s">
        <v>401</v>
      </c>
      <c r="H355" s="136">
        <v>2</v>
      </c>
      <c r="I355" s="137"/>
      <c r="J355" s="138">
        <f>ROUND(I355*H355,2)</f>
        <v>0</v>
      </c>
      <c r="K355" s="134" t="s">
        <v>160</v>
      </c>
      <c r="L355" s="32"/>
      <c r="M355" s="139" t="s">
        <v>1</v>
      </c>
      <c r="N355" s="140" t="s">
        <v>45</v>
      </c>
      <c r="P355" s="141">
        <f>O355*H355</f>
        <v>0</v>
      </c>
      <c r="Q355" s="141">
        <v>0.10196</v>
      </c>
      <c r="R355" s="141">
        <f>Q355*H355</f>
        <v>0.20391999999999999</v>
      </c>
      <c r="S355" s="141">
        <v>0</v>
      </c>
      <c r="T355" s="142">
        <f>S355*H355</f>
        <v>0</v>
      </c>
      <c r="AR355" s="143" t="s">
        <v>161</v>
      </c>
      <c r="AT355" s="143" t="s">
        <v>156</v>
      </c>
      <c r="AU355" s="143" t="s">
        <v>162</v>
      </c>
      <c r="AY355" s="17" t="s">
        <v>152</v>
      </c>
      <c r="BE355" s="144">
        <f>IF(N355="základní",J355,0)</f>
        <v>0</v>
      </c>
      <c r="BF355" s="144">
        <f>IF(N355="snížená",J355,0)</f>
        <v>0</v>
      </c>
      <c r="BG355" s="144">
        <f>IF(N355="zákl. přenesená",J355,0)</f>
        <v>0</v>
      </c>
      <c r="BH355" s="144">
        <f>IF(N355="sníž. přenesená",J355,0)</f>
        <v>0</v>
      </c>
      <c r="BI355" s="144">
        <f>IF(N355="nulová",J355,0)</f>
        <v>0</v>
      </c>
      <c r="BJ355" s="17" t="s">
        <v>88</v>
      </c>
      <c r="BK355" s="144">
        <f>ROUND(I355*H355,2)</f>
        <v>0</v>
      </c>
      <c r="BL355" s="17" t="s">
        <v>161</v>
      </c>
      <c r="BM355" s="143" t="s">
        <v>538</v>
      </c>
    </row>
    <row r="356" spans="2:65" s="1" customFormat="1" ht="24.2" customHeight="1">
      <c r="B356" s="32"/>
      <c r="C356" s="132" t="s">
        <v>539</v>
      </c>
      <c r="D356" s="132" t="s">
        <v>156</v>
      </c>
      <c r="E356" s="133" t="s">
        <v>540</v>
      </c>
      <c r="F356" s="134" t="s">
        <v>541</v>
      </c>
      <c r="G356" s="135" t="s">
        <v>258</v>
      </c>
      <c r="H356" s="136">
        <v>44</v>
      </c>
      <c r="I356" s="137"/>
      <c r="J356" s="138">
        <f>ROUND(I356*H356,2)</f>
        <v>0</v>
      </c>
      <c r="K356" s="134" t="s">
        <v>160</v>
      </c>
      <c r="L356" s="32"/>
      <c r="M356" s="139" t="s">
        <v>1</v>
      </c>
      <c r="N356" s="140" t="s">
        <v>45</v>
      </c>
      <c r="P356" s="141">
        <f>O356*H356</f>
        <v>0</v>
      </c>
      <c r="Q356" s="141">
        <v>0.20219000000000001</v>
      </c>
      <c r="R356" s="141">
        <f>Q356*H356</f>
        <v>8.8963599999999996</v>
      </c>
      <c r="S356" s="141">
        <v>0</v>
      </c>
      <c r="T356" s="142">
        <f>S356*H356</f>
        <v>0</v>
      </c>
      <c r="AR356" s="143" t="s">
        <v>161</v>
      </c>
      <c r="AT356" s="143" t="s">
        <v>156</v>
      </c>
      <c r="AU356" s="143" t="s">
        <v>162</v>
      </c>
      <c r="AY356" s="17" t="s">
        <v>152</v>
      </c>
      <c r="BE356" s="144">
        <f>IF(N356="základní",J356,0)</f>
        <v>0</v>
      </c>
      <c r="BF356" s="144">
        <f>IF(N356="snížená",J356,0)</f>
        <v>0</v>
      </c>
      <c r="BG356" s="144">
        <f>IF(N356="zákl. přenesená",J356,0)</f>
        <v>0</v>
      </c>
      <c r="BH356" s="144">
        <f>IF(N356="sníž. přenesená",J356,0)</f>
        <v>0</v>
      </c>
      <c r="BI356" s="144">
        <f>IF(N356="nulová",J356,0)</f>
        <v>0</v>
      </c>
      <c r="BJ356" s="17" t="s">
        <v>88</v>
      </c>
      <c r="BK356" s="144">
        <f>ROUND(I356*H356,2)</f>
        <v>0</v>
      </c>
      <c r="BL356" s="17" t="s">
        <v>161</v>
      </c>
      <c r="BM356" s="143" t="s">
        <v>542</v>
      </c>
    </row>
    <row r="357" spans="2:65" s="13" customFormat="1" ht="11.25">
      <c r="B357" s="152"/>
      <c r="D357" s="146" t="s">
        <v>164</v>
      </c>
      <c r="E357" s="153" t="s">
        <v>1</v>
      </c>
      <c r="F357" s="154" t="s">
        <v>543</v>
      </c>
      <c r="H357" s="155">
        <v>44</v>
      </c>
      <c r="I357" s="156"/>
      <c r="L357" s="152"/>
      <c r="M357" s="157"/>
      <c r="T357" s="158"/>
      <c r="AT357" s="153" t="s">
        <v>164</v>
      </c>
      <c r="AU357" s="153" t="s">
        <v>162</v>
      </c>
      <c r="AV357" s="13" t="s">
        <v>90</v>
      </c>
      <c r="AW357" s="13" t="s">
        <v>34</v>
      </c>
      <c r="AX357" s="13" t="s">
        <v>88</v>
      </c>
      <c r="AY357" s="153" t="s">
        <v>152</v>
      </c>
    </row>
    <row r="358" spans="2:65" s="1" customFormat="1" ht="24.2" customHeight="1">
      <c r="B358" s="32"/>
      <c r="C358" s="173" t="s">
        <v>544</v>
      </c>
      <c r="D358" s="173" t="s">
        <v>247</v>
      </c>
      <c r="E358" s="174" t="s">
        <v>545</v>
      </c>
      <c r="F358" s="175" t="s">
        <v>546</v>
      </c>
      <c r="G358" s="176" t="s">
        <v>258</v>
      </c>
      <c r="H358" s="177">
        <v>6</v>
      </c>
      <c r="I358" s="178"/>
      <c r="J358" s="179">
        <f>ROUND(I358*H358,2)</f>
        <v>0</v>
      </c>
      <c r="K358" s="175" t="s">
        <v>160</v>
      </c>
      <c r="L358" s="180"/>
      <c r="M358" s="181" t="s">
        <v>1</v>
      </c>
      <c r="N358" s="182" t="s">
        <v>45</v>
      </c>
      <c r="P358" s="141">
        <f>O358*H358</f>
        <v>0</v>
      </c>
      <c r="Q358" s="141">
        <v>7.6340000000000005E-2</v>
      </c>
      <c r="R358" s="141">
        <f>Q358*H358</f>
        <v>0.45804</v>
      </c>
      <c r="S358" s="141">
        <v>0</v>
      </c>
      <c r="T358" s="142">
        <f>S358*H358</f>
        <v>0</v>
      </c>
      <c r="AR358" s="143" t="s">
        <v>221</v>
      </c>
      <c r="AT358" s="143" t="s">
        <v>247</v>
      </c>
      <c r="AU358" s="143" t="s">
        <v>162</v>
      </c>
      <c r="AY358" s="17" t="s">
        <v>152</v>
      </c>
      <c r="BE358" s="144">
        <f>IF(N358="základní",J358,0)</f>
        <v>0</v>
      </c>
      <c r="BF358" s="144">
        <f>IF(N358="snížená",J358,0)</f>
        <v>0</v>
      </c>
      <c r="BG358" s="144">
        <f>IF(N358="zákl. přenesená",J358,0)</f>
        <v>0</v>
      </c>
      <c r="BH358" s="144">
        <f>IF(N358="sníž. přenesená",J358,0)</f>
        <v>0</v>
      </c>
      <c r="BI358" s="144">
        <f>IF(N358="nulová",J358,0)</f>
        <v>0</v>
      </c>
      <c r="BJ358" s="17" t="s">
        <v>88</v>
      </c>
      <c r="BK358" s="144">
        <f>ROUND(I358*H358,2)</f>
        <v>0</v>
      </c>
      <c r="BL358" s="17" t="s">
        <v>161</v>
      </c>
      <c r="BM358" s="143" t="s">
        <v>547</v>
      </c>
    </row>
    <row r="359" spans="2:65" s="13" customFormat="1" ht="11.25">
      <c r="B359" s="152"/>
      <c r="D359" s="146" t="s">
        <v>164</v>
      </c>
      <c r="E359" s="153" t="s">
        <v>1</v>
      </c>
      <c r="F359" s="154" t="s">
        <v>548</v>
      </c>
      <c r="H359" s="155">
        <v>6</v>
      </c>
      <c r="I359" s="156"/>
      <c r="L359" s="152"/>
      <c r="M359" s="157"/>
      <c r="T359" s="158"/>
      <c r="AT359" s="153" t="s">
        <v>164</v>
      </c>
      <c r="AU359" s="153" t="s">
        <v>162</v>
      </c>
      <c r="AV359" s="13" t="s">
        <v>90</v>
      </c>
      <c r="AW359" s="13" t="s">
        <v>34</v>
      </c>
      <c r="AX359" s="13" t="s">
        <v>88</v>
      </c>
      <c r="AY359" s="153" t="s">
        <v>152</v>
      </c>
    </row>
    <row r="360" spans="2:65" s="1" customFormat="1" ht="24.2" customHeight="1">
      <c r="B360" s="32"/>
      <c r="C360" s="173" t="s">
        <v>549</v>
      </c>
      <c r="D360" s="173" t="s">
        <v>247</v>
      </c>
      <c r="E360" s="174" t="s">
        <v>550</v>
      </c>
      <c r="F360" s="175" t="s">
        <v>551</v>
      </c>
      <c r="G360" s="176" t="s">
        <v>258</v>
      </c>
      <c r="H360" s="177">
        <v>38.76</v>
      </c>
      <c r="I360" s="178"/>
      <c r="J360" s="179">
        <f>ROUND(I360*H360,2)</f>
        <v>0</v>
      </c>
      <c r="K360" s="175" t="s">
        <v>160</v>
      </c>
      <c r="L360" s="180"/>
      <c r="M360" s="181" t="s">
        <v>1</v>
      </c>
      <c r="N360" s="182" t="s">
        <v>45</v>
      </c>
      <c r="P360" s="141">
        <f>O360*H360</f>
        <v>0</v>
      </c>
      <c r="Q360" s="141">
        <v>0.11167000000000001</v>
      </c>
      <c r="R360" s="141">
        <f>Q360*H360</f>
        <v>4.3283291999999998</v>
      </c>
      <c r="S360" s="141">
        <v>0</v>
      </c>
      <c r="T360" s="142">
        <f>S360*H360</f>
        <v>0</v>
      </c>
      <c r="AR360" s="143" t="s">
        <v>221</v>
      </c>
      <c r="AT360" s="143" t="s">
        <v>247</v>
      </c>
      <c r="AU360" s="143" t="s">
        <v>162</v>
      </c>
      <c r="AY360" s="17" t="s">
        <v>152</v>
      </c>
      <c r="BE360" s="144">
        <f>IF(N360="základní",J360,0)</f>
        <v>0</v>
      </c>
      <c r="BF360" s="144">
        <f>IF(N360="snížená",J360,0)</f>
        <v>0</v>
      </c>
      <c r="BG360" s="144">
        <f>IF(N360="zákl. přenesená",J360,0)</f>
        <v>0</v>
      </c>
      <c r="BH360" s="144">
        <f>IF(N360="sníž. přenesená",J360,0)</f>
        <v>0</v>
      </c>
      <c r="BI360" s="144">
        <f>IF(N360="nulová",J360,0)</f>
        <v>0</v>
      </c>
      <c r="BJ360" s="17" t="s">
        <v>88</v>
      </c>
      <c r="BK360" s="144">
        <f>ROUND(I360*H360,2)</f>
        <v>0</v>
      </c>
      <c r="BL360" s="17" t="s">
        <v>161</v>
      </c>
      <c r="BM360" s="143" t="s">
        <v>552</v>
      </c>
    </row>
    <row r="361" spans="2:65" s="13" customFormat="1" ht="11.25">
      <c r="B361" s="152"/>
      <c r="D361" s="146" t="s">
        <v>164</v>
      </c>
      <c r="E361" s="153" t="s">
        <v>1</v>
      </c>
      <c r="F361" s="154" t="s">
        <v>543</v>
      </c>
      <c r="H361" s="155">
        <v>44</v>
      </c>
      <c r="I361" s="156"/>
      <c r="L361" s="152"/>
      <c r="M361" s="157"/>
      <c r="T361" s="158"/>
      <c r="AT361" s="153" t="s">
        <v>164</v>
      </c>
      <c r="AU361" s="153" t="s">
        <v>162</v>
      </c>
      <c r="AV361" s="13" t="s">
        <v>90</v>
      </c>
      <c r="AW361" s="13" t="s">
        <v>34</v>
      </c>
      <c r="AX361" s="13" t="s">
        <v>80</v>
      </c>
      <c r="AY361" s="153" t="s">
        <v>152</v>
      </c>
    </row>
    <row r="362" spans="2:65" s="13" customFormat="1" ht="11.25">
      <c r="B362" s="152"/>
      <c r="D362" s="146" t="s">
        <v>164</v>
      </c>
      <c r="E362" s="153" t="s">
        <v>1</v>
      </c>
      <c r="F362" s="154" t="s">
        <v>553</v>
      </c>
      <c r="H362" s="155">
        <v>-6</v>
      </c>
      <c r="I362" s="156"/>
      <c r="L362" s="152"/>
      <c r="M362" s="157"/>
      <c r="T362" s="158"/>
      <c r="AT362" s="153" t="s">
        <v>164</v>
      </c>
      <c r="AU362" s="153" t="s">
        <v>162</v>
      </c>
      <c r="AV362" s="13" t="s">
        <v>90</v>
      </c>
      <c r="AW362" s="13" t="s">
        <v>34</v>
      </c>
      <c r="AX362" s="13" t="s">
        <v>80</v>
      </c>
      <c r="AY362" s="153" t="s">
        <v>152</v>
      </c>
    </row>
    <row r="363" spans="2:65" s="15" customFormat="1" ht="11.25">
      <c r="B363" s="166"/>
      <c r="D363" s="146" t="s">
        <v>164</v>
      </c>
      <c r="E363" s="167" t="s">
        <v>1</v>
      </c>
      <c r="F363" s="168" t="s">
        <v>206</v>
      </c>
      <c r="H363" s="169">
        <v>38</v>
      </c>
      <c r="I363" s="170"/>
      <c r="L363" s="166"/>
      <c r="M363" s="171"/>
      <c r="T363" s="172"/>
      <c r="AT363" s="167" t="s">
        <v>164</v>
      </c>
      <c r="AU363" s="167" t="s">
        <v>162</v>
      </c>
      <c r="AV363" s="15" t="s">
        <v>162</v>
      </c>
      <c r="AW363" s="15" t="s">
        <v>34</v>
      </c>
      <c r="AX363" s="15" t="s">
        <v>80</v>
      </c>
      <c r="AY363" s="167" t="s">
        <v>152</v>
      </c>
    </row>
    <row r="364" spans="2:65" s="13" customFormat="1" ht="11.25">
      <c r="B364" s="152"/>
      <c r="D364" s="146" t="s">
        <v>164</v>
      </c>
      <c r="E364" s="153" t="s">
        <v>1</v>
      </c>
      <c r="F364" s="154" t="s">
        <v>554</v>
      </c>
      <c r="H364" s="155">
        <v>0.76</v>
      </c>
      <c r="I364" s="156"/>
      <c r="L364" s="152"/>
      <c r="M364" s="157"/>
      <c r="T364" s="158"/>
      <c r="AT364" s="153" t="s">
        <v>164</v>
      </c>
      <c r="AU364" s="153" t="s">
        <v>162</v>
      </c>
      <c r="AV364" s="13" t="s">
        <v>90</v>
      </c>
      <c r="AW364" s="13" t="s">
        <v>34</v>
      </c>
      <c r="AX364" s="13" t="s">
        <v>80</v>
      </c>
      <c r="AY364" s="153" t="s">
        <v>152</v>
      </c>
    </row>
    <row r="365" spans="2:65" s="14" customFormat="1" ht="11.25">
      <c r="B365" s="159"/>
      <c r="D365" s="146" t="s">
        <v>164</v>
      </c>
      <c r="E365" s="160" t="s">
        <v>1</v>
      </c>
      <c r="F365" s="161" t="s">
        <v>169</v>
      </c>
      <c r="H365" s="162">
        <v>38.76</v>
      </c>
      <c r="I365" s="163"/>
      <c r="L365" s="159"/>
      <c r="M365" s="164"/>
      <c r="T365" s="165"/>
      <c r="AT365" s="160" t="s">
        <v>164</v>
      </c>
      <c r="AU365" s="160" t="s">
        <v>162</v>
      </c>
      <c r="AV365" s="14" t="s">
        <v>161</v>
      </c>
      <c r="AW365" s="14" t="s">
        <v>34</v>
      </c>
      <c r="AX365" s="14" t="s">
        <v>88</v>
      </c>
      <c r="AY365" s="160" t="s">
        <v>152</v>
      </c>
    </row>
    <row r="366" spans="2:65" s="1" customFormat="1" ht="33" customHeight="1">
      <c r="B366" s="32"/>
      <c r="C366" s="132" t="s">
        <v>555</v>
      </c>
      <c r="D366" s="132" t="s">
        <v>156</v>
      </c>
      <c r="E366" s="133" t="s">
        <v>556</v>
      </c>
      <c r="F366" s="134" t="s">
        <v>557</v>
      </c>
      <c r="G366" s="135" t="s">
        <v>258</v>
      </c>
      <c r="H366" s="136">
        <v>1037</v>
      </c>
      <c r="I366" s="137"/>
      <c r="J366" s="138">
        <f>ROUND(I366*H366,2)</f>
        <v>0</v>
      </c>
      <c r="K366" s="134" t="s">
        <v>160</v>
      </c>
      <c r="L366" s="32"/>
      <c r="M366" s="139" t="s">
        <v>1</v>
      </c>
      <c r="N366" s="140" t="s">
        <v>45</v>
      </c>
      <c r="P366" s="141">
        <f>O366*H366</f>
        <v>0</v>
      </c>
      <c r="Q366" s="141">
        <v>0.15540000000000001</v>
      </c>
      <c r="R366" s="141">
        <f>Q366*H366</f>
        <v>161.1498</v>
      </c>
      <c r="S366" s="141">
        <v>0</v>
      </c>
      <c r="T366" s="142">
        <f>S366*H366</f>
        <v>0</v>
      </c>
      <c r="AR366" s="143" t="s">
        <v>161</v>
      </c>
      <c r="AT366" s="143" t="s">
        <v>156</v>
      </c>
      <c r="AU366" s="143" t="s">
        <v>162</v>
      </c>
      <c r="AY366" s="17" t="s">
        <v>152</v>
      </c>
      <c r="BE366" s="144">
        <f>IF(N366="základní",J366,0)</f>
        <v>0</v>
      </c>
      <c r="BF366" s="144">
        <f>IF(N366="snížená",J366,0)</f>
        <v>0</v>
      </c>
      <c r="BG366" s="144">
        <f>IF(N366="zákl. přenesená",J366,0)</f>
        <v>0</v>
      </c>
      <c r="BH366" s="144">
        <f>IF(N366="sníž. přenesená",J366,0)</f>
        <v>0</v>
      </c>
      <c r="BI366" s="144">
        <f>IF(N366="nulová",J366,0)</f>
        <v>0</v>
      </c>
      <c r="BJ366" s="17" t="s">
        <v>88</v>
      </c>
      <c r="BK366" s="144">
        <f>ROUND(I366*H366,2)</f>
        <v>0</v>
      </c>
      <c r="BL366" s="17" t="s">
        <v>161</v>
      </c>
      <c r="BM366" s="143" t="s">
        <v>558</v>
      </c>
    </row>
    <row r="367" spans="2:65" s="13" customFormat="1" ht="11.25">
      <c r="B367" s="152"/>
      <c r="D367" s="146" t="s">
        <v>164</v>
      </c>
      <c r="E367" s="153" t="s">
        <v>1</v>
      </c>
      <c r="F367" s="154" t="s">
        <v>559</v>
      </c>
      <c r="H367" s="155">
        <v>108.5</v>
      </c>
      <c r="I367" s="156"/>
      <c r="L367" s="152"/>
      <c r="M367" s="157"/>
      <c r="T367" s="158"/>
      <c r="AT367" s="153" t="s">
        <v>164</v>
      </c>
      <c r="AU367" s="153" t="s">
        <v>162</v>
      </c>
      <c r="AV367" s="13" t="s">
        <v>90</v>
      </c>
      <c r="AW367" s="13" t="s">
        <v>34</v>
      </c>
      <c r="AX367" s="13" t="s">
        <v>80</v>
      </c>
      <c r="AY367" s="153" t="s">
        <v>152</v>
      </c>
    </row>
    <row r="368" spans="2:65" s="13" customFormat="1" ht="33.75">
      <c r="B368" s="152"/>
      <c r="D368" s="146" t="s">
        <v>164</v>
      </c>
      <c r="E368" s="153" t="s">
        <v>1</v>
      </c>
      <c r="F368" s="154" t="s">
        <v>560</v>
      </c>
      <c r="H368" s="155">
        <v>605</v>
      </c>
      <c r="I368" s="156"/>
      <c r="L368" s="152"/>
      <c r="M368" s="157"/>
      <c r="T368" s="158"/>
      <c r="AT368" s="153" t="s">
        <v>164</v>
      </c>
      <c r="AU368" s="153" t="s">
        <v>162</v>
      </c>
      <c r="AV368" s="13" t="s">
        <v>90</v>
      </c>
      <c r="AW368" s="13" t="s">
        <v>34</v>
      </c>
      <c r="AX368" s="13" t="s">
        <v>80</v>
      </c>
      <c r="AY368" s="153" t="s">
        <v>152</v>
      </c>
    </row>
    <row r="369" spans="2:65" s="13" customFormat="1" ht="22.5">
      <c r="B369" s="152"/>
      <c r="D369" s="146" t="s">
        <v>164</v>
      </c>
      <c r="E369" s="153" t="s">
        <v>1</v>
      </c>
      <c r="F369" s="154" t="s">
        <v>561</v>
      </c>
      <c r="H369" s="155">
        <v>323.5</v>
      </c>
      <c r="I369" s="156"/>
      <c r="L369" s="152"/>
      <c r="M369" s="157"/>
      <c r="T369" s="158"/>
      <c r="AT369" s="153" t="s">
        <v>164</v>
      </c>
      <c r="AU369" s="153" t="s">
        <v>162</v>
      </c>
      <c r="AV369" s="13" t="s">
        <v>90</v>
      </c>
      <c r="AW369" s="13" t="s">
        <v>34</v>
      </c>
      <c r="AX369" s="13" t="s">
        <v>80</v>
      </c>
      <c r="AY369" s="153" t="s">
        <v>152</v>
      </c>
    </row>
    <row r="370" spans="2:65" s="14" customFormat="1" ht="11.25">
      <c r="B370" s="159"/>
      <c r="D370" s="146" t="s">
        <v>164</v>
      </c>
      <c r="E370" s="160" t="s">
        <v>1</v>
      </c>
      <c r="F370" s="161" t="s">
        <v>169</v>
      </c>
      <c r="H370" s="162">
        <v>1037</v>
      </c>
      <c r="I370" s="163"/>
      <c r="L370" s="159"/>
      <c r="M370" s="164"/>
      <c r="T370" s="165"/>
      <c r="AT370" s="160" t="s">
        <v>164</v>
      </c>
      <c r="AU370" s="160" t="s">
        <v>162</v>
      </c>
      <c r="AV370" s="14" t="s">
        <v>161</v>
      </c>
      <c r="AW370" s="14" t="s">
        <v>34</v>
      </c>
      <c r="AX370" s="14" t="s">
        <v>88</v>
      </c>
      <c r="AY370" s="160" t="s">
        <v>152</v>
      </c>
    </row>
    <row r="371" spans="2:65" s="1" customFormat="1" ht="24.2" customHeight="1">
      <c r="B371" s="32"/>
      <c r="C371" s="173" t="s">
        <v>562</v>
      </c>
      <c r="D371" s="173" t="s">
        <v>247</v>
      </c>
      <c r="E371" s="174" t="s">
        <v>563</v>
      </c>
      <c r="F371" s="175" t="s">
        <v>564</v>
      </c>
      <c r="G371" s="176" t="s">
        <v>258</v>
      </c>
      <c r="H371" s="177">
        <v>9.69</v>
      </c>
      <c r="I371" s="178"/>
      <c r="J371" s="179">
        <f>ROUND(I371*H371,2)</f>
        <v>0</v>
      </c>
      <c r="K371" s="175" t="s">
        <v>160</v>
      </c>
      <c r="L371" s="180"/>
      <c r="M371" s="181" t="s">
        <v>1</v>
      </c>
      <c r="N371" s="182" t="s">
        <v>45</v>
      </c>
      <c r="P371" s="141">
        <f>O371*H371</f>
        <v>0</v>
      </c>
      <c r="Q371" s="141">
        <v>4.8300000000000003E-2</v>
      </c>
      <c r="R371" s="141">
        <f>Q371*H371</f>
        <v>0.46802700000000003</v>
      </c>
      <c r="S371" s="141">
        <v>0</v>
      </c>
      <c r="T371" s="142">
        <f>S371*H371</f>
        <v>0</v>
      </c>
      <c r="AR371" s="143" t="s">
        <v>221</v>
      </c>
      <c r="AT371" s="143" t="s">
        <v>247</v>
      </c>
      <c r="AU371" s="143" t="s">
        <v>162</v>
      </c>
      <c r="AY371" s="17" t="s">
        <v>152</v>
      </c>
      <c r="BE371" s="144">
        <f>IF(N371="základní",J371,0)</f>
        <v>0</v>
      </c>
      <c r="BF371" s="144">
        <f>IF(N371="snížená",J371,0)</f>
        <v>0</v>
      </c>
      <c r="BG371" s="144">
        <f>IF(N371="zákl. přenesená",J371,0)</f>
        <v>0</v>
      </c>
      <c r="BH371" s="144">
        <f>IF(N371="sníž. přenesená",J371,0)</f>
        <v>0</v>
      </c>
      <c r="BI371" s="144">
        <f>IF(N371="nulová",J371,0)</f>
        <v>0</v>
      </c>
      <c r="BJ371" s="17" t="s">
        <v>88</v>
      </c>
      <c r="BK371" s="144">
        <f>ROUND(I371*H371,2)</f>
        <v>0</v>
      </c>
      <c r="BL371" s="17" t="s">
        <v>161</v>
      </c>
      <c r="BM371" s="143" t="s">
        <v>565</v>
      </c>
    </row>
    <row r="372" spans="2:65" s="12" customFormat="1" ht="11.25">
      <c r="B372" s="145"/>
      <c r="D372" s="146" t="s">
        <v>164</v>
      </c>
      <c r="E372" s="147" t="s">
        <v>1</v>
      </c>
      <c r="F372" s="148" t="s">
        <v>566</v>
      </c>
      <c r="H372" s="147" t="s">
        <v>1</v>
      </c>
      <c r="I372" s="149"/>
      <c r="L372" s="145"/>
      <c r="M372" s="150"/>
      <c r="T372" s="151"/>
      <c r="AT372" s="147" t="s">
        <v>164</v>
      </c>
      <c r="AU372" s="147" t="s">
        <v>162</v>
      </c>
      <c r="AV372" s="12" t="s">
        <v>88</v>
      </c>
      <c r="AW372" s="12" t="s">
        <v>34</v>
      </c>
      <c r="AX372" s="12" t="s">
        <v>80</v>
      </c>
      <c r="AY372" s="147" t="s">
        <v>152</v>
      </c>
    </row>
    <row r="373" spans="2:65" s="13" customFormat="1" ht="11.25">
      <c r="B373" s="152"/>
      <c r="D373" s="146" t="s">
        <v>164</v>
      </c>
      <c r="E373" s="153" t="s">
        <v>1</v>
      </c>
      <c r="F373" s="154" t="s">
        <v>567</v>
      </c>
      <c r="H373" s="155">
        <v>9.5</v>
      </c>
      <c r="I373" s="156"/>
      <c r="L373" s="152"/>
      <c r="M373" s="157"/>
      <c r="T373" s="158"/>
      <c r="AT373" s="153" t="s">
        <v>164</v>
      </c>
      <c r="AU373" s="153" t="s">
        <v>162</v>
      </c>
      <c r="AV373" s="13" t="s">
        <v>90</v>
      </c>
      <c r="AW373" s="13" t="s">
        <v>34</v>
      </c>
      <c r="AX373" s="13" t="s">
        <v>80</v>
      </c>
      <c r="AY373" s="153" t="s">
        <v>152</v>
      </c>
    </row>
    <row r="374" spans="2:65" s="13" customFormat="1" ht="11.25">
      <c r="B374" s="152"/>
      <c r="D374" s="146" t="s">
        <v>164</v>
      </c>
      <c r="E374" s="153" t="s">
        <v>1</v>
      </c>
      <c r="F374" s="154" t="s">
        <v>568</v>
      </c>
      <c r="H374" s="155">
        <v>0.19</v>
      </c>
      <c r="I374" s="156"/>
      <c r="L374" s="152"/>
      <c r="M374" s="157"/>
      <c r="T374" s="158"/>
      <c r="AT374" s="153" t="s">
        <v>164</v>
      </c>
      <c r="AU374" s="153" t="s">
        <v>162</v>
      </c>
      <c r="AV374" s="13" t="s">
        <v>90</v>
      </c>
      <c r="AW374" s="13" t="s">
        <v>34</v>
      </c>
      <c r="AX374" s="13" t="s">
        <v>80</v>
      </c>
      <c r="AY374" s="153" t="s">
        <v>152</v>
      </c>
    </row>
    <row r="375" spans="2:65" s="14" customFormat="1" ht="11.25">
      <c r="B375" s="159"/>
      <c r="D375" s="146" t="s">
        <v>164</v>
      </c>
      <c r="E375" s="160" t="s">
        <v>1</v>
      </c>
      <c r="F375" s="161" t="s">
        <v>169</v>
      </c>
      <c r="H375" s="162">
        <v>9.69</v>
      </c>
      <c r="I375" s="163"/>
      <c r="L375" s="159"/>
      <c r="M375" s="164"/>
      <c r="T375" s="165"/>
      <c r="AT375" s="160" t="s">
        <v>164</v>
      </c>
      <c r="AU375" s="160" t="s">
        <v>162</v>
      </c>
      <c r="AV375" s="14" t="s">
        <v>161</v>
      </c>
      <c r="AW375" s="14" t="s">
        <v>34</v>
      </c>
      <c r="AX375" s="14" t="s">
        <v>88</v>
      </c>
      <c r="AY375" s="160" t="s">
        <v>152</v>
      </c>
    </row>
    <row r="376" spans="2:65" s="1" customFormat="1" ht="24.2" customHeight="1">
      <c r="B376" s="32"/>
      <c r="C376" s="173" t="s">
        <v>569</v>
      </c>
      <c r="D376" s="173" t="s">
        <v>247</v>
      </c>
      <c r="E376" s="174" t="s">
        <v>570</v>
      </c>
      <c r="F376" s="175" t="s">
        <v>571</v>
      </c>
      <c r="G376" s="176" t="s">
        <v>258</v>
      </c>
      <c r="H376" s="177">
        <v>2.04</v>
      </c>
      <c r="I376" s="178"/>
      <c r="J376" s="179">
        <f>ROUND(I376*H376,2)</f>
        <v>0</v>
      </c>
      <c r="K376" s="175" t="s">
        <v>160</v>
      </c>
      <c r="L376" s="180"/>
      <c r="M376" s="181" t="s">
        <v>1</v>
      </c>
      <c r="N376" s="182" t="s">
        <v>45</v>
      </c>
      <c r="P376" s="141">
        <f>O376*H376</f>
        <v>0</v>
      </c>
      <c r="Q376" s="141">
        <v>6.5670000000000006E-2</v>
      </c>
      <c r="R376" s="141">
        <f>Q376*H376</f>
        <v>0.13396680000000002</v>
      </c>
      <c r="S376" s="141">
        <v>0</v>
      </c>
      <c r="T376" s="142">
        <f>S376*H376</f>
        <v>0</v>
      </c>
      <c r="AR376" s="143" t="s">
        <v>221</v>
      </c>
      <c r="AT376" s="143" t="s">
        <v>247</v>
      </c>
      <c r="AU376" s="143" t="s">
        <v>162</v>
      </c>
      <c r="AY376" s="17" t="s">
        <v>152</v>
      </c>
      <c r="BE376" s="144">
        <f>IF(N376="základní",J376,0)</f>
        <v>0</v>
      </c>
      <c r="BF376" s="144">
        <f>IF(N376="snížená",J376,0)</f>
        <v>0</v>
      </c>
      <c r="BG376" s="144">
        <f>IF(N376="zákl. přenesená",J376,0)</f>
        <v>0</v>
      </c>
      <c r="BH376" s="144">
        <f>IF(N376="sníž. přenesená",J376,0)</f>
        <v>0</v>
      </c>
      <c r="BI376" s="144">
        <f>IF(N376="nulová",J376,0)</f>
        <v>0</v>
      </c>
      <c r="BJ376" s="17" t="s">
        <v>88</v>
      </c>
      <c r="BK376" s="144">
        <f>ROUND(I376*H376,2)</f>
        <v>0</v>
      </c>
      <c r="BL376" s="17" t="s">
        <v>161</v>
      </c>
      <c r="BM376" s="143" t="s">
        <v>572</v>
      </c>
    </row>
    <row r="377" spans="2:65" s="13" customFormat="1" ht="11.25">
      <c r="B377" s="152"/>
      <c r="D377" s="146" t="s">
        <v>164</v>
      </c>
      <c r="E377" s="153" t="s">
        <v>1</v>
      </c>
      <c r="F377" s="154" t="s">
        <v>573</v>
      </c>
      <c r="H377" s="155">
        <v>2</v>
      </c>
      <c r="I377" s="156"/>
      <c r="L377" s="152"/>
      <c r="M377" s="157"/>
      <c r="T377" s="158"/>
      <c r="AT377" s="153" t="s">
        <v>164</v>
      </c>
      <c r="AU377" s="153" t="s">
        <v>162</v>
      </c>
      <c r="AV377" s="13" t="s">
        <v>90</v>
      </c>
      <c r="AW377" s="13" t="s">
        <v>34</v>
      </c>
      <c r="AX377" s="13" t="s">
        <v>80</v>
      </c>
      <c r="AY377" s="153" t="s">
        <v>152</v>
      </c>
    </row>
    <row r="378" spans="2:65" s="13" customFormat="1" ht="11.25">
      <c r="B378" s="152"/>
      <c r="D378" s="146" t="s">
        <v>164</v>
      </c>
      <c r="E378" s="153" t="s">
        <v>1</v>
      </c>
      <c r="F378" s="154" t="s">
        <v>574</v>
      </c>
      <c r="H378" s="155">
        <v>0.04</v>
      </c>
      <c r="I378" s="156"/>
      <c r="L378" s="152"/>
      <c r="M378" s="157"/>
      <c r="T378" s="158"/>
      <c r="AT378" s="153" t="s">
        <v>164</v>
      </c>
      <c r="AU378" s="153" t="s">
        <v>162</v>
      </c>
      <c r="AV378" s="13" t="s">
        <v>90</v>
      </c>
      <c r="AW378" s="13" t="s">
        <v>34</v>
      </c>
      <c r="AX378" s="13" t="s">
        <v>80</v>
      </c>
      <c r="AY378" s="153" t="s">
        <v>152</v>
      </c>
    </row>
    <row r="379" spans="2:65" s="14" customFormat="1" ht="11.25">
      <c r="B379" s="159"/>
      <c r="D379" s="146" t="s">
        <v>164</v>
      </c>
      <c r="E379" s="160" t="s">
        <v>1</v>
      </c>
      <c r="F379" s="161" t="s">
        <v>169</v>
      </c>
      <c r="H379" s="162">
        <v>2.04</v>
      </c>
      <c r="I379" s="163"/>
      <c r="L379" s="159"/>
      <c r="M379" s="164"/>
      <c r="T379" s="165"/>
      <c r="AT379" s="160" t="s">
        <v>164</v>
      </c>
      <c r="AU379" s="160" t="s">
        <v>162</v>
      </c>
      <c r="AV379" s="14" t="s">
        <v>161</v>
      </c>
      <c r="AW379" s="14" t="s">
        <v>34</v>
      </c>
      <c r="AX379" s="14" t="s">
        <v>88</v>
      </c>
      <c r="AY379" s="160" t="s">
        <v>152</v>
      </c>
    </row>
    <row r="380" spans="2:65" s="1" customFormat="1" ht="16.5" customHeight="1">
      <c r="B380" s="32"/>
      <c r="C380" s="173" t="s">
        <v>575</v>
      </c>
      <c r="D380" s="173" t="s">
        <v>247</v>
      </c>
      <c r="E380" s="174" t="s">
        <v>576</v>
      </c>
      <c r="F380" s="175" t="s">
        <v>577</v>
      </c>
      <c r="G380" s="176" t="s">
        <v>258</v>
      </c>
      <c r="H380" s="177">
        <v>1046.01</v>
      </c>
      <c r="I380" s="178"/>
      <c r="J380" s="179">
        <f>ROUND(I380*H380,2)</f>
        <v>0</v>
      </c>
      <c r="K380" s="175" t="s">
        <v>160</v>
      </c>
      <c r="L380" s="180"/>
      <c r="M380" s="181" t="s">
        <v>1</v>
      </c>
      <c r="N380" s="182" t="s">
        <v>45</v>
      </c>
      <c r="P380" s="141">
        <f>O380*H380</f>
        <v>0</v>
      </c>
      <c r="Q380" s="141">
        <v>0.08</v>
      </c>
      <c r="R380" s="141">
        <f>Q380*H380</f>
        <v>83.680800000000005</v>
      </c>
      <c r="S380" s="141">
        <v>0</v>
      </c>
      <c r="T380" s="142">
        <f>S380*H380</f>
        <v>0</v>
      </c>
      <c r="AR380" s="143" t="s">
        <v>221</v>
      </c>
      <c r="AT380" s="143" t="s">
        <v>247</v>
      </c>
      <c r="AU380" s="143" t="s">
        <v>162</v>
      </c>
      <c r="AY380" s="17" t="s">
        <v>152</v>
      </c>
      <c r="BE380" s="144">
        <f>IF(N380="základní",J380,0)</f>
        <v>0</v>
      </c>
      <c r="BF380" s="144">
        <f>IF(N380="snížená",J380,0)</f>
        <v>0</v>
      </c>
      <c r="BG380" s="144">
        <f>IF(N380="zákl. přenesená",J380,0)</f>
        <v>0</v>
      </c>
      <c r="BH380" s="144">
        <f>IF(N380="sníž. přenesená",J380,0)</f>
        <v>0</v>
      </c>
      <c r="BI380" s="144">
        <f>IF(N380="nulová",J380,0)</f>
        <v>0</v>
      </c>
      <c r="BJ380" s="17" t="s">
        <v>88</v>
      </c>
      <c r="BK380" s="144">
        <f>ROUND(I380*H380,2)</f>
        <v>0</v>
      </c>
      <c r="BL380" s="17" t="s">
        <v>161</v>
      </c>
      <c r="BM380" s="143" t="s">
        <v>578</v>
      </c>
    </row>
    <row r="381" spans="2:65" s="13" customFormat="1" ht="11.25">
      <c r="B381" s="152"/>
      <c r="D381" s="146" t="s">
        <v>164</v>
      </c>
      <c r="E381" s="153" t="s">
        <v>1</v>
      </c>
      <c r="F381" s="154" t="s">
        <v>579</v>
      </c>
      <c r="H381" s="155">
        <v>1037</v>
      </c>
      <c r="I381" s="156"/>
      <c r="L381" s="152"/>
      <c r="M381" s="157"/>
      <c r="T381" s="158"/>
      <c r="AT381" s="153" t="s">
        <v>164</v>
      </c>
      <c r="AU381" s="153" t="s">
        <v>162</v>
      </c>
      <c r="AV381" s="13" t="s">
        <v>90</v>
      </c>
      <c r="AW381" s="13" t="s">
        <v>34</v>
      </c>
      <c r="AX381" s="13" t="s">
        <v>80</v>
      </c>
      <c r="AY381" s="153" t="s">
        <v>152</v>
      </c>
    </row>
    <row r="382" spans="2:65" s="13" customFormat="1" ht="11.25">
      <c r="B382" s="152"/>
      <c r="D382" s="146" t="s">
        <v>164</v>
      </c>
      <c r="E382" s="153" t="s">
        <v>1</v>
      </c>
      <c r="F382" s="154" t="s">
        <v>580</v>
      </c>
      <c r="H382" s="155">
        <v>-9.5</v>
      </c>
      <c r="I382" s="156"/>
      <c r="L382" s="152"/>
      <c r="M382" s="157"/>
      <c r="T382" s="158"/>
      <c r="AT382" s="153" t="s">
        <v>164</v>
      </c>
      <c r="AU382" s="153" t="s">
        <v>162</v>
      </c>
      <c r="AV382" s="13" t="s">
        <v>90</v>
      </c>
      <c r="AW382" s="13" t="s">
        <v>34</v>
      </c>
      <c r="AX382" s="13" t="s">
        <v>80</v>
      </c>
      <c r="AY382" s="153" t="s">
        <v>152</v>
      </c>
    </row>
    <row r="383" spans="2:65" s="13" customFormat="1" ht="11.25">
      <c r="B383" s="152"/>
      <c r="D383" s="146" t="s">
        <v>164</v>
      </c>
      <c r="E383" s="153" t="s">
        <v>1</v>
      </c>
      <c r="F383" s="154" t="s">
        <v>581</v>
      </c>
      <c r="H383" s="155">
        <v>-2</v>
      </c>
      <c r="I383" s="156"/>
      <c r="L383" s="152"/>
      <c r="M383" s="157"/>
      <c r="T383" s="158"/>
      <c r="AT383" s="153" t="s">
        <v>164</v>
      </c>
      <c r="AU383" s="153" t="s">
        <v>162</v>
      </c>
      <c r="AV383" s="13" t="s">
        <v>90</v>
      </c>
      <c r="AW383" s="13" t="s">
        <v>34</v>
      </c>
      <c r="AX383" s="13" t="s">
        <v>80</v>
      </c>
      <c r="AY383" s="153" t="s">
        <v>152</v>
      </c>
    </row>
    <row r="384" spans="2:65" s="15" customFormat="1" ht="11.25">
      <c r="B384" s="166"/>
      <c r="D384" s="146" t="s">
        <v>164</v>
      </c>
      <c r="E384" s="167" t="s">
        <v>1</v>
      </c>
      <c r="F384" s="168" t="s">
        <v>206</v>
      </c>
      <c r="H384" s="169">
        <v>1025.5</v>
      </c>
      <c r="I384" s="170"/>
      <c r="L384" s="166"/>
      <c r="M384" s="171"/>
      <c r="T384" s="172"/>
      <c r="AT384" s="167" t="s">
        <v>164</v>
      </c>
      <c r="AU384" s="167" t="s">
        <v>162</v>
      </c>
      <c r="AV384" s="15" t="s">
        <v>162</v>
      </c>
      <c r="AW384" s="15" t="s">
        <v>34</v>
      </c>
      <c r="AX384" s="15" t="s">
        <v>80</v>
      </c>
      <c r="AY384" s="167" t="s">
        <v>152</v>
      </c>
    </row>
    <row r="385" spans="2:65" s="13" customFormat="1" ht="11.25">
      <c r="B385" s="152"/>
      <c r="D385" s="146" t="s">
        <v>164</v>
      </c>
      <c r="E385" s="153" t="s">
        <v>1</v>
      </c>
      <c r="F385" s="154" t="s">
        <v>582</v>
      </c>
      <c r="H385" s="155">
        <v>20.51</v>
      </c>
      <c r="I385" s="156"/>
      <c r="L385" s="152"/>
      <c r="M385" s="157"/>
      <c r="T385" s="158"/>
      <c r="AT385" s="153" t="s">
        <v>164</v>
      </c>
      <c r="AU385" s="153" t="s">
        <v>162</v>
      </c>
      <c r="AV385" s="13" t="s">
        <v>90</v>
      </c>
      <c r="AW385" s="13" t="s">
        <v>34</v>
      </c>
      <c r="AX385" s="13" t="s">
        <v>80</v>
      </c>
      <c r="AY385" s="153" t="s">
        <v>152</v>
      </c>
    </row>
    <row r="386" spans="2:65" s="14" customFormat="1" ht="11.25">
      <c r="B386" s="159"/>
      <c r="D386" s="146" t="s">
        <v>164</v>
      </c>
      <c r="E386" s="160" t="s">
        <v>1</v>
      </c>
      <c r="F386" s="161" t="s">
        <v>169</v>
      </c>
      <c r="H386" s="162">
        <v>1046.01</v>
      </c>
      <c r="I386" s="163"/>
      <c r="L386" s="159"/>
      <c r="M386" s="164"/>
      <c r="T386" s="165"/>
      <c r="AT386" s="160" t="s">
        <v>164</v>
      </c>
      <c r="AU386" s="160" t="s">
        <v>162</v>
      </c>
      <c r="AV386" s="14" t="s">
        <v>161</v>
      </c>
      <c r="AW386" s="14" t="s">
        <v>34</v>
      </c>
      <c r="AX386" s="14" t="s">
        <v>88</v>
      </c>
      <c r="AY386" s="160" t="s">
        <v>152</v>
      </c>
    </row>
    <row r="387" spans="2:65" s="1" customFormat="1" ht="24.2" customHeight="1">
      <c r="B387" s="32"/>
      <c r="C387" s="132" t="s">
        <v>583</v>
      </c>
      <c r="D387" s="132" t="s">
        <v>156</v>
      </c>
      <c r="E387" s="133" t="s">
        <v>584</v>
      </c>
      <c r="F387" s="134" t="s">
        <v>585</v>
      </c>
      <c r="G387" s="135" t="s">
        <v>258</v>
      </c>
      <c r="H387" s="136">
        <v>82</v>
      </c>
      <c r="I387" s="137"/>
      <c r="J387" s="138">
        <f>ROUND(I387*H387,2)</f>
        <v>0</v>
      </c>
      <c r="K387" s="134" t="s">
        <v>160</v>
      </c>
      <c r="L387" s="32"/>
      <c r="M387" s="139" t="s">
        <v>1</v>
      </c>
      <c r="N387" s="140" t="s">
        <v>45</v>
      </c>
      <c r="P387" s="141">
        <f>O387*H387</f>
        <v>0</v>
      </c>
      <c r="Q387" s="141">
        <v>7.1900000000000006E-2</v>
      </c>
      <c r="R387" s="141">
        <f>Q387*H387</f>
        <v>5.8958000000000004</v>
      </c>
      <c r="S387" s="141">
        <v>0</v>
      </c>
      <c r="T387" s="142">
        <f>S387*H387</f>
        <v>0</v>
      </c>
      <c r="AR387" s="143" t="s">
        <v>161</v>
      </c>
      <c r="AT387" s="143" t="s">
        <v>156</v>
      </c>
      <c r="AU387" s="143" t="s">
        <v>162</v>
      </c>
      <c r="AY387" s="17" t="s">
        <v>152</v>
      </c>
      <c r="BE387" s="144">
        <f>IF(N387="základní",J387,0)</f>
        <v>0</v>
      </c>
      <c r="BF387" s="144">
        <f>IF(N387="snížená",J387,0)</f>
        <v>0</v>
      </c>
      <c r="BG387" s="144">
        <f>IF(N387="zákl. přenesená",J387,0)</f>
        <v>0</v>
      </c>
      <c r="BH387" s="144">
        <f>IF(N387="sníž. přenesená",J387,0)</f>
        <v>0</v>
      </c>
      <c r="BI387" s="144">
        <f>IF(N387="nulová",J387,0)</f>
        <v>0</v>
      </c>
      <c r="BJ387" s="17" t="s">
        <v>88</v>
      </c>
      <c r="BK387" s="144">
        <f>ROUND(I387*H387,2)</f>
        <v>0</v>
      </c>
      <c r="BL387" s="17" t="s">
        <v>161</v>
      </c>
      <c r="BM387" s="143" t="s">
        <v>586</v>
      </c>
    </row>
    <row r="388" spans="2:65" s="13" customFormat="1" ht="11.25">
      <c r="B388" s="152"/>
      <c r="D388" s="146" t="s">
        <v>164</v>
      </c>
      <c r="E388" s="153" t="s">
        <v>1</v>
      </c>
      <c r="F388" s="154" t="s">
        <v>587</v>
      </c>
      <c r="H388" s="155">
        <v>82</v>
      </c>
      <c r="I388" s="156"/>
      <c r="L388" s="152"/>
      <c r="M388" s="157"/>
      <c r="T388" s="158"/>
      <c r="AT388" s="153" t="s">
        <v>164</v>
      </c>
      <c r="AU388" s="153" t="s">
        <v>162</v>
      </c>
      <c r="AV388" s="13" t="s">
        <v>90</v>
      </c>
      <c r="AW388" s="13" t="s">
        <v>34</v>
      </c>
      <c r="AX388" s="13" t="s">
        <v>88</v>
      </c>
      <c r="AY388" s="153" t="s">
        <v>152</v>
      </c>
    </row>
    <row r="389" spans="2:65" s="1" customFormat="1" ht="24.2" customHeight="1">
      <c r="B389" s="32"/>
      <c r="C389" s="132" t="s">
        <v>588</v>
      </c>
      <c r="D389" s="132" t="s">
        <v>156</v>
      </c>
      <c r="E389" s="133" t="s">
        <v>589</v>
      </c>
      <c r="F389" s="134" t="s">
        <v>590</v>
      </c>
      <c r="G389" s="135" t="s">
        <v>258</v>
      </c>
      <c r="H389" s="136">
        <v>82</v>
      </c>
      <c r="I389" s="137"/>
      <c r="J389" s="138">
        <f>ROUND(I389*H389,2)</f>
        <v>0</v>
      </c>
      <c r="K389" s="134" t="s">
        <v>160</v>
      </c>
      <c r="L389" s="32"/>
      <c r="M389" s="139" t="s">
        <v>1</v>
      </c>
      <c r="N389" s="140" t="s">
        <v>45</v>
      </c>
      <c r="P389" s="141">
        <f>O389*H389</f>
        <v>0</v>
      </c>
      <c r="Q389" s="141">
        <v>8.9779999999999999E-2</v>
      </c>
      <c r="R389" s="141">
        <f>Q389*H389</f>
        <v>7.3619599999999998</v>
      </c>
      <c r="S389" s="141">
        <v>0</v>
      </c>
      <c r="T389" s="142">
        <f>S389*H389</f>
        <v>0</v>
      </c>
      <c r="AR389" s="143" t="s">
        <v>161</v>
      </c>
      <c r="AT389" s="143" t="s">
        <v>156</v>
      </c>
      <c r="AU389" s="143" t="s">
        <v>162</v>
      </c>
      <c r="AY389" s="17" t="s">
        <v>152</v>
      </c>
      <c r="BE389" s="144">
        <f>IF(N389="základní",J389,0)</f>
        <v>0</v>
      </c>
      <c r="BF389" s="144">
        <f>IF(N389="snížená",J389,0)</f>
        <v>0</v>
      </c>
      <c r="BG389" s="144">
        <f>IF(N389="zákl. přenesená",J389,0)</f>
        <v>0</v>
      </c>
      <c r="BH389" s="144">
        <f>IF(N389="sníž. přenesená",J389,0)</f>
        <v>0</v>
      </c>
      <c r="BI389" s="144">
        <f>IF(N389="nulová",J389,0)</f>
        <v>0</v>
      </c>
      <c r="BJ389" s="17" t="s">
        <v>88</v>
      </c>
      <c r="BK389" s="144">
        <f>ROUND(I389*H389,2)</f>
        <v>0</v>
      </c>
      <c r="BL389" s="17" t="s">
        <v>161</v>
      </c>
      <c r="BM389" s="143" t="s">
        <v>591</v>
      </c>
    </row>
    <row r="390" spans="2:65" s="13" customFormat="1" ht="11.25">
      <c r="B390" s="152"/>
      <c r="D390" s="146" t="s">
        <v>164</v>
      </c>
      <c r="E390" s="153" t="s">
        <v>1</v>
      </c>
      <c r="F390" s="154" t="s">
        <v>587</v>
      </c>
      <c r="H390" s="155">
        <v>82</v>
      </c>
      <c r="I390" s="156"/>
      <c r="L390" s="152"/>
      <c r="M390" s="157"/>
      <c r="T390" s="158"/>
      <c r="AT390" s="153" t="s">
        <v>164</v>
      </c>
      <c r="AU390" s="153" t="s">
        <v>162</v>
      </c>
      <c r="AV390" s="13" t="s">
        <v>90</v>
      </c>
      <c r="AW390" s="13" t="s">
        <v>34</v>
      </c>
      <c r="AX390" s="13" t="s">
        <v>88</v>
      </c>
      <c r="AY390" s="153" t="s">
        <v>152</v>
      </c>
    </row>
    <row r="391" spans="2:65" s="1" customFormat="1" ht="16.5" customHeight="1">
      <c r="B391" s="32"/>
      <c r="C391" s="173" t="s">
        <v>592</v>
      </c>
      <c r="D391" s="173" t="s">
        <v>247</v>
      </c>
      <c r="E391" s="174" t="s">
        <v>593</v>
      </c>
      <c r="F391" s="175" t="s">
        <v>594</v>
      </c>
      <c r="G391" s="176" t="s">
        <v>186</v>
      </c>
      <c r="H391" s="177">
        <v>16.399999999999999</v>
      </c>
      <c r="I391" s="178"/>
      <c r="J391" s="179">
        <f>ROUND(I391*H391,2)</f>
        <v>0</v>
      </c>
      <c r="K391" s="175" t="s">
        <v>160</v>
      </c>
      <c r="L391" s="180"/>
      <c r="M391" s="181" t="s">
        <v>1</v>
      </c>
      <c r="N391" s="182" t="s">
        <v>45</v>
      </c>
      <c r="P391" s="141">
        <f>O391*H391</f>
        <v>0</v>
      </c>
      <c r="Q391" s="141">
        <v>0.222</v>
      </c>
      <c r="R391" s="141">
        <f>Q391*H391</f>
        <v>3.6407999999999996</v>
      </c>
      <c r="S391" s="141">
        <v>0</v>
      </c>
      <c r="T391" s="142">
        <f>S391*H391</f>
        <v>0</v>
      </c>
      <c r="AR391" s="143" t="s">
        <v>221</v>
      </c>
      <c r="AT391" s="143" t="s">
        <v>247</v>
      </c>
      <c r="AU391" s="143" t="s">
        <v>162</v>
      </c>
      <c r="AY391" s="17" t="s">
        <v>152</v>
      </c>
      <c r="BE391" s="144">
        <f>IF(N391="základní",J391,0)</f>
        <v>0</v>
      </c>
      <c r="BF391" s="144">
        <f>IF(N391="snížená",J391,0)</f>
        <v>0</v>
      </c>
      <c r="BG391" s="144">
        <f>IF(N391="zákl. přenesená",J391,0)</f>
        <v>0</v>
      </c>
      <c r="BH391" s="144">
        <f>IF(N391="sníž. přenesená",J391,0)</f>
        <v>0</v>
      </c>
      <c r="BI391" s="144">
        <f>IF(N391="nulová",J391,0)</f>
        <v>0</v>
      </c>
      <c r="BJ391" s="17" t="s">
        <v>88</v>
      </c>
      <c r="BK391" s="144">
        <f>ROUND(I391*H391,2)</f>
        <v>0</v>
      </c>
      <c r="BL391" s="17" t="s">
        <v>161</v>
      </c>
      <c r="BM391" s="143" t="s">
        <v>595</v>
      </c>
    </row>
    <row r="392" spans="2:65" s="13" customFormat="1" ht="11.25">
      <c r="B392" s="152"/>
      <c r="D392" s="146" t="s">
        <v>164</v>
      </c>
      <c r="E392" s="153" t="s">
        <v>1</v>
      </c>
      <c r="F392" s="154" t="s">
        <v>596</v>
      </c>
      <c r="H392" s="155">
        <v>16.399999999999999</v>
      </c>
      <c r="I392" s="156"/>
      <c r="L392" s="152"/>
      <c r="M392" s="157"/>
      <c r="T392" s="158"/>
      <c r="AT392" s="153" t="s">
        <v>164</v>
      </c>
      <c r="AU392" s="153" t="s">
        <v>162</v>
      </c>
      <c r="AV392" s="13" t="s">
        <v>90</v>
      </c>
      <c r="AW392" s="13" t="s">
        <v>34</v>
      </c>
      <c r="AX392" s="13" t="s">
        <v>88</v>
      </c>
      <c r="AY392" s="153" t="s">
        <v>152</v>
      </c>
    </row>
    <row r="393" spans="2:65" s="1" customFormat="1" ht="33" customHeight="1">
      <c r="B393" s="32"/>
      <c r="C393" s="132" t="s">
        <v>597</v>
      </c>
      <c r="D393" s="132" t="s">
        <v>156</v>
      </c>
      <c r="E393" s="133" t="s">
        <v>598</v>
      </c>
      <c r="F393" s="134" t="s">
        <v>599</v>
      </c>
      <c r="G393" s="135" t="s">
        <v>258</v>
      </c>
      <c r="H393" s="136">
        <v>34</v>
      </c>
      <c r="I393" s="137"/>
      <c r="J393" s="138">
        <f>ROUND(I393*H393,2)</f>
        <v>0</v>
      </c>
      <c r="K393" s="134" t="s">
        <v>160</v>
      </c>
      <c r="L393" s="32"/>
      <c r="M393" s="139" t="s">
        <v>1</v>
      </c>
      <c r="N393" s="140" t="s">
        <v>45</v>
      </c>
      <c r="P393" s="141">
        <f>O393*H393</f>
        <v>0</v>
      </c>
      <c r="Q393" s="141">
        <v>0.1295</v>
      </c>
      <c r="R393" s="141">
        <f>Q393*H393</f>
        <v>4.4030000000000005</v>
      </c>
      <c r="S393" s="141">
        <v>0</v>
      </c>
      <c r="T393" s="142">
        <f>S393*H393</f>
        <v>0</v>
      </c>
      <c r="AR393" s="143" t="s">
        <v>161</v>
      </c>
      <c r="AT393" s="143" t="s">
        <v>156</v>
      </c>
      <c r="AU393" s="143" t="s">
        <v>162</v>
      </c>
      <c r="AY393" s="17" t="s">
        <v>152</v>
      </c>
      <c r="BE393" s="144">
        <f>IF(N393="základní",J393,0)</f>
        <v>0</v>
      </c>
      <c r="BF393" s="144">
        <f>IF(N393="snížená",J393,0)</f>
        <v>0</v>
      </c>
      <c r="BG393" s="144">
        <f>IF(N393="zákl. přenesená",J393,0)</f>
        <v>0</v>
      </c>
      <c r="BH393" s="144">
        <f>IF(N393="sníž. přenesená",J393,0)</f>
        <v>0</v>
      </c>
      <c r="BI393" s="144">
        <f>IF(N393="nulová",J393,0)</f>
        <v>0</v>
      </c>
      <c r="BJ393" s="17" t="s">
        <v>88</v>
      </c>
      <c r="BK393" s="144">
        <f>ROUND(I393*H393,2)</f>
        <v>0</v>
      </c>
      <c r="BL393" s="17" t="s">
        <v>161</v>
      </c>
      <c r="BM393" s="143" t="s">
        <v>600</v>
      </c>
    </row>
    <row r="394" spans="2:65" s="13" customFormat="1" ht="11.25">
      <c r="B394" s="152"/>
      <c r="D394" s="146" t="s">
        <v>164</v>
      </c>
      <c r="E394" s="153" t="s">
        <v>1</v>
      </c>
      <c r="F394" s="154" t="s">
        <v>601</v>
      </c>
      <c r="H394" s="155">
        <v>34</v>
      </c>
      <c r="I394" s="156"/>
      <c r="L394" s="152"/>
      <c r="M394" s="157"/>
      <c r="T394" s="158"/>
      <c r="AT394" s="153" t="s">
        <v>164</v>
      </c>
      <c r="AU394" s="153" t="s">
        <v>162</v>
      </c>
      <c r="AV394" s="13" t="s">
        <v>90</v>
      </c>
      <c r="AW394" s="13" t="s">
        <v>34</v>
      </c>
      <c r="AX394" s="13" t="s">
        <v>88</v>
      </c>
      <c r="AY394" s="153" t="s">
        <v>152</v>
      </c>
    </row>
    <row r="395" spans="2:65" s="1" customFormat="1" ht="16.5" customHeight="1">
      <c r="B395" s="32"/>
      <c r="C395" s="173" t="s">
        <v>602</v>
      </c>
      <c r="D395" s="173" t="s">
        <v>247</v>
      </c>
      <c r="E395" s="174" t="s">
        <v>603</v>
      </c>
      <c r="F395" s="175" t="s">
        <v>604</v>
      </c>
      <c r="G395" s="176" t="s">
        <v>258</v>
      </c>
      <c r="H395" s="177">
        <v>34.68</v>
      </c>
      <c r="I395" s="178"/>
      <c r="J395" s="179">
        <f>ROUND(I395*H395,2)</f>
        <v>0</v>
      </c>
      <c r="K395" s="175" t="s">
        <v>160</v>
      </c>
      <c r="L395" s="180"/>
      <c r="M395" s="181" t="s">
        <v>1</v>
      </c>
      <c r="N395" s="182" t="s">
        <v>45</v>
      </c>
      <c r="P395" s="141">
        <f>O395*H395</f>
        <v>0</v>
      </c>
      <c r="Q395" s="141">
        <v>5.6120000000000003E-2</v>
      </c>
      <c r="R395" s="141">
        <f>Q395*H395</f>
        <v>1.9462416</v>
      </c>
      <c r="S395" s="141">
        <v>0</v>
      </c>
      <c r="T395" s="142">
        <f>S395*H395</f>
        <v>0</v>
      </c>
      <c r="AR395" s="143" t="s">
        <v>221</v>
      </c>
      <c r="AT395" s="143" t="s">
        <v>247</v>
      </c>
      <c r="AU395" s="143" t="s">
        <v>162</v>
      </c>
      <c r="AY395" s="17" t="s">
        <v>152</v>
      </c>
      <c r="BE395" s="144">
        <f>IF(N395="základní",J395,0)</f>
        <v>0</v>
      </c>
      <c r="BF395" s="144">
        <f>IF(N395="snížená",J395,0)</f>
        <v>0</v>
      </c>
      <c r="BG395" s="144">
        <f>IF(N395="zákl. přenesená",J395,0)</f>
        <v>0</v>
      </c>
      <c r="BH395" s="144">
        <f>IF(N395="sníž. přenesená",J395,0)</f>
        <v>0</v>
      </c>
      <c r="BI395" s="144">
        <f>IF(N395="nulová",J395,0)</f>
        <v>0</v>
      </c>
      <c r="BJ395" s="17" t="s">
        <v>88</v>
      </c>
      <c r="BK395" s="144">
        <f>ROUND(I395*H395,2)</f>
        <v>0</v>
      </c>
      <c r="BL395" s="17" t="s">
        <v>161</v>
      </c>
      <c r="BM395" s="143" t="s">
        <v>605</v>
      </c>
    </row>
    <row r="396" spans="2:65" s="13" customFormat="1" ht="11.25">
      <c r="B396" s="152"/>
      <c r="D396" s="146" t="s">
        <v>164</v>
      </c>
      <c r="E396" s="153" t="s">
        <v>1</v>
      </c>
      <c r="F396" s="154" t="s">
        <v>606</v>
      </c>
      <c r="H396" s="155">
        <v>34</v>
      </c>
      <c r="I396" s="156"/>
      <c r="L396" s="152"/>
      <c r="M396" s="157"/>
      <c r="T396" s="158"/>
      <c r="AT396" s="153" t="s">
        <v>164</v>
      </c>
      <c r="AU396" s="153" t="s">
        <v>162</v>
      </c>
      <c r="AV396" s="13" t="s">
        <v>90</v>
      </c>
      <c r="AW396" s="13" t="s">
        <v>34</v>
      </c>
      <c r="AX396" s="13" t="s">
        <v>80</v>
      </c>
      <c r="AY396" s="153" t="s">
        <v>152</v>
      </c>
    </row>
    <row r="397" spans="2:65" s="13" customFormat="1" ht="11.25">
      <c r="B397" s="152"/>
      <c r="D397" s="146" t="s">
        <v>164</v>
      </c>
      <c r="E397" s="153" t="s">
        <v>1</v>
      </c>
      <c r="F397" s="154" t="s">
        <v>607</v>
      </c>
      <c r="H397" s="155">
        <v>0.68</v>
      </c>
      <c r="I397" s="156"/>
      <c r="L397" s="152"/>
      <c r="M397" s="157"/>
      <c r="T397" s="158"/>
      <c r="AT397" s="153" t="s">
        <v>164</v>
      </c>
      <c r="AU397" s="153" t="s">
        <v>162</v>
      </c>
      <c r="AV397" s="13" t="s">
        <v>90</v>
      </c>
      <c r="AW397" s="13" t="s">
        <v>34</v>
      </c>
      <c r="AX397" s="13" t="s">
        <v>80</v>
      </c>
      <c r="AY397" s="153" t="s">
        <v>152</v>
      </c>
    </row>
    <row r="398" spans="2:65" s="14" customFormat="1" ht="11.25">
      <c r="B398" s="159"/>
      <c r="D398" s="146" t="s">
        <v>164</v>
      </c>
      <c r="E398" s="160" t="s">
        <v>1</v>
      </c>
      <c r="F398" s="161" t="s">
        <v>169</v>
      </c>
      <c r="H398" s="162">
        <v>34.68</v>
      </c>
      <c r="I398" s="163"/>
      <c r="L398" s="159"/>
      <c r="M398" s="164"/>
      <c r="T398" s="165"/>
      <c r="AT398" s="160" t="s">
        <v>164</v>
      </c>
      <c r="AU398" s="160" t="s">
        <v>162</v>
      </c>
      <c r="AV398" s="14" t="s">
        <v>161</v>
      </c>
      <c r="AW398" s="14" t="s">
        <v>34</v>
      </c>
      <c r="AX398" s="14" t="s">
        <v>88</v>
      </c>
      <c r="AY398" s="160" t="s">
        <v>152</v>
      </c>
    </row>
    <row r="399" spans="2:65" s="11" customFormat="1" ht="20.85" customHeight="1">
      <c r="B399" s="120"/>
      <c r="D399" s="121" t="s">
        <v>79</v>
      </c>
      <c r="E399" s="130" t="s">
        <v>608</v>
      </c>
      <c r="F399" s="130" t="s">
        <v>609</v>
      </c>
      <c r="I399" s="123"/>
      <c r="J399" s="131">
        <f>BK399</f>
        <v>0</v>
      </c>
      <c r="L399" s="120"/>
      <c r="M399" s="125"/>
      <c r="P399" s="126">
        <f>SUM(P400:P418)</f>
        <v>0</v>
      </c>
      <c r="R399" s="126">
        <f>SUM(R400:R418)</f>
        <v>1.29088</v>
      </c>
      <c r="T399" s="127">
        <f>SUM(T400:T418)</f>
        <v>6512.9575000000004</v>
      </c>
      <c r="AR399" s="121" t="s">
        <v>88</v>
      </c>
      <c r="AT399" s="128" t="s">
        <v>79</v>
      </c>
      <c r="AU399" s="128" t="s">
        <v>90</v>
      </c>
      <c r="AY399" s="121" t="s">
        <v>152</v>
      </c>
      <c r="BK399" s="129">
        <f>SUM(BK400:BK418)</f>
        <v>0</v>
      </c>
    </row>
    <row r="400" spans="2:65" s="1" customFormat="1" ht="33" customHeight="1">
      <c r="B400" s="32"/>
      <c r="C400" s="132" t="s">
        <v>610</v>
      </c>
      <c r="D400" s="132" t="s">
        <v>156</v>
      </c>
      <c r="E400" s="133" t="s">
        <v>611</v>
      </c>
      <c r="F400" s="134" t="s">
        <v>612</v>
      </c>
      <c r="G400" s="135" t="s">
        <v>186</v>
      </c>
      <c r="H400" s="136">
        <v>8068</v>
      </c>
      <c r="I400" s="137"/>
      <c r="J400" s="138">
        <f>ROUND(I400*H400,2)</f>
        <v>0</v>
      </c>
      <c r="K400" s="134" t="s">
        <v>160</v>
      </c>
      <c r="L400" s="32"/>
      <c r="M400" s="139" t="s">
        <v>1</v>
      </c>
      <c r="N400" s="140" t="s">
        <v>45</v>
      </c>
      <c r="P400" s="141">
        <f>O400*H400</f>
        <v>0</v>
      </c>
      <c r="Q400" s="141">
        <v>1.6000000000000001E-4</v>
      </c>
      <c r="R400" s="141">
        <f>Q400*H400</f>
        <v>1.29088</v>
      </c>
      <c r="S400" s="141">
        <v>0.23</v>
      </c>
      <c r="T400" s="142">
        <f>S400*H400</f>
        <v>1855.64</v>
      </c>
      <c r="AR400" s="143" t="s">
        <v>161</v>
      </c>
      <c r="AT400" s="143" t="s">
        <v>156</v>
      </c>
      <c r="AU400" s="143" t="s">
        <v>162</v>
      </c>
      <c r="AY400" s="17" t="s">
        <v>152</v>
      </c>
      <c r="BE400" s="144">
        <f>IF(N400="základní",J400,0)</f>
        <v>0</v>
      </c>
      <c r="BF400" s="144">
        <f>IF(N400="snížená",J400,0)</f>
        <v>0</v>
      </c>
      <c r="BG400" s="144">
        <f>IF(N400="zákl. přenesená",J400,0)</f>
        <v>0</v>
      </c>
      <c r="BH400" s="144">
        <f>IF(N400="sníž. přenesená",J400,0)</f>
        <v>0</v>
      </c>
      <c r="BI400" s="144">
        <f>IF(N400="nulová",J400,0)</f>
        <v>0</v>
      </c>
      <c r="BJ400" s="17" t="s">
        <v>88</v>
      </c>
      <c r="BK400" s="144">
        <f>ROUND(I400*H400,2)</f>
        <v>0</v>
      </c>
      <c r="BL400" s="17" t="s">
        <v>161</v>
      </c>
      <c r="BM400" s="143" t="s">
        <v>613</v>
      </c>
    </row>
    <row r="401" spans="2:65" s="12" customFormat="1" ht="11.25">
      <c r="B401" s="145"/>
      <c r="D401" s="146" t="s">
        <v>164</v>
      </c>
      <c r="E401" s="147" t="s">
        <v>1</v>
      </c>
      <c r="F401" s="148" t="s">
        <v>614</v>
      </c>
      <c r="H401" s="147" t="s">
        <v>1</v>
      </c>
      <c r="I401" s="149"/>
      <c r="L401" s="145"/>
      <c r="M401" s="150"/>
      <c r="T401" s="151"/>
      <c r="AT401" s="147" t="s">
        <v>164</v>
      </c>
      <c r="AU401" s="147" t="s">
        <v>162</v>
      </c>
      <c r="AV401" s="12" t="s">
        <v>88</v>
      </c>
      <c r="AW401" s="12" t="s">
        <v>34</v>
      </c>
      <c r="AX401" s="12" t="s">
        <v>80</v>
      </c>
      <c r="AY401" s="147" t="s">
        <v>152</v>
      </c>
    </row>
    <row r="402" spans="2:65" s="13" customFormat="1" ht="22.5">
      <c r="B402" s="152"/>
      <c r="D402" s="146" t="s">
        <v>164</v>
      </c>
      <c r="E402" s="153" t="s">
        <v>1</v>
      </c>
      <c r="F402" s="154" t="s">
        <v>615</v>
      </c>
      <c r="H402" s="155">
        <v>7369</v>
      </c>
      <c r="I402" s="156"/>
      <c r="L402" s="152"/>
      <c r="M402" s="157"/>
      <c r="T402" s="158"/>
      <c r="AT402" s="153" t="s">
        <v>164</v>
      </c>
      <c r="AU402" s="153" t="s">
        <v>162</v>
      </c>
      <c r="AV402" s="13" t="s">
        <v>90</v>
      </c>
      <c r="AW402" s="13" t="s">
        <v>34</v>
      </c>
      <c r="AX402" s="13" t="s">
        <v>80</v>
      </c>
      <c r="AY402" s="153" t="s">
        <v>152</v>
      </c>
    </row>
    <row r="403" spans="2:65" s="13" customFormat="1" ht="22.5">
      <c r="B403" s="152"/>
      <c r="D403" s="146" t="s">
        <v>164</v>
      </c>
      <c r="E403" s="153" t="s">
        <v>1</v>
      </c>
      <c r="F403" s="154" t="s">
        <v>616</v>
      </c>
      <c r="H403" s="155">
        <v>523</v>
      </c>
      <c r="I403" s="156"/>
      <c r="L403" s="152"/>
      <c r="M403" s="157"/>
      <c r="T403" s="158"/>
      <c r="AT403" s="153" t="s">
        <v>164</v>
      </c>
      <c r="AU403" s="153" t="s">
        <v>162</v>
      </c>
      <c r="AV403" s="13" t="s">
        <v>90</v>
      </c>
      <c r="AW403" s="13" t="s">
        <v>34</v>
      </c>
      <c r="AX403" s="13" t="s">
        <v>80</v>
      </c>
      <c r="AY403" s="153" t="s">
        <v>152</v>
      </c>
    </row>
    <row r="404" spans="2:65" s="13" customFormat="1" ht="11.25">
      <c r="B404" s="152"/>
      <c r="D404" s="146" t="s">
        <v>164</v>
      </c>
      <c r="E404" s="153" t="s">
        <v>1</v>
      </c>
      <c r="F404" s="154" t="s">
        <v>617</v>
      </c>
      <c r="H404" s="155">
        <v>176</v>
      </c>
      <c r="I404" s="156"/>
      <c r="L404" s="152"/>
      <c r="M404" s="157"/>
      <c r="T404" s="158"/>
      <c r="AT404" s="153" t="s">
        <v>164</v>
      </c>
      <c r="AU404" s="153" t="s">
        <v>162</v>
      </c>
      <c r="AV404" s="13" t="s">
        <v>90</v>
      </c>
      <c r="AW404" s="13" t="s">
        <v>34</v>
      </c>
      <c r="AX404" s="13" t="s">
        <v>80</v>
      </c>
      <c r="AY404" s="153" t="s">
        <v>152</v>
      </c>
    </row>
    <row r="405" spans="2:65" s="14" customFormat="1" ht="11.25">
      <c r="B405" s="159"/>
      <c r="D405" s="146" t="s">
        <v>164</v>
      </c>
      <c r="E405" s="160" t="s">
        <v>1</v>
      </c>
      <c r="F405" s="161" t="s">
        <v>169</v>
      </c>
      <c r="H405" s="162">
        <v>8068</v>
      </c>
      <c r="I405" s="163"/>
      <c r="L405" s="159"/>
      <c r="M405" s="164"/>
      <c r="T405" s="165"/>
      <c r="AT405" s="160" t="s">
        <v>164</v>
      </c>
      <c r="AU405" s="160" t="s">
        <v>162</v>
      </c>
      <c r="AV405" s="14" t="s">
        <v>161</v>
      </c>
      <c r="AW405" s="14" t="s">
        <v>34</v>
      </c>
      <c r="AX405" s="14" t="s">
        <v>88</v>
      </c>
      <c r="AY405" s="160" t="s">
        <v>152</v>
      </c>
    </row>
    <row r="406" spans="2:65" s="1" customFormat="1" ht="24.2" customHeight="1">
      <c r="B406" s="32"/>
      <c r="C406" s="132" t="s">
        <v>618</v>
      </c>
      <c r="D406" s="132" t="s">
        <v>156</v>
      </c>
      <c r="E406" s="133" t="s">
        <v>619</v>
      </c>
      <c r="F406" s="134" t="s">
        <v>620</v>
      </c>
      <c r="G406" s="135" t="s">
        <v>186</v>
      </c>
      <c r="H406" s="136">
        <v>5110</v>
      </c>
      <c r="I406" s="137"/>
      <c r="J406" s="138">
        <f>ROUND(I406*H406,2)</f>
        <v>0</v>
      </c>
      <c r="K406" s="134" t="s">
        <v>160</v>
      </c>
      <c r="L406" s="32"/>
      <c r="M406" s="139" t="s">
        <v>1</v>
      </c>
      <c r="N406" s="140" t="s">
        <v>45</v>
      </c>
      <c r="P406" s="141">
        <f>O406*H406</f>
        <v>0</v>
      </c>
      <c r="Q406" s="141">
        <v>0</v>
      </c>
      <c r="R406" s="141">
        <f>Q406*H406</f>
        <v>0</v>
      </c>
      <c r="S406" s="141">
        <v>0.22</v>
      </c>
      <c r="T406" s="142">
        <f>S406*H406</f>
        <v>1124.2</v>
      </c>
      <c r="AR406" s="143" t="s">
        <v>161</v>
      </c>
      <c r="AT406" s="143" t="s">
        <v>156</v>
      </c>
      <c r="AU406" s="143" t="s">
        <v>162</v>
      </c>
      <c r="AY406" s="17" t="s">
        <v>152</v>
      </c>
      <c r="BE406" s="144">
        <f>IF(N406="základní",J406,0)</f>
        <v>0</v>
      </c>
      <c r="BF406" s="144">
        <f>IF(N406="snížená",J406,0)</f>
        <v>0</v>
      </c>
      <c r="BG406" s="144">
        <f>IF(N406="zákl. přenesená",J406,0)</f>
        <v>0</v>
      </c>
      <c r="BH406" s="144">
        <f>IF(N406="sníž. přenesená",J406,0)</f>
        <v>0</v>
      </c>
      <c r="BI406" s="144">
        <f>IF(N406="nulová",J406,0)</f>
        <v>0</v>
      </c>
      <c r="BJ406" s="17" t="s">
        <v>88</v>
      </c>
      <c r="BK406" s="144">
        <f>ROUND(I406*H406,2)</f>
        <v>0</v>
      </c>
      <c r="BL406" s="17" t="s">
        <v>161</v>
      </c>
      <c r="BM406" s="143" t="s">
        <v>621</v>
      </c>
    </row>
    <row r="407" spans="2:65" s="12" customFormat="1" ht="11.25">
      <c r="B407" s="145"/>
      <c r="D407" s="146" t="s">
        <v>164</v>
      </c>
      <c r="E407" s="147" t="s">
        <v>1</v>
      </c>
      <c r="F407" s="148" t="s">
        <v>622</v>
      </c>
      <c r="H407" s="147" t="s">
        <v>1</v>
      </c>
      <c r="I407" s="149"/>
      <c r="L407" s="145"/>
      <c r="M407" s="150"/>
      <c r="T407" s="151"/>
      <c r="AT407" s="147" t="s">
        <v>164</v>
      </c>
      <c r="AU407" s="147" t="s">
        <v>162</v>
      </c>
      <c r="AV407" s="12" t="s">
        <v>88</v>
      </c>
      <c r="AW407" s="12" t="s">
        <v>34</v>
      </c>
      <c r="AX407" s="12" t="s">
        <v>80</v>
      </c>
      <c r="AY407" s="147" t="s">
        <v>152</v>
      </c>
    </row>
    <row r="408" spans="2:65" s="12" customFormat="1" ht="11.25">
      <c r="B408" s="145"/>
      <c r="D408" s="146" t="s">
        <v>164</v>
      </c>
      <c r="E408" s="147" t="s">
        <v>1</v>
      </c>
      <c r="F408" s="148" t="s">
        <v>623</v>
      </c>
      <c r="H408" s="147" t="s">
        <v>1</v>
      </c>
      <c r="I408" s="149"/>
      <c r="L408" s="145"/>
      <c r="M408" s="150"/>
      <c r="T408" s="151"/>
      <c r="AT408" s="147" t="s">
        <v>164</v>
      </c>
      <c r="AU408" s="147" t="s">
        <v>162</v>
      </c>
      <c r="AV408" s="12" t="s">
        <v>88</v>
      </c>
      <c r="AW408" s="12" t="s">
        <v>34</v>
      </c>
      <c r="AX408" s="12" t="s">
        <v>80</v>
      </c>
      <c r="AY408" s="147" t="s">
        <v>152</v>
      </c>
    </row>
    <row r="409" spans="2:65" s="13" customFormat="1" ht="11.25">
      <c r="B409" s="152"/>
      <c r="D409" s="146" t="s">
        <v>164</v>
      </c>
      <c r="E409" s="153" t="s">
        <v>1</v>
      </c>
      <c r="F409" s="154" t="s">
        <v>624</v>
      </c>
      <c r="H409" s="155">
        <v>5110</v>
      </c>
      <c r="I409" s="156"/>
      <c r="L409" s="152"/>
      <c r="M409" s="157"/>
      <c r="T409" s="158"/>
      <c r="AT409" s="153" t="s">
        <v>164</v>
      </c>
      <c r="AU409" s="153" t="s">
        <v>162</v>
      </c>
      <c r="AV409" s="13" t="s">
        <v>90</v>
      </c>
      <c r="AW409" s="13" t="s">
        <v>34</v>
      </c>
      <c r="AX409" s="13" t="s">
        <v>88</v>
      </c>
      <c r="AY409" s="153" t="s">
        <v>152</v>
      </c>
    </row>
    <row r="410" spans="2:65" s="1" customFormat="1" ht="24.2" customHeight="1">
      <c r="B410" s="32"/>
      <c r="C410" s="132" t="s">
        <v>625</v>
      </c>
      <c r="D410" s="132" t="s">
        <v>156</v>
      </c>
      <c r="E410" s="133" t="s">
        <v>626</v>
      </c>
      <c r="F410" s="134" t="s">
        <v>627</v>
      </c>
      <c r="G410" s="135" t="s">
        <v>186</v>
      </c>
      <c r="H410" s="136">
        <v>82.5</v>
      </c>
      <c r="I410" s="137"/>
      <c r="J410" s="138">
        <f>ROUND(I410*H410,2)</f>
        <v>0</v>
      </c>
      <c r="K410" s="134" t="s">
        <v>160</v>
      </c>
      <c r="L410" s="32"/>
      <c r="M410" s="139" t="s">
        <v>1</v>
      </c>
      <c r="N410" s="140" t="s">
        <v>45</v>
      </c>
      <c r="P410" s="141">
        <f>O410*H410</f>
        <v>0</v>
      </c>
      <c r="Q410" s="141">
        <v>0</v>
      </c>
      <c r="R410" s="141">
        <f>Q410*H410</f>
        <v>0</v>
      </c>
      <c r="S410" s="141">
        <v>0.29499999999999998</v>
      </c>
      <c r="T410" s="142">
        <f>S410*H410</f>
        <v>24.337499999999999</v>
      </c>
      <c r="AR410" s="143" t="s">
        <v>161</v>
      </c>
      <c r="AT410" s="143" t="s">
        <v>156</v>
      </c>
      <c r="AU410" s="143" t="s">
        <v>162</v>
      </c>
      <c r="AY410" s="17" t="s">
        <v>152</v>
      </c>
      <c r="BE410" s="144">
        <f>IF(N410="základní",J410,0)</f>
        <v>0</v>
      </c>
      <c r="BF410" s="144">
        <f>IF(N410="snížená",J410,0)</f>
        <v>0</v>
      </c>
      <c r="BG410" s="144">
        <f>IF(N410="zákl. přenesená",J410,0)</f>
        <v>0</v>
      </c>
      <c r="BH410" s="144">
        <f>IF(N410="sníž. přenesená",J410,0)</f>
        <v>0</v>
      </c>
      <c r="BI410" s="144">
        <f>IF(N410="nulová",J410,0)</f>
        <v>0</v>
      </c>
      <c r="BJ410" s="17" t="s">
        <v>88</v>
      </c>
      <c r="BK410" s="144">
        <f>ROUND(I410*H410,2)</f>
        <v>0</v>
      </c>
      <c r="BL410" s="17" t="s">
        <v>161</v>
      </c>
      <c r="BM410" s="143" t="s">
        <v>628</v>
      </c>
    </row>
    <row r="411" spans="2:65" s="13" customFormat="1" ht="11.25">
      <c r="B411" s="152"/>
      <c r="D411" s="146" t="s">
        <v>164</v>
      </c>
      <c r="E411" s="153" t="s">
        <v>1</v>
      </c>
      <c r="F411" s="154" t="s">
        <v>629</v>
      </c>
      <c r="H411" s="155">
        <v>50</v>
      </c>
      <c r="I411" s="156"/>
      <c r="L411" s="152"/>
      <c r="M411" s="157"/>
      <c r="T411" s="158"/>
      <c r="AT411" s="153" t="s">
        <v>164</v>
      </c>
      <c r="AU411" s="153" t="s">
        <v>162</v>
      </c>
      <c r="AV411" s="13" t="s">
        <v>90</v>
      </c>
      <c r="AW411" s="13" t="s">
        <v>34</v>
      </c>
      <c r="AX411" s="13" t="s">
        <v>80</v>
      </c>
      <c r="AY411" s="153" t="s">
        <v>152</v>
      </c>
    </row>
    <row r="412" spans="2:65" s="13" customFormat="1" ht="11.25">
      <c r="B412" s="152"/>
      <c r="D412" s="146" t="s">
        <v>164</v>
      </c>
      <c r="E412" s="153" t="s">
        <v>1</v>
      </c>
      <c r="F412" s="154" t="s">
        <v>348</v>
      </c>
      <c r="H412" s="155">
        <v>32.5</v>
      </c>
      <c r="I412" s="156"/>
      <c r="L412" s="152"/>
      <c r="M412" s="157"/>
      <c r="T412" s="158"/>
      <c r="AT412" s="153" t="s">
        <v>164</v>
      </c>
      <c r="AU412" s="153" t="s">
        <v>162</v>
      </c>
      <c r="AV412" s="13" t="s">
        <v>90</v>
      </c>
      <c r="AW412" s="13" t="s">
        <v>34</v>
      </c>
      <c r="AX412" s="13" t="s">
        <v>80</v>
      </c>
      <c r="AY412" s="153" t="s">
        <v>152</v>
      </c>
    </row>
    <row r="413" spans="2:65" s="14" customFormat="1" ht="11.25">
      <c r="B413" s="159"/>
      <c r="D413" s="146" t="s">
        <v>164</v>
      </c>
      <c r="E413" s="160" t="s">
        <v>1</v>
      </c>
      <c r="F413" s="161" t="s">
        <v>169</v>
      </c>
      <c r="H413" s="162">
        <v>82.5</v>
      </c>
      <c r="I413" s="163"/>
      <c r="L413" s="159"/>
      <c r="M413" s="164"/>
      <c r="T413" s="165"/>
      <c r="AT413" s="160" t="s">
        <v>164</v>
      </c>
      <c r="AU413" s="160" t="s">
        <v>162</v>
      </c>
      <c r="AV413" s="14" t="s">
        <v>161</v>
      </c>
      <c r="AW413" s="14" t="s">
        <v>34</v>
      </c>
      <c r="AX413" s="14" t="s">
        <v>88</v>
      </c>
      <c r="AY413" s="160" t="s">
        <v>152</v>
      </c>
    </row>
    <row r="414" spans="2:65" s="1" customFormat="1" ht="24.2" customHeight="1">
      <c r="B414" s="32"/>
      <c r="C414" s="132" t="s">
        <v>630</v>
      </c>
      <c r="D414" s="132" t="s">
        <v>156</v>
      </c>
      <c r="E414" s="133" t="s">
        <v>631</v>
      </c>
      <c r="F414" s="134" t="s">
        <v>632</v>
      </c>
      <c r="G414" s="135" t="s">
        <v>186</v>
      </c>
      <c r="H414" s="136">
        <v>7974.5</v>
      </c>
      <c r="I414" s="137"/>
      <c r="J414" s="138">
        <f>ROUND(I414*H414,2)</f>
        <v>0</v>
      </c>
      <c r="K414" s="134" t="s">
        <v>160</v>
      </c>
      <c r="L414" s="32"/>
      <c r="M414" s="139" t="s">
        <v>1</v>
      </c>
      <c r="N414" s="140" t="s">
        <v>45</v>
      </c>
      <c r="P414" s="141">
        <f>O414*H414</f>
        <v>0</v>
      </c>
      <c r="Q414" s="141">
        <v>0</v>
      </c>
      <c r="R414" s="141">
        <f>Q414*H414</f>
        <v>0</v>
      </c>
      <c r="S414" s="141">
        <v>0.44</v>
      </c>
      <c r="T414" s="142">
        <f>S414*H414</f>
        <v>3508.78</v>
      </c>
      <c r="AR414" s="143" t="s">
        <v>161</v>
      </c>
      <c r="AT414" s="143" t="s">
        <v>156</v>
      </c>
      <c r="AU414" s="143" t="s">
        <v>162</v>
      </c>
      <c r="AY414" s="17" t="s">
        <v>152</v>
      </c>
      <c r="BE414" s="144">
        <f>IF(N414="základní",J414,0)</f>
        <v>0</v>
      </c>
      <c r="BF414" s="144">
        <f>IF(N414="snížená",J414,0)</f>
        <v>0</v>
      </c>
      <c r="BG414" s="144">
        <f>IF(N414="zákl. přenesená",J414,0)</f>
        <v>0</v>
      </c>
      <c r="BH414" s="144">
        <f>IF(N414="sníž. přenesená",J414,0)</f>
        <v>0</v>
      </c>
      <c r="BI414" s="144">
        <f>IF(N414="nulová",J414,0)</f>
        <v>0</v>
      </c>
      <c r="BJ414" s="17" t="s">
        <v>88</v>
      </c>
      <c r="BK414" s="144">
        <f>ROUND(I414*H414,2)</f>
        <v>0</v>
      </c>
      <c r="BL414" s="17" t="s">
        <v>161</v>
      </c>
      <c r="BM414" s="143" t="s">
        <v>633</v>
      </c>
    </row>
    <row r="415" spans="2:65" s="13" customFormat="1" ht="22.5">
      <c r="B415" s="152"/>
      <c r="D415" s="146" t="s">
        <v>164</v>
      </c>
      <c r="E415" s="153" t="s">
        <v>1</v>
      </c>
      <c r="F415" s="154" t="s">
        <v>615</v>
      </c>
      <c r="H415" s="155">
        <v>7369</v>
      </c>
      <c r="I415" s="156"/>
      <c r="L415" s="152"/>
      <c r="M415" s="157"/>
      <c r="T415" s="158"/>
      <c r="AT415" s="153" t="s">
        <v>164</v>
      </c>
      <c r="AU415" s="153" t="s">
        <v>162</v>
      </c>
      <c r="AV415" s="13" t="s">
        <v>90</v>
      </c>
      <c r="AW415" s="13" t="s">
        <v>34</v>
      </c>
      <c r="AX415" s="13" t="s">
        <v>80</v>
      </c>
      <c r="AY415" s="153" t="s">
        <v>152</v>
      </c>
    </row>
    <row r="416" spans="2:65" s="13" customFormat="1" ht="22.5">
      <c r="B416" s="152"/>
      <c r="D416" s="146" t="s">
        <v>164</v>
      </c>
      <c r="E416" s="153" t="s">
        <v>1</v>
      </c>
      <c r="F416" s="154" t="s">
        <v>616</v>
      </c>
      <c r="H416" s="155">
        <v>523</v>
      </c>
      <c r="I416" s="156"/>
      <c r="L416" s="152"/>
      <c r="M416" s="157"/>
      <c r="T416" s="158"/>
      <c r="AT416" s="153" t="s">
        <v>164</v>
      </c>
      <c r="AU416" s="153" t="s">
        <v>162</v>
      </c>
      <c r="AV416" s="13" t="s">
        <v>90</v>
      </c>
      <c r="AW416" s="13" t="s">
        <v>34</v>
      </c>
      <c r="AX416" s="13" t="s">
        <v>80</v>
      </c>
      <c r="AY416" s="153" t="s">
        <v>152</v>
      </c>
    </row>
    <row r="417" spans="2:65" s="13" customFormat="1" ht="11.25">
      <c r="B417" s="152"/>
      <c r="D417" s="146" t="s">
        <v>164</v>
      </c>
      <c r="E417" s="153" t="s">
        <v>1</v>
      </c>
      <c r="F417" s="154" t="s">
        <v>634</v>
      </c>
      <c r="H417" s="155">
        <v>82.5</v>
      </c>
      <c r="I417" s="156"/>
      <c r="L417" s="152"/>
      <c r="M417" s="157"/>
      <c r="T417" s="158"/>
      <c r="AT417" s="153" t="s">
        <v>164</v>
      </c>
      <c r="AU417" s="153" t="s">
        <v>162</v>
      </c>
      <c r="AV417" s="13" t="s">
        <v>90</v>
      </c>
      <c r="AW417" s="13" t="s">
        <v>34</v>
      </c>
      <c r="AX417" s="13" t="s">
        <v>80</v>
      </c>
      <c r="AY417" s="153" t="s">
        <v>152</v>
      </c>
    </row>
    <row r="418" spans="2:65" s="14" customFormat="1" ht="11.25">
      <c r="B418" s="159"/>
      <c r="D418" s="146" t="s">
        <v>164</v>
      </c>
      <c r="E418" s="160" t="s">
        <v>1</v>
      </c>
      <c r="F418" s="161" t="s">
        <v>169</v>
      </c>
      <c r="H418" s="162">
        <v>7974.5</v>
      </c>
      <c r="I418" s="163"/>
      <c r="L418" s="159"/>
      <c r="M418" s="164"/>
      <c r="T418" s="165"/>
      <c r="AT418" s="160" t="s">
        <v>164</v>
      </c>
      <c r="AU418" s="160" t="s">
        <v>162</v>
      </c>
      <c r="AV418" s="14" t="s">
        <v>161</v>
      </c>
      <c r="AW418" s="14" t="s">
        <v>34</v>
      </c>
      <c r="AX418" s="14" t="s">
        <v>88</v>
      </c>
      <c r="AY418" s="160" t="s">
        <v>152</v>
      </c>
    </row>
    <row r="419" spans="2:65" s="11" customFormat="1" ht="20.85" customHeight="1">
      <c r="B419" s="120"/>
      <c r="D419" s="121" t="s">
        <v>79</v>
      </c>
      <c r="E419" s="130" t="s">
        <v>635</v>
      </c>
      <c r="F419" s="130" t="s">
        <v>636</v>
      </c>
      <c r="I419" s="123"/>
      <c r="J419" s="131">
        <f>BK419</f>
        <v>0</v>
      </c>
      <c r="L419" s="120"/>
      <c r="M419" s="125"/>
      <c r="P419" s="126">
        <f>SUM(P420:P423)</f>
        <v>0</v>
      </c>
      <c r="R419" s="126">
        <f>SUM(R420:R423)</f>
        <v>0</v>
      </c>
      <c r="T419" s="127">
        <f>SUM(T420:T423)</f>
        <v>20.008000000000003</v>
      </c>
      <c r="AR419" s="121" t="s">
        <v>88</v>
      </c>
      <c r="AT419" s="128" t="s">
        <v>79</v>
      </c>
      <c r="AU419" s="128" t="s">
        <v>90</v>
      </c>
      <c r="AY419" s="121" t="s">
        <v>152</v>
      </c>
      <c r="BK419" s="129">
        <f>SUM(BK420:BK423)</f>
        <v>0</v>
      </c>
    </row>
    <row r="420" spans="2:65" s="1" customFormat="1" ht="24.2" customHeight="1">
      <c r="B420" s="32"/>
      <c r="C420" s="132" t="s">
        <v>637</v>
      </c>
      <c r="D420" s="132" t="s">
        <v>156</v>
      </c>
      <c r="E420" s="133" t="s">
        <v>638</v>
      </c>
      <c r="F420" s="134" t="s">
        <v>639</v>
      </c>
      <c r="G420" s="135" t="s">
        <v>401</v>
      </c>
      <c r="H420" s="136">
        <v>25</v>
      </c>
      <c r="I420" s="137"/>
      <c r="J420" s="138">
        <f>ROUND(I420*H420,2)</f>
        <v>0</v>
      </c>
      <c r="K420" s="134" t="s">
        <v>1</v>
      </c>
      <c r="L420" s="32"/>
      <c r="M420" s="139" t="s">
        <v>1</v>
      </c>
      <c r="N420" s="140" t="s">
        <v>45</v>
      </c>
      <c r="P420" s="141">
        <f>O420*H420</f>
        <v>0</v>
      </c>
      <c r="Q420" s="141">
        <v>0</v>
      </c>
      <c r="R420" s="141">
        <f>Q420*H420</f>
        <v>0</v>
      </c>
      <c r="S420" s="141">
        <v>0.32</v>
      </c>
      <c r="T420" s="142">
        <f>S420*H420</f>
        <v>8</v>
      </c>
      <c r="AR420" s="143" t="s">
        <v>161</v>
      </c>
      <c r="AT420" s="143" t="s">
        <v>156</v>
      </c>
      <c r="AU420" s="143" t="s">
        <v>162</v>
      </c>
      <c r="AY420" s="17" t="s">
        <v>152</v>
      </c>
      <c r="BE420" s="144">
        <f>IF(N420="základní",J420,0)</f>
        <v>0</v>
      </c>
      <c r="BF420" s="144">
        <f>IF(N420="snížená",J420,0)</f>
        <v>0</v>
      </c>
      <c r="BG420" s="144">
        <f>IF(N420="zákl. přenesená",J420,0)</f>
        <v>0</v>
      </c>
      <c r="BH420" s="144">
        <f>IF(N420="sníž. přenesená",J420,0)</f>
        <v>0</v>
      </c>
      <c r="BI420" s="144">
        <f>IF(N420="nulová",J420,0)</f>
        <v>0</v>
      </c>
      <c r="BJ420" s="17" t="s">
        <v>88</v>
      </c>
      <c r="BK420" s="144">
        <f>ROUND(I420*H420,2)</f>
        <v>0</v>
      </c>
      <c r="BL420" s="17" t="s">
        <v>161</v>
      </c>
      <c r="BM420" s="143" t="s">
        <v>640</v>
      </c>
    </row>
    <row r="421" spans="2:65" s="1" customFormat="1" ht="24.2" customHeight="1">
      <c r="B421" s="32"/>
      <c r="C421" s="132" t="s">
        <v>641</v>
      </c>
      <c r="D421" s="132" t="s">
        <v>156</v>
      </c>
      <c r="E421" s="133" t="s">
        <v>642</v>
      </c>
      <c r="F421" s="134" t="s">
        <v>643</v>
      </c>
      <c r="G421" s="135" t="s">
        <v>401</v>
      </c>
      <c r="H421" s="136">
        <v>44</v>
      </c>
      <c r="I421" s="137"/>
      <c r="J421" s="138">
        <f>ROUND(I421*H421,2)</f>
        <v>0</v>
      </c>
      <c r="K421" s="134" t="s">
        <v>160</v>
      </c>
      <c r="L421" s="32"/>
      <c r="M421" s="139" t="s">
        <v>1</v>
      </c>
      <c r="N421" s="140" t="s">
        <v>45</v>
      </c>
      <c r="P421" s="141">
        <f>O421*H421</f>
        <v>0</v>
      </c>
      <c r="Q421" s="141">
        <v>0</v>
      </c>
      <c r="R421" s="141">
        <f>Q421*H421</f>
        <v>0</v>
      </c>
      <c r="S421" s="141">
        <v>8.2000000000000003E-2</v>
      </c>
      <c r="T421" s="142">
        <f>S421*H421</f>
        <v>3.6080000000000001</v>
      </c>
      <c r="AR421" s="143" t="s">
        <v>161</v>
      </c>
      <c r="AT421" s="143" t="s">
        <v>156</v>
      </c>
      <c r="AU421" s="143" t="s">
        <v>162</v>
      </c>
      <c r="AY421" s="17" t="s">
        <v>152</v>
      </c>
      <c r="BE421" s="144">
        <f>IF(N421="základní",J421,0)</f>
        <v>0</v>
      </c>
      <c r="BF421" s="144">
        <f>IF(N421="snížená",J421,0)</f>
        <v>0</v>
      </c>
      <c r="BG421" s="144">
        <f>IF(N421="zákl. přenesená",J421,0)</f>
        <v>0</v>
      </c>
      <c r="BH421" s="144">
        <f>IF(N421="sníž. přenesená",J421,0)</f>
        <v>0</v>
      </c>
      <c r="BI421" s="144">
        <f>IF(N421="nulová",J421,0)</f>
        <v>0</v>
      </c>
      <c r="BJ421" s="17" t="s">
        <v>88</v>
      </c>
      <c r="BK421" s="144">
        <f>ROUND(I421*H421,2)</f>
        <v>0</v>
      </c>
      <c r="BL421" s="17" t="s">
        <v>161</v>
      </c>
      <c r="BM421" s="143" t="s">
        <v>644</v>
      </c>
    </row>
    <row r="422" spans="2:65" s="1" customFormat="1" ht="24.2" customHeight="1">
      <c r="B422" s="32"/>
      <c r="C422" s="132" t="s">
        <v>645</v>
      </c>
      <c r="D422" s="132" t="s">
        <v>156</v>
      </c>
      <c r="E422" s="133" t="s">
        <v>646</v>
      </c>
      <c r="F422" s="134" t="s">
        <v>647</v>
      </c>
      <c r="G422" s="135" t="s">
        <v>258</v>
      </c>
      <c r="H422" s="136">
        <v>4</v>
      </c>
      <c r="I422" s="137"/>
      <c r="J422" s="138">
        <f>ROUND(I422*H422,2)</f>
        <v>0</v>
      </c>
      <c r="K422" s="134" t="s">
        <v>160</v>
      </c>
      <c r="L422" s="32"/>
      <c r="M422" s="139" t="s">
        <v>1</v>
      </c>
      <c r="N422" s="140" t="s">
        <v>45</v>
      </c>
      <c r="P422" s="141">
        <f>O422*H422</f>
        <v>0</v>
      </c>
      <c r="Q422" s="141">
        <v>0</v>
      </c>
      <c r="R422" s="141">
        <f>Q422*H422</f>
        <v>0</v>
      </c>
      <c r="S422" s="141">
        <v>2.1</v>
      </c>
      <c r="T422" s="142">
        <f>S422*H422</f>
        <v>8.4</v>
      </c>
      <c r="AR422" s="143" t="s">
        <v>161</v>
      </c>
      <c r="AT422" s="143" t="s">
        <v>156</v>
      </c>
      <c r="AU422" s="143" t="s">
        <v>162</v>
      </c>
      <c r="AY422" s="17" t="s">
        <v>152</v>
      </c>
      <c r="BE422" s="144">
        <f>IF(N422="základní",J422,0)</f>
        <v>0</v>
      </c>
      <c r="BF422" s="144">
        <f>IF(N422="snížená",J422,0)</f>
        <v>0</v>
      </c>
      <c r="BG422" s="144">
        <f>IF(N422="zákl. přenesená",J422,0)</f>
        <v>0</v>
      </c>
      <c r="BH422" s="144">
        <f>IF(N422="sníž. přenesená",J422,0)</f>
        <v>0</v>
      </c>
      <c r="BI422" s="144">
        <f>IF(N422="nulová",J422,0)</f>
        <v>0</v>
      </c>
      <c r="BJ422" s="17" t="s">
        <v>88</v>
      </c>
      <c r="BK422" s="144">
        <f>ROUND(I422*H422,2)</f>
        <v>0</v>
      </c>
      <c r="BL422" s="17" t="s">
        <v>161</v>
      </c>
      <c r="BM422" s="143" t="s">
        <v>648</v>
      </c>
    </row>
    <row r="423" spans="2:65" s="13" customFormat="1" ht="11.25">
      <c r="B423" s="152"/>
      <c r="D423" s="146" t="s">
        <v>164</v>
      </c>
      <c r="E423" s="153" t="s">
        <v>1</v>
      </c>
      <c r="F423" s="154" t="s">
        <v>649</v>
      </c>
      <c r="H423" s="155">
        <v>4</v>
      </c>
      <c r="I423" s="156"/>
      <c r="L423" s="152"/>
      <c r="M423" s="157"/>
      <c r="T423" s="158"/>
      <c r="AT423" s="153" t="s">
        <v>164</v>
      </c>
      <c r="AU423" s="153" t="s">
        <v>162</v>
      </c>
      <c r="AV423" s="13" t="s">
        <v>90</v>
      </c>
      <c r="AW423" s="13" t="s">
        <v>34</v>
      </c>
      <c r="AX423" s="13" t="s">
        <v>88</v>
      </c>
      <c r="AY423" s="153" t="s">
        <v>152</v>
      </c>
    </row>
    <row r="424" spans="2:65" s="11" customFormat="1" ht="20.85" customHeight="1">
      <c r="B424" s="120"/>
      <c r="D424" s="121" t="s">
        <v>79</v>
      </c>
      <c r="E424" s="130" t="s">
        <v>650</v>
      </c>
      <c r="F424" s="130" t="s">
        <v>651</v>
      </c>
      <c r="I424" s="123"/>
      <c r="J424" s="131">
        <f>BK424</f>
        <v>0</v>
      </c>
      <c r="L424" s="120"/>
      <c r="M424" s="125"/>
      <c r="P424" s="126">
        <f>SUM(P425:P474)</f>
        <v>0</v>
      </c>
      <c r="R424" s="126">
        <f>SUM(R425:R474)</f>
        <v>2.2051442799999998</v>
      </c>
      <c r="T424" s="127">
        <f>SUM(T425:T474)</f>
        <v>0</v>
      </c>
      <c r="AR424" s="121" t="s">
        <v>88</v>
      </c>
      <c r="AT424" s="128" t="s">
        <v>79</v>
      </c>
      <c r="AU424" s="128" t="s">
        <v>90</v>
      </c>
      <c r="AY424" s="121" t="s">
        <v>152</v>
      </c>
      <c r="BK424" s="129">
        <f>SUM(BK425:BK474)</f>
        <v>0</v>
      </c>
    </row>
    <row r="425" spans="2:65" s="1" customFormat="1" ht="16.5" customHeight="1">
      <c r="B425" s="32"/>
      <c r="C425" s="132" t="s">
        <v>652</v>
      </c>
      <c r="D425" s="132" t="s">
        <v>156</v>
      </c>
      <c r="E425" s="133" t="s">
        <v>653</v>
      </c>
      <c r="F425" s="134" t="s">
        <v>654</v>
      </c>
      <c r="G425" s="135" t="s">
        <v>258</v>
      </c>
      <c r="H425" s="136">
        <v>3771.5</v>
      </c>
      <c r="I425" s="137"/>
      <c r="J425" s="138">
        <f>ROUND(I425*H425,2)</f>
        <v>0</v>
      </c>
      <c r="K425" s="134" t="s">
        <v>160</v>
      </c>
      <c r="L425" s="32"/>
      <c r="M425" s="139" t="s">
        <v>1</v>
      </c>
      <c r="N425" s="140" t="s">
        <v>45</v>
      </c>
      <c r="P425" s="141">
        <f>O425*H425</f>
        <v>0</v>
      </c>
      <c r="Q425" s="141">
        <v>0</v>
      </c>
      <c r="R425" s="141">
        <f>Q425*H425</f>
        <v>0</v>
      </c>
      <c r="S425" s="141">
        <v>0</v>
      </c>
      <c r="T425" s="142">
        <f>S425*H425</f>
        <v>0</v>
      </c>
      <c r="AR425" s="143" t="s">
        <v>161</v>
      </c>
      <c r="AT425" s="143" t="s">
        <v>156</v>
      </c>
      <c r="AU425" s="143" t="s">
        <v>162</v>
      </c>
      <c r="AY425" s="17" t="s">
        <v>152</v>
      </c>
      <c r="BE425" s="144">
        <f>IF(N425="základní",J425,0)</f>
        <v>0</v>
      </c>
      <c r="BF425" s="144">
        <f>IF(N425="snížená",J425,0)</f>
        <v>0</v>
      </c>
      <c r="BG425" s="144">
        <f>IF(N425="zákl. přenesená",J425,0)</f>
        <v>0</v>
      </c>
      <c r="BH425" s="144">
        <f>IF(N425="sníž. přenesená",J425,0)</f>
        <v>0</v>
      </c>
      <c r="BI425" s="144">
        <f>IF(N425="nulová",J425,0)</f>
        <v>0</v>
      </c>
      <c r="BJ425" s="17" t="s">
        <v>88</v>
      </c>
      <c r="BK425" s="144">
        <f>ROUND(I425*H425,2)</f>
        <v>0</v>
      </c>
      <c r="BL425" s="17" t="s">
        <v>161</v>
      </c>
      <c r="BM425" s="143" t="s">
        <v>655</v>
      </c>
    </row>
    <row r="426" spans="2:65" s="13" customFormat="1" ht="11.25">
      <c r="B426" s="152"/>
      <c r="D426" s="146" t="s">
        <v>164</v>
      </c>
      <c r="E426" s="153" t="s">
        <v>1</v>
      </c>
      <c r="F426" s="154" t="s">
        <v>656</v>
      </c>
      <c r="H426" s="155">
        <v>3547</v>
      </c>
      <c r="I426" s="156"/>
      <c r="L426" s="152"/>
      <c r="M426" s="157"/>
      <c r="T426" s="158"/>
      <c r="AT426" s="153" t="s">
        <v>164</v>
      </c>
      <c r="AU426" s="153" t="s">
        <v>162</v>
      </c>
      <c r="AV426" s="13" t="s">
        <v>90</v>
      </c>
      <c r="AW426" s="13" t="s">
        <v>34</v>
      </c>
      <c r="AX426" s="13" t="s">
        <v>80</v>
      </c>
      <c r="AY426" s="153" t="s">
        <v>152</v>
      </c>
    </row>
    <row r="427" spans="2:65" s="13" customFormat="1" ht="11.25">
      <c r="B427" s="152"/>
      <c r="D427" s="146" t="s">
        <v>164</v>
      </c>
      <c r="E427" s="153" t="s">
        <v>1</v>
      </c>
      <c r="F427" s="154" t="s">
        <v>657</v>
      </c>
      <c r="H427" s="155">
        <v>205</v>
      </c>
      <c r="I427" s="156"/>
      <c r="L427" s="152"/>
      <c r="M427" s="157"/>
      <c r="T427" s="158"/>
      <c r="AT427" s="153" t="s">
        <v>164</v>
      </c>
      <c r="AU427" s="153" t="s">
        <v>162</v>
      </c>
      <c r="AV427" s="13" t="s">
        <v>90</v>
      </c>
      <c r="AW427" s="13" t="s">
        <v>34</v>
      </c>
      <c r="AX427" s="13" t="s">
        <v>80</v>
      </c>
      <c r="AY427" s="153" t="s">
        <v>152</v>
      </c>
    </row>
    <row r="428" spans="2:65" s="13" customFormat="1" ht="11.25">
      <c r="B428" s="152"/>
      <c r="D428" s="146" t="s">
        <v>164</v>
      </c>
      <c r="E428" s="153" t="s">
        <v>1</v>
      </c>
      <c r="F428" s="154" t="s">
        <v>658</v>
      </c>
      <c r="H428" s="155">
        <v>19.5</v>
      </c>
      <c r="I428" s="156"/>
      <c r="L428" s="152"/>
      <c r="M428" s="157"/>
      <c r="T428" s="158"/>
      <c r="AT428" s="153" t="s">
        <v>164</v>
      </c>
      <c r="AU428" s="153" t="s">
        <v>162</v>
      </c>
      <c r="AV428" s="13" t="s">
        <v>90</v>
      </c>
      <c r="AW428" s="13" t="s">
        <v>34</v>
      </c>
      <c r="AX428" s="13" t="s">
        <v>80</v>
      </c>
      <c r="AY428" s="153" t="s">
        <v>152</v>
      </c>
    </row>
    <row r="429" spans="2:65" s="14" customFormat="1" ht="11.25">
      <c r="B429" s="159"/>
      <c r="D429" s="146" t="s">
        <v>164</v>
      </c>
      <c r="E429" s="160" t="s">
        <v>1</v>
      </c>
      <c r="F429" s="161" t="s">
        <v>169</v>
      </c>
      <c r="H429" s="162">
        <v>3771.5</v>
      </c>
      <c r="I429" s="163"/>
      <c r="L429" s="159"/>
      <c r="M429" s="164"/>
      <c r="T429" s="165"/>
      <c r="AT429" s="160" t="s">
        <v>164</v>
      </c>
      <c r="AU429" s="160" t="s">
        <v>162</v>
      </c>
      <c r="AV429" s="14" t="s">
        <v>161</v>
      </c>
      <c r="AW429" s="14" t="s">
        <v>34</v>
      </c>
      <c r="AX429" s="14" t="s">
        <v>88</v>
      </c>
      <c r="AY429" s="160" t="s">
        <v>152</v>
      </c>
    </row>
    <row r="430" spans="2:65" s="1" customFormat="1" ht="24.2" customHeight="1">
      <c r="B430" s="32"/>
      <c r="C430" s="132" t="s">
        <v>659</v>
      </c>
      <c r="D430" s="132" t="s">
        <v>156</v>
      </c>
      <c r="E430" s="133" t="s">
        <v>660</v>
      </c>
      <c r="F430" s="134" t="s">
        <v>661</v>
      </c>
      <c r="G430" s="135" t="s">
        <v>258</v>
      </c>
      <c r="H430" s="136">
        <v>3327</v>
      </c>
      <c r="I430" s="137"/>
      <c r="J430" s="138">
        <f>ROUND(I430*H430,2)</f>
        <v>0</v>
      </c>
      <c r="K430" s="134" t="s">
        <v>160</v>
      </c>
      <c r="L430" s="32"/>
      <c r="M430" s="139" t="s">
        <v>1</v>
      </c>
      <c r="N430" s="140" t="s">
        <v>45</v>
      </c>
      <c r="P430" s="141">
        <f>O430*H430</f>
        <v>0</v>
      </c>
      <c r="Q430" s="141">
        <v>1.2999999999999999E-4</v>
      </c>
      <c r="R430" s="141">
        <f>Q430*H430</f>
        <v>0.43250999999999995</v>
      </c>
      <c r="S430" s="141">
        <v>0</v>
      </c>
      <c r="T430" s="142">
        <f>S430*H430</f>
        <v>0</v>
      </c>
      <c r="AR430" s="143" t="s">
        <v>161</v>
      </c>
      <c r="AT430" s="143" t="s">
        <v>156</v>
      </c>
      <c r="AU430" s="143" t="s">
        <v>162</v>
      </c>
      <c r="AY430" s="17" t="s">
        <v>152</v>
      </c>
      <c r="BE430" s="144">
        <f>IF(N430="základní",J430,0)</f>
        <v>0</v>
      </c>
      <c r="BF430" s="144">
        <f>IF(N430="snížená",J430,0)</f>
        <v>0</v>
      </c>
      <c r="BG430" s="144">
        <f>IF(N430="zákl. přenesená",J430,0)</f>
        <v>0</v>
      </c>
      <c r="BH430" s="144">
        <f>IF(N430="sníž. přenesená",J430,0)</f>
        <v>0</v>
      </c>
      <c r="BI430" s="144">
        <f>IF(N430="nulová",J430,0)</f>
        <v>0</v>
      </c>
      <c r="BJ430" s="17" t="s">
        <v>88</v>
      </c>
      <c r="BK430" s="144">
        <f>ROUND(I430*H430,2)</f>
        <v>0</v>
      </c>
      <c r="BL430" s="17" t="s">
        <v>161</v>
      </c>
      <c r="BM430" s="143" t="s">
        <v>662</v>
      </c>
    </row>
    <row r="431" spans="2:65" s="12" customFormat="1" ht="11.25">
      <c r="B431" s="145"/>
      <c r="D431" s="146" t="s">
        <v>164</v>
      </c>
      <c r="E431" s="147" t="s">
        <v>1</v>
      </c>
      <c r="F431" s="148" t="s">
        <v>663</v>
      </c>
      <c r="H431" s="147" t="s">
        <v>1</v>
      </c>
      <c r="I431" s="149"/>
      <c r="L431" s="145"/>
      <c r="M431" s="150"/>
      <c r="T431" s="151"/>
      <c r="AT431" s="147" t="s">
        <v>164</v>
      </c>
      <c r="AU431" s="147" t="s">
        <v>162</v>
      </c>
      <c r="AV431" s="12" t="s">
        <v>88</v>
      </c>
      <c r="AW431" s="12" t="s">
        <v>34</v>
      </c>
      <c r="AX431" s="12" t="s">
        <v>80</v>
      </c>
      <c r="AY431" s="147" t="s">
        <v>152</v>
      </c>
    </row>
    <row r="432" spans="2:65" s="13" customFormat="1" ht="11.25">
      <c r="B432" s="152"/>
      <c r="D432" s="146" t="s">
        <v>164</v>
      </c>
      <c r="E432" s="153" t="s">
        <v>1</v>
      </c>
      <c r="F432" s="154" t="s">
        <v>664</v>
      </c>
      <c r="H432" s="155">
        <v>225</v>
      </c>
      <c r="I432" s="156"/>
      <c r="L432" s="152"/>
      <c r="M432" s="157"/>
      <c r="T432" s="158"/>
      <c r="AT432" s="153" t="s">
        <v>164</v>
      </c>
      <c r="AU432" s="153" t="s">
        <v>162</v>
      </c>
      <c r="AV432" s="13" t="s">
        <v>90</v>
      </c>
      <c r="AW432" s="13" t="s">
        <v>34</v>
      </c>
      <c r="AX432" s="13" t="s">
        <v>80</v>
      </c>
      <c r="AY432" s="153" t="s">
        <v>152</v>
      </c>
    </row>
    <row r="433" spans="2:65" s="13" customFormat="1" ht="33.75">
      <c r="B433" s="152"/>
      <c r="D433" s="146" t="s">
        <v>164</v>
      </c>
      <c r="E433" s="153" t="s">
        <v>1</v>
      </c>
      <c r="F433" s="154" t="s">
        <v>665</v>
      </c>
      <c r="H433" s="155">
        <v>783.5</v>
      </c>
      <c r="I433" s="156"/>
      <c r="L433" s="152"/>
      <c r="M433" s="157"/>
      <c r="T433" s="158"/>
      <c r="AT433" s="153" t="s">
        <v>164</v>
      </c>
      <c r="AU433" s="153" t="s">
        <v>162</v>
      </c>
      <c r="AV433" s="13" t="s">
        <v>90</v>
      </c>
      <c r="AW433" s="13" t="s">
        <v>34</v>
      </c>
      <c r="AX433" s="13" t="s">
        <v>80</v>
      </c>
      <c r="AY433" s="153" t="s">
        <v>152</v>
      </c>
    </row>
    <row r="434" spans="2:65" s="13" customFormat="1" ht="22.5">
      <c r="B434" s="152"/>
      <c r="D434" s="146" t="s">
        <v>164</v>
      </c>
      <c r="E434" s="153" t="s">
        <v>1</v>
      </c>
      <c r="F434" s="154" t="s">
        <v>666</v>
      </c>
      <c r="H434" s="155">
        <v>604.5</v>
      </c>
      <c r="I434" s="156"/>
      <c r="L434" s="152"/>
      <c r="M434" s="157"/>
      <c r="T434" s="158"/>
      <c r="AT434" s="153" t="s">
        <v>164</v>
      </c>
      <c r="AU434" s="153" t="s">
        <v>162</v>
      </c>
      <c r="AV434" s="13" t="s">
        <v>90</v>
      </c>
      <c r="AW434" s="13" t="s">
        <v>34</v>
      </c>
      <c r="AX434" s="13" t="s">
        <v>80</v>
      </c>
      <c r="AY434" s="153" t="s">
        <v>152</v>
      </c>
    </row>
    <row r="435" spans="2:65" s="13" customFormat="1" ht="33.75">
      <c r="B435" s="152"/>
      <c r="D435" s="146" t="s">
        <v>164</v>
      </c>
      <c r="E435" s="153" t="s">
        <v>1</v>
      </c>
      <c r="F435" s="154" t="s">
        <v>667</v>
      </c>
      <c r="H435" s="155">
        <v>1259</v>
      </c>
      <c r="I435" s="156"/>
      <c r="L435" s="152"/>
      <c r="M435" s="157"/>
      <c r="T435" s="158"/>
      <c r="AT435" s="153" t="s">
        <v>164</v>
      </c>
      <c r="AU435" s="153" t="s">
        <v>162</v>
      </c>
      <c r="AV435" s="13" t="s">
        <v>90</v>
      </c>
      <c r="AW435" s="13" t="s">
        <v>34</v>
      </c>
      <c r="AX435" s="13" t="s">
        <v>80</v>
      </c>
      <c r="AY435" s="153" t="s">
        <v>152</v>
      </c>
    </row>
    <row r="436" spans="2:65" s="13" customFormat="1" ht="11.25">
      <c r="B436" s="152"/>
      <c r="D436" s="146" t="s">
        <v>164</v>
      </c>
      <c r="E436" s="153" t="s">
        <v>1</v>
      </c>
      <c r="F436" s="154" t="s">
        <v>668</v>
      </c>
      <c r="H436" s="155">
        <v>455</v>
      </c>
      <c r="I436" s="156"/>
      <c r="L436" s="152"/>
      <c r="M436" s="157"/>
      <c r="T436" s="158"/>
      <c r="AT436" s="153" t="s">
        <v>164</v>
      </c>
      <c r="AU436" s="153" t="s">
        <v>162</v>
      </c>
      <c r="AV436" s="13" t="s">
        <v>90</v>
      </c>
      <c r="AW436" s="13" t="s">
        <v>34</v>
      </c>
      <c r="AX436" s="13" t="s">
        <v>80</v>
      </c>
      <c r="AY436" s="153" t="s">
        <v>152</v>
      </c>
    </row>
    <row r="437" spans="2:65" s="14" customFormat="1" ht="11.25">
      <c r="B437" s="159"/>
      <c r="D437" s="146" t="s">
        <v>164</v>
      </c>
      <c r="E437" s="160" t="s">
        <v>1</v>
      </c>
      <c r="F437" s="161" t="s">
        <v>169</v>
      </c>
      <c r="H437" s="162">
        <v>3327</v>
      </c>
      <c r="I437" s="163"/>
      <c r="L437" s="159"/>
      <c r="M437" s="164"/>
      <c r="T437" s="165"/>
      <c r="AT437" s="160" t="s">
        <v>164</v>
      </c>
      <c r="AU437" s="160" t="s">
        <v>162</v>
      </c>
      <c r="AV437" s="14" t="s">
        <v>161</v>
      </c>
      <c r="AW437" s="14" t="s">
        <v>34</v>
      </c>
      <c r="AX437" s="14" t="s">
        <v>88</v>
      </c>
      <c r="AY437" s="160" t="s">
        <v>152</v>
      </c>
    </row>
    <row r="438" spans="2:65" s="1" customFormat="1" ht="24.2" customHeight="1">
      <c r="B438" s="32"/>
      <c r="C438" s="132" t="s">
        <v>669</v>
      </c>
      <c r="D438" s="132" t="s">
        <v>156</v>
      </c>
      <c r="E438" s="133" t="s">
        <v>670</v>
      </c>
      <c r="F438" s="134" t="s">
        <v>671</v>
      </c>
      <c r="G438" s="135" t="s">
        <v>258</v>
      </c>
      <c r="H438" s="136">
        <v>3327</v>
      </c>
      <c r="I438" s="137"/>
      <c r="J438" s="138">
        <f>ROUND(I438*H438,2)</f>
        <v>0</v>
      </c>
      <c r="K438" s="134" t="s">
        <v>160</v>
      </c>
      <c r="L438" s="32"/>
      <c r="M438" s="139" t="s">
        <v>1</v>
      </c>
      <c r="N438" s="140" t="s">
        <v>45</v>
      </c>
      <c r="P438" s="141">
        <f>O438*H438</f>
        <v>0</v>
      </c>
      <c r="Q438" s="141">
        <v>3.3E-4</v>
      </c>
      <c r="R438" s="141">
        <f>Q438*H438</f>
        <v>1.0979099999999999</v>
      </c>
      <c r="S438" s="141">
        <v>0</v>
      </c>
      <c r="T438" s="142">
        <f>S438*H438</f>
        <v>0</v>
      </c>
      <c r="AR438" s="143" t="s">
        <v>161</v>
      </c>
      <c r="AT438" s="143" t="s">
        <v>156</v>
      </c>
      <c r="AU438" s="143" t="s">
        <v>162</v>
      </c>
      <c r="AY438" s="17" t="s">
        <v>152</v>
      </c>
      <c r="BE438" s="144">
        <f>IF(N438="základní",J438,0)</f>
        <v>0</v>
      </c>
      <c r="BF438" s="144">
        <f>IF(N438="snížená",J438,0)</f>
        <v>0</v>
      </c>
      <c r="BG438" s="144">
        <f>IF(N438="zákl. přenesená",J438,0)</f>
        <v>0</v>
      </c>
      <c r="BH438" s="144">
        <f>IF(N438="sníž. přenesená",J438,0)</f>
        <v>0</v>
      </c>
      <c r="BI438" s="144">
        <f>IF(N438="nulová",J438,0)</f>
        <v>0</v>
      </c>
      <c r="BJ438" s="17" t="s">
        <v>88</v>
      </c>
      <c r="BK438" s="144">
        <f>ROUND(I438*H438,2)</f>
        <v>0</v>
      </c>
      <c r="BL438" s="17" t="s">
        <v>161</v>
      </c>
      <c r="BM438" s="143" t="s">
        <v>672</v>
      </c>
    </row>
    <row r="439" spans="2:65" s="12" customFormat="1" ht="11.25">
      <c r="B439" s="145"/>
      <c r="D439" s="146" t="s">
        <v>164</v>
      </c>
      <c r="E439" s="147" t="s">
        <v>1</v>
      </c>
      <c r="F439" s="148" t="s">
        <v>673</v>
      </c>
      <c r="H439" s="147" t="s">
        <v>1</v>
      </c>
      <c r="I439" s="149"/>
      <c r="L439" s="145"/>
      <c r="M439" s="150"/>
      <c r="T439" s="151"/>
      <c r="AT439" s="147" t="s">
        <v>164</v>
      </c>
      <c r="AU439" s="147" t="s">
        <v>162</v>
      </c>
      <c r="AV439" s="12" t="s">
        <v>88</v>
      </c>
      <c r="AW439" s="12" t="s">
        <v>34</v>
      </c>
      <c r="AX439" s="12" t="s">
        <v>80</v>
      </c>
      <c r="AY439" s="147" t="s">
        <v>152</v>
      </c>
    </row>
    <row r="440" spans="2:65" s="13" customFormat="1" ht="11.25">
      <c r="B440" s="152"/>
      <c r="D440" s="146" t="s">
        <v>164</v>
      </c>
      <c r="E440" s="153" t="s">
        <v>1</v>
      </c>
      <c r="F440" s="154" t="s">
        <v>664</v>
      </c>
      <c r="H440" s="155">
        <v>225</v>
      </c>
      <c r="I440" s="156"/>
      <c r="L440" s="152"/>
      <c r="M440" s="157"/>
      <c r="T440" s="158"/>
      <c r="AT440" s="153" t="s">
        <v>164</v>
      </c>
      <c r="AU440" s="153" t="s">
        <v>162</v>
      </c>
      <c r="AV440" s="13" t="s">
        <v>90</v>
      </c>
      <c r="AW440" s="13" t="s">
        <v>34</v>
      </c>
      <c r="AX440" s="13" t="s">
        <v>80</v>
      </c>
      <c r="AY440" s="153" t="s">
        <v>152</v>
      </c>
    </row>
    <row r="441" spans="2:65" s="13" customFormat="1" ht="33.75">
      <c r="B441" s="152"/>
      <c r="D441" s="146" t="s">
        <v>164</v>
      </c>
      <c r="E441" s="153" t="s">
        <v>1</v>
      </c>
      <c r="F441" s="154" t="s">
        <v>665</v>
      </c>
      <c r="H441" s="155">
        <v>783.5</v>
      </c>
      <c r="I441" s="156"/>
      <c r="L441" s="152"/>
      <c r="M441" s="157"/>
      <c r="T441" s="158"/>
      <c r="AT441" s="153" t="s">
        <v>164</v>
      </c>
      <c r="AU441" s="153" t="s">
        <v>162</v>
      </c>
      <c r="AV441" s="13" t="s">
        <v>90</v>
      </c>
      <c r="AW441" s="13" t="s">
        <v>34</v>
      </c>
      <c r="AX441" s="13" t="s">
        <v>80</v>
      </c>
      <c r="AY441" s="153" t="s">
        <v>152</v>
      </c>
    </row>
    <row r="442" spans="2:65" s="13" customFormat="1" ht="22.5">
      <c r="B442" s="152"/>
      <c r="D442" s="146" t="s">
        <v>164</v>
      </c>
      <c r="E442" s="153" t="s">
        <v>1</v>
      </c>
      <c r="F442" s="154" t="s">
        <v>666</v>
      </c>
      <c r="H442" s="155">
        <v>604.5</v>
      </c>
      <c r="I442" s="156"/>
      <c r="L442" s="152"/>
      <c r="M442" s="157"/>
      <c r="T442" s="158"/>
      <c r="AT442" s="153" t="s">
        <v>164</v>
      </c>
      <c r="AU442" s="153" t="s">
        <v>162</v>
      </c>
      <c r="AV442" s="13" t="s">
        <v>90</v>
      </c>
      <c r="AW442" s="13" t="s">
        <v>34</v>
      </c>
      <c r="AX442" s="13" t="s">
        <v>80</v>
      </c>
      <c r="AY442" s="153" t="s">
        <v>152</v>
      </c>
    </row>
    <row r="443" spans="2:65" s="13" customFormat="1" ht="33.75">
      <c r="B443" s="152"/>
      <c r="D443" s="146" t="s">
        <v>164</v>
      </c>
      <c r="E443" s="153" t="s">
        <v>1</v>
      </c>
      <c r="F443" s="154" t="s">
        <v>667</v>
      </c>
      <c r="H443" s="155">
        <v>1259</v>
      </c>
      <c r="I443" s="156"/>
      <c r="L443" s="152"/>
      <c r="M443" s="157"/>
      <c r="T443" s="158"/>
      <c r="AT443" s="153" t="s">
        <v>164</v>
      </c>
      <c r="AU443" s="153" t="s">
        <v>162</v>
      </c>
      <c r="AV443" s="13" t="s">
        <v>90</v>
      </c>
      <c r="AW443" s="13" t="s">
        <v>34</v>
      </c>
      <c r="AX443" s="13" t="s">
        <v>80</v>
      </c>
      <c r="AY443" s="153" t="s">
        <v>152</v>
      </c>
    </row>
    <row r="444" spans="2:65" s="13" customFormat="1" ht="11.25">
      <c r="B444" s="152"/>
      <c r="D444" s="146" t="s">
        <v>164</v>
      </c>
      <c r="E444" s="153" t="s">
        <v>1</v>
      </c>
      <c r="F444" s="154" t="s">
        <v>668</v>
      </c>
      <c r="H444" s="155">
        <v>455</v>
      </c>
      <c r="I444" s="156"/>
      <c r="L444" s="152"/>
      <c r="M444" s="157"/>
      <c r="T444" s="158"/>
      <c r="AT444" s="153" t="s">
        <v>164</v>
      </c>
      <c r="AU444" s="153" t="s">
        <v>162</v>
      </c>
      <c r="AV444" s="13" t="s">
        <v>90</v>
      </c>
      <c r="AW444" s="13" t="s">
        <v>34</v>
      </c>
      <c r="AX444" s="13" t="s">
        <v>80</v>
      </c>
      <c r="AY444" s="153" t="s">
        <v>152</v>
      </c>
    </row>
    <row r="445" spans="2:65" s="14" customFormat="1" ht="11.25">
      <c r="B445" s="159"/>
      <c r="D445" s="146" t="s">
        <v>164</v>
      </c>
      <c r="E445" s="160" t="s">
        <v>1</v>
      </c>
      <c r="F445" s="161" t="s">
        <v>169</v>
      </c>
      <c r="H445" s="162">
        <v>3327</v>
      </c>
      <c r="I445" s="163"/>
      <c r="L445" s="159"/>
      <c r="M445" s="164"/>
      <c r="T445" s="165"/>
      <c r="AT445" s="160" t="s">
        <v>164</v>
      </c>
      <c r="AU445" s="160" t="s">
        <v>162</v>
      </c>
      <c r="AV445" s="14" t="s">
        <v>161</v>
      </c>
      <c r="AW445" s="14" t="s">
        <v>34</v>
      </c>
      <c r="AX445" s="14" t="s">
        <v>88</v>
      </c>
      <c r="AY445" s="160" t="s">
        <v>152</v>
      </c>
    </row>
    <row r="446" spans="2:65" s="1" customFormat="1" ht="24.2" customHeight="1">
      <c r="B446" s="32"/>
      <c r="C446" s="132" t="s">
        <v>674</v>
      </c>
      <c r="D446" s="132" t="s">
        <v>156</v>
      </c>
      <c r="E446" s="133" t="s">
        <v>675</v>
      </c>
      <c r="F446" s="134" t="s">
        <v>676</v>
      </c>
      <c r="G446" s="135" t="s">
        <v>258</v>
      </c>
      <c r="H446" s="136">
        <v>220</v>
      </c>
      <c r="I446" s="137"/>
      <c r="J446" s="138">
        <f>ROUND(I446*H446,2)</f>
        <v>0</v>
      </c>
      <c r="K446" s="134" t="s">
        <v>160</v>
      </c>
      <c r="L446" s="32"/>
      <c r="M446" s="139" t="s">
        <v>1</v>
      </c>
      <c r="N446" s="140" t="s">
        <v>45</v>
      </c>
      <c r="P446" s="141">
        <f>O446*H446</f>
        <v>0</v>
      </c>
      <c r="Q446" s="141">
        <v>6.0000000000000002E-5</v>
      </c>
      <c r="R446" s="141">
        <f>Q446*H446</f>
        <v>1.32E-2</v>
      </c>
      <c r="S446" s="141">
        <v>0</v>
      </c>
      <c r="T446" s="142">
        <f>S446*H446</f>
        <v>0</v>
      </c>
      <c r="AR446" s="143" t="s">
        <v>161</v>
      </c>
      <c r="AT446" s="143" t="s">
        <v>156</v>
      </c>
      <c r="AU446" s="143" t="s">
        <v>162</v>
      </c>
      <c r="AY446" s="17" t="s">
        <v>152</v>
      </c>
      <c r="BE446" s="144">
        <f>IF(N446="základní",J446,0)</f>
        <v>0</v>
      </c>
      <c r="BF446" s="144">
        <f>IF(N446="snížená",J446,0)</f>
        <v>0</v>
      </c>
      <c r="BG446" s="144">
        <f>IF(N446="zákl. přenesená",J446,0)</f>
        <v>0</v>
      </c>
      <c r="BH446" s="144">
        <f>IF(N446="sníž. přenesená",J446,0)</f>
        <v>0</v>
      </c>
      <c r="BI446" s="144">
        <f>IF(N446="nulová",J446,0)</f>
        <v>0</v>
      </c>
      <c r="BJ446" s="17" t="s">
        <v>88</v>
      </c>
      <c r="BK446" s="144">
        <f>ROUND(I446*H446,2)</f>
        <v>0</v>
      </c>
      <c r="BL446" s="17" t="s">
        <v>161</v>
      </c>
      <c r="BM446" s="143" t="s">
        <v>677</v>
      </c>
    </row>
    <row r="447" spans="2:65" s="12" customFormat="1" ht="11.25">
      <c r="B447" s="145"/>
      <c r="D447" s="146" t="s">
        <v>164</v>
      </c>
      <c r="E447" s="147" t="s">
        <v>1</v>
      </c>
      <c r="F447" s="148" t="s">
        <v>663</v>
      </c>
      <c r="H447" s="147" t="s">
        <v>1</v>
      </c>
      <c r="I447" s="149"/>
      <c r="L447" s="145"/>
      <c r="M447" s="150"/>
      <c r="T447" s="151"/>
      <c r="AT447" s="147" t="s">
        <v>164</v>
      </c>
      <c r="AU447" s="147" t="s">
        <v>162</v>
      </c>
      <c r="AV447" s="12" t="s">
        <v>88</v>
      </c>
      <c r="AW447" s="12" t="s">
        <v>34</v>
      </c>
      <c r="AX447" s="12" t="s">
        <v>80</v>
      </c>
      <c r="AY447" s="147" t="s">
        <v>152</v>
      </c>
    </row>
    <row r="448" spans="2:65" s="13" customFormat="1" ht="22.5">
      <c r="B448" s="152"/>
      <c r="D448" s="146" t="s">
        <v>164</v>
      </c>
      <c r="E448" s="153" t="s">
        <v>1</v>
      </c>
      <c r="F448" s="154" t="s">
        <v>678</v>
      </c>
      <c r="H448" s="155">
        <v>220</v>
      </c>
      <c r="I448" s="156"/>
      <c r="L448" s="152"/>
      <c r="M448" s="157"/>
      <c r="T448" s="158"/>
      <c r="AT448" s="153" t="s">
        <v>164</v>
      </c>
      <c r="AU448" s="153" t="s">
        <v>162</v>
      </c>
      <c r="AV448" s="13" t="s">
        <v>90</v>
      </c>
      <c r="AW448" s="13" t="s">
        <v>34</v>
      </c>
      <c r="AX448" s="13" t="s">
        <v>88</v>
      </c>
      <c r="AY448" s="153" t="s">
        <v>152</v>
      </c>
    </row>
    <row r="449" spans="2:65" s="1" customFormat="1" ht="24.2" customHeight="1">
      <c r="B449" s="32"/>
      <c r="C449" s="132" t="s">
        <v>679</v>
      </c>
      <c r="D449" s="132" t="s">
        <v>156</v>
      </c>
      <c r="E449" s="133" t="s">
        <v>680</v>
      </c>
      <c r="F449" s="134" t="s">
        <v>681</v>
      </c>
      <c r="G449" s="135" t="s">
        <v>258</v>
      </c>
      <c r="H449" s="136">
        <v>220</v>
      </c>
      <c r="I449" s="137"/>
      <c r="J449" s="138">
        <f>ROUND(I449*H449,2)</f>
        <v>0</v>
      </c>
      <c r="K449" s="134" t="s">
        <v>160</v>
      </c>
      <c r="L449" s="32"/>
      <c r="M449" s="139" t="s">
        <v>1</v>
      </c>
      <c r="N449" s="140" t="s">
        <v>45</v>
      </c>
      <c r="P449" s="141">
        <f>O449*H449</f>
        <v>0</v>
      </c>
      <c r="Q449" s="141">
        <v>1.1E-4</v>
      </c>
      <c r="R449" s="141">
        <f>Q449*H449</f>
        <v>2.4199999999999999E-2</v>
      </c>
      <c r="S449" s="141">
        <v>0</v>
      </c>
      <c r="T449" s="142">
        <f>S449*H449</f>
        <v>0</v>
      </c>
      <c r="AR449" s="143" t="s">
        <v>161</v>
      </c>
      <c r="AT449" s="143" t="s">
        <v>156</v>
      </c>
      <c r="AU449" s="143" t="s">
        <v>162</v>
      </c>
      <c r="AY449" s="17" t="s">
        <v>152</v>
      </c>
      <c r="BE449" s="144">
        <f>IF(N449="základní",J449,0)</f>
        <v>0</v>
      </c>
      <c r="BF449" s="144">
        <f>IF(N449="snížená",J449,0)</f>
        <v>0</v>
      </c>
      <c r="BG449" s="144">
        <f>IF(N449="zákl. přenesená",J449,0)</f>
        <v>0</v>
      </c>
      <c r="BH449" s="144">
        <f>IF(N449="sníž. přenesená",J449,0)</f>
        <v>0</v>
      </c>
      <c r="BI449" s="144">
        <f>IF(N449="nulová",J449,0)</f>
        <v>0</v>
      </c>
      <c r="BJ449" s="17" t="s">
        <v>88</v>
      </c>
      <c r="BK449" s="144">
        <f>ROUND(I449*H449,2)</f>
        <v>0</v>
      </c>
      <c r="BL449" s="17" t="s">
        <v>161</v>
      </c>
      <c r="BM449" s="143" t="s">
        <v>682</v>
      </c>
    </row>
    <row r="450" spans="2:65" s="12" customFormat="1" ht="11.25">
      <c r="B450" s="145"/>
      <c r="D450" s="146" t="s">
        <v>164</v>
      </c>
      <c r="E450" s="147" t="s">
        <v>1</v>
      </c>
      <c r="F450" s="148" t="s">
        <v>673</v>
      </c>
      <c r="H450" s="147" t="s">
        <v>1</v>
      </c>
      <c r="I450" s="149"/>
      <c r="L450" s="145"/>
      <c r="M450" s="150"/>
      <c r="T450" s="151"/>
      <c r="AT450" s="147" t="s">
        <v>164</v>
      </c>
      <c r="AU450" s="147" t="s">
        <v>162</v>
      </c>
      <c r="AV450" s="12" t="s">
        <v>88</v>
      </c>
      <c r="AW450" s="12" t="s">
        <v>34</v>
      </c>
      <c r="AX450" s="12" t="s">
        <v>80</v>
      </c>
      <c r="AY450" s="147" t="s">
        <v>152</v>
      </c>
    </row>
    <row r="451" spans="2:65" s="13" customFormat="1" ht="22.5">
      <c r="B451" s="152"/>
      <c r="D451" s="146" t="s">
        <v>164</v>
      </c>
      <c r="E451" s="153" t="s">
        <v>1</v>
      </c>
      <c r="F451" s="154" t="s">
        <v>678</v>
      </c>
      <c r="H451" s="155">
        <v>220</v>
      </c>
      <c r="I451" s="156"/>
      <c r="L451" s="152"/>
      <c r="M451" s="157"/>
      <c r="T451" s="158"/>
      <c r="AT451" s="153" t="s">
        <v>164</v>
      </c>
      <c r="AU451" s="153" t="s">
        <v>162</v>
      </c>
      <c r="AV451" s="13" t="s">
        <v>90</v>
      </c>
      <c r="AW451" s="13" t="s">
        <v>34</v>
      </c>
      <c r="AX451" s="13" t="s">
        <v>88</v>
      </c>
      <c r="AY451" s="153" t="s">
        <v>152</v>
      </c>
    </row>
    <row r="452" spans="2:65" s="1" customFormat="1" ht="24.2" customHeight="1">
      <c r="B452" s="32"/>
      <c r="C452" s="132" t="s">
        <v>683</v>
      </c>
      <c r="D452" s="132" t="s">
        <v>156</v>
      </c>
      <c r="E452" s="133" t="s">
        <v>684</v>
      </c>
      <c r="F452" s="134" t="s">
        <v>685</v>
      </c>
      <c r="G452" s="135" t="s">
        <v>258</v>
      </c>
      <c r="H452" s="136">
        <v>205</v>
      </c>
      <c r="I452" s="137"/>
      <c r="J452" s="138">
        <f>ROUND(I452*H452,2)</f>
        <v>0</v>
      </c>
      <c r="K452" s="134" t="s">
        <v>160</v>
      </c>
      <c r="L452" s="32"/>
      <c r="M452" s="139" t="s">
        <v>1</v>
      </c>
      <c r="N452" s="140" t="s">
        <v>45</v>
      </c>
      <c r="P452" s="141">
        <f>O452*H452</f>
        <v>0</v>
      </c>
      <c r="Q452" s="141">
        <v>1.6000000000000001E-4</v>
      </c>
      <c r="R452" s="141">
        <f>Q452*H452</f>
        <v>3.2800000000000003E-2</v>
      </c>
      <c r="S452" s="141">
        <v>0</v>
      </c>
      <c r="T452" s="142">
        <f>S452*H452</f>
        <v>0</v>
      </c>
      <c r="AR452" s="143" t="s">
        <v>161</v>
      </c>
      <c r="AT452" s="143" t="s">
        <v>156</v>
      </c>
      <c r="AU452" s="143" t="s">
        <v>162</v>
      </c>
      <c r="AY452" s="17" t="s">
        <v>152</v>
      </c>
      <c r="BE452" s="144">
        <f>IF(N452="základní",J452,0)</f>
        <v>0</v>
      </c>
      <c r="BF452" s="144">
        <f>IF(N452="snížená",J452,0)</f>
        <v>0</v>
      </c>
      <c r="BG452" s="144">
        <f>IF(N452="zákl. přenesená",J452,0)</f>
        <v>0</v>
      </c>
      <c r="BH452" s="144">
        <f>IF(N452="sníž. přenesená",J452,0)</f>
        <v>0</v>
      </c>
      <c r="BI452" s="144">
        <f>IF(N452="nulová",J452,0)</f>
        <v>0</v>
      </c>
      <c r="BJ452" s="17" t="s">
        <v>88</v>
      </c>
      <c r="BK452" s="144">
        <f>ROUND(I452*H452,2)</f>
        <v>0</v>
      </c>
      <c r="BL452" s="17" t="s">
        <v>161</v>
      </c>
      <c r="BM452" s="143" t="s">
        <v>686</v>
      </c>
    </row>
    <row r="453" spans="2:65" s="12" customFormat="1" ht="11.25">
      <c r="B453" s="145"/>
      <c r="D453" s="146" t="s">
        <v>164</v>
      </c>
      <c r="E453" s="147" t="s">
        <v>1</v>
      </c>
      <c r="F453" s="148" t="s">
        <v>663</v>
      </c>
      <c r="H453" s="147" t="s">
        <v>1</v>
      </c>
      <c r="I453" s="149"/>
      <c r="L453" s="145"/>
      <c r="M453" s="150"/>
      <c r="T453" s="151"/>
      <c r="AT453" s="147" t="s">
        <v>164</v>
      </c>
      <c r="AU453" s="147" t="s">
        <v>162</v>
      </c>
      <c r="AV453" s="12" t="s">
        <v>88</v>
      </c>
      <c r="AW453" s="12" t="s">
        <v>34</v>
      </c>
      <c r="AX453" s="12" t="s">
        <v>80</v>
      </c>
      <c r="AY453" s="147" t="s">
        <v>152</v>
      </c>
    </row>
    <row r="454" spans="2:65" s="13" customFormat="1" ht="22.5">
      <c r="B454" s="152"/>
      <c r="D454" s="146" t="s">
        <v>164</v>
      </c>
      <c r="E454" s="153" t="s">
        <v>1</v>
      </c>
      <c r="F454" s="154" t="s">
        <v>687</v>
      </c>
      <c r="H454" s="155">
        <v>205</v>
      </c>
      <c r="I454" s="156"/>
      <c r="L454" s="152"/>
      <c r="M454" s="157"/>
      <c r="T454" s="158"/>
      <c r="AT454" s="153" t="s">
        <v>164</v>
      </c>
      <c r="AU454" s="153" t="s">
        <v>162</v>
      </c>
      <c r="AV454" s="13" t="s">
        <v>90</v>
      </c>
      <c r="AW454" s="13" t="s">
        <v>34</v>
      </c>
      <c r="AX454" s="13" t="s">
        <v>88</v>
      </c>
      <c r="AY454" s="153" t="s">
        <v>152</v>
      </c>
    </row>
    <row r="455" spans="2:65" s="1" customFormat="1" ht="24.2" customHeight="1">
      <c r="B455" s="32"/>
      <c r="C455" s="132" t="s">
        <v>688</v>
      </c>
      <c r="D455" s="132" t="s">
        <v>156</v>
      </c>
      <c r="E455" s="133" t="s">
        <v>689</v>
      </c>
      <c r="F455" s="134" t="s">
        <v>690</v>
      </c>
      <c r="G455" s="135" t="s">
        <v>258</v>
      </c>
      <c r="H455" s="136">
        <v>205</v>
      </c>
      <c r="I455" s="137"/>
      <c r="J455" s="138">
        <f>ROUND(I455*H455,2)</f>
        <v>0</v>
      </c>
      <c r="K455" s="134" t="s">
        <v>160</v>
      </c>
      <c r="L455" s="32"/>
      <c r="M455" s="139" t="s">
        <v>1</v>
      </c>
      <c r="N455" s="140" t="s">
        <v>45</v>
      </c>
      <c r="P455" s="141">
        <f>O455*H455</f>
        <v>0</v>
      </c>
      <c r="Q455" s="141">
        <v>3.8000000000000002E-4</v>
      </c>
      <c r="R455" s="141">
        <f>Q455*H455</f>
        <v>7.7900000000000011E-2</v>
      </c>
      <c r="S455" s="141">
        <v>0</v>
      </c>
      <c r="T455" s="142">
        <f>S455*H455</f>
        <v>0</v>
      </c>
      <c r="AR455" s="143" t="s">
        <v>161</v>
      </c>
      <c r="AT455" s="143" t="s">
        <v>156</v>
      </c>
      <c r="AU455" s="143" t="s">
        <v>162</v>
      </c>
      <c r="AY455" s="17" t="s">
        <v>152</v>
      </c>
      <c r="BE455" s="144">
        <f>IF(N455="základní",J455,0)</f>
        <v>0</v>
      </c>
      <c r="BF455" s="144">
        <f>IF(N455="snížená",J455,0)</f>
        <v>0</v>
      </c>
      <c r="BG455" s="144">
        <f>IF(N455="zákl. přenesená",J455,0)</f>
        <v>0</v>
      </c>
      <c r="BH455" s="144">
        <f>IF(N455="sníž. přenesená",J455,0)</f>
        <v>0</v>
      </c>
      <c r="BI455" s="144">
        <f>IF(N455="nulová",J455,0)</f>
        <v>0</v>
      </c>
      <c r="BJ455" s="17" t="s">
        <v>88</v>
      </c>
      <c r="BK455" s="144">
        <f>ROUND(I455*H455,2)</f>
        <v>0</v>
      </c>
      <c r="BL455" s="17" t="s">
        <v>161</v>
      </c>
      <c r="BM455" s="143" t="s">
        <v>691</v>
      </c>
    </row>
    <row r="456" spans="2:65" s="12" customFormat="1" ht="11.25">
      <c r="B456" s="145"/>
      <c r="D456" s="146" t="s">
        <v>164</v>
      </c>
      <c r="E456" s="147" t="s">
        <v>1</v>
      </c>
      <c r="F456" s="148" t="s">
        <v>673</v>
      </c>
      <c r="H456" s="147" t="s">
        <v>1</v>
      </c>
      <c r="I456" s="149"/>
      <c r="L456" s="145"/>
      <c r="M456" s="150"/>
      <c r="T456" s="151"/>
      <c r="AT456" s="147" t="s">
        <v>164</v>
      </c>
      <c r="AU456" s="147" t="s">
        <v>162</v>
      </c>
      <c r="AV456" s="12" t="s">
        <v>88</v>
      </c>
      <c r="AW456" s="12" t="s">
        <v>34</v>
      </c>
      <c r="AX456" s="12" t="s">
        <v>80</v>
      </c>
      <c r="AY456" s="147" t="s">
        <v>152</v>
      </c>
    </row>
    <row r="457" spans="2:65" s="13" customFormat="1" ht="22.5">
      <c r="B457" s="152"/>
      <c r="D457" s="146" t="s">
        <v>164</v>
      </c>
      <c r="E457" s="153" t="s">
        <v>1</v>
      </c>
      <c r="F457" s="154" t="s">
        <v>687</v>
      </c>
      <c r="H457" s="155">
        <v>205</v>
      </c>
      <c r="I457" s="156"/>
      <c r="L457" s="152"/>
      <c r="M457" s="157"/>
      <c r="T457" s="158"/>
      <c r="AT457" s="153" t="s">
        <v>164</v>
      </c>
      <c r="AU457" s="153" t="s">
        <v>162</v>
      </c>
      <c r="AV457" s="13" t="s">
        <v>90</v>
      </c>
      <c r="AW457" s="13" t="s">
        <v>34</v>
      </c>
      <c r="AX457" s="13" t="s">
        <v>88</v>
      </c>
      <c r="AY457" s="153" t="s">
        <v>152</v>
      </c>
    </row>
    <row r="458" spans="2:65" s="1" customFormat="1" ht="24.2" customHeight="1">
      <c r="B458" s="32"/>
      <c r="C458" s="132" t="s">
        <v>692</v>
      </c>
      <c r="D458" s="132" t="s">
        <v>156</v>
      </c>
      <c r="E458" s="133" t="s">
        <v>693</v>
      </c>
      <c r="F458" s="134" t="s">
        <v>694</v>
      </c>
      <c r="G458" s="135" t="s">
        <v>258</v>
      </c>
      <c r="H458" s="136">
        <v>19.5</v>
      </c>
      <c r="I458" s="137"/>
      <c r="J458" s="138">
        <f>ROUND(I458*H458,2)</f>
        <v>0</v>
      </c>
      <c r="K458" s="134" t="s">
        <v>160</v>
      </c>
      <c r="L458" s="32"/>
      <c r="M458" s="139" t="s">
        <v>1</v>
      </c>
      <c r="N458" s="140" t="s">
        <v>45</v>
      </c>
      <c r="P458" s="141">
        <f>O458*H458</f>
        <v>0</v>
      </c>
      <c r="Q458" s="141">
        <v>1.3999999999999999E-4</v>
      </c>
      <c r="R458" s="141">
        <f>Q458*H458</f>
        <v>2.7299999999999998E-3</v>
      </c>
      <c r="S458" s="141">
        <v>0</v>
      </c>
      <c r="T458" s="142">
        <f>S458*H458</f>
        <v>0</v>
      </c>
      <c r="AR458" s="143" t="s">
        <v>161</v>
      </c>
      <c r="AT458" s="143" t="s">
        <v>156</v>
      </c>
      <c r="AU458" s="143" t="s">
        <v>162</v>
      </c>
      <c r="AY458" s="17" t="s">
        <v>152</v>
      </c>
      <c r="BE458" s="144">
        <f>IF(N458="základní",J458,0)</f>
        <v>0</v>
      </c>
      <c r="BF458" s="144">
        <f>IF(N458="snížená",J458,0)</f>
        <v>0</v>
      </c>
      <c r="BG458" s="144">
        <f>IF(N458="zákl. přenesená",J458,0)</f>
        <v>0</v>
      </c>
      <c r="BH458" s="144">
        <f>IF(N458="sníž. přenesená",J458,0)</f>
        <v>0</v>
      </c>
      <c r="BI458" s="144">
        <f>IF(N458="nulová",J458,0)</f>
        <v>0</v>
      </c>
      <c r="BJ458" s="17" t="s">
        <v>88</v>
      </c>
      <c r="BK458" s="144">
        <f>ROUND(I458*H458,2)</f>
        <v>0</v>
      </c>
      <c r="BL458" s="17" t="s">
        <v>161</v>
      </c>
      <c r="BM458" s="143" t="s">
        <v>695</v>
      </c>
    </row>
    <row r="459" spans="2:65" s="13" customFormat="1" ht="11.25">
      <c r="B459" s="152"/>
      <c r="D459" s="146" t="s">
        <v>164</v>
      </c>
      <c r="E459" s="153" t="s">
        <v>1</v>
      </c>
      <c r="F459" s="154" t="s">
        <v>696</v>
      </c>
      <c r="H459" s="155">
        <v>19.5</v>
      </c>
      <c r="I459" s="156"/>
      <c r="L459" s="152"/>
      <c r="M459" s="157"/>
      <c r="T459" s="158"/>
      <c r="AT459" s="153" t="s">
        <v>164</v>
      </c>
      <c r="AU459" s="153" t="s">
        <v>162</v>
      </c>
      <c r="AV459" s="13" t="s">
        <v>90</v>
      </c>
      <c r="AW459" s="13" t="s">
        <v>34</v>
      </c>
      <c r="AX459" s="13" t="s">
        <v>88</v>
      </c>
      <c r="AY459" s="153" t="s">
        <v>152</v>
      </c>
    </row>
    <row r="460" spans="2:65" s="1" customFormat="1" ht="16.5" customHeight="1">
      <c r="B460" s="32"/>
      <c r="C460" s="132" t="s">
        <v>697</v>
      </c>
      <c r="D460" s="132" t="s">
        <v>156</v>
      </c>
      <c r="E460" s="133" t="s">
        <v>698</v>
      </c>
      <c r="F460" s="134" t="s">
        <v>699</v>
      </c>
      <c r="G460" s="135" t="s">
        <v>186</v>
      </c>
      <c r="H460" s="136">
        <v>129.03800000000001</v>
      </c>
      <c r="I460" s="137"/>
      <c r="J460" s="138">
        <f>ROUND(I460*H460,2)</f>
        <v>0</v>
      </c>
      <c r="K460" s="134" t="s">
        <v>160</v>
      </c>
      <c r="L460" s="32"/>
      <c r="M460" s="139" t="s">
        <v>1</v>
      </c>
      <c r="N460" s="140" t="s">
        <v>45</v>
      </c>
      <c r="P460" s="141">
        <f>O460*H460</f>
        <v>0</v>
      </c>
      <c r="Q460" s="141">
        <v>1.0000000000000001E-5</v>
      </c>
      <c r="R460" s="141">
        <f>Q460*H460</f>
        <v>1.2903800000000003E-3</v>
      </c>
      <c r="S460" s="141">
        <v>0</v>
      </c>
      <c r="T460" s="142">
        <f>S460*H460</f>
        <v>0</v>
      </c>
      <c r="AR460" s="143" t="s">
        <v>161</v>
      </c>
      <c r="AT460" s="143" t="s">
        <v>156</v>
      </c>
      <c r="AU460" s="143" t="s">
        <v>162</v>
      </c>
      <c r="AY460" s="17" t="s">
        <v>152</v>
      </c>
      <c r="BE460" s="144">
        <f>IF(N460="základní",J460,0)</f>
        <v>0</v>
      </c>
      <c r="BF460" s="144">
        <f>IF(N460="snížená",J460,0)</f>
        <v>0</v>
      </c>
      <c r="BG460" s="144">
        <f>IF(N460="zákl. přenesená",J460,0)</f>
        <v>0</v>
      </c>
      <c r="BH460" s="144">
        <f>IF(N460="sníž. přenesená",J460,0)</f>
        <v>0</v>
      </c>
      <c r="BI460" s="144">
        <f>IF(N460="nulová",J460,0)</f>
        <v>0</v>
      </c>
      <c r="BJ460" s="17" t="s">
        <v>88</v>
      </c>
      <c r="BK460" s="144">
        <f>ROUND(I460*H460,2)</f>
        <v>0</v>
      </c>
      <c r="BL460" s="17" t="s">
        <v>161</v>
      </c>
      <c r="BM460" s="143" t="s">
        <v>700</v>
      </c>
    </row>
    <row r="461" spans="2:65" s="13" customFormat="1" ht="11.25">
      <c r="B461" s="152"/>
      <c r="D461" s="146" t="s">
        <v>164</v>
      </c>
      <c r="E461" s="153" t="s">
        <v>1</v>
      </c>
      <c r="F461" s="154" t="s">
        <v>701</v>
      </c>
      <c r="H461" s="155">
        <v>129.03800000000001</v>
      </c>
      <c r="I461" s="156"/>
      <c r="L461" s="152"/>
      <c r="M461" s="157"/>
      <c r="T461" s="158"/>
      <c r="AT461" s="153" t="s">
        <v>164</v>
      </c>
      <c r="AU461" s="153" t="s">
        <v>162</v>
      </c>
      <c r="AV461" s="13" t="s">
        <v>90</v>
      </c>
      <c r="AW461" s="13" t="s">
        <v>34</v>
      </c>
      <c r="AX461" s="13" t="s">
        <v>88</v>
      </c>
      <c r="AY461" s="153" t="s">
        <v>152</v>
      </c>
    </row>
    <row r="462" spans="2:65" s="1" customFormat="1" ht="24.2" customHeight="1">
      <c r="B462" s="32"/>
      <c r="C462" s="132" t="s">
        <v>702</v>
      </c>
      <c r="D462" s="132" t="s">
        <v>156</v>
      </c>
      <c r="E462" s="133" t="s">
        <v>703</v>
      </c>
      <c r="F462" s="134" t="s">
        <v>704</v>
      </c>
      <c r="G462" s="135" t="s">
        <v>186</v>
      </c>
      <c r="H462" s="136">
        <v>129.03800000000001</v>
      </c>
      <c r="I462" s="137"/>
      <c r="J462" s="138">
        <f>ROUND(I462*H462,2)</f>
        <v>0</v>
      </c>
      <c r="K462" s="134" t="s">
        <v>160</v>
      </c>
      <c r="L462" s="32"/>
      <c r="M462" s="139" t="s">
        <v>1</v>
      </c>
      <c r="N462" s="140" t="s">
        <v>45</v>
      </c>
      <c r="P462" s="141">
        <f>O462*H462</f>
        <v>0</v>
      </c>
      <c r="Q462" s="141">
        <v>1.4499999999999999E-3</v>
      </c>
      <c r="R462" s="141">
        <f>Q462*H462</f>
        <v>0.1871051</v>
      </c>
      <c r="S462" s="141">
        <v>0</v>
      </c>
      <c r="T462" s="142">
        <f>S462*H462</f>
        <v>0</v>
      </c>
      <c r="AR462" s="143" t="s">
        <v>161</v>
      </c>
      <c r="AT462" s="143" t="s">
        <v>156</v>
      </c>
      <c r="AU462" s="143" t="s">
        <v>162</v>
      </c>
      <c r="AY462" s="17" t="s">
        <v>152</v>
      </c>
      <c r="BE462" s="144">
        <f>IF(N462="základní",J462,0)</f>
        <v>0</v>
      </c>
      <c r="BF462" s="144">
        <f>IF(N462="snížená",J462,0)</f>
        <v>0</v>
      </c>
      <c r="BG462" s="144">
        <f>IF(N462="zákl. přenesená",J462,0)</f>
        <v>0</v>
      </c>
      <c r="BH462" s="144">
        <f>IF(N462="sníž. přenesená",J462,0)</f>
        <v>0</v>
      </c>
      <c r="BI462" s="144">
        <f>IF(N462="nulová",J462,0)</f>
        <v>0</v>
      </c>
      <c r="BJ462" s="17" t="s">
        <v>88</v>
      </c>
      <c r="BK462" s="144">
        <f>ROUND(I462*H462,2)</f>
        <v>0</v>
      </c>
      <c r="BL462" s="17" t="s">
        <v>161</v>
      </c>
      <c r="BM462" s="143" t="s">
        <v>705</v>
      </c>
    </row>
    <row r="463" spans="2:65" s="13" customFormat="1" ht="22.5">
      <c r="B463" s="152"/>
      <c r="D463" s="146" t="s">
        <v>164</v>
      </c>
      <c r="E463" s="153" t="s">
        <v>1</v>
      </c>
      <c r="F463" s="154" t="s">
        <v>706</v>
      </c>
      <c r="H463" s="155">
        <v>77.287999999999997</v>
      </c>
      <c r="I463" s="156"/>
      <c r="L463" s="152"/>
      <c r="M463" s="157"/>
      <c r="T463" s="158"/>
      <c r="AT463" s="153" t="s">
        <v>164</v>
      </c>
      <c r="AU463" s="153" t="s">
        <v>162</v>
      </c>
      <c r="AV463" s="13" t="s">
        <v>90</v>
      </c>
      <c r="AW463" s="13" t="s">
        <v>34</v>
      </c>
      <c r="AX463" s="13" t="s">
        <v>80</v>
      </c>
      <c r="AY463" s="153" t="s">
        <v>152</v>
      </c>
    </row>
    <row r="464" spans="2:65" s="13" customFormat="1" ht="11.25">
      <c r="B464" s="152"/>
      <c r="D464" s="146" t="s">
        <v>164</v>
      </c>
      <c r="E464" s="153" t="s">
        <v>1</v>
      </c>
      <c r="F464" s="154" t="s">
        <v>707</v>
      </c>
      <c r="H464" s="155">
        <v>3</v>
      </c>
      <c r="I464" s="156"/>
      <c r="L464" s="152"/>
      <c r="M464" s="157"/>
      <c r="T464" s="158"/>
      <c r="AT464" s="153" t="s">
        <v>164</v>
      </c>
      <c r="AU464" s="153" t="s">
        <v>162</v>
      </c>
      <c r="AV464" s="13" t="s">
        <v>90</v>
      </c>
      <c r="AW464" s="13" t="s">
        <v>34</v>
      </c>
      <c r="AX464" s="13" t="s">
        <v>80</v>
      </c>
      <c r="AY464" s="153" t="s">
        <v>152</v>
      </c>
    </row>
    <row r="465" spans="2:65" s="13" customFormat="1" ht="11.25">
      <c r="B465" s="152"/>
      <c r="D465" s="146" t="s">
        <v>164</v>
      </c>
      <c r="E465" s="153" t="s">
        <v>1</v>
      </c>
      <c r="F465" s="154" t="s">
        <v>708</v>
      </c>
      <c r="H465" s="155">
        <v>15.75</v>
      </c>
      <c r="I465" s="156"/>
      <c r="L465" s="152"/>
      <c r="M465" s="157"/>
      <c r="T465" s="158"/>
      <c r="AT465" s="153" t="s">
        <v>164</v>
      </c>
      <c r="AU465" s="153" t="s">
        <v>162</v>
      </c>
      <c r="AV465" s="13" t="s">
        <v>90</v>
      </c>
      <c r="AW465" s="13" t="s">
        <v>34</v>
      </c>
      <c r="AX465" s="13" t="s">
        <v>80</v>
      </c>
      <c r="AY465" s="153" t="s">
        <v>152</v>
      </c>
    </row>
    <row r="466" spans="2:65" s="13" customFormat="1" ht="11.25">
      <c r="B466" s="152"/>
      <c r="D466" s="146" t="s">
        <v>164</v>
      </c>
      <c r="E466" s="153" t="s">
        <v>1</v>
      </c>
      <c r="F466" s="154" t="s">
        <v>709</v>
      </c>
      <c r="H466" s="155">
        <v>33</v>
      </c>
      <c r="I466" s="156"/>
      <c r="L466" s="152"/>
      <c r="M466" s="157"/>
      <c r="T466" s="158"/>
      <c r="AT466" s="153" t="s">
        <v>164</v>
      </c>
      <c r="AU466" s="153" t="s">
        <v>162</v>
      </c>
      <c r="AV466" s="13" t="s">
        <v>90</v>
      </c>
      <c r="AW466" s="13" t="s">
        <v>34</v>
      </c>
      <c r="AX466" s="13" t="s">
        <v>80</v>
      </c>
      <c r="AY466" s="153" t="s">
        <v>152</v>
      </c>
    </row>
    <row r="467" spans="2:65" s="14" customFormat="1" ht="11.25">
      <c r="B467" s="159"/>
      <c r="D467" s="146" t="s">
        <v>164</v>
      </c>
      <c r="E467" s="160" t="s">
        <v>1</v>
      </c>
      <c r="F467" s="161" t="s">
        <v>169</v>
      </c>
      <c r="H467" s="162">
        <v>129.03800000000001</v>
      </c>
      <c r="I467" s="163"/>
      <c r="L467" s="159"/>
      <c r="M467" s="164"/>
      <c r="T467" s="165"/>
      <c r="AT467" s="160" t="s">
        <v>164</v>
      </c>
      <c r="AU467" s="160" t="s">
        <v>162</v>
      </c>
      <c r="AV467" s="14" t="s">
        <v>161</v>
      </c>
      <c r="AW467" s="14" t="s">
        <v>34</v>
      </c>
      <c r="AX467" s="14" t="s">
        <v>88</v>
      </c>
      <c r="AY467" s="160" t="s">
        <v>152</v>
      </c>
    </row>
    <row r="468" spans="2:65" s="1" customFormat="1" ht="24.2" customHeight="1">
      <c r="B468" s="32"/>
      <c r="C468" s="132" t="s">
        <v>710</v>
      </c>
      <c r="D468" s="132" t="s">
        <v>156</v>
      </c>
      <c r="E468" s="133" t="s">
        <v>711</v>
      </c>
      <c r="F468" s="134" t="s">
        <v>712</v>
      </c>
      <c r="G468" s="135" t="s">
        <v>186</v>
      </c>
      <c r="H468" s="136">
        <v>129.03800000000001</v>
      </c>
      <c r="I468" s="137"/>
      <c r="J468" s="138">
        <f>ROUND(I468*H468,2)</f>
        <v>0</v>
      </c>
      <c r="K468" s="134" t="s">
        <v>160</v>
      </c>
      <c r="L468" s="32"/>
      <c r="M468" s="139" t="s">
        <v>1</v>
      </c>
      <c r="N468" s="140" t="s">
        <v>45</v>
      </c>
      <c r="P468" s="141">
        <f>O468*H468</f>
        <v>0</v>
      </c>
      <c r="Q468" s="141">
        <v>2.5999999999999999E-3</v>
      </c>
      <c r="R468" s="141">
        <f>Q468*H468</f>
        <v>0.33549879999999999</v>
      </c>
      <c r="S468" s="141">
        <v>0</v>
      </c>
      <c r="T468" s="142">
        <f>S468*H468</f>
        <v>0</v>
      </c>
      <c r="AR468" s="143" t="s">
        <v>161</v>
      </c>
      <c r="AT468" s="143" t="s">
        <v>156</v>
      </c>
      <c r="AU468" s="143" t="s">
        <v>162</v>
      </c>
      <c r="AY468" s="17" t="s">
        <v>152</v>
      </c>
      <c r="BE468" s="144">
        <f>IF(N468="základní",J468,0)</f>
        <v>0</v>
      </c>
      <c r="BF468" s="144">
        <f>IF(N468="snížená",J468,0)</f>
        <v>0</v>
      </c>
      <c r="BG468" s="144">
        <f>IF(N468="zákl. přenesená",J468,0)</f>
        <v>0</v>
      </c>
      <c r="BH468" s="144">
        <f>IF(N468="sníž. přenesená",J468,0)</f>
        <v>0</v>
      </c>
      <c r="BI468" s="144">
        <f>IF(N468="nulová",J468,0)</f>
        <v>0</v>
      </c>
      <c r="BJ468" s="17" t="s">
        <v>88</v>
      </c>
      <c r="BK468" s="144">
        <f>ROUND(I468*H468,2)</f>
        <v>0</v>
      </c>
      <c r="BL468" s="17" t="s">
        <v>161</v>
      </c>
      <c r="BM468" s="143" t="s">
        <v>713</v>
      </c>
    </row>
    <row r="469" spans="2:65" s="12" customFormat="1" ht="11.25">
      <c r="B469" s="145"/>
      <c r="D469" s="146" t="s">
        <v>164</v>
      </c>
      <c r="E469" s="147" t="s">
        <v>1</v>
      </c>
      <c r="F469" s="148" t="s">
        <v>673</v>
      </c>
      <c r="H469" s="147" t="s">
        <v>1</v>
      </c>
      <c r="I469" s="149"/>
      <c r="L469" s="145"/>
      <c r="M469" s="150"/>
      <c r="T469" s="151"/>
      <c r="AT469" s="147" t="s">
        <v>164</v>
      </c>
      <c r="AU469" s="147" t="s">
        <v>162</v>
      </c>
      <c r="AV469" s="12" t="s">
        <v>88</v>
      </c>
      <c r="AW469" s="12" t="s">
        <v>34</v>
      </c>
      <c r="AX469" s="12" t="s">
        <v>80</v>
      </c>
      <c r="AY469" s="147" t="s">
        <v>152</v>
      </c>
    </row>
    <row r="470" spans="2:65" s="13" customFormat="1" ht="22.5">
      <c r="B470" s="152"/>
      <c r="D470" s="146" t="s">
        <v>164</v>
      </c>
      <c r="E470" s="153" t="s">
        <v>1</v>
      </c>
      <c r="F470" s="154" t="s">
        <v>706</v>
      </c>
      <c r="H470" s="155">
        <v>77.287999999999997</v>
      </c>
      <c r="I470" s="156"/>
      <c r="L470" s="152"/>
      <c r="M470" s="157"/>
      <c r="T470" s="158"/>
      <c r="AT470" s="153" t="s">
        <v>164</v>
      </c>
      <c r="AU470" s="153" t="s">
        <v>162</v>
      </c>
      <c r="AV470" s="13" t="s">
        <v>90</v>
      </c>
      <c r="AW470" s="13" t="s">
        <v>34</v>
      </c>
      <c r="AX470" s="13" t="s">
        <v>80</v>
      </c>
      <c r="AY470" s="153" t="s">
        <v>152</v>
      </c>
    </row>
    <row r="471" spans="2:65" s="13" customFormat="1" ht="11.25">
      <c r="B471" s="152"/>
      <c r="D471" s="146" t="s">
        <v>164</v>
      </c>
      <c r="E471" s="153" t="s">
        <v>1</v>
      </c>
      <c r="F471" s="154" t="s">
        <v>707</v>
      </c>
      <c r="H471" s="155">
        <v>3</v>
      </c>
      <c r="I471" s="156"/>
      <c r="L471" s="152"/>
      <c r="M471" s="157"/>
      <c r="T471" s="158"/>
      <c r="AT471" s="153" t="s">
        <v>164</v>
      </c>
      <c r="AU471" s="153" t="s">
        <v>162</v>
      </c>
      <c r="AV471" s="13" t="s">
        <v>90</v>
      </c>
      <c r="AW471" s="13" t="s">
        <v>34</v>
      </c>
      <c r="AX471" s="13" t="s">
        <v>80</v>
      </c>
      <c r="AY471" s="153" t="s">
        <v>152</v>
      </c>
    </row>
    <row r="472" spans="2:65" s="13" customFormat="1" ht="11.25">
      <c r="B472" s="152"/>
      <c r="D472" s="146" t="s">
        <v>164</v>
      </c>
      <c r="E472" s="153" t="s">
        <v>1</v>
      </c>
      <c r="F472" s="154" t="s">
        <v>708</v>
      </c>
      <c r="H472" s="155">
        <v>15.75</v>
      </c>
      <c r="I472" s="156"/>
      <c r="L472" s="152"/>
      <c r="M472" s="157"/>
      <c r="T472" s="158"/>
      <c r="AT472" s="153" t="s">
        <v>164</v>
      </c>
      <c r="AU472" s="153" t="s">
        <v>162</v>
      </c>
      <c r="AV472" s="13" t="s">
        <v>90</v>
      </c>
      <c r="AW472" s="13" t="s">
        <v>34</v>
      </c>
      <c r="AX472" s="13" t="s">
        <v>80</v>
      </c>
      <c r="AY472" s="153" t="s">
        <v>152</v>
      </c>
    </row>
    <row r="473" spans="2:65" s="13" customFormat="1" ht="11.25">
      <c r="B473" s="152"/>
      <c r="D473" s="146" t="s">
        <v>164</v>
      </c>
      <c r="E473" s="153" t="s">
        <v>1</v>
      </c>
      <c r="F473" s="154" t="s">
        <v>709</v>
      </c>
      <c r="H473" s="155">
        <v>33</v>
      </c>
      <c r="I473" s="156"/>
      <c r="L473" s="152"/>
      <c r="M473" s="157"/>
      <c r="T473" s="158"/>
      <c r="AT473" s="153" t="s">
        <v>164</v>
      </c>
      <c r="AU473" s="153" t="s">
        <v>162</v>
      </c>
      <c r="AV473" s="13" t="s">
        <v>90</v>
      </c>
      <c r="AW473" s="13" t="s">
        <v>34</v>
      </c>
      <c r="AX473" s="13" t="s">
        <v>80</v>
      </c>
      <c r="AY473" s="153" t="s">
        <v>152</v>
      </c>
    </row>
    <row r="474" spans="2:65" s="14" customFormat="1" ht="11.25">
      <c r="B474" s="159"/>
      <c r="D474" s="146" t="s">
        <v>164</v>
      </c>
      <c r="E474" s="160" t="s">
        <v>1</v>
      </c>
      <c r="F474" s="161" t="s">
        <v>169</v>
      </c>
      <c r="H474" s="162">
        <v>129.03800000000001</v>
      </c>
      <c r="I474" s="163"/>
      <c r="L474" s="159"/>
      <c r="M474" s="164"/>
      <c r="T474" s="165"/>
      <c r="AT474" s="160" t="s">
        <v>164</v>
      </c>
      <c r="AU474" s="160" t="s">
        <v>162</v>
      </c>
      <c r="AV474" s="14" t="s">
        <v>161</v>
      </c>
      <c r="AW474" s="14" t="s">
        <v>34</v>
      </c>
      <c r="AX474" s="14" t="s">
        <v>88</v>
      </c>
      <c r="AY474" s="160" t="s">
        <v>152</v>
      </c>
    </row>
    <row r="475" spans="2:65" s="11" customFormat="1" ht="20.85" customHeight="1">
      <c r="B475" s="120"/>
      <c r="D475" s="121" t="s">
        <v>79</v>
      </c>
      <c r="E475" s="130" t="s">
        <v>714</v>
      </c>
      <c r="F475" s="130" t="s">
        <v>715</v>
      </c>
      <c r="I475" s="123"/>
      <c r="J475" s="131">
        <f>BK475</f>
        <v>0</v>
      </c>
      <c r="L475" s="120"/>
      <c r="M475" s="125"/>
      <c r="P475" s="126">
        <f>SUM(P476:P539)</f>
        <v>0</v>
      </c>
      <c r="R475" s="126">
        <f>SUM(R476:R539)</f>
        <v>10.757319999999998</v>
      </c>
      <c r="T475" s="127">
        <f>SUM(T476:T539)</f>
        <v>0</v>
      </c>
      <c r="AR475" s="121" t="s">
        <v>88</v>
      </c>
      <c r="AT475" s="128" t="s">
        <v>79</v>
      </c>
      <c r="AU475" s="128" t="s">
        <v>90</v>
      </c>
      <c r="AY475" s="121" t="s">
        <v>152</v>
      </c>
      <c r="BK475" s="129">
        <f>SUM(BK476:BK539)</f>
        <v>0</v>
      </c>
    </row>
    <row r="476" spans="2:65" s="1" customFormat="1" ht="24.2" customHeight="1">
      <c r="B476" s="32"/>
      <c r="C476" s="132" t="s">
        <v>716</v>
      </c>
      <c r="D476" s="132" t="s">
        <v>156</v>
      </c>
      <c r="E476" s="133" t="s">
        <v>717</v>
      </c>
      <c r="F476" s="134" t="s">
        <v>718</v>
      </c>
      <c r="G476" s="135" t="s">
        <v>401</v>
      </c>
      <c r="H476" s="136">
        <v>88</v>
      </c>
      <c r="I476" s="137"/>
      <c r="J476" s="138">
        <f>ROUND(I476*H476,2)</f>
        <v>0</v>
      </c>
      <c r="K476" s="134" t="s">
        <v>160</v>
      </c>
      <c r="L476" s="32"/>
      <c r="M476" s="139" t="s">
        <v>1</v>
      </c>
      <c r="N476" s="140" t="s">
        <v>45</v>
      </c>
      <c r="P476" s="141">
        <f>O476*H476</f>
        <v>0</v>
      </c>
      <c r="Q476" s="141">
        <v>0.10940999999999999</v>
      </c>
      <c r="R476" s="141">
        <f>Q476*H476</f>
        <v>9.6280799999999989</v>
      </c>
      <c r="S476" s="141">
        <v>0</v>
      </c>
      <c r="T476" s="142">
        <f>S476*H476</f>
        <v>0</v>
      </c>
      <c r="AR476" s="143" t="s">
        <v>161</v>
      </c>
      <c r="AT476" s="143" t="s">
        <v>156</v>
      </c>
      <c r="AU476" s="143" t="s">
        <v>162</v>
      </c>
      <c r="AY476" s="17" t="s">
        <v>152</v>
      </c>
      <c r="BE476" s="144">
        <f>IF(N476="základní",J476,0)</f>
        <v>0</v>
      </c>
      <c r="BF476" s="144">
        <f>IF(N476="snížená",J476,0)</f>
        <v>0</v>
      </c>
      <c r="BG476" s="144">
        <f>IF(N476="zákl. přenesená",J476,0)</f>
        <v>0</v>
      </c>
      <c r="BH476" s="144">
        <f>IF(N476="sníž. přenesená",J476,0)</f>
        <v>0</v>
      </c>
      <c r="BI476" s="144">
        <f>IF(N476="nulová",J476,0)</f>
        <v>0</v>
      </c>
      <c r="BJ476" s="17" t="s">
        <v>88</v>
      </c>
      <c r="BK476" s="144">
        <f>ROUND(I476*H476,2)</f>
        <v>0</v>
      </c>
      <c r="BL476" s="17" t="s">
        <v>161</v>
      </c>
      <c r="BM476" s="143" t="s">
        <v>719</v>
      </c>
    </row>
    <row r="477" spans="2:65" s="13" customFormat="1" ht="22.5">
      <c r="B477" s="152"/>
      <c r="D477" s="146" t="s">
        <v>164</v>
      </c>
      <c r="E477" s="153" t="s">
        <v>1</v>
      </c>
      <c r="F477" s="154" t="s">
        <v>720</v>
      </c>
      <c r="H477" s="155">
        <v>46</v>
      </c>
      <c r="I477" s="156"/>
      <c r="L477" s="152"/>
      <c r="M477" s="157"/>
      <c r="T477" s="158"/>
      <c r="AT477" s="153" t="s">
        <v>164</v>
      </c>
      <c r="AU477" s="153" t="s">
        <v>162</v>
      </c>
      <c r="AV477" s="13" t="s">
        <v>90</v>
      </c>
      <c r="AW477" s="13" t="s">
        <v>34</v>
      </c>
      <c r="AX477" s="13" t="s">
        <v>80</v>
      </c>
      <c r="AY477" s="153" t="s">
        <v>152</v>
      </c>
    </row>
    <row r="478" spans="2:65" s="13" customFormat="1" ht="11.25">
      <c r="B478" s="152"/>
      <c r="D478" s="146" t="s">
        <v>164</v>
      </c>
      <c r="E478" s="153" t="s">
        <v>1</v>
      </c>
      <c r="F478" s="154" t="s">
        <v>721</v>
      </c>
      <c r="H478" s="155">
        <v>22</v>
      </c>
      <c r="I478" s="156"/>
      <c r="L478" s="152"/>
      <c r="M478" s="157"/>
      <c r="T478" s="158"/>
      <c r="AT478" s="153" t="s">
        <v>164</v>
      </c>
      <c r="AU478" s="153" t="s">
        <v>162</v>
      </c>
      <c r="AV478" s="13" t="s">
        <v>90</v>
      </c>
      <c r="AW478" s="13" t="s">
        <v>34</v>
      </c>
      <c r="AX478" s="13" t="s">
        <v>80</v>
      </c>
      <c r="AY478" s="153" t="s">
        <v>152</v>
      </c>
    </row>
    <row r="479" spans="2:65" s="13" customFormat="1" ht="11.25">
      <c r="B479" s="152"/>
      <c r="D479" s="146" t="s">
        <v>164</v>
      </c>
      <c r="E479" s="153" t="s">
        <v>1</v>
      </c>
      <c r="F479" s="154" t="s">
        <v>722</v>
      </c>
      <c r="H479" s="155">
        <v>1</v>
      </c>
      <c r="I479" s="156"/>
      <c r="L479" s="152"/>
      <c r="M479" s="157"/>
      <c r="T479" s="158"/>
      <c r="AT479" s="153" t="s">
        <v>164</v>
      </c>
      <c r="AU479" s="153" t="s">
        <v>162</v>
      </c>
      <c r="AV479" s="13" t="s">
        <v>90</v>
      </c>
      <c r="AW479" s="13" t="s">
        <v>34</v>
      </c>
      <c r="AX479" s="13" t="s">
        <v>80</v>
      </c>
      <c r="AY479" s="153" t="s">
        <v>152</v>
      </c>
    </row>
    <row r="480" spans="2:65" s="13" customFormat="1" ht="11.25">
      <c r="B480" s="152"/>
      <c r="D480" s="146" t="s">
        <v>164</v>
      </c>
      <c r="E480" s="153" t="s">
        <v>1</v>
      </c>
      <c r="F480" s="154" t="s">
        <v>723</v>
      </c>
      <c r="H480" s="155">
        <v>12</v>
      </c>
      <c r="I480" s="156"/>
      <c r="L480" s="152"/>
      <c r="M480" s="157"/>
      <c r="T480" s="158"/>
      <c r="AT480" s="153" t="s">
        <v>164</v>
      </c>
      <c r="AU480" s="153" t="s">
        <v>162</v>
      </c>
      <c r="AV480" s="13" t="s">
        <v>90</v>
      </c>
      <c r="AW480" s="13" t="s">
        <v>34</v>
      </c>
      <c r="AX480" s="13" t="s">
        <v>80</v>
      </c>
      <c r="AY480" s="153" t="s">
        <v>152</v>
      </c>
    </row>
    <row r="481" spans="2:65" s="13" customFormat="1" ht="11.25">
      <c r="B481" s="152"/>
      <c r="D481" s="146" t="s">
        <v>164</v>
      </c>
      <c r="E481" s="153" t="s">
        <v>1</v>
      </c>
      <c r="F481" s="154" t="s">
        <v>724</v>
      </c>
      <c r="H481" s="155">
        <v>7</v>
      </c>
      <c r="I481" s="156"/>
      <c r="L481" s="152"/>
      <c r="M481" s="157"/>
      <c r="T481" s="158"/>
      <c r="AT481" s="153" t="s">
        <v>164</v>
      </c>
      <c r="AU481" s="153" t="s">
        <v>162</v>
      </c>
      <c r="AV481" s="13" t="s">
        <v>90</v>
      </c>
      <c r="AW481" s="13" t="s">
        <v>34</v>
      </c>
      <c r="AX481" s="13" t="s">
        <v>80</v>
      </c>
      <c r="AY481" s="153" t="s">
        <v>152</v>
      </c>
    </row>
    <row r="482" spans="2:65" s="14" customFormat="1" ht="11.25">
      <c r="B482" s="159"/>
      <c r="D482" s="146" t="s">
        <v>164</v>
      </c>
      <c r="E482" s="160" t="s">
        <v>1</v>
      </c>
      <c r="F482" s="161" t="s">
        <v>169</v>
      </c>
      <c r="H482" s="162">
        <v>88</v>
      </c>
      <c r="I482" s="163"/>
      <c r="L482" s="159"/>
      <c r="M482" s="164"/>
      <c r="T482" s="165"/>
      <c r="AT482" s="160" t="s">
        <v>164</v>
      </c>
      <c r="AU482" s="160" t="s">
        <v>162</v>
      </c>
      <c r="AV482" s="14" t="s">
        <v>161</v>
      </c>
      <c r="AW482" s="14" t="s">
        <v>34</v>
      </c>
      <c r="AX482" s="14" t="s">
        <v>88</v>
      </c>
      <c r="AY482" s="160" t="s">
        <v>152</v>
      </c>
    </row>
    <row r="483" spans="2:65" s="1" customFormat="1" ht="21.75" customHeight="1">
      <c r="B483" s="32"/>
      <c r="C483" s="173" t="s">
        <v>725</v>
      </c>
      <c r="D483" s="173" t="s">
        <v>247</v>
      </c>
      <c r="E483" s="174" t="s">
        <v>726</v>
      </c>
      <c r="F483" s="175" t="s">
        <v>727</v>
      </c>
      <c r="G483" s="176" t="s">
        <v>401</v>
      </c>
      <c r="H483" s="177">
        <v>88</v>
      </c>
      <c r="I483" s="178"/>
      <c r="J483" s="179">
        <f>ROUND(I483*H483,2)</f>
        <v>0</v>
      </c>
      <c r="K483" s="175" t="s">
        <v>160</v>
      </c>
      <c r="L483" s="180"/>
      <c r="M483" s="181" t="s">
        <v>1</v>
      </c>
      <c r="N483" s="182" t="s">
        <v>45</v>
      </c>
      <c r="P483" s="141">
        <f>O483*H483</f>
        <v>0</v>
      </c>
      <c r="Q483" s="141">
        <v>6.1000000000000004E-3</v>
      </c>
      <c r="R483" s="141">
        <f>Q483*H483</f>
        <v>0.53680000000000005</v>
      </c>
      <c r="S483" s="141">
        <v>0</v>
      </c>
      <c r="T483" s="142">
        <f>S483*H483</f>
        <v>0</v>
      </c>
      <c r="AR483" s="143" t="s">
        <v>221</v>
      </c>
      <c r="AT483" s="143" t="s">
        <v>247</v>
      </c>
      <c r="AU483" s="143" t="s">
        <v>162</v>
      </c>
      <c r="AY483" s="17" t="s">
        <v>152</v>
      </c>
      <c r="BE483" s="144">
        <f>IF(N483="základní",J483,0)</f>
        <v>0</v>
      </c>
      <c r="BF483" s="144">
        <f>IF(N483="snížená",J483,0)</f>
        <v>0</v>
      </c>
      <c r="BG483" s="144">
        <f>IF(N483="zákl. přenesená",J483,0)</f>
        <v>0</v>
      </c>
      <c r="BH483" s="144">
        <f>IF(N483="sníž. přenesená",J483,0)</f>
        <v>0</v>
      </c>
      <c r="BI483" s="144">
        <f>IF(N483="nulová",J483,0)</f>
        <v>0</v>
      </c>
      <c r="BJ483" s="17" t="s">
        <v>88</v>
      </c>
      <c r="BK483" s="144">
        <f>ROUND(I483*H483,2)</f>
        <v>0</v>
      </c>
      <c r="BL483" s="17" t="s">
        <v>161</v>
      </c>
      <c r="BM483" s="143" t="s">
        <v>728</v>
      </c>
    </row>
    <row r="484" spans="2:65" s="13" customFormat="1" ht="22.5">
      <c r="B484" s="152"/>
      <c r="D484" s="146" t="s">
        <v>164</v>
      </c>
      <c r="E484" s="153" t="s">
        <v>1</v>
      </c>
      <c r="F484" s="154" t="s">
        <v>720</v>
      </c>
      <c r="H484" s="155">
        <v>46</v>
      </c>
      <c r="I484" s="156"/>
      <c r="L484" s="152"/>
      <c r="M484" s="157"/>
      <c r="T484" s="158"/>
      <c r="AT484" s="153" t="s">
        <v>164</v>
      </c>
      <c r="AU484" s="153" t="s">
        <v>162</v>
      </c>
      <c r="AV484" s="13" t="s">
        <v>90</v>
      </c>
      <c r="AW484" s="13" t="s">
        <v>34</v>
      </c>
      <c r="AX484" s="13" t="s">
        <v>80</v>
      </c>
      <c r="AY484" s="153" t="s">
        <v>152</v>
      </c>
    </row>
    <row r="485" spans="2:65" s="13" customFormat="1" ht="11.25">
      <c r="B485" s="152"/>
      <c r="D485" s="146" t="s">
        <v>164</v>
      </c>
      <c r="E485" s="153" t="s">
        <v>1</v>
      </c>
      <c r="F485" s="154" t="s">
        <v>721</v>
      </c>
      <c r="H485" s="155">
        <v>22</v>
      </c>
      <c r="I485" s="156"/>
      <c r="L485" s="152"/>
      <c r="M485" s="157"/>
      <c r="T485" s="158"/>
      <c r="AT485" s="153" t="s">
        <v>164</v>
      </c>
      <c r="AU485" s="153" t="s">
        <v>162</v>
      </c>
      <c r="AV485" s="13" t="s">
        <v>90</v>
      </c>
      <c r="AW485" s="13" t="s">
        <v>34</v>
      </c>
      <c r="AX485" s="13" t="s">
        <v>80</v>
      </c>
      <c r="AY485" s="153" t="s">
        <v>152</v>
      </c>
    </row>
    <row r="486" spans="2:65" s="13" customFormat="1" ht="11.25">
      <c r="B486" s="152"/>
      <c r="D486" s="146" t="s">
        <v>164</v>
      </c>
      <c r="E486" s="153" t="s">
        <v>1</v>
      </c>
      <c r="F486" s="154" t="s">
        <v>722</v>
      </c>
      <c r="H486" s="155">
        <v>1</v>
      </c>
      <c r="I486" s="156"/>
      <c r="L486" s="152"/>
      <c r="M486" s="157"/>
      <c r="T486" s="158"/>
      <c r="AT486" s="153" t="s">
        <v>164</v>
      </c>
      <c r="AU486" s="153" t="s">
        <v>162</v>
      </c>
      <c r="AV486" s="13" t="s">
        <v>90</v>
      </c>
      <c r="AW486" s="13" t="s">
        <v>34</v>
      </c>
      <c r="AX486" s="13" t="s">
        <v>80</v>
      </c>
      <c r="AY486" s="153" t="s">
        <v>152</v>
      </c>
    </row>
    <row r="487" spans="2:65" s="13" customFormat="1" ht="11.25">
      <c r="B487" s="152"/>
      <c r="D487" s="146" t="s">
        <v>164</v>
      </c>
      <c r="E487" s="153" t="s">
        <v>1</v>
      </c>
      <c r="F487" s="154" t="s">
        <v>723</v>
      </c>
      <c r="H487" s="155">
        <v>12</v>
      </c>
      <c r="I487" s="156"/>
      <c r="L487" s="152"/>
      <c r="M487" s="157"/>
      <c r="T487" s="158"/>
      <c r="AT487" s="153" t="s">
        <v>164</v>
      </c>
      <c r="AU487" s="153" t="s">
        <v>162</v>
      </c>
      <c r="AV487" s="13" t="s">
        <v>90</v>
      </c>
      <c r="AW487" s="13" t="s">
        <v>34</v>
      </c>
      <c r="AX487" s="13" t="s">
        <v>80</v>
      </c>
      <c r="AY487" s="153" t="s">
        <v>152</v>
      </c>
    </row>
    <row r="488" spans="2:65" s="13" customFormat="1" ht="11.25">
      <c r="B488" s="152"/>
      <c r="D488" s="146" t="s">
        <v>164</v>
      </c>
      <c r="E488" s="153" t="s">
        <v>1</v>
      </c>
      <c r="F488" s="154" t="s">
        <v>724</v>
      </c>
      <c r="H488" s="155">
        <v>7</v>
      </c>
      <c r="I488" s="156"/>
      <c r="L488" s="152"/>
      <c r="M488" s="157"/>
      <c r="T488" s="158"/>
      <c r="AT488" s="153" t="s">
        <v>164</v>
      </c>
      <c r="AU488" s="153" t="s">
        <v>162</v>
      </c>
      <c r="AV488" s="13" t="s">
        <v>90</v>
      </c>
      <c r="AW488" s="13" t="s">
        <v>34</v>
      </c>
      <c r="AX488" s="13" t="s">
        <v>80</v>
      </c>
      <c r="AY488" s="153" t="s">
        <v>152</v>
      </c>
    </row>
    <row r="489" spans="2:65" s="14" customFormat="1" ht="11.25">
      <c r="B489" s="159"/>
      <c r="D489" s="146" t="s">
        <v>164</v>
      </c>
      <c r="E489" s="160" t="s">
        <v>1</v>
      </c>
      <c r="F489" s="161" t="s">
        <v>169</v>
      </c>
      <c r="H489" s="162">
        <v>88</v>
      </c>
      <c r="I489" s="163"/>
      <c r="L489" s="159"/>
      <c r="M489" s="164"/>
      <c r="T489" s="165"/>
      <c r="AT489" s="160" t="s">
        <v>164</v>
      </c>
      <c r="AU489" s="160" t="s">
        <v>162</v>
      </c>
      <c r="AV489" s="14" t="s">
        <v>161</v>
      </c>
      <c r="AW489" s="14" t="s">
        <v>34</v>
      </c>
      <c r="AX489" s="14" t="s">
        <v>88</v>
      </c>
      <c r="AY489" s="160" t="s">
        <v>152</v>
      </c>
    </row>
    <row r="490" spans="2:65" s="1" customFormat="1" ht="24.2" customHeight="1">
      <c r="B490" s="32"/>
      <c r="C490" s="132" t="s">
        <v>729</v>
      </c>
      <c r="D490" s="132" t="s">
        <v>156</v>
      </c>
      <c r="E490" s="133" t="s">
        <v>730</v>
      </c>
      <c r="F490" s="134" t="s">
        <v>731</v>
      </c>
      <c r="G490" s="135" t="s">
        <v>401</v>
      </c>
      <c r="H490" s="136">
        <v>86</v>
      </c>
      <c r="I490" s="137"/>
      <c r="J490" s="138">
        <f>ROUND(I490*H490,2)</f>
        <v>0</v>
      </c>
      <c r="K490" s="134" t="s">
        <v>160</v>
      </c>
      <c r="L490" s="32"/>
      <c r="M490" s="139" t="s">
        <v>1</v>
      </c>
      <c r="N490" s="140" t="s">
        <v>45</v>
      </c>
      <c r="P490" s="141">
        <f>O490*H490</f>
        <v>0</v>
      </c>
      <c r="Q490" s="141">
        <v>6.9999999999999999E-4</v>
      </c>
      <c r="R490" s="141">
        <f>Q490*H490</f>
        <v>6.0199999999999997E-2</v>
      </c>
      <c r="S490" s="141">
        <v>0</v>
      </c>
      <c r="T490" s="142">
        <f>S490*H490</f>
        <v>0</v>
      </c>
      <c r="AR490" s="143" t="s">
        <v>161</v>
      </c>
      <c r="AT490" s="143" t="s">
        <v>156</v>
      </c>
      <c r="AU490" s="143" t="s">
        <v>162</v>
      </c>
      <c r="AY490" s="17" t="s">
        <v>152</v>
      </c>
      <c r="BE490" s="144">
        <f>IF(N490="základní",J490,0)</f>
        <v>0</v>
      </c>
      <c r="BF490" s="144">
        <f>IF(N490="snížená",J490,0)</f>
        <v>0</v>
      </c>
      <c r="BG490" s="144">
        <f>IF(N490="zákl. přenesená",J490,0)</f>
        <v>0</v>
      </c>
      <c r="BH490" s="144">
        <f>IF(N490="sníž. přenesená",J490,0)</f>
        <v>0</v>
      </c>
      <c r="BI490" s="144">
        <f>IF(N490="nulová",J490,0)</f>
        <v>0</v>
      </c>
      <c r="BJ490" s="17" t="s">
        <v>88</v>
      </c>
      <c r="BK490" s="144">
        <f>ROUND(I490*H490,2)</f>
        <v>0</v>
      </c>
      <c r="BL490" s="17" t="s">
        <v>161</v>
      </c>
      <c r="BM490" s="143" t="s">
        <v>732</v>
      </c>
    </row>
    <row r="491" spans="2:65" s="1" customFormat="1" ht="16.5" customHeight="1">
      <c r="B491" s="32"/>
      <c r="C491" s="173" t="s">
        <v>733</v>
      </c>
      <c r="D491" s="173" t="s">
        <v>247</v>
      </c>
      <c r="E491" s="174" t="s">
        <v>734</v>
      </c>
      <c r="F491" s="175" t="s">
        <v>735</v>
      </c>
      <c r="G491" s="176" t="s">
        <v>401</v>
      </c>
      <c r="H491" s="177">
        <v>1</v>
      </c>
      <c r="I491" s="178"/>
      <c r="J491" s="179">
        <f>ROUND(I491*H491,2)</f>
        <v>0</v>
      </c>
      <c r="K491" s="175" t="s">
        <v>160</v>
      </c>
      <c r="L491" s="180"/>
      <c r="M491" s="181" t="s">
        <v>1</v>
      </c>
      <c r="N491" s="182" t="s">
        <v>45</v>
      </c>
      <c r="P491" s="141">
        <f>O491*H491</f>
        <v>0</v>
      </c>
      <c r="Q491" s="141">
        <v>5.0000000000000001E-3</v>
      </c>
      <c r="R491" s="141">
        <f>Q491*H491</f>
        <v>5.0000000000000001E-3</v>
      </c>
      <c r="S491" s="141">
        <v>0</v>
      </c>
      <c r="T491" s="142">
        <f>S491*H491</f>
        <v>0</v>
      </c>
      <c r="AR491" s="143" t="s">
        <v>221</v>
      </c>
      <c r="AT491" s="143" t="s">
        <v>247</v>
      </c>
      <c r="AU491" s="143" t="s">
        <v>162</v>
      </c>
      <c r="AY491" s="17" t="s">
        <v>152</v>
      </c>
      <c r="BE491" s="144">
        <f>IF(N491="základní",J491,0)</f>
        <v>0</v>
      </c>
      <c r="BF491" s="144">
        <f>IF(N491="snížená",J491,0)</f>
        <v>0</v>
      </c>
      <c r="BG491" s="144">
        <f>IF(N491="zákl. přenesená",J491,0)</f>
        <v>0</v>
      </c>
      <c r="BH491" s="144">
        <f>IF(N491="sníž. přenesená",J491,0)</f>
        <v>0</v>
      </c>
      <c r="BI491" s="144">
        <f>IF(N491="nulová",J491,0)</f>
        <v>0</v>
      </c>
      <c r="BJ491" s="17" t="s">
        <v>88</v>
      </c>
      <c r="BK491" s="144">
        <f>ROUND(I491*H491,2)</f>
        <v>0</v>
      </c>
      <c r="BL491" s="17" t="s">
        <v>161</v>
      </c>
      <c r="BM491" s="143" t="s">
        <v>736</v>
      </c>
    </row>
    <row r="492" spans="2:65" s="13" customFormat="1" ht="11.25">
      <c r="B492" s="152"/>
      <c r="D492" s="146" t="s">
        <v>164</v>
      </c>
      <c r="E492" s="153" t="s">
        <v>1</v>
      </c>
      <c r="F492" s="154" t="s">
        <v>737</v>
      </c>
      <c r="H492" s="155">
        <v>1</v>
      </c>
      <c r="I492" s="156"/>
      <c r="L492" s="152"/>
      <c r="M492" s="157"/>
      <c r="T492" s="158"/>
      <c r="AT492" s="153" t="s">
        <v>164</v>
      </c>
      <c r="AU492" s="153" t="s">
        <v>162</v>
      </c>
      <c r="AV492" s="13" t="s">
        <v>90</v>
      </c>
      <c r="AW492" s="13" t="s">
        <v>34</v>
      </c>
      <c r="AX492" s="13" t="s">
        <v>88</v>
      </c>
      <c r="AY492" s="153" t="s">
        <v>152</v>
      </c>
    </row>
    <row r="493" spans="2:65" s="1" customFormat="1" ht="16.5" customHeight="1">
      <c r="B493" s="32"/>
      <c r="C493" s="173" t="s">
        <v>738</v>
      </c>
      <c r="D493" s="173" t="s">
        <v>247</v>
      </c>
      <c r="E493" s="174" t="s">
        <v>739</v>
      </c>
      <c r="F493" s="175" t="s">
        <v>740</v>
      </c>
      <c r="G493" s="176" t="s">
        <v>401</v>
      </c>
      <c r="H493" s="177">
        <v>7</v>
      </c>
      <c r="I493" s="178"/>
      <c r="J493" s="179">
        <f>ROUND(I493*H493,2)</f>
        <v>0</v>
      </c>
      <c r="K493" s="175" t="s">
        <v>160</v>
      </c>
      <c r="L493" s="180"/>
      <c r="M493" s="181" t="s">
        <v>1</v>
      </c>
      <c r="N493" s="182" t="s">
        <v>45</v>
      </c>
      <c r="P493" s="141">
        <f>O493*H493</f>
        <v>0</v>
      </c>
      <c r="Q493" s="141">
        <v>5.0000000000000001E-3</v>
      </c>
      <c r="R493" s="141">
        <f>Q493*H493</f>
        <v>3.5000000000000003E-2</v>
      </c>
      <c r="S493" s="141">
        <v>0</v>
      </c>
      <c r="T493" s="142">
        <f>S493*H493</f>
        <v>0</v>
      </c>
      <c r="AR493" s="143" t="s">
        <v>221</v>
      </c>
      <c r="AT493" s="143" t="s">
        <v>247</v>
      </c>
      <c r="AU493" s="143" t="s">
        <v>162</v>
      </c>
      <c r="AY493" s="17" t="s">
        <v>152</v>
      </c>
      <c r="BE493" s="144">
        <f>IF(N493="základní",J493,0)</f>
        <v>0</v>
      </c>
      <c r="BF493" s="144">
        <f>IF(N493="snížená",J493,0)</f>
        <v>0</v>
      </c>
      <c r="BG493" s="144">
        <f>IF(N493="zákl. přenesená",J493,0)</f>
        <v>0</v>
      </c>
      <c r="BH493" s="144">
        <f>IF(N493="sníž. přenesená",J493,0)</f>
        <v>0</v>
      </c>
      <c r="BI493" s="144">
        <f>IF(N493="nulová",J493,0)</f>
        <v>0</v>
      </c>
      <c r="BJ493" s="17" t="s">
        <v>88</v>
      </c>
      <c r="BK493" s="144">
        <f>ROUND(I493*H493,2)</f>
        <v>0</v>
      </c>
      <c r="BL493" s="17" t="s">
        <v>161</v>
      </c>
      <c r="BM493" s="143" t="s">
        <v>741</v>
      </c>
    </row>
    <row r="494" spans="2:65" s="13" customFormat="1" ht="11.25">
      <c r="B494" s="152"/>
      <c r="D494" s="146" t="s">
        <v>164</v>
      </c>
      <c r="E494" s="153" t="s">
        <v>1</v>
      </c>
      <c r="F494" s="154" t="s">
        <v>742</v>
      </c>
      <c r="H494" s="155">
        <v>7</v>
      </c>
      <c r="I494" s="156"/>
      <c r="L494" s="152"/>
      <c r="M494" s="157"/>
      <c r="T494" s="158"/>
      <c r="AT494" s="153" t="s">
        <v>164</v>
      </c>
      <c r="AU494" s="153" t="s">
        <v>162</v>
      </c>
      <c r="AV494" s="13" t="s">
        <v>90</v>
      </c>
      <c r="AW494" s="13" t="s">
        <v>34</v>
      </c>
      <c r="AX494" s="13" t="s">
        <v>88</v>
      </c>
      <c r="AY494" s="153" t="s">
        <v>152</v>
      </c>
    </row>
    <row r="495" spans="2:65" s="1" customFormat="1" ht="16.5" customHeight="1">
      <c r="B495" s="32"/>
      <c r="C495" s="173" t="s">
        <v>743</v>
      </c>
      <c r="D495" s="173" t="s">
        <v>247</v>
      </c>
      <c r="E495" s="174" t="s">
        <v>744</v>
      </c>
      <c r="F495" s="175" t="s">
        <v>745</v>
      </c>
      <c r="G495" s="176" t="s">
        <v>401</v>
      </c>
      <c r="H495" s="177">
        <v>18</v>
      </c>
      <c r="I495" s="178"/>
      <c r="J495" s="179">
        <f>ROUND(I495*H495,2)</f>
        <v>0</v>
      </c>
      <c r="K495" s="175" t="s">
        <v>160</v>
      </c>
      <c r="L495" s="180"/>
      <c r="M495" s="181" t="s">
        <v>1</v>
      </c>
      <c r="N495" s="182" t="s">
        <v>45</v>
      </c>
      <c r="P495" s="141">
        <f>O495*H495</f>
        <v>0</v>
      </c>
      <c r="Q495" s="141">
        <v>2.5000000000000001E-3</v>
      </c>
      <c r="R495" s="141">
        <f>Q495*H495</f>
        <v>4.4999999999999998E-2</v>
      </c>
      <c r="S495" s="141">
        <v>0</v>
      </c>
      <c r="T495" s="142">
        <f>S495*H495</f>
        <v>0</v>
      </c>
      <c r="AR495" s="143" t="s">
        <v>221</v>
      </c>
      <c r="AT495" s="143" t="s">
        <v>247</v>
      </c>
      <c r="AU495" s="143" t="s">
        <v>162</v>
      </c>
      <c r="AY495" s="17" t="s">
        <v>152</v>
      </c>
      <c r="BE495" s="144">
        <f>IF(N495="základní",J495,0)</f>
        <v>0</v>
      </c>
      <c r="BF495" s="144">
        <f>IF(N495="snížená",J495,0)</f>
        <v>0</v>
      </c>
      <c r="BG495" s="144">
        <f>IF(N495="zákl. přenesená",J495,0)</f>
        <v>0</v>
      </c>
      <c r="BH495" s="144">
        <f>IF(N495="sníž. přenesená",J495,0)</f>
        <v>0</v>
      </c>
      <c r="BI495" s="144">
        <f>IF(N495="nulová",J495,0)</f>
        <v>0</v>
      </c>
      <c r="BJ495" s="17" t="s">
        <v>88</v>
      </c>
      <c r="BK495" s="144">
        <f>ROUND(I495*H495,2)</f>
        <v>0</v>
      </c>
      <c r="BL495" s="17" t="s">
        <v>161</v>
      </c>
      <c r="BM495" s="143" t="s">
        <v>746</v>
      </c>
    </row>
    <row r="496" spans="2:65" s="13" customFormat="1" ht="11.25">
      <c r="B496" s="152"/>
      <c r="D496" s="146" t="s">
        <v>164</v>
      </c>
      <c r="E496" s="153" t="s">
        <v>1</v>
      </c>
      <c r="F496" s="154" t="s">
        <v>747</v>
      </c>
      <c r="H496" s="155">
        <v>16</v>
      </c>
      <c r="I496" s="156"/>
      <c r="L496" s="152"/>
      <c r="M496" s="157"/>
      <c r="T496" s="158"/>
      <c r="AT496" s="153" t="s">
        <v>164</v>
      </c>
      <c r="AU496" s="153" t="s">
        <v>162</v>
      </c>
      <c r="AV496" s="13" t="s">
        <v>90</v>
      </c>
      <c r="AW496" s="13" t="s">
        <v>34</v>
      </c>
      <c r="AX496" s="13" t="s">
        <v>80</v>
      </c>
      <c r="AY496" s="153" t="s">
        <v>152</v>
      </c>
    </row>
    <row r="497" spans="2:65" s="13" customFormat="1" ht="11.25">
      <c r="B497" s="152"/>
      <c r="D497" s="146" t="s">
        <v>164</v>
      </c>
      <c r="E497" s="153" t="s">
        <v>1</v>
      </c>
      <c r="F497" s="154" t="s">
        <v>748</v>
      </c>
      <c r="H497" s="155">
        <v>1</v>
      </c>
      <c r="I497" s="156"/>
      <c r="L497" s="152"/>
      <c r="M497" s="157"/>
      <c r="T497" s="158"/>
      <c r="AT497" s="153" t="s">
        <v>164</v>
      </c>
      <c r="AU497" s="153" t="s">
        <v>162</v>
      </c>
      <c r="AV497" s="13" t="s">
        <v>90</v>
      </c>
      <c r="AW497" s="13" t="s">
        <v>34</v>
      </c>
      <c r="AX497" s="13" t="s">
        <v>80</v>
      </c>
      <c r="AY497" s="153" t="s">
        <v>152</v>
      </c>
    </row>
    <row r="498" spans="2:65" s="13" customFormat="1" ht="11.25">
      <c r="B498" s="152"/>
      <c r="D498" s="146" t="s">
        <v>164</v>
      </c>
      <c r="E498" s="153" t="s">
        <v>1</v>
      </c>
      <c r="F498" s="154" t="s">
        <v>749</v>
      </c>
      <c r="H498" s="155">
        <v>1</v>
      </c>
      <c r="I498" s="156"/>
      <c r="L498" s="152"/>
      <c r="M498" s="157"/>
      <c r="T498" s="158"/>
      <c r="AT498" s="153" t="s">
        <v>164</v>
      </c>
      <c r="AU498" s="153" t="s">
        <v>162</v>
      </c>
      <c r="AV498" s="13" t="s">
        <v>90</v>
      </c>
      <c r="AW498" s="13" t="s">
        <v>34</v>
      </c>
      <c r="AX498" s="13" t="s">
        <v>80</v>
      </c>
      <c r="AY498" s="153" t="s">
        <v>152</v>
      </c>
    </row>
    <row r="499" spans="2:65" s="14" customFormat="1" ht="11.25">
      <c r="B499" s="159"/>
      <c r="D499" s="146" t="s">
        <v>164</v>
      </c>
      <c r="E499" s="160" t="s">
        <v>1</v>
      </c>
      <c r="F499" s="161" t="s">
        <v>169</v>
      </c>
      <c r="H499" s="162">
        <v>18</v>
      </c>
      <c r="I499" s="163"/>
      <c r="L499" s="159"/>
      <c r="M499" s="164"/>
      <c r="T499" s="165"/>
      <c r="AT499" s="160" t="s">
        <v>164</v>
      </c>
      <c r="AU499" s="160" t="s">
        <v>162</v>
      </c>
      <c r="AV499" s="14" t="s">
        <v>161</v>
      </c>
      <c r="AW499" s="14" t="s">
        <v>34</v>
      </c>
      <c r="AX499" s="14" t="s">
        <v>88</v>
      </c>
      <c r="AY499" s="160" t="s">
        <v>152</v>
      </c>
    </row>
    <row r="500" spans="2:65" s="1" customFormat="1" ht="16.5" customHeight="1">
      <c r="B500" s="32"/>
      <c r="C500" s="173" t="s">
        <v>750</v>
      </c>
      <c r="D500" s="173" t="s">
        <v>247</v>
      </c>
      <c r="E500" s="174" t="s">
        <v>751</v>
      </c>
      <c r="F500" s="175" t="s">
        <v>752</v>
      </c>
      <c r="G500" s="176" t="s">
        <v>401</v>
      </c>
      <c r="H500" s="177">
        <v>6</v>
      </c>
      <c r="I500" s="178"/>
      <c r="J500" s="179">
        <f>ROUND(I500*H500,2)</f>
        <v>0</v>
      </c>
      <c r="K500" s="175" t="s">
        <v>160</v>
      </c>
      <c r="L500" s="180"/>
      <c r="M500" s="181" t="s">
        <v>1</v>
      </c>
      <c r="N500" s="182" t="s">
        <v>45</v>
      </c>
      <c r="P500" s="141">
        <f>O500*H500</f>
        <v>0</v>
      </c>
      <c r="Q500" s="141">
        <v>5.0000000000000001E-3</v>
      </c>
      <c r="R500" s="141">
        <f>Q500*H500</f>
        <v>0.03</v>
      </c>
      <c r="S500" s="141">
        <v>0</v>
      </c>
      <c r="T500" s="142">
        <f>S500*H500</f>
        <v>0</v>
      </c>
      <c r="AR500" s="143" t="s">
        <v>221</v>
      </c>
      <c r="AT500" s="143" t="s">
        <v>247</v>
      </c>
      <c r="AU500" s="143" t="s">
        <v>162</v>
      </c>
      <c r="AY500" s="17" t="s">
        <v>152</v>
      </c>
      <c r="BE500" s="144">
        <f>IF(N500="základní",J500,0)</f>
        <v>0</v>
      </c>
      <c r="BF500" s="144">
        <f>IF(N500="snížená",J500,0)</f>
        <v>0</v>
      </c>
      <c r="BG500" s="144">
        <f>IF(N500="zákl. přenesená",J500,0)</f>
        <v>0</v>
      </c>
      <c r="BH500" s="144">
        <f>IF(N500="sníž. přenesená",J500,0)</f>
        <v>0</v>
      </c>
      <c r="BI500" s="144">
        <f>IF(N500="nulová",J500,0)</f>
        <v>0</v>
      </c>
      <c r="BJ500" s="17" t="s">
        <v>88</v>
      </c>
      <c r="BK500" s="144">
        <f>ROUND(I500*H500,2)</f>
        <v>0</v>
      </c>
      <c r="BL500" s="17" t="s">
        <v>161</v>
      </c>
      <c r="BM500" s="143" t="s">
        <v>753</v>
      </c>
    </row>
    <row r="501" spans="2:65" s="13" customFormat="1" ht="11.25">
      <c r="B501" s="152"/>
      <c r="D501" s="146" t="s">
        <v>164</v>
      </c>
      <c r="E501" s="153" t="s">
        <v>1</v>
      </c>
      <c r="F501" s="154" t="s">
        <v>754</v>
      </c>
      <c r="H501" s="155">
        <v>6</v>
      </c>
      <c r="I501" s="156"/>
      <c r="L501" s="152"/>
      <c r="M501" s="157"/>
      <c r="T501" s="158"/>
      <c r="AT501" s="153" t="s">
        <v>164</v>
      </c>
      <c r="AU501" s="153" t="s">
        <v>162</v>
      </c>
      <c r="AV501" s="13" t="s">
        <v>90</v>
      </c>
      <c r="AW501" s="13" t="s">
        <v>34</v>
      </c>
      <c r="AX501" s="13" t="s">
        <v>88</v>
      </c>
      <c r="AY501" s="153" t="s">
        <v>152</v>
      </c>
    </row>
    <row r="502" spans="2:65" s="1" customFormat="1" ht="16.5" customHeight="1">
      <c r="B502" s="32"/>
      <c r="C502" s="173" t="s">
        <v>755</v>
      </c>
      <c r="D502" s="173" t="s">
        <v>247</v>
      </c>
      <c r="E502" s="174" t="s">
        <v>756</v>
      </c>
      <c r="F502" s="175" t="s">
        <v>757</v>
      </c>
      <c r="G502" s="176" t="s">
        <v>401</v>
      </c>
      <c r="H502" s="177">
        <v>1</v>
      </c>
      <c r="I502" s="178"/>
      <c r="J502" s="179">
        <f>ROUND(I502*H502,2)</f>
        <v>0</v>
      </c>
      <c r="K502" s="175" t="s">
        <v>160</v>
      </c>
      <c r="L502" s="180"/>
      <c r="M502" s="181" t="s">
        <v>1</v>
      </c>
      <c r="N502" s="182" t="s">
        <v>45</v>
      </c>
      <c r="P502" s="141">
        <f>O502*H502</f>
        <v>0</v>
      </c>
      <c r="Q502" s="141">
        <v>2.5000000000000001E-3</v>
      </c>
      <c r="R502" s="141">
        <f>Q502*H502</f>
        <v>2.5000000000000001E-3</v>
      </c>
      <c r="S502" s="141">
        <v>0</v>
      </c>
      <c r="T502" s="142">
        <f>S502*H502</f>
        <v>0</v>
      </c>
      <c r="AR502" s="143" t="s">
        <v>221</v>
      </c>
      <c r="AT502" s="143" t="s">
        <v>247</v>
      </c>
      <c r="AU502" s="143" t="s">
        <v>162</v>
      </c>
      <c r="AY502" s="17" t="s">
        <v>152</v>
      </c>
      <c r="BE502" s="144">
        <f>IF(N502="základní",J502,0)</f>
        <v>0</v>
      </c>
      <c r="BF502" s="144">
        <f>IF(N502="snížená",J502,0)</f>
        <v>0</v>
      </c>
      <c r="BG502" s="144">
        <f>IF(N502="zákl. přenesená",J502,0)</f>
        <v>0</v>
      </c>
      <c r="BH502" s="144">
        <f>IF(N502="sníž. přenesená",J502,0)</f>
        <v>0</v>
      </c>
      <c r="BI502" s="144">
        <f>IF(N502="nulová",J502,0)</f>
        <v>0</v>
      </c>
      <c r="BJ502" s="17" t="s">
        <v>88</v>
      </c>
      <c r="BK502" s="144">
        <f>ROUND(I502*H502,2)</f>
        <v>0</v>
      </c>
      <c r="BL502" s="17" t="s">
        <v>161</v>
      </c>
      <c r="BM502" s="143" t="s">
        <v>758</v>
      </c>
    </row>
    <row r="503" spans="2:65" s="13" customFormat="1" ht="11.25">
      <c r="B503" s="152"/>
      <c r="D503" s="146" t="s">
        <v>164</v>
      </c>
      <c r="E503" s="153" t="s">
        <v>1</v>
      </c>
      <c r="F503" s="154" t="s">
        <v>759</v>
      </c>
      <c r="H503" s="155">
        <v>1</v>
      </c>
      <c r="I503" s="156"/>
      <c r="L503" s="152"/>
      <c r="M503" s="157"/>
      <c r="T503" s="158"/>
      <c r="AT503" s="153" t="s">
        <v>164</v>
      </c>
      <c r="AU503" s="153" t="s">
        <v>162</v>
      </c>
      <c r="AV503" s="13" t="s">
        <v>90</v>
      </c>
      <c r="AW503" s="13" t="s">
        <v>34</v>
      </c>
      <c r="AX503" s="13" t="s">
        <v>88</v>
      </c>
      <c r="AY503" s="153" t="s">
        <v>152</v>
      </c>
    </row>
    <row r="504" spans="2:65" s="1" customFormat="1" ht="24.2" customHeight="1">
      <c r="B504" s="32"/>
      <c r="C504" s="173" t="s">
        <v>760</v>
      </c>
      <c r="D504" s="173" t="s">
        <v>247</v>
      </c>
      <c r="E504" s="174" t="s">
        <v>761</v>
      </c>
      <c r="F504" s="175" t="s">
        <v>762</v>
      </c>
      <c r="G504" s="176" t="s">
        <v>401</v>
      </c>
      <c r="H504" s="177">
        <v>8</v>
      </c>
      <c r="I504" s="178"/>
      <c r="J504" s="179">
        <f>ROUND(I504*H504,2)</f>
        <v>0</v>
      </c>
      <c r="K504" s="175" t="s">
        <v>160</v>
      </c>
      <c r="L504" s="180"/>
      <c r="M504" s="181" t="s">
        <v>1</v>
      </c>
      <c r="N504" s="182" t="s">
        <v>45</v>
      </c>
      <c r="P504" s="141">
        <f>O504*H504</f>
        <v>0</v>
      </c>
      <c r="Q504" s="141">
        <v>2.5000000000000001E-3</v>
      </c>
      <c r="R504" s="141">
        <f>Q504*H504</f>
        <v>0.02</v>
      </c>
      <c r="S504" s="141">
        <v>0</v>
      </c>
      <c r="T504" s="142">
        <f>S504*H504</f>
        <v>0</v>
      </c>
      <c r="AR504" s="143" t="s">
        <v>221</v>
      </c>
      <c r="AT504" s="143" t="s">
        <v>247</v>
      </c>
      <c r="AU504" s="143" t="s">
        <v>162</v>
      </c>
      <c r="AY504" s="17" t="s">
        <v>152</v>
      </c>
      <c r="BE504" s="144">
        <f>IF(N504="základní",J504,0)</f>
        <v>0</v>
      </c>
      <c r="BF504" s="144">
        <f>IF(N504="snížená",J504,0)</f>
        <v>0</v>
      </c>
      <c r="BG504" s="144">
        <f>IF(N504="zákl. přenesená",J504,0)</f>
        <v>0</v>
      </c>
      <c r="BH504" s="144">
        <f>IF(N504="sníž. přenesená",J504,0)</f>
        <v>0</v>
      </c>
      <c r="BI504" s="144">
        <f>IF(N504="nulová",J504,0)</f>
        <v>0</v>
      </c>
      <c r="BJ504" s="17" t="s">
        <v>88</v>
      </c>
      <c r="BK504" s="144">
        <f>ROUND(I504*H504,2)</f>
        <v>0</v>
      </c>
      <c r="BL504" s="17" t="s">
        <v>161</v>
      </c>
      <c r="BM504" s="143" t="s">
        <v>763</v>
      </c>
    </row>
    <row r="505" spans="2:65" s="13" customFormat="1" ht="11.25">
      <c r="B505" s="152"/>
      <c r="D505" s="146" t="s">
        <v>164</v>
      </c>
      <c r="E505" s="153" t="s">
        <v>1</v>
      </c>
      <c r="F505" s="154" t="s">
        <v>764</v>
      </c>
      <c r="H505" s="155">
        <v>2</v>
      </c>
      <c r="I505" s="156"/>
      <c r="L505" s="152"/>
      <c r="M505" s="157"/>
      <c r="T505" s="158"/>
      <c r="AT505" s="153" t="s">
        <v>164</v>
      </c>
      <c r="AU505" s="153" t="s">
        <v>162</v>
      </c>
      <c r="AV505" s="13" t="s">
        <v>90</v>
      </c>
      <c r="AW505" s="13" t="s">
        <v>34</v>
      </c>
      <c r="AX505" s="13" t="s">
        <v>80</v>
      </c>
      <c r="AY505" s="153" t="s">
        <v>152</v>
      </c>
    </row>
    <row r="506" spans="2:65" s="13" customFormat="1" ht="11.25">
      <c r="B506" s="152"/>
      <c r="D506" s="146" t="s">
        <v>164</v>
      </c>
      <c r="E506" s="153" t="s">
        <v>1</v>
      </c>
      <c r="F506" s="154" t="s">
        <v>765</v>
      </c>
      <c r="H506" s="155">
        <v>2</v>
      </c>
      <c r="I506" s="156"/>
      <c r="L506" s="152"/>
      <c r="M506" s="157"/>
      <c r="T506" s="158"/>
      <c r="AT506" s="153" t="s">
        <v>164</v>
      </c>
      <c r="AU506" s="153" t="s">
        <v>162</v>
      </c>
      <c r="AV506" s="13" t="s">
        <v>90</v>
      </c>
      <c r="AW506" s="13" t="s">
        <v>34</v>
      </c>
      <c r="AX506" s="13" t="s">
        <v>80</v>
      </c>
      <c r="AY506" s="153" t="s">
        <v>152</v>
      </c>
    </row>
    <row r="507" spans="2:65" s="13" customFormat="1" ht="11.25">
      <c r="B507" s="152"/>
      <c r="D507" s="146" t="s">
        <v>164</v>
      </c>
      <c r="E507" s="153" t="s">
        <v>1</v>
      </c>
      <c r="F507" s="154" t="s">
        <v>766</v>
      </c>
      <c r="H507" s="155">
        <v>1</v>
      </c>
      <c r="I507" s="156"/>
      <c r="L507" s="152"/>
      <c r="M507" s="157"/>
      <c r="T507" s="158"/>
      <c r="AT507" s="153" t="s">
        <v>164</v>
      </c>
      <c r="AU507" s="153" t="s">
        <v>162</v>
      </c>
      <c r="AV507" s="13" t="s">
        <v>90</v>
      </c>
      <c r="AW507" s="13" t="s">
        <v>34</v>
      </c>
      <c r="AX507" s="13" t="s">
        <v>80</v>
      </c>
      <c r="AY507" s="153" t="s">
        <v>152</v>
      </c>
    </row>
    <row r="508" spans="2:65" s="13" customFormat="1" ht="11.25">
      <c r="B508" s="152"/>
      <c r="D508" s="146" t="s">
        <v>164</v>
      </c>
      <c r="E508" s="153" t="s">
        <v>1</v>
      </c>
      <c r="F508" s="154" t="s">
        <v>767</v>
      </c>
      <c r="H508" s="155">
        <v>3</v>
      </c>
      <c r="I508" s="156"/>
      <c r="L508" s="152"/>
      <c r="M508" s="157"/>
      <c r="T508" s="158"/>
      <c r="AT508" s="153" t="s">
        <v>164</v>
      </c>
      <c r="AU508" s="153" t="s">
        <v>162</v>
      </c>
      <c r="AV508" s="13" t="s">
        <v>90</v>
      </c>
      <c r="AW508" s="13" t="s">
        <v>34</v>
      </c>
      <c r="AX508" s="13" t="s">
        <v>80</v>
      </c>
      <c r="AY508" s="153" t="s">
        <v>152</v>
      </c>
    </row>
    <row r="509" spans="2:65" s="14" customFormat="1" ht="11.25">
      <c r="B509" s="159"/>
      <c r="D509" s="146" t="s">
        <v>164</v>
      </c>
      <c r="E509" s="160" t="s">
        <v>1</v>
      </c>
      <c r="F509" s="161" t="s">
        <v>169</v>
      </c>
      <c r="H509" s="162">
        <v>8</v>
      </c>
      <c r="I509" s="163"/>
      <c r="L509" s="159"/>
      <c r="M509" s="164"/>
      <c r="T509" s="165"/>
      <c r="AT509" s="160" t="s">
        <v>164</v>
      </c>
      <c r="AU509" s="160" t="s">
        <v>162</v>
      </c>
      <c r="AV509" s="14" t="s">
        <v>161</v>
      </c>
      <c r="AW509" s="14" t="s">
        <v>34</v>
      </c>
      <c r="AX509" s="14" t="s">
        <v>88</v>
      </c>
      <c r="AY509" s="160" t="s">
        <v>152</v>
      </c>
    </row>
    <row r="510" spans="2:65" s="1" customFormat="1" ht="24.2" customHeight="1">
      <c r="B510" s="32"/>
      <c r="C510" s="173" t="s">
        <v>768</v>
      </c>
      <c r="D510" s="173" t="s">
        <v>247</v>
      </c>
      <c r="E510" s="174" t="s">
        <v>769</v>
      </c>
      <c r="F510" s="175" t="s">
        <v>770</v>
      </c>
      <c r="G510" s="176" t="s">
        <v>401</v>
      </c>
      <c r="H510" s="177">
        <v>10</v>
      </c>
      <c r="I510" s="178"/>
      <c r="J510" s="179">
        <f>ROUND(I510*H510,2)</f>
        <v>0</v>
      </c>
      <c r="K510" s="175" t="s">
        <v>160</v>
      </c>
      <c r="L510" s="180"/>
      <c r="M510" s="181" t="s">
        <v>1</v>
      </c>
      <c r="N510" s="182" t="s">
        <v>45</v>
      </c>
      <c r="P510" s="141">
        <f>O510*H510</f>
        <v>0</v>
      </c>
      <c r="Q510" s="141">
        <v>2.5999999999999999E-3</v>
      </c>
      <c r="R510" s="141">
        <f>Q510*H510</f>
        <v>2.5999999999999999E-2</v>
      </c>
      <c r="S510" s="141">
        <v>0</v>
      </c>
      <c r="T510" s="142">
        <f>S510*H510</f>
        <v>0</v>
      </c>
      <c r="AR510" s="143" t="s">
        <v>221</v>
      </c>
      <c r="AT510" s="143" t="s">
        <v>247</v>
      </c>
      <c r="AU510" s="143" t="s">
        <v>162</v>
      </c>
      <c r="AY510" s="17" t="s">
        <v>152</v>
      </c>
      <c r="BE510" s="144">
        <f>IF(N510="základní",J510,0)</f>
        <v>0</v>
      </c>
      <c r="BF510" s="144">
        <f>IF(N510="snížená",J510,0)</f>
        <v>0</v>
      </c>
      <c r="BG510" s="144">
        <f>IF(N510="zákl. přenesená",J510,0)</f>
        <v>0</v>
      </c>
      <c r="BH510" s="144">
        <f>IF(N510="sníž. přenesená",J510,0)</f>
        <v>0</v>
      </c>
      <c r="BI510" s="144">
        <f>IF(N510="nulová",J510,0)</f>
        <v>0</v>
      </c>
      <c r="BJ510" s="17" t="s">
        <v>88</v>
      </c>
      <c r="BK510" s="144">
        <f>ROUND(I510*H510,2)</f>
        <v>0</v>
      </c>
      <c r="BL510" s="17" t="s">
        <v>161</v>
      </c>
      <c r="BM510" s="143" t="s">
        <v>771</v>
      </c>
    </row>
    <row r="511" spans="2:65" s="13" customFormat="1" ht="11.25">
      <c r="B511" s="152"/>
      <c r="D511" s="146" t="s">
        <v>164</v>
      </c>
      <c r="E511" s="153" t="s">
        <v>1</v>
      </c>
      <c r="F511" s="154" t="s">
        <v>772</v>
      </c>
      <c r="H511" s="155">
        <v>10</v>
      </c>
      <c r="I511" s="156"/>
      <c r="L511" s="152"/>
      <c r="M511" s="157"/>
      <c r="T511" s="158"/>
      <c r="AT511" s="153" t="s">
        <v>164</v>
      </c>
      <c r="AU511" s="153" t="s">
        <v>162</v>
      </c>
      <c r="AV511" s="13" t="s">
        <v>90</v>
      </c>
      <c r="AW511" s="13" t="s">
        <v>34</v>
      </c>
      <c r="AX511" s="13" t="s">
        <v>88</v>
      </c>
      <c r="AY511" s="153" t="s">
        <v>152</v>
      </c>
    </row>
    <row r="512" spans="2:65" s="1" customFormat="1" ht="16.5" customHeight="1">
      <c r="B512" s="32"/>
      <c r="C512" s="173" t="s">
        <v>773</v>
      </c>
      <c r="D512" s="173" t="s">
        <v>247</v>
      </c>
      <c r="E512" s="174" t="s">
        <v>774</v>
      </c>
      <c r="F512" s="175" t="s">
        <v>775</v>
      </c>
      <c r="G512" s="176" t="s">
        <v>401</v>
      </c>
      <c r="H512" s="177">
        <v>6</v>
      </c>
      <c r="I512" s="178"/>
      <c r="J512" s="179">
        <f>ROUND(I512*H512,2)</f>
        <v>0</v>
      </c>
      <c r="K512" s="175" t="s">
        <v>160</v>
      </c>
      <c r="L512" s="180"/>
      <c r="M512" s="181" t="s">
        <v>1</v>
      </c>
      <c r="N512" s="182" t="s">
        <v>45</v>
      </c>
      <c r="P512" s="141">
        <f>O512*H512</f>
        <v>0</v>
      </c>
      <c r="Q512" s="141">
        <v>7.7000000000000002E-3</v>
      </c>
      <c r="R512" s="141">
        <f>Q512*H512</f>
        <v>4.6200000000000005E-2</v>
      </c>
      <c r="S512" s="141">
        <v>0</v>
      </c>
      <c r="T512" s="142">
        <f>S512*H512</f>
        <v>0</v>
      </c>
      <c r="AR512" s="143" t="s">
        <v>221</v>
      </c>
      <c r="AT512" s="143" t="s">
        <v>247</v>
      </c>
      <c r="AU512" s="143" t="s">
        <v>162</v>
      </c>
      <c r="AY512" s="17" t="s">
        <v>152</v>
      </c>
      <c r="BE512" s="144">
        <f>IF(N512="základní",J512,0)</f>
        <v>0</v>
      </c>
      <c r="BF512" s="144">
        <f>IF(N512="snížená",J512,0)</f>
        <v>0</v>
      </c>
      <c r="BG512" s="144">
        <f>IF(N512="zákl. přenesená",J512,0)</f>
        <v>0</v>
      </c>
      <c r="BH512" s="144">
        <f>IF(N512="sníž. přenesená",J512,0)</f>
        <v>0</v>
      </c>
      <c r="BI512" s="144">
        <f>IF(N512="nulová",J512,0)</f>
        <v>0</v>
      </c>
      <c r="BJ512" s="17" t="s">
        <v>88</v>
      </c>
      <c r="BK512" s="144">
        <f>ROUND(I512*H512,2)</f>
        <v>0</v>
      </c>
      <c r="BL512" s="17" t="s">
        <v>161</v>
      </c>
      <c r="BM512" s="143" t="s">
        <v>776</v>
      </c>
    </row>
    <row r="513" spans="2:65" s="13" customFormat="1" ht="11.25">
      <c r="B513" s="152"/>
      <c r="D513" s="146" t="s">
        <v>164</v>
      </c>
      <c r="E513" s="153" t="s">
        <v>1</v>
      </c>
      <c r="F513" s="154" t="s">
        <v>777</v>
      </c>
      <c r="H513" s="155">
        <v>3</v>
      </c>
      <c r="I513" s="156"/>
      <c r="L513" s="152"/>
      <c r="M513" s="157"/>
      <c r="T513" s="158"/>
      <c r="AT513" s="153" t="s">
        <v>164</v>
      </c>
      <c r="AU513" s="153" t="s">
        <v>162</v>
      </c>
      <c r="AV513" s="13" t="s">
        <v>90</v>
      </c>
      <c r="AW513" s="13" t="s">
        <v>34</v>
      </c>
      <c r="AX513" s="13" t="s">
        <v>80</v>
      </c>
      <c r="AY513" s="153" t="s">
        <v>152</v>
      </c>
    </row>
    <row r="514" spans="2:65" s="13" customFormat="1" ht="11.25">
      <c r="B514" s="152"/>
      <c r="D514" s="146" t="s">
        <v>164</v>
      </c>
      <c r="E514" s="153" t="s">
        <v>1</v>
      </c>
      <c r="F514" s="154" t="s">
        <v>778</v>
      </c>
      <c r="H514" s="155">
        <v>3</v>
      </c>
      <c r="I514" s="156"/>
      <c r="L514" s="152"/>
      <c r="M514" s="157"/>
      <c r="T514" s="158"/>
      <c r="AT514" s="153" t="s">
        <v>164</v>
      </c>
      <c r="AU514" s="153" t="s">
        <v>162</v>
      </c>
      <c r="AV514" s="13" t="s">
        <v>90</v>
      </c>
      <c r="AW514" s="13" t="s">
        <v>34</v>
      </c>
      <c r="AX514" s="13" t="s">
        <v>80</v>
      </c>
      <c r="AY514" s="153" t="s">
        <v>152</v>
      </c>
    </row>
    <row r="515" spans="2:65" s="14" customFormat="1" ht="11.25">
      <c r="B515" s="159"/>
      <c r="D515" s="146" t="s">
        <v>164</v>
      </c>
      <c r="E515" s="160" t="s">
        <v>1</v>
      </c>
      <c r="F515" s="161" t="s">
        <v>169</v>
      </c>
      <c r="H515" s="162">
        <v>6</v>
      </c>
      <c r="I515" s="163"/>
      <c r="L515" s="159"/>
      <c r="M515" s="164"/>
      <c r="T515" s="165"/>
      <c r="AT515" s="160" t="s">
        <v>164</v>
      </c>
      <c r="AU515" s="160" t="s">
        <v>162</v>
      </c>
      <c r="AV515" s="14" t="s">
        <v>161</v>
      </c>
      <c r="AW515" s="14" t="s">
        <v>34</v>
      </c>
      <c r="AX515" s="14" t="s">
        <v>88</v>
      </c>
      <c r="AY515" s="160" t="s">
        <v>152</v>
      </c>
    </row>
    <row r="516" spans="2:65" s="1" customFormat="1" ht="24.2" customHeight="1">
      <c r="B516" s="32"/>
      <c r="C516" s="173" t="s">
        <v>779</v>
      </c>
      <c r="D516" s="173" t="s">
        <v>247</v>
      </c>
      <c r="E516" s="174" t="s">
        <v>780</v>
      </c>
      <c r="F516" s="175" t="s">
        <v>781</v>
      </c>
      <c r="G516" s="176" t="s">
        <v>401</v>
      </c>
      <c r="H516" s="177">
        <v>3</v>
      </c>
      <c r="I516" s="178"/>
      <c r="J516" s="179">
        <f>ROUND(I516*H516,2)</f>
        <v>0</v>
      </c>
      <c r="K516" s="175" t="s">
        <v>160</v>
      </c>
      <c r="L516" s="180"/>
      <c r="M516" s="181" t="s">
        <v>1</v>
      </c>
      <c r="N516" s="182" t="s">
        <v>45</v>
      </c>
      <c r="P516" s="141">
        <f>O516*H516</f>
        <v>0</v>
      </c>
      <c r="Q516" s="141">
        <v>5.5999999999999999E-3</v>
      </c>
      <c r="R516" s="141">
        <f>Q516*H516</f>
        <v>1.6799999999999999E-2</v>
      </c>
      <c r="S516" s="141">
        <v>0</v>
      </c>
      <c r="T516" s="142">
        <f>S516*H516</f>
        <v>0</v>
      </c>
      <c r="AR516" s="143" t="s">
        <v>221</v>
      </c>
      <c r="AT516" s="143" t="s">
        <v>247</v>
      </c>
      <c r="AU516" s="143" t="s">
        <v>162</v>
      </c>
      <c r="AY516" s="17" t="s">
        <v>152</v>
      </c>
      <c r="BE516" s="144">
        <f>IF(N516="základní",J516,0)</f>
        <v>0</v>
      </c>
      <c r="BF516" s="144">
        <f>IF(N516="snížená",J516,0)</f>
        <v>0</v>
      </c>
      <c r="BG516" s="144">
        <f>IF(N516="zákl. přenesená",J516,0)</f>
        <v>0</v>
      </c>
      <c r="BH516" s="144">
        <f>IF(N516="sníž. přenesená",J516,0)</f>
        <v>0</v>
      </c>
      <c r="BI516" s="144">
        <f>IF(N516="nulová",J516,0)</f>
        <v>0</v>
      </c>
      <c r="BJ516" s="17" t="s">
        <v>88</v>
      </c>
      <c r="BK516" s="144">
        <f>ROUND(I516*H516,2)</f>
        <v>0</v>
      </c>
      <c r="BL516" s="17" t="s">
        <v>161</v>
      </c>
      <c r="BM516" s="143" t="s">
        <v>782</v>
      </c>
    </row>
    <row r="517" spans="2:65" s="13" customFormat="1" ht="11.25">
      <c r="B517" s="152"/>
      <c r="D517" s="146" t="s">
        <v>164</v>
      </c>
      <c r="E517" s="153" t="s">
        <v>1</v>
      </c>
      <c r="F517" s="154" t="s">
        <v>783</v>
      </c>
      <c r="H517" s="155">
        <v>3</v>
      </c>
      <c r="I517" s="156"/>
      <c r="L517" s="152"/>
      <c r="M517" s="157"/>
      <c r="T517" s="158"/>
      <c r="AT517" s="153" t="s">
        <v>164</v>
      </c>
      <c r="AU517" s="153" t="s">
        <v>162</v>
      </c>
      <c r="AV517" s="13" t="s">
        <v>90</v>
      </c>
      <c r="AW517" s="13" t="s">
        <v>34</v>
      </c>
      <c r="AX517" s="13" t="s">
        <v>88</v>
      </c>
      <c r="AY517" s="153" t="s">
        <v>152</v>
      </c>
    </row>
    <row r="518" spans="2:65" s="1" customFormat="1" ht="24.2" customHeight="1">
      <c r="B518" s="32"/>
      <c r="C518" s="173" t="s">
        <v>784</v>
      </c>
      <c r="D518" s="173" t="s">
        <v>247</v>
      </c>
      <c r="E518" s="174" t="s">
        <v>785</v>
      </c>
      <c r="F518" s="175" t="s">
        <v>786</v>
      </c>
      <c r="G518" s="176" t="s">
        <v>401</v>
      </c>
      <c r="H518" s="177">
        <v>4</v>
      </c>
      <c r="I518" s="178"/>
      <c r="J518" s="179">
        <f>ROUND(I518*H518,2)</f>
        <v>0</v>
      </c>
      <c r="K518" s="175" t="s">
        <v>160</v>
      </c>
      <c r="L518" s="180"/>
      <c r="M518" s="181" t="s">
        <v>1</v>
      </c>
      <c r="N518" s="182" t="s">
        <v>45</v>
      </c>
      <c r="P518" s="141">
        <f>O518*H518</f>
        <v>0</v>
      </c>
      <c r="Q518" s="141">
        <v>4.4999999999999997E-3</v>
      </c>
      <c r="R518" s="141">
        <f>Q518*H518</f>
        <v>1.7999999999999999E-2</v>
      </c>
      <c r="S518" s="141">
        <v>0</v>
      </c>
      <c r="T518" s="142">
        <f>S518*H518</f>
        <v>0</v>
      </c>
      <c r="AR518" s="143" t="s">
        <v>221</v>
      </c>
      <c r="AT518" s="143" t="s">
        <v>247</v>
      </c>
      <c r="AU518" s="143" t="s">
        <v>162</v>
      </c>
      <c r="AY518" s="17" t="s">
        <v>152</v>
      </c>
      <c r="BE518" s="144">
        <f>IF(N518="základní",J518,0)</f>
        <v>0</v>
      </c>
      <c r="BF518" s="144">
        <f>IF(N518="snížená",J518,0)</f>
        <v>0</v>
      </c>
      <c r="BG518" s="144">
        <f>IF(N518="zákl. přenesená",J518,0)</f>
        <v>0</v>
      </c>
      <c r="BH518" s="144">
        <f>IF(N518="sníž. přenesená",J518,0)</f>
        <v>0</v>
      </c>
      <c r="BI518" s="144">
        <f>IF(N518="nulová",J518,0)</f>
        <v>0</v>
      </c>
      <c r="BJ518" s="17" t="s">
        <v>88</v>
      </c>
      <c r="BK518" s="144">
        <f>ROUND(I518*H518,2)</f>
        <v>0</v>
      </c>
      <c r="BL518" s="17" t="s">
        <v>161</v>
      </c>
      <c r="BM518" s="143" t="s">
        <v>787</v>
      </c>
    </row>
    <row r="519" spans="2:65" s="13" customFormat="1" ht="11.25">
      <c r="B519" s="152"/>
      <c r="D519" s="146" t="s">
        <v>164</v>
      </c>
      <c r="E519" s="153" t="s">
        <v>1</v>
      </c>
      <c r="F519" s="154" t="s">
        <v>788</v>
      </c>
      <c r="H519" s="155">
        <v>4</v>
      </c>
      <c r="I519" s="156"/>
      <c r="L519" s="152"/>
      <c r="M519" s="157"/>
      <c r="T519" s="158"/>
      <c r="AT519" s="153" t="s">
        <v>164</v>
      </c>
      <c r="AU519" s="153" t="s">
        <v>162</v>
      </c>
      <c r="AV519" s="13" t="s">
        <v>90</v>
      </c>
      <c r="AW519" s="13" t="s">
        <v>34</v>
      </c>
      <c r="AX519" s="13" t="s">
        <v>88</v>
      </c>
      <c r="AY519" s="153" t="s">
        <v>152</v>
      </c>
    </row>
    <row r="520" spans="2:65" s="1" customFormat="1" ht="24.2" customHeight="1">
      <c r="B520" s="32"/>
      <c r="C520" s="173" t="s">
        <v>789</v>
      </c>
      <c r="D520" s="173" t="s">
        <v>247</v>
      </c>
      <c r="E520" s="174" t="s">
        <v>790</v>
      </c>
      <c r="F520" s="175" t="s">
        <v>791</v>
      </c>
      <c r="G520" s="176" t="s">
        <v>401</v>
      </c>
      <c r="H520" s="177">
        <v>5</v>
      </c>
      <c r="I520" s="178"/>
      <c r="J520" s="179">
        <f>ROUND(I520*H520,2)</f>
        <v>0</v>
      </c>
      <c r="K520" s="175" t="s">
        <v>160</v>
      </c>
      <c r="L520" s="180"/>
      <c r="M520" s="181" t="s">
        <v>1</v>
      </c>
      <c r="N520" s="182" t="s">
        <v>45</v>
      </c>
      <c r="P520" s="141">
        <f>O520*H520</f>
        <v>0</v>
      </c>
      <c r="Q520" s="141">
        <v>6.8999999999999999E-3</v>
      </c>
      <c r="R520" s="141">
        <f>Q520*H520</f>
        <v>3.4500000000000003E-2</v>
      </c>
      <c r="S520" s="141">
        <v>0</v>
      </c>
      <c r="T520" s="142">
        <f>S520*H520</f>
        <v>0</v>
      </c>
      <c r="AR520" s="143" t="s">
        <v>221</v>
      </c>
      <c r="AT520" s="143" t="s">
        <v>247</v>
      </c>
      <c r="AU520" s="143" t="s">
        <v>162</v>
      </c>
      <c r="AY520" s="17" t="s">
        <v>152</v>
      </c>
      <c r="BE520" s="144">
        <f>IF(N520="základní",J520,0)</f>
        <v>0</v>
      </c>
      <c r="BF520" s="144">
        <f>IF(N520="snížená",J520,0)</f>
        <v>0</v>
      </c>
      <c r="BG520" s="144">
        <f>IF(N520="zákl. přenesená",J520,0)</f>
        <v>0</v>
      </c>
      <c r="BH520" s="144">
        <f>IF(N520="sníž. přenesená",J520,0)</f>
        <v>0</v>
      </c>
      <c r="BI520" s="144">
        <f>IF(N520="nulová",J520,0)</f>
        <v>0</v>
      </c>
      <c r="BJ520" s="17" t="s">
        <v>88</v>
      </c>
      <c r="BK520" s="144">
        <f>ROUND(I520*H520,2)</f>
        <v>0</v>
      </c>
      <c r="BL520" s="17" t="s">
        <v>161</v>
      </c>
      <c r="BM520" s="143" t="s">
        <v>792</v>
      </c>
    </row>
    <row r="521" spans="2:65" s="13" customFormat="1" ht="11.25">
      <c r="B521" s="152"/>
      <c r="D521" s="146" t="s">
        <v>164</v>
      </c>
      <c r="E521" s="153" t="s">
        <v>1</v>
      </c>
      <c r="F521" s="154" t="s">
        <v>793</v>
      </c>
      <c r="H521" s="155">
        <v>5</v>
      </c>
      <c r="I521" s="156"/>
      <c r="L521" s="152"/>
      <c r="M521" s="157"/>
      <c r="T521" s="158"/>
      <c r="AT521" s="153" t="s">
        <v>164</v>
      </c>
      <c r="AU521" s="153" t="s">
        <v>162</v>
      </c>
      <c r="AV521" s="13" t="s">
        <v>90</v>
      </c>
      <c r="AW521" s="13" t="s">
        <v>34</v>
      </c>
      <c r="AX521" s="13" t="s">
        <v>88</v>
      </c>
      <c r="AY521" s="153" t="s">
        <v>152</v>
      </c>
    </row>
    <row r="522" spans="2:65" s="1" customFormat="1" ht="24.2" customHeight="1">
      <c r="B522" s="32"/>
      <c r="C522" s="173" t="s">
        <v>794</v>
      </c>
      <c r="D522" s="173" t="s">
        <v>247</v>
      </c>
      <c r="E522" s="174" t="s">
        <v>795</v>
      </c>
      <c r="F522" s="175" t="s">
        <v>796</v>
      </c>
      <c r="G522" s="176" t="s">
        <v>401</v>
      </c>
      <c r="H522" s="177">
        <v>2</v>
      </c>
      <c r="I522" s="178"/>
      <c r="J522" s="179">
        <f>ROUND(I522*H522,2)</f>
        <v>0</v>
      </c>
      <c r="K522" s="175" t="s">
        <v>160</v>
      </c>
      <c r="L522" s="180"/>
      <c r="M522" s="181" t="s">
        <v>1</v>
      </c>
      <c r="N522" s="182" t="s">
        <v>45</v>
      </c>
      <c r="P522" s="141">
        <f>O522*H522</f>
        <v>0</v>
      </c>
      <c r="Q522" s="141">
        <v>5.3E-3</v>
      </c>
      <c r="R522" s="141">
        <f>Q522*H522</f>
        <v>1.06E-2</v>
      </c>
      <c r="S522" s="141">
        <v>0</v>
      </c>
      <c r="T522" s="142">
        <f>S522*H522</f>
        <v>0</v>
      </c>
      <c r="AR522" s="143" t="s">
        <v>221</v>
      </c>
      <c r="AT522" s="143" t="s">
        <v>247</v>
      </c>
      <c r="AU522" s="143" t="s">
        <v>162</v>
      </c>
      <c r="AY522" s="17" t="s">
        <v>152</v>
      </c>
      <c r="BE522" s="144">
        <f>IF(N522="základní",J522,0)</f>
        <v>0</v>
      </c>
      <c r="BF522" s="144">
        <f>IF(N522="snížená",J522,0)</f>
        <v>0</v>
      </c>
      <c r="BG522" s="144">
        <f>IF(N522="zákl. přenesená",J522,0)</f>
        <v>0</v>
      </c>
      <c r="BH522" s="144">
        <f>IF(N522="sníž. přenesená",J522,0)</f>
        <v>0</v>
      </c>
      <c r="BI522" s="144">
        <f>IF(N522="nulová",J522,0)</f>
        <v>0</v>
      </c>
      <c r="BJ522" s="17" t="s">
        <v>88</v>
      </c>
      <c r="BK522" s="144">
        <f>ROUND(I522*H522,2)</f>
        <v>0</v>
      </c>
      <c r="BL522" s="17" t="s">
        <v>161</v>
      </c>
      <c r="BM522" s="143" t="s">
        <v>797</v>
      </c>
    </row>
    <row r="523" spans="2:65" s="13" customFormat="1" ht="11.25">
      <c r="B523" s="152"/>
      <c r="D523" s="146" t="s">
        <v>164</v>
      </c>
      <c r="E523" s="153" t="s">
        <v>1</v>
      </c>
      <c r="F523" s="154" t="s">
        <v>798</v>
      </c>
      <c r="H523" s="155">
        <v>1</v>
      </c>
      <c r="I523" s="156"/>
      <c r="L523" s="152"/>
      <c r="M523" s="157"/>
      <c r="T523" s="158"/>
      <c r="AT523" s="153" t="s">
        <v>164</v>
      </c>
      <c r="AU523" s="153" t="s">
        <v>162</v>
      </c>
      <c r="AV523" s="13" t="s">
        <v>90</v>
      </c>
      <c r="AW523" s="13" t="s">
        <v>34</v>
      </c>
      <c r="AX523" s="13" t="s">
        <v>80</v>
      </c>
      <c r="AY523" s="153" t="s">
        <v>152</v>
      </c>
    </row>
    <row r="524" spans="2:65" s="13" customFormat="1" ht="11.25">
      <c r="B524" s="152"/>
      <c r="D524" s="146" t="s">
        <v>164</v>
      </c>
      <c r="E524" s="153" t="s">
        <v>1</v>
      </c>
      <c r="F524" s="154" t="s">
        <v>799</v>
      </c>
      <c r="H524" s="155">
        <v>1</v>
      </c>
      <c r="I524" s="156"/>
      <c r="L524" s="152"/>
      <c r="M524" s="157"/>
      <c r="T524" s="158"/>
      <c r="AT524" s="153" t="s">
        <v>164</v>
      </c>
      <c r="AU524" s="153" t="s">
        <v>162</v>
      </c>
      <c r="AV524" s="13" t="s">
        <v>90</v>
      </c>
      <c r="AW524" s="13" t="s">
        <v>34</v>
      </c>
      <c r="AX524" s="13" t="s">
        <v>80</v>
      </c>
      <c r="AY524" s="153" t="s">
        <v>152</v>
      </c>
    </row>
    <row r="525" spans="2:65" s="14" customFormat="1" ht="11.25">
      <c r="B525" s="159"/>
      <c r="D525" s="146" t="s">
        <v>164</v>
      </c>
      <c r="E525" s="160" t="s">
        <v>1</v>
      </c>
      <c r="F525" s="161" t="s">
        <v>169</v>
      </c>
      <c r="H525" s="162">
        <v>2</v>
      </c>
      <c r="I525" s="163"/>
      <c r="L525" s="159"/>
      <c r="M525" s="164"/>
      <c r="T525" s="165"/>
      <c r="AT525" s="160" t="s">
        <v>164</v>
      </c>
      <c r="AU525" s="160" t="s">
        <v>162</v>
      </c>
      <c r="AV525" s="14" t="s">
        <v>161</v>
      </c>
      <c r="AW525" s="14" t="s">
        <v>34</v>
      </c>
      <c r="AX525" s="14" t="s">
        <v>88</v>
      </c>
      <c r="AY525" s="160" t="s">
        <v>152</v>
      </c>
    </row>
    <row r="526" spans="2:65" s="1" customFormat="1" ht="24.2" customHeight="1">
      <c r="B526" s="32"/>
      <c r="C526" s="173" t="s">
        <v>800</v>
      </c>
      <c r="D526" s="173" t="s">
        <v>247</v>
      </c>
      <c r="E526" s="174" t="s">
        <v>801</v>
      </c>
      <c r="F526" s="175" t="s">
        <v>802</v>
      </c>
      <c r="G526" s="176" t="s">
        <v>401</v>
      </c>
      <c r="H526" s="177">
        <v>10</v>
      </c>
      <c r="I526" s="178"/>
      <c r="J526" s="179">
        <f>ROUND(I526*H526,2)</f>
        <v>0</v>
      </c>
      <c r="K526" s="175" t="s">
        <v>160</v>
      </c>
      <c r="L526" s="180"/>
      <c r="M526" s="181" t="s">
        <v>1</v>
      </c>
      <c r="N526" s="182" t="s">
        <v>45</v>
      </c>
      <c r="P526" s="141">
        <f>O526*H526</f>
        <v>0</v>
      </c>
      <c r="Q526" s="141">
        <v>2.5000000000000001E-3</v>
      </c>
      <c r="R526" s="141">
        <f>Q526*H526</f>
        <v>2.5000000000000001E-2</v>
      </c>
      <c r="S526" s="141">
        <v>0</v>
      </c>
      <c r="T526" s="142">
        <f>S526*H526</f>
        <v>0</v>
      </c>
      <c r="AR526" s="143" t="s">
        <v>221</v>
      </c>
      <c r="AT526" s="143" t="s">
        <v>247</v>
      </c>
      <c r="AU526" s="143" t="s">
        <v>162</v>
      </c>
      <c r="AY526" s="17" t="s">
        <v>152</v>
      </c>
      <c r="BE526" s="144">
        <f>IF(N526="základní",J526,0)</f>
        <v>0</v>
      </c>
      <c r="BF526" s="144">
        <f>IF(N526="snížená",J526,0)</f>
        <v>0</v>
      </c>
      <c r="BG526" s="144">
        <f>IF(N526="zákl. přenesená",J526,0)</f>
        <v>0</v>
      </c>
      <c r="BH526" s="144">
        <f>IF(N526="sníž. přenesená",J526,0)</f>
        <v>0</v>
      </c>
      <c r="BI526" s="144">
        <f>IF(N526="nulová",J526,0)</f>
        <v>0</v>
      </c>
      <c r="BJ526" s="17" t="s">
        <v>88</v>
      </c>
      <c r="BK526" s="144">
        <f>ROUND(I526*H526,2)</f>
        <v>0</v>
      </c>
      <c r="BL526" s="17" t="s">
        <v>161</v>
      </c>
      <c r="BM526" s="143" t="s">
        <v>803</v>
      </c>
    </row>
    <row r="527" spans="2:65" s="13" customFormat="1" ht="11.25">
      <c r="B527" s="152"/>
      <c r="D527" s="146" t="s">
        <v>164</v>
      </c>
      <c r="E527" s="153" t="s">
        <v>1</v>
      </c>
      <c r="F527" s="154" t="s">
        <v>804</v>
      </c>
      <c r="H527" s="155">
        <v>10</v>
      </c>
      <c r="I527" s="156"/>
      <c r="L527" s="152"/>
      <c r="M527" s="157"/>
      <c r="T527" s="158"/>
      <c r="AT527" s="153" t="s">
        <v>164</v>
      </c>
      <c r="AU527" s="153" t="s">
        <v>162</v>
      </c>
      <c r="AV527" s="13" t="s">
        <v>90</v>
      </c>
      <c r="AW527" s="13" t="s">
        <v>34</v>
      </c>
      <c r="AX527" s="13" t="s">
        <v>88</v>
      </c>
      <c r="AY527" s="153" t="s">
        <v>152</v>
      </c>
    </row>
    <row r="528" spans="2:65" s="1" customFormat="1" ht="16.5" customHeight="1">
      <c r="B528" s="32"/>
      <c r="C528" s="173" t="s">
        <v>805</v>
      </c>
      <c r="D528" s="173" t="s">
        <v>247</v>
      </c>
      <c r="E528" s="174" t="s">
        <v>806</v>
      </c>
      <c r="F528" s="175" t="s">
        <v>807</v>
      </c>
      <c r="G528" s="176" t="s">
        <v>401</v>
      </c>
      <c r="H528" s="177">
        <v>2</v>
      </c>
      <c r="I528" s="178"/>
      <c r="J528" s="179">
        <f>ROUND(I528*H528,2)</f>
        <v>0</v>
      </c>
      <c r="K528" s="175" t="s">
        <v>160</v>
      </c>
      <c r="L528" s="180"/>
      <c r="M528" s="181" t="s">
        <v>1</v>
      </c>
      <c r="N528" s="182" t="s">
        <v>45</v>
      </c>
      <c r="P528" s="141">
        <f>O528*H528</f>
        <v>0</v>
      </c>
      <c r="Q528" s="141">
        <v>3.5000000000000001E-3</v>
      </c>
      <c r="R528" s="141">
        <f>Q528*H528</f>
        <v>7.0000000000000001E-3</v>
      </c>
      <c r="S528" s="141">
        <v>0</v>
      </c>
      <c r="T528" s="142">
        <f>S528*H528</f>
        <v>0</v>
      </c>
      <c r="AR528" s="143" t="s">
        <v>221</v>
      </c>
      <c r="AT528" s="143" t="s">
        <v>247</v>
      </c>
      <c r="AU528" s="143" t="s">
        <v>162</v>
      </c>
      <c r="AY528" s="17" t="s">
        <v>152</v>
      </c>
      <c r="BE528" s="144">
        <f>IF(N528="základní",J528,0)</f>
        <v>0</v>
      </c>
      <c r="BF528" s="144">
        <f>IF(N528="snížená",J528,0)</f>
        <v>0</v>
      </c>
      <c r="BG528" s="144">
        <f>IF(N528="zákl. přenesená",J528,0)</f>
        <v>0</v>
      </c>
      <c r="BH528" s="144">
        <f>IF(N528="sníž. přenesená",J528,0)</f>
        <v>0</v>
      </c>
      <c r="BI528" s="144">
        <f>IF(N528="nulová",J528,0)</f>
        <v>0</v>
      </c>
      <c r="BJ528" s="17" t="s">
        <v>88</v>
      </c>
      <c r="BK528" s="144">
        <f>ROUND(I528*H528,2)</f>
        <v>0</v>
      </c>
      <c r="BL528" s="17" t="s">
        <v>161</v>
      </c>
      <c r="BM528" s="143" t="s">
        <v>808</v>
      </c>
    </row>
    <row r="529" spans="2:65" s="13" customFormat="1" ht="11.25">
      <c r="B529" s="152"/>
      <c r="D529" s="146" t="s">
        <v>164</v>
      </c>
      <c r="E529" s="153" t="s">
        <v>1</v>
      </c>
      <c r="F529" s="154" t="s">
        <v>809</v>
      </c>
      <c r="H529" s="155">
        <v>2</v>
      </c>
      <c r="I529" s="156"/>
      <c r="L529" s="152"/>
      <c r="M529" s="157"/>
      <c r="T529" s="158"/>
      <c r="AT529" s="153" t="s">
        <v>164</v>
      </c>
      <c r="AU529" s="153" t="s">
        <v>162</v>
      </c>
      <c r="AV529" s="13" t="s">
        <v>90</v>
      </c>
      <c r="AW529" s="13" t="s">
        <v>34</v>
      </c>
      <c r="AX529" s="13" t="s">
        <v>88</v>
      </c>
      <c r="AY529" s="153" t="s">
        <v>152</v>
      </c>
    </row>
    <row r="530" spans="2:65" s="1" customFormat="1" ht="21.75" customHeight="1">
      <c r="B530" s="32"/>
      <c r="C530" s="173" t="s">
        <v>810</v>
      </c>
      <c r="D530" s="173" t="s">
        <v>247</v>
      </c>
      <c r="E530" s="174" t="s">
        <v>811</v>
      </c>
      <c r="F530" s="175" t="s">
        <v>812</v>
      </c>
      <c r="G530" s="176" t="s">
        <v>401</v>
      </c>
      <c r="H530" s="177">
        <v>2</v>
      </c>
      <c r="I530" s="178"/>
      <c r="J530" s="179">
        <f>ROUND(I530*H530,2)</f>
        <v>0</v>
      </c>
      <c r="K530" s="175" t="s">
        <v>160</v>
      </c>
      <c r="L530" s="180"/>
      <c r="M530" s="181" t="s">
        <v>1</v>
      </c>
      <c r="N530" s="182" t="s">
        <v>45</v>
      </c>
      <c r="P530" s="141">
        <f>O530*H530</f>
        <v>0</v>
      </c>
      <c r="Q530" s="141">
        <v>8.9999999999999998E-4</v>
      </c>
      <c r="R530" s="141">
        <f>Q530*H530</f>
        <v>1.8E-3</v>
      </c>
      <c r="S530" s="141">
        <v>0</v>
      </c>
      <c r="T530" s="142">
        <f>S530*H530</f>
        <v>0</v>
      </c>
      <c r="AR530" s="143" t="s">
        <v>221</v>
      </c>
      <c r="AT530" s="143" t="s">
        <v>247</v>
      </c>
      <c r="AU530" s="143" t="s">
        <v>162</v>
      </c>
      <c r="AY530" s="17" t="s">
        <v>152</v>
      </c>
      <c r="BE530" s="144">
        <f>IF(N530="základní",J530,0)</f>
        <v>0</v>
      </c>
      <c r="BF530" s="144">
        <f>IF(N530="snížená",J530,0)</f>
        <v>0</v>
      </c>
      <c r="BG530" s="144">
        <f>IF(N530="zákl. přenesená",J530,0)</f>
        <v>0</v>
      </c>
      <c r="BH530" s="144">
        <f>IF(N530="sníž. přenesená",J530,0)</f>
        <v>0</v>
      </c>
      <c r="BI530" s="144">
        <f>IF(N530="nulová",J530,0)</f>
        <v>0</v>
      </c>
      <c r="BJ530" s="17" t="s">
        <v>88</v>
      </c>
      <c r="BK530" s="144">
        <f>ROUND(I530*H530,2)</f>
        <v>0</v>
      </c>
      <c r="BL530" s="17" t="s">
        <v>161</v>
      </c>
      <c r="BM530" s="143" t="s">
        <v>813</v>
      </c>
    </row>
    <row r="531" spans="2:65" s="13" customFormat="1" ht="11.25">
      <c r="B531" s="152"/>
      <c r="D531" s="146" t="s">
        <v>164</v>
      </c>
      <c r="E531" s="153" t="s">
        <v>1</v>
      </c>
      <c r="F531" s="154" t="s">
        <v>814</v>
      </c>
      <c r="H531" s="155">
        <v>2</v>
      </c>
      <c r="I531" s="156"/>
      <c r="L531" s="152"/>
      <c r="M531" s="157"/>
      <c r="T531" s="158"/>
      <c r="AT531" s="153" t="s">
        <v>164</v>
      </c>
      <c r="AU531" s="153" t="s">
        <v>162</v>
      </c>
      <c r="AV531" s="13" t="s">
        <v>90</v>
      </c>
      <c r="AW531" s="13" t="s">
        <v>34</v>
      </c>
      <c r="AX531" s="13" t="s">
        <v>88</v>
      </c>
      <c r="AY531" s="153" t="s">
        <v>152</v>
      </c>
    </row>
    <row r="532" spans="2:65" s="1" customFormat="1" ht="16.5" customHeight="1">
      <c r="B532" s="32"/>
      <c r="C532" s="173" t="s">
        <v>815</v>
      </c>
      <c r="D532" s="173" t="s">
        <v>247</v>
      </c>
      <c r="E532" s="174" t="s">
        <v>816</v>
      </c>
      <c r="F532" s="175" t="s">
        <v>817</v>
      </c>
      <c r="G532" s="176" t="s">
        <v>401</v>
      </c>
      <c r="H532" s="177">
        <v>1</v>
      </c>
      <c r="I532" s="178"/>
      <c r="J532" s="179">
        <f>ROUND(I532*H532,2)</f>
        <v>0</v>
      </c>
      <c r="K532" s="175" t="s">
        <v>160</v>
      </c>
      <c r="L532" s="180"/>
      <c r="M532" s="181" t="s">
        <v>1</v>
      </c>
      <c r="N532" s="182" t="s">
        <v>45</v>
      </c>
      <c r="P532" s="141">
        <f>O532*H532</f>
        <v>0</v>
      </c>
      <c r="Q532" s="141">
        <v>1.6999999999999999E-3</v>
      </c>
      <c r="R532" s="141">
        <f>Q532*H532</f>
        <v>1.6999999999999999E-3</v>
      </c>
      <c r="S532" s="141">
        <v>0</v>
      </c>
      <c r="T532" s="142">
        <f>S532*H532</f>
        <v>0</v>
      </c>
      <c r="AR532" s="143" t="s">
        <v>221</v>
      </c>
      <c r="AT532" s="143" t="s">
        <v>247</v>
      </c>
      <c r="AU532" s="143" t="s">
        <v>162</v>
      </c>
      <c r="AY532" s="17" t="s">
        <v>152</v>
      </c>
      <c r="BE532" s="144">
        <f>IF(N532="základní",J532,0)</f>
        <v>0</v>
      </c>
      <c r="BF532" s="144">
        <f>IF(N532="snížená",J532,0)</f>
        <v>0</v>
      </c>
      <c r="BG532" s="144">
        <f>IF(N532="zákl. přenesená",J532,0)</f>
        <v>0</v>
      </c>
      <c r="BH532" s="144">
        <f>IF(N532="sníž. přenesená",J532,0)</f>
        <v>0</v>
      </c>
      <c r="BI532" s="144">
        <f>IF(N532="nulová",J532,0)</f>
        <v>0</v>
      </c>
      <c r="BJ532" s="17" t="s">
        <v>88</v>
      </c>
      <c r="BK532" s="144">
        <f>ROUND(I532*H532,2)</f>
        <v>0</v>
      </c>
      <c r="BL532" s="17" t="s">
        <v>161</v>
      </c>
      <c r="BM532" s="143" t="s">
        <v>818</v>
      </c>
    </row>
    <row r="533" spans="2:65" s="13" customFormat="1" ht="11.25">
      <c r="B533" s="152"/>
      <c r="D533" s="146" t="s">
        <v>164</v>
      </c>
      <c r="E533" s="153" t="s">
        <v>1</v>
      </c>
      <c r="F533" s="154" t="s">
        <v>819</v>
      </c>
      <c r="H533" s="155">
        <v>1</v>
      </c>
      <c r="I533" s="156"/>
      <c r="L533" s="152"/>
      <c r="M533" s="157"/>
      <c r="T533" s="158"/>
      <c r="AT533" s="153" t="s">
        <v>164</v>
      </c>
      <c r="AU533" s="153" t="s">
        <v>162</v>
      </c>
      <c r="AV533" s="13" t="s">
        <v>90</v>
      </c>
      <c r="AW533" s="13" t="s">
        <v>34</v>
      </c>
      <c r="AX533" s="13" t="s">
        <v>88</v>
      </c>
      <c r="AY533" s="153" t="s">
        <v>152</v>
      </c>
    </row>
    <row r="534" spans="2:65" s="1" customFormat="1" ht="24.2" customHeight="1">
      <c r="B534" s="32"/>
      <c r="C534" s="132" t="s">
        <v>820</v>
      </c>
      <c r="D534" s="132" t="s">
        <v>156</v>
      </c>
      <c r="E534" s="133" t="s">
        <v>821</v>
      </c>
      <c r="F534" s="134" t="s">
        <v>822</v>
      </c>
      <c r="G534" s="135" t="s">
        <v>401</v>
      </c>
      <c r="H534" s="136">
        <v>6</v>
      </c>
      <c r="I534" s="137"/>
      <c r="J534" s="138">
        <f>ROUND(I534*H534,2)</f>
        <v>0</v>
      </c>
      <c r="K534" s="134" t="s">
        <v>160</v>
      </c>
      <c r="L534" s="32"/>
      <c r="M534" s="139" t="s">
        <v>1</v>
      </c>
      <c r="N534" s="140" t="s">
        <v>45</v>
      </c>
      <c r="P534" s="141">
        <f>O534*H534</f>
        <v>0</v>
      </c>
      <c r="Q534" s="141">
        <v>1.0499999999999999E-3</v>
      </c>
      <c r="R534" s="141">
        <f>Q534*H534</f>
        <v>6.3E-3</v>
      </c>
      <c r="S534" s="141">
        <v>0</v>
      </c>
      <c r="T534" s="142">
        <f>S534*H534</f>
        <v>0</v>
      </c>
      <c r="AR534" s="143" t="s">
        <v>161</v>
      </c>
      <c r="AT534" s="143" t="s">
        <v>156</v>
      </c>
      <c r="AU534" s="143" t="s">
        <v>162</v>
      </c>
      <c r="AY534" s="17" t="s">
        <v>152</v>
      </c>
      <c r="BE534" s="144">
        <f>IF(N534="základní",J534,0)</f>
        <v>0</v>
      </c>
      <c r="BF534" s="144">
        <f>IF(N534="snížená",J534,0)</f>
        <v>0</v>
      </c>
      <c r="BG534" s="144">
        <f>IF(N534="zákl. přenesená",J534,0)</f>
        <v>0</v>
      </c>
      <c r="BH534" s="144">
        <f>IF(N534="sníž. přenesená",J534,0)</f>
        <v>0</v>
      </c>
      <c r="BI534" s="144">
        <f>IF(N534="nulová",J534,0)</f>
        <v>0</v>
      </c>
      <c r="BJ534" s="17" t="s">
        <v>88</v>
      </c>
      <c r="BK534" s="144">
        <f>ROUND(I534*H534,2)</f>
        <v>0</v>
      </c>
      <c r="BL534" s="17" t="s">
        <v>161</v>
      </c>
      <c r="BM534" s="143" t="s">
        <v>823</v>
      </c>
    </row>
    <row r="535" spans="2:65" s="1" customFormat="1" ht="21.75" customHeight="1">
      <c r="B535" s="32"/>
      <c r="C535" s="173" t="s">
        <v>824</v>
      </c>
      <c r="D535" s="173" t="s">
        <v>247</v>
      </c>
      <c r="E535" s="174" t="s">
        <v>825</v>
      </c>
      <c r="F535" s="175" t="s">
        <v>826</v>
      </c>
      <c r="G535" s="176" t="s">
        <v>401</v>
      </c>
      <c r="H535" s="177">
        <v>6</v>
      </c>
      <c r="I535" s="178"/>
      <c r="J535" s="179">
        <f>ROUND(I535*H535,2)</f>
        <v>0</v>
      </c>
      <c r="K535" s="175" t="s">
        <v>160</v>
      </c>
      <c r="L535" s="180"/>
      <c r="M535" s="181" t="s">
        <v>1</v>
      </c>
      <c r="N535" s="182" t="s">
        <v>45</v>
      </c>
      <c r="P535" s="141">
        <f>O535*H535</f>
        <v>0</v>
      </c>
      <c r="Q535" s="141">
        <v>1.5599999999999999E-2</v>
      </c>
      <c r="R535" s="141">
        <f>Q535*H535</f>
        <v>9.3599999999999989E-2</v>
      </c>
      <c r="S535" s="141">
        <v>0</v>
      </c>
      <c r="T535" s="142">
        <f>S535*H535</f>
        <v>0</v>
      </c>
      <c r="AR535" s="143" t="s">
        <v>221</v>
      </c>
      <c r="AT535" s="143" t="s">
        <v>247</v>
      </c>
      <c r="AU535" s="143" t="s">
        <v>162</v>
      </c>
      <c r="AY535" s="17" t="s">
        <v>152</v>
      </c>
      <c r="BE535" s="144">
        <f>IF(N535="základní",J535,0)</f>
        <v>0</v>
      </c>
      <c r="BF535" s="144">
        <f>IF(N535="snížená",J535,0)</f>
        <v>0</v>
      </c>
      <c r="BG535" s="144">
        <f>IF(N535="zákl. přenesená",J535,0)</f>
        <v>0</v>
      </c>
      <c r="BH535" s="144">
        <f>IF(N535="sníž. přenesená",J535,0)</f>
        <v>0</v>
      </c>
      <c r="BI535" s="144">
        <f>IF(N535="nulová",J535,0)</f>
        <v>0</v>
      </c>
      <c r="BJ535" s="17" t="s">
        <v>88</v>
      </c>
      <c r="BK535" s="144">
        <f>ROUND(I535*H535,2)</f>
        <v>0</v>
      </c>
      <c r="BL535" s="17" t="s">
        <v>161</v>
      </c>
      <c r="BM535" s="143" t="s">
        <v>827</v>
      </c>
    </row>
    <row r="536" spans="2:65" s="13" customFormat="1" ht="11.25">
      <c r="B536" s="152"/>
      <c r="D536" s="146" t="s">
        <v>164</v>
      </c>
      <c r="E536" s="153" t="s">
        <v>1</v>
      </c>
      <c r="F536" s="154" t="s">
        <v>828</v>
      </c>
      <c r="H536" s="155">
        <v>6</v>
      </c>
      <c r="I536" s="156"/>
      <c r="L536" s="152"/>
      <c r="M536" s="157"/>
      <c r="T536" s="158"/>
      <c r="AT536" s="153" t="s">
        <v>164</v>
      </c>
      <c r="AU536" s="153" t="s">
        <v>162</v>
      </c>
      <c r="AV536" s="13" t="s">
        <v>90</v>
      </c>
      <c r="AW536" s="13" t="s">
        <v>34</v>
      </c>
      <c r="AX536" s="13" t="s">
        <v>88</v>
      </c>
      <c r="AY536" s="153" t="s">
        <v>152</v>
      </c>
    </row>
    <row r="537" spans="2:65" s="1" customFormat="1" ht="24.2" customHeight="1">
      <c r="B537" s="32"/>
      <c r="C537" s="132" t="s">
        <v>829</v>
      </c>
      <c r="D537" s="132" t="s">
        <v>156</v>
      </c>
      <c r="E537" s="133" t="s">
        <v>830</v>
      </c>
      <c r="F537" s="134" t="s">
        <v>831</v>
      </c>
      <c r="G537" s="135" t="s">
        <v>401</v>
      </c>
      <c r="H537" s="136">
        <v>7</v>
      </c>
      <c r="I537" s="137"/>
      <c r="J537" s="138">
        <f>ROUND(I537*H537,2)</f>
        <v>0</v>
      </c>
      <c r="K537" s="134" t="s">
        <v>160</v>
      </c>
      <c r="L537" s="32"/>
      <c r="M537" s="139" t="s">
        <v>1</v>
      </c>
      <c r="N537" s="140" t="s">
        <v>45</v>
      </c>
      <c r="P537" s="141">
        <f>O537*H537</f>
        <v>0</v>
      </c>
      <c r="Q537" s="141">
        <v>0</v>
      </c>
      <c r="R537" s="141">
        <f>Q537*H537</f>
        <v>0</v>
      </c>
      <c r="S537" s="141">
        <v>0</v>
      </c>
      <c r="T537" s="142">
        <f>S537*H537</f>
        <v>0</v>
      </c>
      <c r="AR537" s="143" t="s">
        <v>161</v>
      </c>
      <c r="AT537" s="143" t="s">
        <v>156</v>
      </c>
      <c r="AU537" s="143" t="s">
        <v>162</v>
      </c>
      <c r="AY537" s="17" t="s">
        <v>152</v>
      </c>
      <c r="BE537" s="144">
        <f>IF(N537="základní",J537,0)</f>
        <v>0</v>
      </c>
      <c r="BF537" s="144">
        <f>IF(N537="snížená",J537,0)</f>
        <v>0</v>
      </c>
      <c r="BG537" s="144">
        <f>IF(N537="zákl. přenesená",J537,0)</f>
        <v>0</v>
      </c>
      <c r="BH537" s="144">
        <f>IF(N537="sníž. přenesená",J537,0)</f>
        <v>0</v>
      </c>
      <c r="BI537" s="144">
        <f>IF(N537="nulová",J537,0)</f>
        <v>0</v>
      </c>
      <c r="BJ537" s="17" t="s">
        <v>88</v>
      </c>
      <c r="BK537" s="144">
        <f>ROUND(I537*H537,2)</f>
        <v>0</v>
      </c>
      <c r="BL537" s="17" t="s">
        <v>161</v>
      </c>
      <c r="BM537" s="143" t="s">
        <v>832</v>
      </c>
    </row>
    <row r="538" spans="2:65" s="1" customFormat="1" ht="16.5" customHeight="1">
      <c r="B538" s="32"/>
      <c r="C538" s="173" t="s">
        <v>833</v>
      </c>
      <c r="D538" s="173" t="s">
        <v>247</v>
      </c>
      <c r="E538" s="174" t="s">
        <v>834</v>
      </c>
      <c r="F538" s="175" t="s">
        <v>835</v>
      </c>
      <c r="G538" s="176" t="s">
        <v>401</v>
      </c>
      <c r="H538" s="177">
        <v>7</v>
      </c>
      <c r="I538" s="178"/>
      <c r="J538" s="179">
        <f>ROUND(I538*H538,2)</f>
        <v>0</v>
      </c>
      <c r="K538" s="175" t="s">
        <v>1</v>
      </c>
      <c r="L538" s="180"/>
      <c r="M538" s="181" t="s">
        <v>1</v>
      </c>
      <c r="N538" s="182" t="s">
        <v>45</v>
      </c>
      <c r="P538" s="141">
        <f>O538*H538</f>
        <v>0</v>
      </c>
      <c r="Q538" s="141">
        <v>8.9999999999999993E-3</v>
      </c>
      <c r="R538" s="141">
        <f>Q538*H538</f>
        <v>6.3E-2</v>
      </c>
      <c r="S538" s="141">
        <v>0</v>
      </c>
      <c r="T538" s="142">
        <f>S538*H538</f>
        <v>0</v>
      </c>
      <c r="AR538" s="143" t="s">
        <v>221</v>
      </c>
      <c r="AT538" s="143" t="s">
        <v>247</v>
      </c>
      <c r="AU538" s="143" t="s">
        <v>162</v>
      </c>
      <c r="AY538" s="17" t="s">
        <v>152</v>
      </c>
      <c r="BE538" s="144">
        <f>IF(N538="základní",J538,0)</f>
        <v>0</v>
      </c>
      <c r="BF538" s="144">
        <f>IF(N538="snížená",J538,0)</f>
        <v>0</v>
      </c>
      <c r="BG538" s="144">
        <f>IF(N538="zákl. přenesená",J538,0)</f>
        <v>0</v>
      </c>
      <c r="BH538" s="144">
        <f>IF(N538="sníž. přenesená",J538,0)</f>
        <v>0</v>
      </c>
      <c r="BI538" s="144">
        <f>IF(N538="nulová",J538,0)</f>
        <v>0</v>
      </c>
      <c r="BJ538" s="17" t="s">
        <v>88</v>
      </c>
      <c r="BK538" s="144">
        <f>ROUND(I538*H538,2)</f>
        <v>0</v>
      </c>
      <c r="BL538" s="17" t="s">
        <v>161</v>
      </c>
      <c r="BM538" s="143" t="s">
        <v>836</v>
      </c>
    </row>
    <row r="539" spans="2:65" s="1" customFormat="1" ht="24.2" customHeight="1">
      <c r="B539" s="32"/>
      <c r="C539" s="132" t="s">
        <v>837</v>
      </c>
      <c r="D539" s="132" t="s">
        <v>156</v>
      </c>
      <c r="E539" s="133" t="s">
        <v>838</v>
      </c>
      <c r="F539" s="134" t="s">
        <v>839</v>
      </c>
      <c r="G539" s="135" t="s">
        <v>401</v>
      </c>
      <c r="H539" s="136">
        <v>4</v>
      </c>
      <c r="I539" s="137"/>
      <c r="J539" s="138">
        <f>ROUND(I539*H539,2)</f>
        <v>0</v>
      </c>
      <c r="K539" s="134" t="s">
        <v>160</v>
      </c>
      <c r="L539" s="32"/>
      <c r="M539" s="139" t="s">
        <v>1</v>
      </c>
      <c r="N539" s="140" t="s">
        <v>45</v>
      </c>
      <c r="P539" s="141">
        <f>O539*H539</f>
        <v>0</v>
      </c>
      <c r="Q539" s="141">
        <v>1.106E-2</v>
      </c>
      <c r="R539" s="141">
        <f>Q539*H539</f>
        <v>4.4240000000000002E-2</v>
      </c>
      <c r="S539" s="141">
        <v>0</v>
      </c>
      <c r="T539" s="142">
        <f>S539*H539</f>
        <v>0</v>
      </c>
      <c r="AR539" s="143" t="s">
        <v>161</v>
      </c>
      <c r="AT539" s="143" t="s">
        <v>156</v>
      </c>
      <c r="AU539" s="143" t="s">
        <v>162</v>
      </c>
      <c r="AY539" s="17" t="s">
        <v>152</v>
      </c>
      <c r="BE539" s="144">
        <f>IF(N539="základní",J539,0)</f>
        <v>0</v>
      </c>
      <c r="BF539" s="144">
        <f>IF(N539="snížená",J539,0)</f>
        <v>0</v>
      </c>
      <c r="BG539" s="144">
        <f>IF(N539="zákl. přenesená",J539,0)</f>
        <v>0</v>
      </c>
      <c r="BH539" s="144">
        <f>IF(N539="sníž. přenesená",J539,0)</f>
        <v>0</v>
      </c>
      <c r="BI539" s="144">
        <f>IF(N539="nulová",J539,0)</f>
        <v>0</v>
      </c>
      <c r="BJ539" s="17" t="s">
        <v>88</v>
      </c>
      <c r="BK539" s="144">
        <f>ROUND(I539*H539,2)</f>
        <v>0</v>
      </c>
      <c r="BL539" s="17" t="s">
        <v>161</v>
      </c>
      <c r="BM539" s="143" t="s">
        <v>840</v>
      </c>
    </row>
    <row r="540" spans="2:65" s="11" customFormat="1" ht="20.85" customHeight="1">
      <c r="B540" s="120"/>
      <c r="D540" s="121" t="s">
        <v>79</v>
      </c>
      <c r="E540" s="130" t="s">
        <v>738</v>
      </c>
      <c r="F540" s="130" t="s">
        <v>841</v>
      </c>
      <c r="I540" s="123"/>
      <c r="J540" s="131">
        <f>BK540</f>
        <v>0</v>
      </c>
      <c r="L540" s="120"/>
      <c r="M540" s="125"/>
      <c r="P540" s="126">
        <f>SUM(P541:P556)</f>
        <v>0</v>
      </c>
      <c r="R540" s="126">
        <f>SUM(R541:R556)</f>
        <v>0</v>
      </c>
      <c r="T540" s="127">
        <f>SUM(T541:T556)</f>
        <v>0</v>
      </c>
      <c r="AR540" s="121" t="s">
        <v>88</v>
      </c>
      <c r="AT540" s="128" t="s">
        <v>79</v>
      </c>
      <c r="AU540" s="128" t="s">
        <v>90</v>
      </c>
      <c r="AY540" s="121" t="s">
        <v>152</v>
      </c>
      <c r="BK540" s="129">
        <f>SUM(BK541:BK556)</f>
        <v>0</v>
      </c>
    </row>
    <row r="541" spans="2:65" s="1" customFormat="1" ht="16.5" customHeight="1">
      <c r="B541" s="32"/>
      <c r="C541" s="132" t="s">
        <v>842</v>
      </c>
      <c r="D541" s="132" t="s">
        <v>156</v>
      </c>
      <c r="E541" s="133" t="s">
        <v>843</v>
      </c>
      <c r="F541" s="134" t="s">
        <v>844</v>
      </c>
      <c r="G541" s="135" t="s">
        <v>180</v>
      </c>
      <c r="H541" s="136">
        <v>4677.326</v>
      </c>
      <c r="I541" s="137"/>
      <c r="J541" s="138">
        <f>ROUND(I541*H541,2)</f>
        <v>0</v>
      </c>
      <c r="K541" s="134" t="s">
        <v>160</v>
      </c>
      <c r="L541" s="32"/>
      <c r="M541" s="139" t="s">
        <v>1</v>
      </c>
      <c r="N541" s="140" t="s">
        <v>45</v>
      </c>
      <c r="P541" s="141">
        <f>O541*H541</f>
        <v>0</v>
      </c>
      <c r="Q541" s="141">
        <v>0</v>
      </c>
      <c r="R541" s="141">
        <f>Q541*H541</f>
        <v>0</v>
      </c>
      <c r="S541" s="141">
        <v>0</v>
      </c>
      <c r="T541" s="142">
        <f>S541*H541</f>
        <v>0</v>
      </c>
      <c r="AR541" s="143" t="s">
        <v>161</v>
      </c>
      <c r="AT541" s="143" t="s">
        <v>156</v>
      </c>
      <c r="AU541" s="143" t="s">
        <v>162</v>
      </c>
      <c r="AY541" s="17" t="s">
        <v>152</v>
      </c>
      <c r="BE541" s="144">
        <f>IF(N541="základní",J541,0)</f>
        <v>0</v>
      </c>
      <c r="BF541" s="144">
        <f>IF(N541="snížená",J541,0)</f>
        <v>0</v>
      </c>
      <c r="BG541" s="144">
        <f>IF(N541="zákl. přenesená",J541,0)</f>
        <v>0</v>
      </c>
      <c r="BH541" s="144">
        <f>IF(N541="sníž. přenesená",J541,0)</f>
        <v>0</v>
      </c>
      <c r="BI541" s="144">
        <f>IF(N541="nulová",J541,0)</f>
        <v>0</v>
      </c>
      <c r="BJ541" s="17" t="s">
        <v>88</v>
      </c>
      <c r="BK541" s="144">
        <f>ROUND(I541*H541,2)</f>
        <v>0</v>
      </c>
      <c r="BL541" s="17" t="s">
        <v>161</v>
      </c>
      <c r="BM541" s="143" t="s">
        <v>845</v>
      </c>
    </row>
    <row r="542" spans="2:65" s="13" customFormat="1" ht="11.25">
      <c r="B542" s="152"/>
      <c r="D542" s="146" t="s">
        <v>164</v>
      </c>
      <c r="E542" s="153" t="s">
        <v>1</v>
      </c>
      <c r="F542" s="154" t="s">
        <v>846</v>
      </c>
      <c r="H542" s="155">
        <v>1124.2</v>
      </c>
      <c r="I542" s="156"/>
      <c r="L542" s="152"/>
      <c r="M542" s="157"/>
      <c r="T542" s="158"/>
      <c r="AT542" s="153" t="s">
        <v>164</v>
      </c>
      <c r="AU542" s="153" t="s">
        <v>162</v>
      </c>
      <c r="AV542" s="13" t="s">
        <v>90</v>
      </c>
      <c r="AW542" s="13" t="s">
        <v>34</v>
      </c>
      <c r="AX542" s="13" t="s">
        <v>80</v>
      </c>
      <c r="AY542" s="153" t="s">
        <v>152</v>
      </c>
    </row>
    <row r="543" spans="2:65" s="13" customFormat="1" ht="22.5">
      <c r="B543" s="152"/>
      <c r="D543" s="146" t="s">
        <v>164</v>
      </c>
      <c r="E543" s="153" t="s">
        <v>1</v>
      </c>
      <c r="F543" s="154" t="s">
        <v>847</v>
      </c>
      <c r="H543" s="155">
        <v>3553.1260000000002</v>
      </c>
      <c r="I543" s="156"/>
      <c r="L543" s="152"/>
      <c r="M543" s="157"/>
      <c r="T543" s="158"/>
      <c r="AT543" s="153" t="s">
        <v>164</v>
      </c>
      <c r="AU543" s="153" t="s">
        <v>162</v>
      </c>
      <c r="AV543" s="13" t="s">
        <v>90</v>
      </c>
      <c r="AW543" s="13" t="s">
        <v>34</v>
      </c>
      <c r="AX543" s="13" t="s">
        <v>80</v>
      </c>
      <c r="AY543" s="153" t="s">
        <v>152</v>
      </c>
    </row>
    <row r="544" spans="2:65" s="14" customFormat="1" ht="11.25">
      <c r="B544" s="159"/>
      <c r="D544" s="146" t="s">
        <v>164</v>
      </c>
      <c r="E544" s="160" t="s">
        <v>1</v>
      </c>
      <c r="F544" s="161" t="s">
        <v>169</v>
      </c>
      <c r="H544" s="162">
        <v>4677.326</v>
      </c>
      <c r="I544" s="163"/>
      <c r="L544" s="159"/>
      <c r="M544" s="164"/>
      <c r="T544" s="165"/>
      <c r="AT544" s="160" t="s">
        <v>164</v>
      </c>
      <c r="AU544" s="160" t="s">
        <v>162</v>
      </c>
      <c r="AV544" s="14" t="s">
        <v>161</v>
      </c>
      <c r="AW544" s="14" t="s">
        <v>34</v>
      </c>
      <c r="AX544" s="14" t="s">
        <v>88</v>
      </c>
      <c r="AY544" s="160" t="s">
        <v>152</v>
      </c>
    </row>
    <row r="545" spans="2:65" s="1" customFormat="1" ht="24.2" customHeight="1">
      <c r="B545" s="32"/>
      <c r="C545" s="132" t="s">
        <v>848</v>
      </c>
      <c r="D545" s="132" t="s">
        <v>156</v>
      </c>
      <c r="E545" s="133" t="s">
        <v>849</v>
      </c>
      <c r="F545" s="134" t="s">
        <v>850</v>
      </c>
      <c r="G545" s="135" t="s">
        <v>180</v>
      </c>
      <c r="H545" s="136">
        <v>118820.49800000001</v>
      </c>
      <c r="I545" s="137"/>
      <c r="J545" s="138">
        <f>ROUND(I545*H545,2)</f>
        <v>0</v>
      </c>
      <c r="K545" s="134" t="s">
        <v>160</v>
      </c>
      <c r="L545" s="32"/>
      <c r="M545" s="139" t="s">
        <v>1</v>
      </c>
      <c r="N545" s="140" t="s">
        <v>45</v>
      </c>
      <c r="P545" s="141">
        <f>O545*H545</f>
        <v>0</v>
      </c>
      <c r="Q545" s="141">
        <v>0</v>
      </c>
      <c r="R545" s="141">
        <f>Q545*H545</f>
        <v>0</v>
      </c>
      <c r="S545" s="141">
        <v>0</v>
      </c>
      <c r="T545" s="142">
        <f>S545*H545</f>
        <v>0</v>
      </c>
      <c r="AR545" s="143" t="s">
        <v>161</v>
      </c>
      <c r="AT545" s="143" t="s">
        <v>156</v>
      </c>
      <c r="AU545" s="143" t="s">
        <v>162</v>
      </c>
      <c r="AY545" s="17" t="s">
        <v>152</v>
      </c>
      <c r="BE545" s="144">
        <f>IF(N545="základní",J545,0)</f>
        <v>0</v>
      </c>
      <c r="BF545" s="144">
        <f>IF(N545="snížená",J545,0)</f>
        <v>0</v>
      </c>
      <c r="BG545" s="144">
        <f>IF(N545="zákl. přenesená",J545,0)</f>
        <v>0</v>
      </c>
      <c r="BH545" s="144">
        <f>IF(N545="sníž. přenesená",J545,0)</f>
        <v>0</v>
      </c>
      <c r="BI545" s="144">
        <f>IF(N545="nulová",J545,0)</f>
        <v>0</v>
      </c>
      <c r="BJ545" s="17" t="s">
        <v>88</v>
      </c>
      <c r="BK545" s="144">
        <f>ROUND(I545*H545,2)</f>
        <v>0</v>
      </c>
      <c r="BL545" s="17" t="s">
        <v>161</v>
      </c>
      <c r="BM545" s="143" t="s">
        <v>851</v>
      </c>
    </row>
    <row r="546" spans="2:65" s="13" customFormat="1" ht="22.5">
      <c r="B546" s="152"/>
      <c r="D546" s="146" t="s">
        <v>164</v>
      </c>
      <c r="E546" s="153" t="s">
        <v>1</v>
      </c>
      <c r="F546" s="154" t="s">
        <v>852</v>
      </c>
      <c r="H546" s="155">
        <v>37098.6</v>
      </c>
      <c r="I546" s="156"/>
      <c r="L546" s="152"/>
      <c r="M546" s="157"/>
      <c r="T546" s="158"/>
      <c r="AT546" s="153" t="s">
        <v>164</v>
      </c>
      <c r="AU546" s="153" t="s">
        <v>162</v>
      </c>
      <c r="AV546" s="13" t="s">
        <v>90</v>
      </c>
      <c r="AW546" s="13" t="s">
        <v>34</v>
      </c>
      <c r="AX546" s="13" t="s">
        <v>80</v>
      </c>
      <c r="AY546" s="153" t="s">
        <v>152</v>
      </c>
    </row>
    <row r="547" spans="2:65" s="13" customFormat="1" ht="22.5">
      <c r="B547" s="152"/>
      <c r="D547" s="146" t="s">
        <v>164</v>
      </c>
      <c r="E547" s="153" t="s">
        <v>1</v>
      </c>
      <c r="F547" s="154" t="s">
        <v>853</v>
      </c>
      <c r="H547" s="155">
        <v>81721.898000000001</v>
      </c>
      <c r="I547" s="156"/>
      <c r="L547" s="152"/>
      <c r="M547" s="157"/>
      <c r="T547" s="158"/>
      <c r="AT547" s="153" t="s">
        <v>164</v>
      </c>
      <c r="AU547" s="153" t="s">
        <v>162</v>
      </c>
      <c r="AV547" s="13" t="s">
        <v>90</v>
      </c>
      <c r="AW547" s="13" t="s">
        <v>34</v>
      </c>
      <c r="AX547" s="13" t="s">
        <v>80</v>
      </c>
      <c r="AY547" s="153" t="s">
        <v>152</v>
      </c>
    </row>
    <row r="548" spans="2:65" s="14" customFormat="1" ht="11.25">
      <c r="B548" s="159"/>
      <c r="D548" s="146" t="s">
        <v>164</v>
      </c>
      <c r="E548" s="160" t="s">
        <v>1</v>
      </c>
      <c r="F548" s="161" t="s">
        <v>169</v>
      </c>
      <c r="H548" s="162">
        <v>118820.49800000001</v>
      </c>
      <c r="I548" s="163"/>
      <c r="L548" s="159"/>
      <c r="M548" s="164"/>
      <c r="T548" s="165"/>
      <c r="AT548" s="160" t="s">
        <v>164</v>
      </c>
      <c r="AU548" s="160" t="s">
        <v>162</v>
      </c>
      <c r="AV548" s="14" t="s">
        <v>161</v>
      </c>
      <c r="AW548" s="14" t="s">
        <v>34</v>
      </c>
      <c r="AX548" s="14" t="s">
        <v>88</v>
      </c>
      <c r="AY548" s="160" t="s">
        <v>152</v>
      </c>
    </row>
    <row r="549" spans="2:65" s="1" customFormat="1" ht="33" customHeight="1">
      <c r="B549" s="32"/>
      <c r="C549" s="132" t="s">
        <v>854</v>
      </c>
      <c r="D549" s="132" t="s">
        <v>156</v>
      </c>
      <c r="E549" s="133" t="s">
        <v>855</v>
      </c>
      <c r="F549" s="134" t="s">
        <v>856</v>
      </c>
      <c r="G549" s="135" t="s">
        <v>180</v>
      </c>
      <c r="H549" s="136">
        <v>1124.2</v>
      </c>
      <c r="I549" s="137"/>
      <c r="J549" s="138">
        <f>ROUND(I549*H549,2)</f>
        <v>0</v>
      </c>
      <c r="K549" s="134" t="s">
        <v>160</v>
      </c>
      <c r="L549" s="32"/>
      <c r="M549" s="139" t="s">
        <v>1</v>
      </c>
      <c r="N549" s="140" t="s">
        <v>45</v>
      </c>
      <c r="P549" s="141">
        <f>O549*H549</f>
        <v>0</v>
      </c>
      <c r="Q549" s="141">
        <v>0</v>
      </c>
      <c r="R549" s="141">
        <f>Q549*H549</f>
        <v>0</v>
      </c>
      <c r="S549" s="141">
        <v>0</v>
      </c>
      <c r="T549" s="142">
        <f>S549*H549</f>
        <v>0</v>
      </c>
      <c r="AR549" s="143" t="s">
        <v>161</v>
      </c>
      <c r="AT549" s="143" t="s">
        <v>156</v>
      </c>
      <c r="AU549" s="143" t="s">
        <v>162</v>
      </c>
      <c r="AY549" s="17" t="s">
        <v>152</v>
      </c>
      <c r="BE549" s="144">
        <f>IF(N549="základní",J549,0)</f>
        <v>0</v>
      </c>
      <c r="BF549" s="144">
        <f>IF(N549="snížená",J549,0)</f>
        <v>0</v>
      </c>
      <c r="BG549" s="144">
        <f>IF(N549="zákl. přenesená",J549,0)</f>
        <v>0</v>
      </c>
      <c r="BH549" s="144">
        <f>IF(N549="sníž. přenesená",J549,0)</f>
        <v>0</v>
      </c>
      <c r="BI549" s="144">
        <f>IF(N549="nulová",J549,0)</f>
        <v>0</v>
      </c>
      <c r="BJ549" s="17" t="s">
        <v>88</v>
      </c>
      <c r="BK549" s="144">
        <f>ROUND(I549*H549,2)</f>
        <v>0</v>
      </c>
      <c r="BL549" s="17" t="s">
        <v>161</v>
      </c>
      <c r="BM549" s="143" t="s">
        <v>857</v>
      </c>
    </row>
    <row r="550" spans="2:65" s="12" customFormat="1" ht="11.25">
      <c r="B550" s="145"/>
      <c r="D550" s="146" t="s">
        <v>164</v>
      </c>
      <c r="E550" s="147" t="s">
        <v>1</v>
      </c>
      <c r="F550" s="148" t="s">
        <v>623</v>
      </c>
      <c r="H550" s="147" t="s">
        <v>1</v>
      </c>
      <c r="I550" s="149"/>
      <c r="L550" s="145"/>
      <c r="M550" s="150"/>
      <c r="T550" s="151"/>
      <c r="AT550" s="147" t="s">
        <v>164</v>
      </c>
      <c r="AU550" s="147" t="s">
        <v>162</v>
      </c>
      <c r="AV550" s="12" t="s">
        <v>88</v>
      </c>
      <c r="AW550" s="12" t="s">
        <v>34</v>
      </c>
      <c r="AX550" s="12" t="s">
        <v>80</v>
      </c>
      <c r="AY550" s="147" t="s">
        <v>152</v>
      </c>
    </row>
    <row r="551" spans="2:65" s="13" customFormat="1" ht="11.25">
      <c r="B551" s="152"/>
      <c r="D551" s="146" t="s">
        <v>164</v>
      </c>
      <c r="E551" s="153" t="s">
        <v>1</v>
      </c>
      <c r="F551" s="154" t="s">
        <v>858</v>
      </c>
      <c r="H551" s="155">
        <v>1124.2</v>
      </c>
      <c r="I551" s="156"/>
      <c r="L551" s="152"/>
      <c r="M551" s="157"/>
      <c r="T551" s="158"/>
      <c r="AT551" s="153" t="s">
        <v>164</v>
      </c>
      <c r="AU551" s="153" t="s">
        <v>162</v>
      </c>
      <c r="AV551" s="13" t="s">
        <v>90</v>
      </c>
      <c r="AW551" s="13" t="s">
        <v>34</v>
      </c>
      <c r="AX551" s="13" t="s">
        <v>88</v>
      </c>
      <c r="AY551" s="153" t="s">
        <v>152</v>
      </c>
    </row>
    <row r="552" spans="2:65" s="1" customFormat="1" ht="33" customHeight="1">
      <c r="B552" s="32"/>
      <c r="C552" s="132" t="s">
        <v>859</v>
      </c>
      <c r="D552" s="132" t="s">
        <v>156</v>
      </c>
      <c r="E552" s="133" t="s">
        <v>860</v>
      </c>
      <c r="F552" s="134" t="s">
        <v>861</v>
      </c>
      <c r="G552" s="135" t="s">
        <v>180</v>
      </c>
      <c r="H552" s="136">
        <v>40.738</v>
      </c>
      <c r="I552" s="137"/>
      <c r="J552" s="138">
        <f>ROUND(I552*H552,2)</f>
        <v>0</v>
      </c>
      <c r="K552" s="134" t="s">
        <v>1</v>
      </c>
      <c r="L552" s="32"/>
      <c r="M552" s="139" t="s">
        <v>1</v>
      </c>
      <c r="N552" s="140" t="s">
        <v>45</v>
      </c>
      <c r="P552" s="141">
        <f>O552*H552</f>
        <v>0</v>
      </c>
      <c r="Q552" s="141">
        <v>0</v>
      </c>
      <c r="R552" s="141">
        <f>Q552*H552</f>
        <v>0</v>
      </c>
      <c r="S552" s="141">
        <v>0</v>
      </c>
      <c r="T552" s="142">
        <f>S552*H552</f>
        <v>0</v>
      </c>
      <c r="AR552" s="143" t="s">
        <v>161</v>
      </c>
      <c r="AT552" s="143" t="s">
        <v>156</v>
      </c>
      <c r="AU552" s="143" t="s">
        <v>162</v>
      </c>
      <c r="AY552" s="17" t="s">
        <v>152</v>
      </c>
      <c r="BE552" s="144">
        <f>IF(N552="základní",J552,0)</f>
        <v>0</v>
      </c>
      <c r="BF552" s="144">
        <f>IF(N552="snížená",J552,0)</f>
        <v>0</v>
      </c>
      <c r="BG552" s="144">
        <f>IF(N552="zákl. přenesená",J552,0)</f>
        <v>0</v>
      </c>
      <c r="BH552" s="144">
        <f>IF(N552="sníž. přenesená",J552,0)</f>
        <v>0</v>
      </c>
      <c r="BI552" s="144">
        <f>IF(N552="nulová",J552,0)</f>
        <v>0</v>
      </c>
      <c r="BJ552" s="17" t="s">
        <v>88</v>
      </c>
      <c r="BK552" s="144">
        <f>ROUND(I552*H552,2)</f>
        <v>0</v>
      </c>
      <c r="BL552" s="17" t="s">
        <v>161</v>
      </c>
      <c r="BM552" s="143" t="s">
        <v>862</v>
      </c>
    </row>
    <row r="553" spans="2:65" s="13" customFormat="1" ht="11.25">
      <c r="B553" s="152"/>
      <c r="D553" s="146" t="s">
        <v>164</v>
      </c>
      <c r="E553" s="153" t="s">
        <v>1</v>
      </c>
      <c r="F553" s="154" t="s">
        <v>863</v>
      </c>
      <c r="H553" s="155">
        <v>40.738</v>
      </c>
      <c r="I553" s="156"/>
      <c r="L553" s="152"/>
      <c r="M553" s="157"/>
      <c r="T553" s="158"/>
      <c r="AT553" s="153" t="s">
        <v>164</v>
      </c>
      <c r="AU553" s="153" t="s">
        <v>162</v>
      </c>
      <c r="AV553" s="13" t="s">
        <v>90</v>
      </c>
      <c r="AW553" s="13" t="s">
        <v>34</v>
      </c>
      <c r="AX553" s="13" t="s">
        <v>88</v>
      </c>
      <c r="AY553" s="153" t="s">
        <v>152</v>
      </c>
    </row>
    <row r="554" spans="2:65" s="1" customFormat="1" ht="37.9" customHeight="1">
      <c r="B554" s="32"/>
      <c r="C554" s="132" t="s">
        <v>864</v>
      </c>
      <c r="D554" s="132" t="s">
        <v>156</v>
      </c>
      <c r="E554" s="133" t="s">
        <v>865</v>
      </c>
      <c r="F554" s="134" t="s">
        <v>866</v>
      </c>
      <c r="G554" s="135" t="s">
        <v>180</v>
      </c>
      <c r="H554" s="136">
        <v>3508.78</v>
      </c>
      <c r="I554" s="137"/>
      <c r="J554" s="138">
        <f>ROUND(I554*H554,2)</f>
        <v>0</v>
      </c>
      <c r="K554" s="134" t="s">
        <v>1</v>
      </c>
      <c r="L554" s="32"/>
      <c r="M554" s="139" t="s">
        <v>1</v>
      </c>
      <c r="N554" s="140" t="s">
        <v>45</v>
      </c>
      <c r="P554" s="141">
        <f>O554*H554</f>
        <v>0</v>
      </c>
      <c r="Q554" s="141">
        <v>0</v>
      </c>
      <c r="R554" s="141">
        <f>Q554*H554</f>
        <v>0</v>
      </c>
      <c r="S554" s="141">
        <v>0</v>
      </c>
      <c r="T554" s="142">
        <f>S554*H554</f>
        <v>0</v>
      </c>
      <c r="AR554" s="143" t="s">
        <v>161</v>
      </c>
      <c r="AT554" s="143" t="s">
        <v>156</v>
      </c>
      <c r="AU554" s="143" t="s">
        <v>162</v>
      </c>
      <c r="AY554" s="17" t="s">
        <v>152</v>
      </c>
      <c r="BE554" s="144">
        <f>IF(N554="základní",J554,0)</f>
        <v>0</v>
      </c>
      <c r="BF554" s="144">
        <f>IF(N554="snížená",J554,0)</f>
        <v>0</v>
      </c>
      <c r="BG554" s="144">
        <f>IF(N554="zákl. přenesená",J554,0)</f>
        <v>0</v>
      </c>
      <c r="BH554" s="144">
        <f>IF(N554="sníž. přenesená",J554,0)</f>
        <v>0</v>
      </c>
      <c r="BI554" s="144">
        <f>IF(N554="nulová",J554,0)</f>
        <v>0</v>
      </c>
      <c r="BJ554" s="17" t="s">
        <v>88</v>
      </c>
      <c r="BK554" s="144">
        <f>ROUND(I554*H554,2)</f>
        <v>0</v>
      </c>
      <c r="BL554" s="17" t="s">
        <v>161</v>
      </c>
      <c r="BM554" s="143" t="s">
        <v>867</v>
      </c>
    </row>
    <row r="555" spans="2:65" s="13" customFormat="1" ht="11.25">
      <c r="B555" s="152"/>
      <c r="D555" s="146" t="s">
        <v>164</v>
      </c>
      <c r="E555" s="153" t="s">
        <v>1</v>
      </c>
      <c r="F555" s="154" t="s">
        <v>868</v>
      </c>
      <c r="H555" s="155">
        <v>3508.78</v>
      </c>
      <c r="I555" s="156"/>
      <c r="L555" s="152"/>
      <c r="M555" s="157"/>
      <c r="T555" s="158"/>
      <c r="AT555" s="153" t="s">
        <v>164</v>
      </c>
      <c r="AU555" s="153" t="s">
        <v>162</v>
      </c>
      <c r="AV555" s="13" t="s">
        <v>90</v>
      </c>
      <c r="AW555" s="13" t="s">
        <v>34</v>
      </c>
      <c r="AX555" s="13" t="s">
        <v>88</v>
      </c>
      <c r="AY555" s="153" t="s">
        <v>152</v>
      </c>
    </row>
    <row r="556" spans="2:65" s="1" customFormat="1" ht="33" customHeight="1">
      <c r="B556" s="32"/>
      <c r="C556" s="132" t="s">
        <v>869</v>
      </c>
      <c r="D556" s="132" t="s">
        <v>156</v>
      </c>
      <c r="E556" s="133" t="s">
        <v>870</v>
      </c>
      <c r="F556" s="134" t="s">
        <v>871</v>
      </c>
      <c r="G556" s="135" t="s">
        <v>180</v>
      </c>
      <c r="H556" s="136">
        <v>1431.0719999999999</v>
      </c>
      <c r="I556" s="137"/>
      <c r="J556" s="138">
        <f>ROUND(I556*H556,2)</f>
        <v>0</v>
      </c>
      <c r="K556" s="134" t="s">
        <v>160</v>
      </c>
      <c r="L556" s="32"/>
      <c r="M556" s="183" t="s">
        <v>1</v>
      </c>
      <c r="N556" s="184" t="s">
        <v>45</v>
      </c>
      <c r="O556" s="185"/>
      <c r="P556" s="186">
        <f>O556*H556</f>
        <v>0</v>
      </c>
      <c r="Q556" s="186">
        <v>0</v>
      </c>
      <c r="R556" s="186">
        <f>Q556*H556</f>
        <v>0</v>
      </c>
      <c r="S556" s="186">
        <v>0</v>
      </c>
      <c r="T556" s="187">
        <f>S556*H556</f>
        <v>0</v>
      </c>
      <c r="AR556" s="143" t="s">
        <v>161</v>
      </c>
      <c r="AT556" s="143" t="s">
        <v>156</v>
      </c>
      <c r="AU556" s="143" t="s">
        <v>162</v>
      </c>
      <c r="AY556" s="17" t="s">
        <v>152</v>
      </c>
      <c r="BE556" s="144">
        <f>IF(N556="základní",J556,0)</f>
        <v>0</v>
      </c>
      <c r="BF556" s="144">
        <f>IF(N556="snížená",J556,0)</f>
        <v>0</v>
      </c>
      <c r="BG556" s="144">
        <f>IF(N556="zákl. přenesená",J556,0)</f>
        <v>0</v>
      </c>
      <c r="BH556" s="144">
        <f>IF(N556="sníž. přenesená",J556,0)</f>
        <v>0</v>
      </c>
      <c r="BI556" s="144">
        <f>IF(N556="nulová",J556,0)</f>
        <v>0</v>
      </c>
      <c r="BJ556" s="17" t="s">
        <v>88</v>
      </c>
      <c r="BK556" s="144">
        <f>ROUND(I556*H556,2)</f>
        <v>0</v>
      </c>
      <c r="BL556" s="17" t="s">
        <v>161</v>
      </c>
      <c r="BM556" s="143" t="s">
        <v>872</v>
      </c>
    </row>
    <row r="557" spans="2:65" s="1" customFormat="1" ht="6.95" customHeight="1">
      <c r="B557" s="44"/>
      <c r="C557" s="45"/>
      <c r="D557" s="45"/>
      <c r="E557" s="45"/>
      <c r="F557" s="45"/>
      <c r="G557" s="45"/>
      <c r="H557" s="45"/>
      <c r="I557" s="45"/>
      <c r="J557" s="45"/>
      <c r="K557" s="45"/>
      <c r="L557" s="32"/>
    </row>
  </sheetData>
  <sheetProtection algorithmName="SHA-512" hashValue="k+J3/lJN+kcRJatHHxfL3oCR4JCwH0WHVoNXHgPbL3B2v0yJIIItl3fs3J3upCmE0aUcq1TBI3jL0srWVPOJpg==" saltValue="WDgV2teB2X+RUAc/SJcWYMlNtdAmLmXSN6V955LzmXsUlxfdYrAai08/funKyh0NreGJ5dtMIMFy2jc+U2aPng==" spinCount="100000" sheet="1" objects="1" scenarios="1" formatColumns="0" formatRows="0" autoFilter="0"/>
  <autoFilter ref="C142:K556" xr:uid="{00000000-0009-0000-0000-000001000000}"/>
  <mergeCells count="9">
    <mergeCell ref="E87:H87"/>
    <mergeCell ref="E133:H133"/>
    <mergeCell ref="E135:H135"/>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7" t="s">
        <v>93</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2" t="str">
        <f>'Rekapitulace stavby'!K6</f>
        <v>III/2444 a III/0105A Přezletice, průtah - I. etapa</v>
      </c>
      <c r="F7" s="233"/>
      <c r="G7" s="233"/>
      <c r="H7" s="233"/>
      <c r="L7" s="20"/>
    </row>
    <row r="8" spans="2:46" s="1" customFormat="1" ht="12" customHeight="1">
      <c r="B8" s="32"/>
      <c r="D8" s="27" t="s">
        <v>103</v>
      </c>
      <c r="L8" s="32"/>
    </row>
    <row r="9" spans="2:46" s="1" customFormat="1" ht="16.5" customHeight="1">
      <c r="B9" s="32"/>
      <c r="E9" s="194" t="s">
        <v>873</v>
      </c>
      <c r="F9" s="234"/>
      <c r="G9" s="234"/>
      <c r="H9" s="234"/>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5" t="str">
        <f>'Rekapitulace stavby'!E14</f>
        <v>Vyplň údaj</v>
      </c>
      <c r="F18" s="216"/>
      <c r="G18" s="216"/>
      <c r="H18" s="21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874</v>
      </c>
      <c r="L20" s="32"/>
    </row>
    <row r="21" spans="2:12" s="1" customFormat="1" ht="18" customHeight="1">
      <c r="B21" s="32"/>
      <c r="E21" s="25" t="s">
        <v>875</v>
      </c>
      <c r="I21" s="27" t="s">
        <v>27</v>
      </c>
      <c r="J21" s="25" t="s">
        <v>876</v>
      </c>
      <c r="L21" s="32"/>
    </row>
    <row r="22" spans="2:12" s="1" customFormat="1" ht="6.95" customHeight="1">
      <c r="B22" s="32"/>
      <c r="L22" s="32"/>
    </row>
    <row r="23" spans="2:12" s="1" customFormat="1" ht="12" customHeight="1">
      <c r="B23" s="32"/>
      <c r="D23" s="27" t="s">
        <v>35</v>
      </c>
      <c r="I23" s="27" t="s">
        <v>25</v>
      </c>
      <c r="J23" s="25" t="s">
        <v>874</v>
      </c>
      <c r="L23" s="32"/>
    </row>
    <row r="24" spans="2:12" s="1" customFormat="1" ht="18" customHeight="1">
      <c r="B24" s="32"/>
      <c r="E24" s="25" t="s">
        <v>875</v>
      </c>
      <c r="I24" s="27" t="s">
        <v>27</v>
      </c>
      <c r="J24" s="25" t="s">
        <v>876</v>
      </c>
      <c r="L24" s="32"/>
    </row>
    <row r="25" spans="2:12" s="1" customFormat="1" ht="6.95" customHeight="1">
      <c r="B25" s="32"/>
      <c r="L25" s="32"/>
    </row>
    <row r="26" spans="2:12" s="1" customFormat="1" ht="12" customHeight="1">
      <c r="B26" s="32"/>
      <c r="D26" s="27" t="s">
        <v>38</v>
      </c>
      <c r="L26" s="32"/>
    </row>
    <row r="27" spans="2:12" s="7" customFormat="1" ht="16.5" customHeight="1">
      <c r="B27" s="89"/>
      <c r="E27" s="221" t="s">
        <v>877</v>
      </c>
      <c r="F27" s="221"/>
      <c r="G27" s="221"/>
      <c r="H27" s="221"/>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ROUNDUP(J123,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ROUNDUP((SUM(BE123:BE505)),  2)</f>
        <v>0</v>
      </c>
      <c r="I33" s="92">
        <v>0.21</v>
      </c>
      <c r="J33" s="91">
        <f>ROUNDUP(((SUM(BE123:BE505))*I33),  2)</f>
        <v>0</v>
      </c>
      <c r="L33" s="32"/>
    </row>
    <row r="34" spans="2:12" s="1" customFormat="1" ht="14.45" customHeight="1">
      <c r="B34" s="32"/>
      <c r="E34" s="27" t="s">
        <v>46</v>
      </c>
      <c r="F34" s="91">
        <f>ROUNDUP((SUM(BF123:BF505)),  2)</f>
        <v>0</v>
      </c>
      <c r="I34" s="92">
        <v>0.12</v>
      </c>
      <c r="J34" s="91">
        <f>ROUNDUP(((SUM(BF123:BF505))*I34),  2)</f>
        <v>0</v>
      </c>
      <c r="L34" s="32"/>
    </row>
    <row r="35" spans="2:12" s="1" customFormat="1" ht="14.45" hidden="1" customHeight="1">
      <c r="B35" s="32"/>
      <c r="E35" s="27" t="s">
        <v>47</v>
      </c>
      <c r="F35" s="91">
        <f>ROUNDUP((SUM(BG123:BG505)),  2)</f>
        <v>0</v>
      </c>
      <c r="I35" s="92">
        <v>0.21</v>
      </c>
      <c r="J35" s="91">
        <f>0</f>
        <v>0</v>
      </c>
      <c r="L35" s="32"/>
    </row>
    <row r="36" spans="2:12" s="1" customFormat="1" ht="14.45" hidden="1" customHeight="1">
      <c r="B36" s="32"/>
      <c r="E36" s="27" t="s">
        <v>48</v>
      </c>
      <c r="F36" s="91">
        <f>ROUNDUP((SUM(BH123:BH505)),  2)</f>
        <v>0</v>
      </c>
      <c r="I36" s="92">
        <v>0.12</v>
      </c>
      <c r="J36" s="91">
        <f>0</f>
        <v>0</v>
      </c>
      <c r="L36" s="32"/>
    </row>
    <row r="37" spans="2:12" s="1" customFormat="1" ht="14.45" hidden="1" customHeight="1">
      <c r="B37" s="32"/>
      <c r="E37" s="27" t="s">
        <v>49</v>
      </c>
      <c r="F37" s="91">
        <f>ROUNDUP((SUM(BI123:BI505)),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2" t="str">
        <f>E7</f>
        <v>III/2444 a III/0105A Přezletice, průtah - I. etapa</v>
      </c>
      <c r="F85" s="233"/>
      <c r="G85" s="233"/>
      <c r="H85" s="233"/>
      <c r="L85" s="32"/>
    </row>
    <row r="86" spans="2:47" s="1" customFormat="1" ht="12" customHeight="1">
      <c r="B86" s="32"/>
      <c r="C86" s="27" t="s">
        <v>103</v>
      </c>
      <c r="L86" s="32"/>
    </row>
    <row r="87" spans="2:47" s="1" customFormat="1" ht="16.5" customHeight="1">
      <c r="B87" s="32"/>
      <c r="E87" s="194" t="str">
        <f>E9</f>
        <v>SO.301-I - SO.301-I - Dešťová kanalizace - I. etapa</v>
      </c>
      <c r="F87" s="234"/>
      <c r="G87" s="234"/>
      <c r="H87" s="234"/>
      <c r="L87" s="32"/>
    </row>
    <row r="88" spans="2:47" s="1" customFormat="1" ht="6.95" customHeight="1">
      <c r="B88" s="32"/>
      <c r="L88" s="32"/>
    </row>
    <row r="89" spans="2:47" s="1" customFormat="1" ht="12" customHeight="1">
      <c r="B89" s="32"/>
      <c r="C89" s="27" t="s">
        <v>20</v>
      </c>
      <c r="F89" s="25" t="str">
        <f>F12</f>
        <v xml:space="preserve"> </v>
      </c>
      <c r="I89" s="27" t="s">
        <v>22</v>
      </c>
      <c r="J89" s="52" t="str">
        <f>IF(J12="","",J12)</f>
        <v>30. 1. 2024</v>
      </c>
      <c r="L89" s="32"/>
    </row>
    <row r="90" spans="2:47" s="1" customFormat="1" ht="6.95" customHeight="1">
      <c r="B90" s="32"/>
      <c r="L90" s="32"/>
    </row>
    <row r="91" spans="2:47" s="1" customFormat="1" ht="25.7" customHeight="1">
      <c r="B91" s="32"/>
      <c r="C91" s="27" t="s">
        <v>24</v>
      </c>
      <c r="F91" s="25" t="str">
        <f>E15</f>
        <v>KSÚS středočeského kraje, Obec Přezletice</v>
      </c>
      <c r="I91" s="27" t="s">
        <v>30</v>
      </c>
      <c r="J91" s="30" t="str">
        <f>E21</f>
        <v>CPA projekt - Ing. Lukáš Počík</v>
      </c>
      <c r="L91" s="32"/>
    </row>
    <row r="92" spans="2:47" s="1" customFormat="1" ht="25.7" customHeight="1">
      <c r="B92" s="32"/>
      <c r="C92" s="27" t="s">
        <v>28</v>
      </c>
      <c r="F92" s="25" t="str">
        <f>IF(E18="","",E18)</f>
        <v>Vyplň údaj</v>
      </c>
      <c r="I92" s="27" t="s">
        <v>35</v>
      </c>
      <c r="J92" s="30" t="str">
        <f>E24</f>
        <v>CPA projekt - Ing. Lukáš Počík</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J123</f>
        <v>0</v>
      </c>
      <c r="L96" s="32"/>
      <c r="AU96" s="17" t="s">
        <v>109</v>
      </c>
    </row>
    <row r="97" spans="2:12" s="8" customFormat="1" ht="24.95" customHeight="1">
      <c r="B97" s="104"/>
      <c r="D97" s="105" t="s">
        <v>110</v>
      </c>
      <c r="E97" s="106"/>
      <c r="F97" s="106"/>
      <c r="G97" s="106"/>
      <c r="H97" s="106"/>
      <c r="I97" s="106"/>
      <c r="J97" s="107">
        <f>J124</f>
        <v>0</v>
      </c>
      <c r="L97" s="104"/>
    </row>
    <row r="98" spans="2:12" s="9" customFormat="1" ht="19.899999999999999" customHeight="1">
      <c r="B98" s="108"/>
      <c r="D98" s="109" t="s">
        <v>111</v>
      </c>
      <c r="E98" s="110"/>
      <c r="F98" s="110"/>
      <c r="G98" s="110"/>
      <c r="H98" s="110"/>
      <c r="I98" s="110"/>
      <c r="J98" s="111">
        <f>J125</f>
        <v>0</v>
      </c>
      <c r="L98" s="108"/>
    </row>
    <row r="99" spans="2:12" s="9" customFormat="1" ht="19.899999999999999" customHeight="1">
      <c r="B99" s="108"/>
      <c r="D99" s="109" t="s">
        <v>878</v>
      </c>
      <c r="E99" s="110"/>
      <c r="F99" s="110"/>
      <c r="G99" s="110"/>
      <c r="H99" s="110"/>
      <c r="I99" s="110"/>
      <c r="J99" s="111">
        <f>J303</f>
        <v>0</v>
      </c>
      <c r="L99" s="108"/>
    </row>
    <row r="100" spans="2:12" s="9" customFormat="1" ht="19.899999999999999" customHeight="1">
      <c r="B100" s="108"/>
      <c r="D100" s="109" t="s">
        <v>123</v>
      </c>
      <c r="E100" s="110"/>
      <c r="F100" s="110"/>
      <c r="G100" s="110"/>
      <c r="H100" s="110"/>
      <c r="I100" s="110"/>
      <c r="J100" s="111">
        <f>J348</f>
        <v>0</v>
      </c>
      <c r="L100" s="108"/>
    </row>
    <row r="101" spans="2:12" s="9" customFormat="1" ht="19.899999999999999" customHeight="1">
      <c r="B101" s="108"/>
      <c r="D101" s="109" t="s">
        <v>879</v>
      </c>
      <c r="E101" s="110"/>
      <c r="F101" s="110"/>
      <c r="G101" s="110"/>
      <c r="H101" s="110"/>
      <c r="I101" s="110"/>
      <c r="J101" s="111">
        <f>J494</f>
        <v>0</v>
      </c>
      <c r="L101" s="108"/>
    </row>
    <row r="102" spans="2:12" s="9" customFormat="1" ht="19.899999999999999" customHeight="1">
      <c r="B102" s="108"/>
      <c r="D102" s="109" t="s">
        <v>880</v>
      </c>
      <c r="E102" s="110"/>
      <c r="F102" s="110"/>
      <c r="G102" s="110"/>
      <c r="H102" s="110"/>
      <c r="I102" s="110"/>
      <c r="J102" s="111">
        <f>J498</f>
        <v>0</v>
      </c>
      <c r="L102" s="108"/>
    </row>
    <row r="103" spans="2:12" s="9" customFormat="1" ht="19.899999999999999" customHeight="1">
      <c r="B103" s="108"/>
      <c r="D103" s="109" t="s">
        <v>881</v>
      </c>
      <c r="E103" s="110"/>
      <c r="F103" s="110"/>
      <c r="G103" s="110"/>
      <c r="H103" s="110"/>
      <c r="I103" s="110"/>
      <c r="J103" s="111">
        <f>J504</f>
        <v>0</v>
      </c>
      <c r="L103" s="108"/>
    </row>
    <row r="104" spans="2:12" s="1" customFormat="1" ht="21.75" customHeight="1">
      <c r="B104" s="32"/>
      <c r="L104" s="32"/>
    </row>
    <row r="105" spans="2:12" s="1" customFormat="1" ht="6.95" customHeight="1">
      <c r="B105" s="44"/>
      <c r="C105" s="45"/>
      <c r="D105" s="45"/>
      <c r="E105" s="45"/>
      <c r="F105" s="45"/>
      <c r="G105" s="45"/>
      <c r="H105" s="45"/>
      <c r="I105" s="45"/>
      <c r="J105" s="45"/>
      <c r="K105" s="45"/>
      <c r="L105" s="32"/>
    </row>
    <row r="109" spans="2:12" s="1" customFormat="1" ht="6.95" customHeight="1">
      <c r="B109" s="46"/>
      <c r="C109" s="47"/>
      <c r="D109" s="47"/>
      <c r="E109" s="47"/>
      <c r="F109" s="47"/>
      <c r="G109" s="47"/>
      <c r="H109" s="47"/>
      <c r="I109" s="47"/>
      <c r="J109" s="47"/>
      <c r="K109" s="47"/>
      <c r="L109" s="32"/>
    </row>
    <row r="110" spans="2:12" s="1" customFormat="1" ht="24.95" customHeight="1">
      <c r="B110" s="32"/>
      <c r="C110" s="21" t="s">
        <v>137</v>
      </c>
      <c r="L110" s="32"/>
    </row>
    <row r="111" spans="2:12" s="1" customFormat="1" ht="6.95" customHeight="1">
      <c r="B111" s="32"/>
      <c r="L111" s="32"/>
    </row>
    <row r="112" spans="2:12" s="1" customFormat="1" ht="12" customHeight="1">
      <c r="B112" s="32"/>
      <c r="C112" s="27" t="s">
        <v>16</v>
      </c>
      <c r="L112" s="32"/>
    </row>
    <row r="113" spans="2:65" s="1" customFormat="1" ht="16.5" customHeight="1">
      <c r="B113" s="32"/>
      <c r="E113" s="232" t="str">
        <f>E7</f>
        <v>III/2444 a III/0105A Přezletice, průtah - I. etapa</v>
      </c>
      <c r="F113" s="233"/>
      <c r="G113" s="233"/>
      <c r="H113" s="233"/>
      <c r="L113" s="32"/>
    </row>
    <row r="114" spans="2:65" s="1" customFormat="1" ht="12" customHeight="1">
      <c r="B114" s="32"/>
      <c r="C114" s="27" t="s">
        <v>103</v>
      </c>
      <c r="L114" s="32"/>
    </row>
    <row r="115" spans="2:65" s="1" customFormat="1" ht="16.5" customHeight="1">
      <c r="B115" s="32"/>
      <c r="E115" s="194" t="str">
        <f>E9</f>
        <v>SO.301-I - SO.301-I - Dešťová kanalizace - I. etapa</v>
      </c>
      <c r="F115" s="234"/>
      <c r="G115" s="234"/>
      <c r="H115" s="234"/>
      <c r="L115" s="32"/>
    </row>
    <row r="116" spans="2:65" s="1" customFormat="1" ht="6.95" customHeight="1">
      <c r="B116" s="32"/>
      <c r="L116" s="32"/>
    </row>
    <row r="117" spans="2:65" s="1" customFormat="1" ht="12" customHeight="1">
      <c r="B117" s="32"/>
      <c r="C117" s="27" t="s">
        <v>20</v>
      </c>
      <c r="F117" s="25" t="str">
        <f>F12</f>
        <v xml:space="preserve"> </v>
      </c>
      <c r="I117" s="27" t="s">
        <v>22</v>
      </c>
      <c r="J117" s="52" t="str">
        <f>IF(J12="","",J12)</f>
        <v>30. 1. 2024</v>
      </c>
      <c r="L117" s="32"/>
    </row>
    <row r="118" spans="2:65" s="1" customFormat="1" ht="6.95" customHeight="1">
      <c r="B118" s="32"/>
      <c r="L118" s="32"/>
    </row>
    <row r="119" spans="2:65" s="1" customFormat="1" ht="25.7" customHeight="1">
      <c r="B119" s="32"/>
      <c r="C119" s="27" t="s">
        <v>24</v>
      </c>
      <c r="F119" s="25" t="str">
        <f>E15</f>
        <v>KSÚS středočeského kraje, Obec Přezletice</v>
      </c>
      <c r="I119" s="27" t="s">
        <v>30</v>
      </c>
      <c r="J119" s="30" t="str">
        <f>E21</f>
        <v>CPA projekt - Ing. Lukáš Počík</v>
      </c>
      <c r="L119" s="32"/>
    </row>
    <row r="120" spans="2:65" s="1" customFormat="1" ht="25.7" customHeight="1">
      <c r="B120" s="32"/>
      <c r="C120" s="27" t="s">
        <v>28</v>
      </c>
      <c r="F120" s="25" t="str">
        <f>IF(E18="","",E18)</f>
        <v>Vyplň údaj</v>
      </c>
      <c r="I120" s="27" t="s">
        <v>35</v>
      </c>
      <c r="J120" s="30" t="str">
        <f>E24</f>
        <v>CPA projekt - Ing. Lukáš Počík</v>
      </c>
      <c r="L120" s="32"/>
    </row>
    <row r="121" spans="2:65" s="1" customFormat="1" ht="10.35" customHeight="1">
      <c r="B121" s="32"/>
      <c r="L121" s="32"/>
    </row>
    <row r="122" spans="2:65" s="10" customFormat="1" ht="29.25" customHeight="1">
      <c r="B122" s="112"/>
      <c r="C122" s="113" t="s">
        <v>138</v>
      </c>
      <c r="D122" s="114" t="s">
        <v>65</v>
      </c>
      <c r="E122" s="114" t="s">
        <v>61</v>
      </c>
      <c r="F122" s="114" t="s">
        <v>62</v>
      </c>
      <c r="G122" s="114" t="s">
        <v>139</v>
      </c>
      <c r="H122" s="114" t="s">
        <v>140</v>
      </c>
      <c r="I122" s="114" t="s">
        <v>141</v>
      </c>
      <c r="J122" s="114" t="s">
        <v>107</v>
      </c>
      <c r="K122" s="115" t="s">
        <v>142</v>
      </c>
      <c r="L122" s="112"/>
      <c r="M122" s="59" t="s">
        <v>1</v>
      </c>
      <c r="N122" s="60" t="s">
        <v>44</v>
      </c>
      <c r="O122" s="60" t="s">
        <v>143</v>
      </c>
      <c r="P122" s="60" t="s">
        <v>144</v>
      </c>
      <c r="Q122" s="60" t="s">
        <v>145</v>
      </c>
      <c r="R122" s="60" t="s">
        <v>146</v>
      </c>
      <c r="S122" s="60" t="s">
        <v>147</v>
      </c>
      <c r="T122" s="61" t="s">
        <v>148</v>
      </c>
    </row>
    <row r="123" spans="2:65" s="1" customFormat="1" ht="22.9" customHeight="1">
      <c r="B123" s="32"/>
      <c r="C123" s="64" t="s">
        <v>149</v>
      </c>
      <c r="J123" s="116">
        <f>BK123</f>
        <v>0</v>
      </c>
      <c r="L123" s="32"/>
      <c r="M123" s="62"/>
      <c r="N123" s="53"/>
      <c r="O123" s="53"/>
      <c r="P123" s="117">
        <f>P124</f>
        <v>0</v>
      </c>
      <c r="Q123" s="53"/>
      <c r="R123" s="117">
        <f>R124</f>
        <v>2480.1715925900003</v>
      </c>
      <c r="S123" s="53"/>
      <c r="T123" s="118">
        <f>T124</f>
        <v>196.26759999999999</v>
      </c>
      <c r="AT123" s="17" t="s">
        <v>79</v>
      </c>
      <c r="AU123" s="17" t="s">
        <v>109</v>
      </c>
      <c r="BK123" s="119">
        <f>BK124</f>
        <v>0</v>
      </c>
    </row>
    <row r="124" spans="2:65" s="11" customFormat="1" ht="25.9" customHeight="1">
      <c r="B124" s="120"/>
      <c r="D124" s="121" t="s">
        <v>79</v>
      </c>
      <c r="E124" s="122" t="s">
        <v>150</v>
      </c>
      <c r="F124" s="122" t="s">
        <v>151</v>
      </c>
      <c r="I124" s="123"/>
      <c r="J124" s="124">
        <f>BK124</f>
        <v>0</v>
      </c>
      <c r="L124" s="120"/>
      <c r="M124" s="125"/>
      <c r="P124" s="126">
        <f>P125+P303+P348+P494+P498+P504</f>
        <v>0</v>
      </c>
      <c r="R124" s="126">
        <f>R125+R303+R348+R494+R498+R504</f>
        <v>2480.1715925900003</v>
      </c>
      <c r="T124" s="127">
        <f>T125+T303+T348+T494+T498+T504</f>
        <v>196.26759999999999</v>
      </c>
      <c r="AR124" s="121" t="s">
        <v>88</v>
      </c>
      <c r="AT124" s="128" t="s">
        <v>79</v>
      </c>
      <c r="AU124" s="128" t="s">
        <v>80</v>
      </c>
      <c r="AY124" s="121" t="s">
        <v>152</v>
      </c>
      <c r="BK124" s="129">
        <f>BK125+BK303+BK348+BK494+BK498+BK504</f>
        <v>0</v>
      </c>
    </row>
    <row r="125" spans="2:65" s="11" customFormat="1" ht="22.9" customHeight="1">
      <c r="B125" s="120"/>
      <c r="D125" s="121" t="s">
        <v>79</v>
      </c>
      <c r="E125" s="130" t="s">
        <v>88</v>
      </c>
      <c r="F125" s="130" t="s">
        <v>153</v>
      </c>
      <c r="I125" s="123"/>
      <c r="J125" s="131">
        <f>BK125</f>
        <v>0</v>
      </c>
      <c r="L125" s="120"/>
      <c r="M125" s="125"/>
      <c r="P125" s="126">
        <f>SUM(P126:P302)</f>
        <v>0</v>
      </c>
      <c r="R125" s="126">
        <f>SUM(R126:R302)</f>
        <v>2052.2379731300002</v>
      </c>
      <c r="T125" s="127">
        <f>SUM(T126:T302)</f>
        <v>0</v>
      </c>
      <c r="AR125" s="121" t="s">
        <v>88</v>
      </c>
      <c r="AT125" s="128" t="s">
        <v>79</v>
      </c>
      <c r="AU125" s="128" t="s">
        <v>88</v>
      </c>
      <c r="AY125" s="121" t="s">
        <v>152</v>
      </c>
      <c r="BK125" s="129">
        <f>SUM(BK126:BK302)</f>
        <v>0</v>
      </c>
    </row>
    <row r="126" spans="2:65" s="1" customFormat="1" ht="16.5" customHeight="1">
      <c r="B126" s="32"/>
      <c r="C126" s="132" t="s">
        <v>88</v>
      </c>
      <c r="D126" s="132" t="s">
        <v>156</v>
      </c>
      <c r="E126" s="133" t="s">
        <v>882</v>
      </c>
      <c r="F126" s="134" t="s">
        <v>883</v>
      </c>
      <c r="G126" s="135" t="s">
        <v>258</v>
      </c>
      <c r="H126" s="136">
        <v>186</v>
      </c>
      <c r="I126" s="137"/>
      <c r="J126" s="138">
        <f>ROUND(I126*H126,2)</f>
        <v>0</v>
      </c>
      <c r="K126" s="134" t="s">
        <v>160</v>
      </c>
      <c r="L126" s="32"/>
      <c r="M126" s="139" t="s">
        <v>1</v>
      </c>
      <c r="N126" s="140" t="s">
        <v>45</v>
      </c>
      <c r="P126" s="141">
        <f>O126*H126</f>
        <v>0</v>
      </c>
      <c r="Q126" s="141">
        <v>3.6900000000000002E-2</v>
      </c>
      <c r="R126" s="141">
        <f>Q126*H126</f>
        <v>6.8634000000000004</v>
      </c>
      <c r="S126" s="141">
        <v>0</v>
      </c>
      <c r="T126" s="142">
        <f>S126*H126</f>
        <v>0</v>
      </c>
      <c r="AR126" s="143" t="s">
        <v>161</v>
      </c>
      <c r="AT126" s="143" t="s">
        <v>156</v>
      </c>
      <c r="AU126" s="143" t="s">
        <v>90</v>
      </c>
      <c r="AY126" s="17" t="s">
        <v>152</v>
      </c>
      <c r="BE126" s="144">
        <f>IF(N126="základní",J126,0)</f>
        <v>0</v>
      </c>
      <c r="BF126" s="144">
        <f>IF(N126="snížená",J126,0)</f>
        <v>0</v>
      </c>
      <c r="BG126" s="144">
        <f>IF(N126="zákl. přenesená",J126,0)</f>
        <v>0</v>
      </c>
      <c r="BH126" s="144">
        <f>IF(N126="sníž. přenesená",J126,0)</f>
        <v>0</v>
      </c>
      <c r="BI126" s="144">
        <f>IF(N126="nulová",J126,0)</f>
        <v>0</v>
      </c>
      <c r="BJ126" s="17" t="s">
        <v>88</v>
      </c>
      <c r="BK126" s="144">
        <f>ROUND(I126*H126,2)</f>
        <v>0</v>
      </c>
      <c r="BL126" s="17" t="s">
        <v>161</v>
      </c>
      <c r="BM126" s="143" t="s">
        <v>90</v>
      </c>
    </row>
    <row r="127" spans="2:65" s="12" customFormat="1" ht="11.25">
      <c r="B127" s="145"/>
      <c r="D127" s="146" t="s">
        <v>164</v>
      </c>
      <c r="E127" s="147" t="s">
        <v>1</v>
      </c>
      <c r="F127" s="148" t="s">
        <v>884</v>
      </c>
      <c r="H127" s="147" t="s">
        <v>1</v>
      </c>
      <c r="I127" s="149"/>
      <c r="L127" s="145"/>
      <c r="M127" s="150"/>
      <c r="T127" s="151"/>
      <c r="AT127" s="147" t="s">
        <v>164</v>
      </c>
      <c r="AU127" s="147" t="s">
        <v>90</v>
      </c>
      <c r="AV127" s="12" t="s">
        <v>88</v>
      </c>
      <c r="AW127" s="12" t="s">
        <v>34</v>
      </c>
      <c r="AX127" s="12" t="s">
        <v>80</v>
      </c>
      <c r="AY127" s="147" t="s">
        <v>152</v>
      </c>
    </row>
    <row r="128" spans="2:65" s="13" customFormat="1" ht="11.25">
      <c r="B128" s="152"/>
      <c r="D128" s="146" t="s">
        <v>164</v>
      </c>
      <c r="E128" s="153" t="s">
        <v>1</v>
      </c>
      <c r="F128" s="154" t="s">
        <v>885</v>
      </c>
      <c r="H128" s="155">
        <v>184</v>
      </c>
      <c r="I128" s="156"/>
      <c r="L128" s="152"/>
      <c r="M128" s="157"/>
      <c r="T128" s="158"/>
      <c r="AT128" s="153" t="s">
        <v>164</v>
      </c>
      <c r="AU128" s="153" t="s">
        <v>90</v>
      </c>
      <c r="AV128" s="13" t="s">
        <v>90</v>
      </c>
      <c r="AW128" s="13" t="s">
        <v>34</v>
      </c>
      <c r="AX128" s="13" t="s">
        <v>80</v>
      </c>
      <c r="AY128" s="153" t="s">
        <v>152</v>
      </c>
    </row>
    <row r="129" spans="2:65" s="12" customFormat="1" ht="11.25">
      <c r="B129" s="145"/>
      <c r="D129" s="146" t="s">
        <v>164</v>
      </c>
      <c r="E129" s="147" t="s">
        <v>1</v>
      </c>
      <c r="F129" s="148" t="s">
        <v>886</v>
      </c>
      <c r="H129" s="147" t="s">
        <v>1</v>
      </c>
      <c r="I129" s="149"/>
      <c r="L129" s="145"/>
      <c r="M129" s="150"/>
      <c r="T129" s="151"/>
      <c r="AT129" s="147" t="s">
        <v>164</v>
      </c>
      <c r="AU129" s="147" t="s">
        <v>90</v>
      </c>
      <c r="AV129" s="12" t="s">
        <v>88</v>
      </c>
      <c r="AW129" s="12" t="s">
        <v>34</v>
      </c>
      <c r="AX129" s="12" t="s">
        <v>80</v>
      </c>
      <c r="AY129" s="147" t="s">
        <v>152</v>
      </c>
    </row>
    <row r="130" spans="2:65" s="13" customFormat="1" ht="11.25">
      <c r="B130" s="152"/>
      <c r="D130" s="146" t="s">
        <v>164</v>
      </c>
      <c r="E130" s="153" t="s">
        <v>1</v>
      </c>
      <c r="F130" s="154" t="s">
        <v>887</v>
      </c>
      <c r="H130" s="155">
        <v>2</v>
      </c>
      <c r="I130" s="156"/>
      <c r="L130" s="152"/>
      <c r="M130" s="157"/>
      <c r="T130" s="158"/>
      <c r="AT130" s="153" t="s">
        <v>164</v>
      </c>
      <c r="AU130" s="153" t="s">
        <v>90</v>
      </c>
      <c r="AV130" s="13" t="s">
        <v>90</v>
      </c>
      <c r="AW130" s="13" t="s">
        <v>34</v>
      </c>
      <c r="AX130" s="13" t="s">
        <v>80</v>
      </c>
      <c r="AY130" s="153" t="s">
        <v>152</v>
      </c>
    </row>
    <row r="131" spans="2:65" s="14" customFormat="1" ht="11.25">
      <c r="B131" s="159"/>
      <c r="D131" s="146" t="s">
        <v>164</v>
      </c>
      <c r="E131" s="160" t="s">
        <v>1</v>
      </c>
      <c r="F131" s="161" t="s">
        <v>169</v>
      </c>
      <c r="H131" s="162">
        <v>186</v>
      </c>
      <c r="I131" s="163"/>
      <c r="L131" s="159"/>
      <c r="M131" s="164"/>
      <c r="T131" s="165"/>
      <c r="AT131" s="160" t="s">
        <v>164</v>
      </c>
      <c r="AU131" s="160" t="s">
        <v>90</v>
      </c>
      <c r="AV131" s="14" t="s">
        <v>161</v>
      </c>
      <c r="AW131" s="14" t="s">
        <v>34</v>
      </c>
      <c r="AX131" s="14" t="s">
        <v>88</v>
      </c>
      <c r="AY131" s="160" t="s">
        <v>152</v>
      </c>
    </row>
    <row r="132" spans="2:65" s="1" customFormat="1" ht="24.2" customHeight="1">
      <c r="B132" s="32"/>
      <c r="C132" s="132" t="s">
        <v>90</v>
      </c>
      <c r="D132" s="132" t="s">
        <v>156</v>
      </c>
      <c r="E132" s="133" t="s">
        <v>888</v>
      </c>
      <c r="F132" s="134" t="s">
        <v>889</v>
      </c>
      <c r="G132" s="135" t="s">
        <v>258</v>
      </c>
      <c r="H132" s="136">
        <v>54</v>
      </c>
      <c r="I132" s="137"/>
      <c r="J132" s="138">
        <f>ROUND(I132*H132,2)</f>
        <v>0</v>
      </c>
      <c r="K132" s="134" t="s">
        <v>160</v>
      </c>
      <c r="L132" s="32"/>
      <c r="M132" s="139" t="s">
        <v>1</v>
      </c>
      <c r="N132" s="140" t="s">
        <v>45</v>
      </c>
      <c r="P132" s="141">
        <f>O132*H132</f>
        <v>0</v>
      </c>
      <c r="Q132" s="141">
        <v>3.6900000000000002E-2</v>
      </c>
      <c r="R132" s="141">
        <f>Q132*H132</f>
        <v>1.9926000000000001</v>
      </c>
      <c r="S132" s="141">
        <v>0</v>
      </c>
      <c r="T132" s="142">
        <f>S132*H132</f>
        <v>0</v>
      </c>
      <c r="AR132" s="143" t="s">
        <v>161</v>
      </c>
      <c r="AT132" s="143" t="s">
        <v>156</v>
      </c>
      <c r="AU132" s="143" t="s">
        <v>90</v>
      </c>
      <c r="AY132" s="17" t="s">
        <v>152</v>
      </c>
      <c r="BE132" s="144">
        <f>IF(N132="základní",J132,0)</f>
        <v>0</v>
      </c>
      <c r="BF132" s="144">
        <f>IF(N132="snížená",J132,0)</f>
        <v>0</v>
      </c>
      <c r="BG132" s="144">
        <f>IF(N132="zákl. přenesená",J132,0)</f>
        <v>0</v>
      </c>
      <c r="BH132" s="144">
        <f>IF(N132="sníž. přenesená",J132,0)</f>
        <v>0</v>
      </c>
      <c r="BI132" s="144">
        <f>IF(N132="nulová",J132,0)</f>
        <v>0</v>
      </c>
      <c r="BJ132" s="17" t="s">
        <v>88</v>
      </c>
      <c r="BK132" s="144">
        <f>ROUND(I132*H132,2)</f>
        <v>0</v>
      </c>
      <c r="BL132" s="17" t="s">
        <v>161</v>
      </c>
      <c r="BM132" s="143" t="s">
        <v>161</v>
      </c>
    </row>
    <row r="133" spans="2:65" s="12" customFormat="1" ht="11.25">
      <c r="B133" s="145"/>
      <c r="D133" s="146" t="s">
        <v>164</v>
      </c>
      <c r="E133" s="147" t="s">
        <v>1</v>
      </c>
      <c r="F133" s="148" t="s">
        <v>884</v>
      </c>
      <c r="H133" s="147" t="s">
        <v>1</v>
      </c>
      <c r="I133" s="149"/>
      <c r="L133" s="145"/>
      <c r="M133" s="150"/>
      <c r="T133" s="151"/>
      <c r="AT133" s="147" t="s">
        <v>164</v>
      </c>
      <c r="AU133" s="147" t="s">
        <v>90</v>
      </c>
      <c r="AV133" s="12" t="s">
        <v>88</v>
      </c>
      <c r="AW133" s="12" t="s">
        <v>34</v>
      </c>
      <c r="AX133" s="12" t="s">
        <v>80</v>
      </c>
      <c r="AY133" s="147" t="s">
        <v>152</v>
      </c>
    </row>
    <row r="134" spans="2:65" s="13" customFormat="1" ht="11.25">
      <c r="B134" s="152"/>
      <c r="D134" s="146" t="s">
        <v>164</v>
      </c>
      <c r="E134" s="153" t="s">
        <v>1</v>
      </c>
      <c r="F134" s="154" t="s">
        <v>890</v>
      </c>
      <c r="H134" s="155">
        <v>52</v>
      </c>
      <c r="I134" s="156"/>
      <c r="L134" s="152"/>
      <c r="M134" s="157"/>
      <c r="T134" s="158"/>
      <c r="AT134" s="153" t="s">
        <v>164</v>
      </c>
      <c r="AU134" s="153" t="s">
        <v>90</v>
      </c>
      <c r="AV134" s="13" t="s">
        <v>90</v>
      </c>
      <c r="AW134" s="13" t="s">
        <v>34</v>
      </c>
      <c r="AX134" s="13" t="s">
        <v>80</v>
      </c>
      <c r="AY134" s="153" t="s">
        <v>152</v>
      </c>
    </row>
    <row r="135" spans="2:65" s="12" customFormat="1" ht="11.25">
      <c r="B135" s="145"/>
      <c r="D135" s="146" t="s">
        <v>164</v>
      </c>
      <c r="E135" s="147" t="s">
        <v>1</v>
      </c>
      <c r="F135" s="148" t="s">
        <v>886</v>
      </c>
      <c r="H135" s="147" t="s">
        <v>1</v>
      </c>
      <c r="I135" s="149"/>
      <c r="L135" s="145"/>
      <c r="M135" s="150"/>
      <c r="T135" s="151"/>
      <c r="AT135" s="147" t="s">
        <v>164</v>
      </c>
      <c r="AU135" s="147" t="s">
        <v>90</v>
      </c>
      <c r="AV135" s="12" t="s">
        <v>88</v>
      </c>
      <c r="AW135" s="12" t="s">
        <v>34</v>
      </c>
      <c r="AX135" s="12" t="s">
        <v>80</v>
      </c>
      <c r="AY135" s="147" t="s">
        <v>152</v>
      </c>
    </row>
    <row r="136" spans="2:65" s="13" customFormat="1" ht="11.25">
      <c r="B136" s="152"/>
      <c r="D136" s="146" t="s">
        <v>164</v>
      </c>
      <c r="E136" s="153" t="s">
        <v>1</v>
      </c>
      <c r="F136" s="154" t="s">
        <v>887</v>
      </c>
      <c r="H136" s="155">
        <v>2</v>
      </c>
      <c r="I136" s="156"/>
      <c r="L136" s="152"/>
      <c r="M136" s="157"/>
      <c r="T136" s="158"/>
      <c r="AT136" s="153" t="s">
        <v>164</v>
      </c>
      <c r="AU136" s="153" t="s">
        <v>90</v>
      </c>
      <c r="AV136" s="13" t="s">
        <v>90</v>
      </c>
      <c r="AW136" s="13" t="s">
        <v>34</v>
      </c>
      <c r="AX136" s="13" t="s">
        <v>80</v>
      </c>
      <c r="AY136" s="153" t="s">
        <v>152</v>
      </c>
    </row>
    <row r="137" spans="2:65" s="14" customFormat="1" ht="11.25">
      <c r="B137" s="159"/>
      <c r="D137" s="146" t="s">
        <v>164</v>
      </c>
      <c r="E137" s="160" t="s">
        <v>1</v>
      </c>
      <c r="F137" s="161" t="s">
        <v>169</v>
      </c>
      <c r="H137" s="162">
        <v>54</v>
      </c>
      <c r="I137" s="163"/>
      <c r="L137" s="159"/>
      <c r="M137" s="164"/>
      <c r="T137" s="165"/>
      <c r="AT137" s="160" t="s">
        <v>164</v>
      </c>
      <c r="AU137" s="160" t="s">
        <v>90</v>
      </c>
      <c r="AV137" s="14" t="s">
        <v>161</v>
      </c>
      <c r="AW137" s="14" t="s">
        <v>34</v>
      </c>
      <c r="AX137" s="14" t="s">
        <v>88</v>
      </c>
      <c r="AY137" s="160" t="s">
        <v>152</v>
      </c>
    </row>
    <row r="138" spans="2:65" s="1" customFormat="1" ht="24.2" customHeight="1">
      <c r="B138" s="32"/>
      <c r="C138" s="132" t="s">
        <v>162</v>
      </c>
      <c r="D138" s="132" t="s">
        <v>156</v>
      </c>
      <c r="E138" s="133" t="s">
        <v>891</v>
      </c>
      <c r="F138" s="134" t="s">
        <v>892</v>
      </c>
      <c r="G138" s="135" t="s">
        <v>401</v>
      </c>
      <c r="H138" s="136">
        <v>15</v>
      </c>
      <c r="I138" s="137"/>
      <c r="J138" s="138">
        <f>ROUND(I138*H138,2)</f>
        <v>0</v>
      </c>
      <c r="K138" s="134" t="s">
        <v>160</v>
      </c>
      <c r="L138" s="32"/>
      <c r="M138" s="139" t="s">
        <v>1</v>
      </c>
      <c r="N138" s="140" t="s">
        <v>45</v>
      </c>
      <c r="P138" s="141">
        <f>O138*H138</f>
        <v>0</v>
      </c>
      <c r="Q138" s="141">
        <v>6.4999999999999997E-4</v>
      </c>
      <c r="R138" s="141">
        <f>Q138*H138</f>
        <v>9.75E-3</v>
      </c>
      <c r="S138" s="141">
        <v>0</v>
      </c>
      <c r="T138" s="142">
        <f>S138*H138</f>
        <v>0</v>
      </c>
      <c r="AR138" s="143" t="s">
        <v>161</v>
      </c>
      <c r="AT138" s="143" t="s">
        <v>156</v>
      </c>
      <c r="AU138" s="143" t="s">
        <v>90</v>
      </c>
      <c r="AY138" s="17" t="s">
        <v>152</v>
      </c>
      <c r="BE138" s="144">
        <f>IF(N138="základní",J138,0)</f>
        <v>0</v>
      </c>
      <c r="BF138" s="144">
        <f>IF(N138="snížená",J138,0)</f>
        <v>0</v>
      </c>
      <c r="BG138" s="144">
        <f>IF(N138="zákl. přenesená",J138,0)</f>
        <v>0</v>
      </c>
      <c r="BH138" s="144">
        <f>IF(N138="sníž. přenesená",J138,0)</f>
        <v>0</v>
      </c>
      <c r="BI138" s="144">
        <f>IF(N138="nulová",J138,0)</f>
        <v>0</v>
      </c>
      <c r="BJ138" s="17" t="s">
        <v>88</v>
      </c>
      <c r="BK138" s="144">
        <f>ROUND(I138*H138,2)</f>
        <v>0</v>
      </c>
      <c r="BL138" s="17" t="s">
        <v>161</v>
      </c>
      <c r="BM138" s="143" t="s">
        <v>196</v>
      </c>
    </row>
    <row r="139" spans="2:65" s="1" customFormat="1" ht="24.2" customHeight="1">
      <c r="B139" s="32"/>
      <c r="C139" s="132" t="s">
        <v>161</v>
      </c>
      <c r="D139" s="132" t="s">
        <v>156</v>
      </c>
      <c r="E139" s="133" t="s">
        <v>893</v>
      </c>
      <c r="F139" s="134" t="s">
        <v>894</v>
      </c>
      <c r="G139" s="135" t="s">
        <v>401</v>
      </c>
      <c r="H139" s="136">
        <v>15</v>
      </c>
      <c r="I139" s="137"/>
      <c r="J139" s="138">
        <f>ROUND(I139*H139,2)</f>
        <v>0</v>
      </c>
      <c r="K139" s="134" t="s">
        <v>160</v>
      </c>
      <c r="L139" s="32"/>
      <c r="M139" s="139" t="s">
        <v>1</v>
      </c>
      <c r="N139" s="140" t="s">
        <v>45</v>
      </c>
      <c r="P139" s="141">
        <f>O139*H139</f>
        <v>0</v>
      </c>
      <c r="Q139" s="141">
        <v>0</v>
      </c>
      <c r="R139" s="141">
        <f>Q139*H139</f>
        <v>0</v>
      </c>
      <c r="S139" s="141">
        <v>0</v>
      </c>
      <c r="T139" s="142">
        <f>S139*H139</f>
        <v>0</v>
      </c>
      <c r="AR139" s="143" t="s">
        <v>161</v>
      </c>
      <c r="AT139" s="143" t="s">
        <v>156</v>
      </c>
      <c r="AU139" s="143" t="s">
        <v>90</v>
      </c>
      <c r="AY139" s="17" t="s">
        <v>152</v>
      </c>
      <c r="BE139" s="144">
        <f>IF(N139="základní",J139,0)</f>
        <v>0</v>
      </c>
      <c r="BF139" s="144">
        <f>IF(N139="snížená",J139,0)</f>
        <v>0</v>
      </c>
      <c r="BG139" s="144">
        <f>IF(N139="zákl. přenesená",J139,0)</f>
        <v>0</v>
      </c>
      <c r="BH139" s="144">
        <f>IF(N139="sníž. přenesená",J139,0)</f>
        <v>0</v>
      </c>
      <c r="BI139" s="144">
        <f>IF(N139="nulová",J139,0)</f>
        <v>0</v>
      </c>
      <c r="BJ139" s="17" t="s">
        <v>88</v>
      </c>
      <c r="BK139" s="144">
        <f>ROUND(I139*H139,2)</f>
        <v>0</v>
      </c>
      <c r="BL139" s="17" t="s">
        <v>161</v>
      </c>
      <c r="BM139" s="143" t="s">
        <v>221</v>
      </c>
    </row>
    <row r="140" spans="2:65" s="1" customFormat="1" ht="24.2" customHeight="1">
      <c r="B140" s="32"/>
      <c r="C140" s="132" t="s">
        <v>183</v>
      </c>
      <c r="D140" s="132" t="s">
        <v>156</v>
      </c>
      <c r="E140" s="133" t="s">
        <v>895</v>
      </c>
      <c r="F140" s="134" t="s">
        <v>896</v>
      </c>
      <c r="G140" s="135" t="s">
        <v>258</v>
      </c>
      <c r="H140" s="136">
        <v>3108</v>
      </c>
      <c r="I140" s="137"/>
      <c r="J140" s="138">
        <f>ROUND(I140*H140,2)</f>
        <v>0</v>
      </c>
      <c r="K140" s="134" t="s">
        <v>160</v>
      </c>
      <c r="L140" s="32"/>
      <c r="M140" s="139" t="s">
        <v>1</v>
      </c>
      <c r="N140" s="140" t="s">
        <v>45</v>
      </c>
      <c r="P140" s="141">
        <f>O140*H140</f>
        <v>0</v>
      </c>
      <c r="Q140" s="141">
        <v>1.3999999999999999E-4</v>
      </c>
      <c r="R140" s="141">
        <f>Q140*H140</f>
        <v>0.43511999999999995</v>
      </c>
      <c r="S140" s="141">
        <v>0</v>
      </c>
      <c r="T140" s="142">
        <f>S140*H140</f>
        <v>0</v>
      </c>
      <c r="AR140" s="143" t="s">
        <v>161</v>
      </c>
      <c r="AT140" s="143" t="s">
        <v>156</v>
      </c>
      <c r="AU140" s="143" t="s">
        <v>90</v>
      </c>
      <c r="AY140" s="17" t="s">
        <v>152</v>
      </c>
      <c r="BE140" s="144">
        <f>IF(N140="základní",J140,0)</f>
        <v>0</v>
      </c>
      <c r="BF140" s="144">
        <f>IF(N140="snížená",J140,0)</f>
        <v>0</v>
      </c>
      <c r="BG140" s="144">
        <f>IF(N140="zákl. přenesená",J140,0)</f>
        <v>0</v>
      </c>
      <c r="BH140" s="144">
        <f>IF(N140="sníž. přenesená",J140,0)</f>
        <v>0</v>
      </c>
      <c r="BI140" s="144">
        <f>IF(N140="nulová",J140,0)</f>
        <v>0</v>
      </c>
      <c r="BJ140" s="17" t="s">
        <v>88</v>
      </c>
      <c r="BK140" s="144">
        <f>ROUND(I140*H140,2)</f>
        <v>0</v>
      </c>
      <c r="BL140" s="17" t="s">
        <v>161</v>
      </c>
      <c r="BM140" s="143" t="s">
        <v>231</v>
      </c>
    </row>
    <row r="141" spans="2:65" s="12" customFormat="1" ht="11.25">
      <c r="B141" s="145"/>
      <c r="D141" s="146" t="s">
        <v>164</v>
      </c>
      <c r="E141" s="147" t="s">
        <v>1</v>
      </c>
      <c r="F141" s="148" t="s">
        <v>897</v>
      </c>
      <c r="H141" s="147" t="s">
        <v>1</v>
      </c>
      <c r="I141" s="149"/>
      <c r="L141" s="145"/>
      <c r="M141" s="150"/>
      <c r="T141" s="151"/>
      <c r="AT141" s="147" t="s">
        <v>164</v>
      </c>
      <c r="AU141" s="147" t="s">
        <v>90</v>
      </c>
      <c r="AV141" s="12" t="s">
        <v>88</v>
      </c>
      <c r="AW141" s="12" t="s">
        <v>34</v>
      </c>
      <c r="AX141" s="12" t="s">
        <v>80</v>
      </c>
      <c r="AY141" s="147" t="s">
        <v>152</v>
      </c>
    </row>
    <row r="142" spans="2:65" s="12" customFormat="1" ht="11.25">
      <c r="B142" s="145"/>
      <c r="D142" s="146" t="s">
        <v>164</v>
      </c>
      <c r="E142" s="147" t="s">
        <v>1</v>
      </c>
      <c r="F142" s="148" t="s">
        <v>884</v>
      </c>
      <c r="H142" s="147" t="s">
        <v>1</v>
      </c>
      <c r="I142" s="149"/>
      <c r="L142" s="145"/>
      <c r="M142" s="150"/>
      <c r="T142" s="151"/>
      <c r="AT142" s="147" t="s">
        <v>164</v>
      </c>
      <c r="AU142" s="147" t="s">
        <v>90</v>
      </c>
      <c r="AV142" s="12" t="s">
        <v>88</v>
      </c>
      <c r="AW142" s="12" t="s">
        <v>34</v>
      </c>
      <c r="AX142" s="12" t="s">
        <v>80</v>
      </c>
      <c r="AY142" s="147" t="s">
        <v>152</v>
      </c>
    </row>
    <row r="143" spans="2:65" s="13" customFormat="1" ht="11.25">
      <c r="B143" s="152"/>
      <c r="D143" s="146" t="s">
        <v>164</v>
      </c>
      <c r="E143" s="153" t="s">
        <v>1</v>
      </c>
      <c r="F143" s="154" t="s">
        <v>898</v>
      </c>
      <c r="H143" s="155">
        <v>1810</v>
      </c>
      <c r="I143" s="156"/>
      <c r="L143" s="152"/>
      <c r="M143" s="157"/>
      <c r="T143" s="158"/>
      <c r="AT143" s="153" t="s">
        <v>164</v>
      </c>
      <c r="AU143" s="153" t="s">
        <v>90</v>
      </c>
      <c r="AV143" s="13" t="s">
        <v>90</v>
      </c>
      <c r="AW143" s="13" t="s">
        <v>34</v>
      </c>
      <c r="AX143" s="13" t="s">
        <v>80</v>
      </c>
      <c r="AY143" s="153" t="s">
        <v>152</v>
      </c>
    </row>
    <row r="144" spans="2:65" s="12" customFormat="1" ht="11.25">
      <c r="B144" s="145"/>
      <c r="D144" s="146" t="s">
        <v>164</v>
      </c>
      <c r="E144" s="147" t="s">
        <v>1</v>
      </c>
      <c r="F144" s="148" t="s">
        <v>886</v>
      </c>
      <c r="H144" s="147" t="s">
        <v>1</v>
      </c>
      <c r="I144" s="149"/>
      <c r="L144" s="145"/>
      <c r="M144" s="150"/>
      <c r="T144" s="151"/>
      <c r="AT144" s="147" t="s">
        <v>164</v>
      </c>
      <c r="AU144" s="147" t="s">
        <v>90</v>
      </c>
      <c r="AV144" s="12" t="s">
        <v>88</v>
      </c>
      <c r="AW144" s="12" t="s">
        <v>34</v>
      </c>
      <c r="AX144" s="12" t="s">
        <v>80</v>
      </c>
      <c r="AY144" s="147" t="s">
        <v>152</v>
      </c>
    </row>
    <row r="145" spans="2:65" s="13" customFormat="1" ht="11.25">
      <c r="B145" s="152"/>
      <c r="D145" s="146" t="s">
        <v>164</v>
      </c>
      <c r="E145" s="153" t="s">
        <v>1</v>
      </c>
      <c r="F145" s="154" t="s">
        <v>899</v>
      </c>
      <c r="H145" s="155">
        <v>78</v>
      </c>
      <c r="I145" s="156"/>
      <c r="L145" s="152"/>
      <c r="M145" s="157"/>
      <c r="T145" s="158"/>
      <c r="AT145" s="153" t="s">
        <v>164</v>
      </c>
      <c r="AU145" s="153" t="s">
        <v>90</v>
      </c>
      <c r="AV145" s="13" t="s">
        <v>90</v>
      </c>
      <c r="AW145" s="13" t="s">
        <v>34</v>
      </c>
      <c r="AX145" s="13" t="s">
        <v>80</v>
      </c>
      <c r="AY145" s="153" t="s">
        <v>152</v>
      </c>
    </row>
    <row r="146" spans="2:65" s="12" customFormat="1" ht="11.25">
      <c r="B146" s="145"/>
      <c r="D146" s="146" t="s">
        <v>164</v>
      </c>
      <c r="E146" s="147" t="s">
        <v>1</v>
      </c>
      <c r="F146" s="148" t="s">
        <v>900</v>
      </c>
      <c r="H146" s="147" t="s">
        <v>1</v>
      </c>
      <c r="I146" s="149"/>
      <c r="L146" s="145"/>
      <c r="M146" s="150"/>
      <c r="T146" s="151"/>
      <c r="AT146" s="147" t="s">
        <v>164</v>
      </c>
      <c r="AU146" s="147" t="s">
        <v>90</v>
      </c>
      <c r="AV146" s="12" t="s">
        <v>88</v>
      </c>
      <c r="AW146" s="12" t="s">
        <v>34</v>
      </c>
      <c r="AX146" s="12" t="s">
        <v>80</v>
      </c>
      <c r="AY146" s="147" t="s">
        <v>152</v>
      </c>
    </row>
    <row r="147" spans="2:65" s="13" customFormat="1" ht="11.25">
      <c r="B147" s="152"/>
      <c r="D147" s="146" t="s">
        <v>164</v>
      </c>
      <c r="E147" s="153" t="s">
        <v>1</v>
      </c>
      <c r="F147" s="154" t="s">
        <v>901</v>
      </c>
      <c r="H147" s="155">
        <v>1220</v>
      </c>
      <c r="I147" s="156"/>
      <c r="L147" s="152"/>
      <c r="M147" s="157"/>
      <c r="T147" s="158"/>
      <c r="AT147" s="153" t="s">
        <v>164</v>
      </c>
      <c r="AU147" s="153" t="s">
        <v>90</v>
      </c>
      <c r="AV147" s="13" t="s">
        <v>90</v>
      </c>
      <c r="AW147" s="13" t="s">
        <v>34</v>
      </c>
      <c r="AX147" s="13" t="s">
        <v>80</v>
      </c>
      <c r="AY147" s="153" t="s">
        <v>152</v>
      </c>
    </row>
    <row r="148" spans="2:65" s="14" customFormat="1" ht="11.25">
      <c r="B148" s="159"/>
      <c r="D148" s="146" t="s">
        <v>164</v>
      </c>
      <c r="E148" s="160" t="s">
        <v>1</v>
      </c>
      <c r="F148" s="161" t="s">
        <v>169</v>
      </c>
      <c r="H148" s="162">
        <v>3108</v>
      </c>
      <c r="I148" s="163"/>
      <c r="L148" s="159"/>
      <c r="M148" s="164"/>
      <c r="T148" s="165"/>
      <c r="AT148" s="160" t="s">
        <v>164</v>
      </c>
      <c r="AU148" s="160" t="s">
        <v>90</v>
      </c>
      <c r="AV148" s="14" t="s">
        <v>161</v>
      </c>
      <c r="AW148" s="14" t="s">
        <v>34</v>
      </c>
      <c r="AX148" s="14" t="s">
        <v>88</v>
      </c>
      <c r="AY148" s="160" t="s">
        <v>152</v>
      </c>
    </row>
    <row r="149" spans="2:65" s="1" customFormat="1" ht="24.2" customHeight="1">
      <c r="B149" s="32"/>
      <c r="C149" s="132" t="s">
        <v>196</v>
      </c>
      <c r="D149" s="132" t="s">
        <v>156</v>
      </c>
      <c r="E149" s="133" t="s">
        <v>902</v>
      </c>
      <c r="F149" s="134" t="s">
        <v>903</v>
      </c>
      <c r="G149" s="135" t="s">
        <v>258</v>
      </c>
      <c r="H149" s="136">
        <v>3108</v>
      </c>
      <c r="I149" s="137"/>
      <c r="J149" s="138">
        <f>ROUND(I149*H149,2)</f>
        <v>0</v>
      </c>
      <c r="K149" s="134" t="s">
        <v>160</v>
      </c>
      <c r="L149" s="32"/>
      <c r="M149" s="139" t="s">
        <v>1</v>
      </c>
      <c r="N149" s="140" t="s">
        <v>45</v>
      </c>
      <c r="P149" s="141">
        <f>O149*H149</f>
        <v>0</v>
      </c>
      <c r="Q149" s="141">
        <v>0</v>
      </c>
      <c r="R149" s="141">
        <f>Q149*H149</f>
        <v>0</v>
      </c>
      <c r="S149" s="141">
        <v>0</v>
      </c>
      <c r="T149" s="142">
        <f>S149*H149</f>
        <v>0</v>
      </c>
      <c r="AR149" s="143" t="s">
        <v>161</v>
      </c>
      <c r="AT149" s="143" t="s">
        <v>156</v>
      </c>
      <c r="AU149" s="143" t="s">
        <v>90</v>
      </c>
      <c r="AY149" s="17" t="s">
        <v>152</v>
      </c>
      <c r="BE149" s="144">
        <f>IF(N149="základní",J149,0)</f>
        <v>0</v>
      </c>
      <c r="BF149" s="144">
        <f>IF(N149="snížená",J149,0)</f>
        <v>0</v>
      </c>
      <c r="BG149" s="144">
        <f>IF(N149="zákl. přenesená",J149,0)</f>
        <v>0</v>
      </c>
      <c r="BH149" s="144">
        <f>IF(N149="sníž. přenesená",J149,0)</f>
        <v>0</v>
      </c>
      <c r="BI149" s="144">
        <f>IF(N149="nulová",J149,0)</f>
        <v>0</v>
      </c>
      <c r="BJ149" s="17" t="s">
        <v>88</v>
      </c>
      <c r="BK149" s="144">
        <f>ROUND(I149*H149,2)</f>
        <v>0</v>
      </c>
      <c r="BL149" s="17" t="s">
        <v>161</v>
      </c>
      <c r="BM149" s="143" t="s">
        <v>8</v>
      </c>
    </row>
    <row r="150" spans="2:65" s="1" customFormat="1" ht="24.2" customHeight="1">
      <c r="B150" s="32"/>
      <c r="C150" s="132" t="s">
        <v>213</v>
      </c>
      <c r="D150" s="132" t="s">
        <v>156</v>
      </c>
      <c r="E150" s="133" t="s">
        <v>904</v>
      </c>
      <c r="F150" s="134" t="s">
        <v>905</v>
      </c>
      <c r="G150" s="135" t="s">
        <v>258</v>
      </c>
      <c r="H150" s="136">
        <v>30</v>
      </c>
      <c r="I150" s="137"/>
      <c r="J150" s="138">
        <f>ROUND(I150*H150,2)</f>
        <v>0</v>
      </c>
      <c r="K150" s="134" t="s">
        <v>160</v>
      </c>
      <c r="L150" s="32"/>
      <c r="M150" s="139" t="s">
        <v>1</v>
      </c>
      <c r="N150" s="140" t="s">
        <v>45</v>
      </c>
      <c r="P150" s="141">
        <f>O150*H150</f>
        <v>0</v>
      </c>
      <c r="Q150" s="141">
        <v>4.6999999999999999E-4</v>
      </c>
      <c r="R150" s="141">
        <f>Q150*H150</f>
        <v>1.41E-2</v>
      </c>
      <c r="S150" s="141">
        <v>0</v>
      </c>
      <c r="T150" s="142">
        <f>S150*H150</f>
        <v>0</v>
      </c>
      <c r="AR150" s="143" t="s">
        <v>161</v>
      </c>
      <c r="AT150" s="143" t="s">
        <v>156</v>
      </c>
      <c r="AU150" s="143" t="s">
        <v>90</v>
      </c>
      <c r="AY150" s="17" t="s">
        <v>152</v>
      </c>
      <c r="BE150" s="144">
        <f>IF(N150="základní",J150,0)</f>
        <v>0</v>
      </c>
      <c r="BF150" s="144">
        <f>IF(N150="snížená",J150,0)</f>
        <v>0</v>
      </c>
      <c r="BG150" s="144">
        <f>IF(N150="zákl. přenesená",J150,0)</f>
        <v>0</v>
      </c>
      <c r="BH150" s="144">
        <f>IF(N150="sníž. přenesená",J150,0)</f>
        <v>0</v>
      </c>
      <c r="BI150" s="144">
        <f>IF(N150="nulová",J150,0)</f>
        <v>0</v>
      </c>
      <c r="BJ150" s="17" t="s">
        <v>88</v>
      </c>
      <c r="BK150" s="144">
        <f>ROUND(I150*H150,2)</f>
        <v>0</v>
      </c>
      <c r="BL150" s="17" t="s">
        <v>161</v>
      </c>
      <c r="BM150" s="143" t="s">
        <v>255</v>
      </c>
    </row>
    <row r="151" spans="2:65" s="1" customFormat="1" ht="24.2" customHeight="1">
      <c r="B151" s="32"/>
      <c r="C151" s="132" t="s">
        <v>221</v>
      </c>
      <c r="D151" s="132" t="s">
        <v>156</v>
      </c>
      <c r="E151" s="133" t="s">
        <v>906</v>
      </c>
      <c r="F151" s="134" t="s">
        <v>907</v>
      </c>
      <c r="G151" s="135" t="s">
        <v>258</v>
      </c>
      <c r="H151" s="136">
        <v>30</v>
      </c>
      <c r="I151" s="137"/>
      <c r="J151" s="138">
        <f>ROUND(I151*H151,2)</f>
        <v>0</v>
      </c>
      <c r="K151" s="134" t="s">
        <v>160</v>
      </c>
      <c r="L151" s="32"/>
      <c r="M151" s="139" t="s">
        <v>1</v>
      </c>
      <c r="N151" s="140" t="s">
        <v>45</v>
      </c>
      <c r="P151" s="141">
        <f>O151*H151</f>
        <v>0</v>
      </c>
      <c r="Q151" s="141">
        <v>0</v>
      </c>
      <c r="R151" s="141">
        <f>Q151*H151</f>
        <v>0</v>
      </c>
      <c r="S151" s="141">
        <v>0</v>
      </c>
      <c r="T151" s="142">
        <f>S151*H151</f>
        <v>0</v>
      </c>
      <c r="AR151" s="143" t="s">
        <v>161</v>
      </c>
      <c r="AT151" s="143" t="s">
        <v>156</v>
      </c>
      <c r="AU151" s="143" t="s">
        <v>90</v>
      </c>
      <c r="AY151" s="17" t="s">
        <v>152</v>
      </c>
      <c r="BE151" s="144">
        <f>IF(N151="základní",J151,0)</f>
        <v>0</v>
      </c>
      <c r="BF151" s="144">
        <f>IF(N151="snížená",J151,0)</f>
        <v>0</v>
      </c>
      <c r="BG151" s="144">
        <f>IF(N151="zákl. přenesená",J151,0)</f>
        <v>0</v>
      </c>
      <c r="BH151" s="144">
        <f>IF(N151="sníž. přenesená",J151,0)</f>
        <v>0</v>
      </c>
      <c r="BI151" s="144">
        <f>IF(N151="nulová",J151,0)</f>
        <v>0</v>
      </c>
      <c r="BJ151" s="17" t="s">
        <v>88</v>
      </c>
      <c r="BK151" s="144">
        <f>ROUND(I151*H151,2)</f>
        <v>0</v>
      </c>
      <c r="BL151" s="17" t="s">
        <v>161</v>
      </c>
      <c r="BM151" s="143" t="s">
        <v>266</v>
      </c>
    </row>
    <row r="152" spans="2:65" s="1" customFormat="1" ht="33" customHeight="1">
      <c r="B152" s="32"/>
      <c r="C152" s="132" t="s">
        <v>226</v>
      </c>
      <c r="D152" s="132" t="s">
        <v>156</v>
      </c>
      <c r="E152" s="133" t="s">
        <v>908</v>
      </c>
      <c r="F152" s="134" t="s">
        <v>909</v>
      </c>
      <c r="G152" s="135" t="s">
        <v>159</v>
      </c>
      <c r="H152" s="136">
        <v>149.43799999999999</v>
      </c>
      <c r="I152" s="137"/>
      <c r="J152" s="138">
        <f>ROUND(I152*H152,2)</f>
        <v>0</v>
      </c>
      <c r="K152" s="134" t="s">
        <v>160</v>
      </c>
      <c r="L152" s="32"/>
      <c r="M152" s="139" t="s">
        <v>1</v>
      </c>
      <c r="N152" s="140" t="s">
        <v>45</v>
      </c>
      <c r="P152" s="141">
        <f>O152*H152</f>
        <v>0</v>
      </c>
      <c r="Q152" s="141">
        <v>0</v>
      </c>
      <c r="R152" s="141">
        <f>Q152*H152</f>
        <v>0</v>
      </c>
      <c r="S152" s="141">
        <v>0</v>
      </c>
      <c r="T152" s="142">
        <f>S152*H152</f>
        <v>0</v>
      </c>
      <c r="AR152" s="143" t="s">
        <v>161</v>
      </c>
      <c r="AT152" s="143" t="s">
        <v>156</v>
      </c>
      <c r="AU152" s="143" t="s">
        <v>90</v>
      </c>
      <c r="AY152" s="17" t="s">
        <v>152</v>
      </c>
      <c r="BE152" s="144">
        <f>IF(N152="základní",J152,0)</f>
        <v>0</v>
      </c>
      <c r="BF152" s="144">
        <f>IF(N152="snížená",J152,0)</f>
        <v>0</v>
      </c>
      <c r="BG152" s="144">
        <f>IF(N152="zákl. přenesená",J152,0)</f>
        <v>0</v>
      </c>
      <c r="BH152" s="144">
        <f>IF(N152="sníž. přenesená",J152,0)</f>
        <v>0</v>
      </c>
      <c r="BI152" s="144">
        <f>IF(N152="nulová",J152,0)</f>
        <v>0</v>
      </c>
      <c r="BJ152" s="17" t="s">
        <v>88</v>
      </c>
      <c r="BK152" s="144">
        <f>ROUND(I152*H152,2)</f>
        <v>0</v>
      </c>
      <c r="BL152" s="17" t="s">
        <v>161</v>
      </c>
      <c r="BM152" s="143" t="s">
        <v>284</v>
      </c>
    </row>
    <row r="153" spans="2:65" s="12" customFormat="1" ht="11.25">
      <c r="B153" s="145"/>
      <c r="D153" s="146" t="s">
        <v>164</v>
      </c>
      <c r="E153" s="147" t="s">
        <v>1</v>
      </c>
      <c r="F153" s="148" t="s">
        <v>886</v>
      </c>
      <c r="H153" s="147" t="s">
        <v>1</v>
      </c>
      <c r="I153" s="149"/>
      <c r="L153" s="145"/>
      <c r="M153" s="150"/>
      <c r="T153" s="151"/>
      <c r="AT153" s="147" t="s">
        <v>164</v>
      </c>
      <c r="AU153" s="147" t="s">
        <v>90</v>
      </c>
      <c r="AV153" s="12" t="s">
        <v>88</v>
      </c>
      <c r="AW153" s="12" t="s">
        <v>34</v>
      </c>
      <c r="AX153" s="12" t="s">
        <v>80</v>
      </c>
      <c r="AY153" s="147" t="s">
        <v>152</v>
      </c>
    </row>
    <row r="154" spans="2:65" s="13" customFormat="1" ht="11.25">
      <c r="B154" s="152"/>
      <c r="D154" s="146" t="s">
        <v>164</v>
      </c>
      <c r="E154" s="153" t="s">
        <v>1</v>
      </c>
      <c r="F154" s="154" t="s">
        <v>910</v>
      </c>
      <c r="H154" s="155">
        <v>65.52</v>
      </c>
      <c r="I154" s="156"/>
      <c r="L154" s="152"/>
      <c r="M154" s="157"/>
      <c r="T154" s="158"/>
      <c r="AT154" s="153" t="s">
        <v>164</v>
      </c>
      <c r="AU154" s="153" t="s">
        <v>90</v>
      </c>
      <c r="AV154" s="13" t="s">
        <v>90</v>
      </c>
      <c r="AW154" s="13" t="s">
        <v>34</v>
      </c>
      <c r="AX154" s="13" t="s">
        <v>80</v>
      </c>
      <c r="AY154" s="153" t="s">
        <v>152</v>
      </c>
    </row>
    <row r="155" spans="2:65" s="12" customFormat="1" ht="11.25">
      <c r="B155" s="145"/>
      <c r="D155" s="146" t="s">
        <v>164</v>
      </c>
      <c r="E155" s="147" t="s">
        <v>1</v>
      </c>
      <c r="F155" s="148" t="s">
        <v>911</v>
      </c>
      <c r="H155" s="147" t="s">
        <v>1</v>
      </c>
      <c r="I155" s="149"/>
      <c r="L155" s="145"/>
      <c r="M155" s="150"/>
      <c r="T155" s="151"/>
      <c r="AT155" s="147" t="s">
        <v>164</v>
      </c>
      <c r="AU155" s="147" t="s">
        <v>90</v>
      </c>
      <c r="AV155" s="12" t="s">
        <v>88</v>
      </c>
      <c r="AW155" s="12" t="s">
        <v>34</v>
      </c>
      <c r="AX155" s="12" t="s">
        <v>80</v>
      </c>
      <c r="AY155" s="147" t="s">
        <v>152</v>
      </c>
    </row>
    <row r="156" spans="2:65" s="13" customFormat="1" ht="11.25">
      <c r="B156" s="152"/>
      <c r="D156" s="146" t="s">
        <v>164</v>
      </c>
      <c r="E156" s="153" t="s">
        <v>1</v>
      </c>
      <c r="F156" s="154" t="s">
        <v>912</v>
      </c>
      <c r="H156" s="155">
        <v>83.918000000000006</v>
      </c>
      <c r="I156" s="156"/>
      <c r="L156" s="152"/>
      <c r="M156" s="157"/>
      <c r="T156" s="158"/>
      <c r="AT156" s="153" t="s">
        <v>164</v>
      </c>
      <c r="AU156" s="153" t="s">
        <v>90</v>
      </c>
      <c r="AV156" s="13" t="s">
        <v>90</v>
      </c>
      <c r="AW156" s="13" t="s">
        <v>34</v>
      </c>
      <c r="AX156" s="13" t="s">
        <v>80</v>
      </c>
      <c r="AY156" s="153" t="s">
        <v>152</v>
      </c>
    </row>
    <row r="157" spans="2:65" s="14" customFormat="1" ht="11.25">
      <c r="B157" s="159"/>
      <c r="D157" s="146" t="s">
        <v>164</v>
      </c>
      <c r="E157" s="160" t="s">
        <v>1</v>
      </c>
      <c r="F157" s="161" t="s">
        <v>169</v>
      </c>
      <c r="H157" s="162">
        <v>149.43799999999999</v>
      </c>
      <c r="I157" s="163"/>
      <c r="L157" s="159"/>
      <c r="M157" s="164"/>
      <c r="T157" s="165"/>
      <c r="AT157" s="160" t="s">
        <v>164</v>
      </c>
      <c r="AU157" s="160" t="s">
        <v>90</v>
      </c>
      <c r="AV157" s="14" t="s">
        <v>161</v>
      </c>
      <c r="AW157" s="14" t="s">
        <v>34</v>
      </c>
      <c r="AX157" s="14" t="s">
        <v>88</v>
      </c>
      <c r="AY157" s="160" t="s">
        <v>152</v>
      </c>
    </row>
    <row r="158" spans="2:65" s="1" customFormat="1" ht="33" customHeight="1">
      <c r="B158" s="32"/>
      <c r="C158" s="132" t="s">
        <v>231</v>
      </c>
      <c r="D158" s="132" t="s">
        <v>156</v>
      </c>
      <c r="E158" s="133" t="s">
        <v>913</v>
      </c>
      <c r="F158" s="134" t="s">
        <v>914</v>
      </c>
      <c r="G158" s="135" t="s">
        <v>159</v>
      </c>
      <c r="H158" s="136">
        <v>3916.5529999999999</v>
      </c>
      <c r="I158" s="137"/>
      <c r="J158" s="138">
        <f>ROUND(I158*H158,2)</f>
        <v>0</v>
      </c>
      <c r="K158" s="134" t="s">
        <v>160</v>
      </c>
      <c r="L158" s="32"/>
      <c r="M158" s="139" t="s">
        <v>1</v>
      </c>
      <c r="N158" s="140" t="s">
        <v>45</v>
      </c>
      <c r="P158" s="141">
        <f>O158*H158</f>
        <v>0</v>
      </c>
      <c r="Q158" s="141">
        <v>0</v>
      </c>
      <c r="R158" s="141">
        <f>Q158*H158</f>
        <v>0</v>
      </c>
      <c r="S158" s="141">
        <v>0</v>
      </c>
      <c r="T158" s="142">
        <f>S158*H158</f>
        <v>0</v>
      </c>
      <c r="AR158" s="143" t="s">
        <v>161</v>
      </c>
      <c r="AT158" s="143" t="s">
        <v>156</v>
      </c>
      <c r="AU158" s="143" t="s">
        <v>90</v>
      </c>
      <c r="AY158" s="17" t="s">
        <v>152</v>
      </c>
      <c r="BE158" s="144">
        <f>IF(N158="základní",J158,0)</f>
        <v>0</v>
      </c>
      <c r="BF158" s="144">
        <f>IF(N158="snížená",J158,0)</f>
        <v>0</v>
      </c>
      <c r="BG158" s="144">
        <f>IF(N158="zákl. přenesená",J158,0)</f>
        <v>0</v>
      </c>
      <c r="BH158" s="144">
        <f>IF(N158="sníž. přenesená",J158,0)</f>
        <v>0</v>
      </c>
      <c r="BI158" s="144">
        <f>IF(N158="nulová",J158,0)</f>
        <v>0</v>
      </c>
      <c r="BJ158" s="17" t="s">
        <v>88</v>
      </c>
      <c r="BK158" s="144">
        <f>ROUND(I158*H158,2)</f>
        <v>0</v>
      </c>
      <c r="BL158" s="17" t="s">
        <v>161</v>
      </c>
      <c r="BM158" s="143" t="s">
        <v>298</v>
      </c>
    </row>
    <row r="159" spans="2:65" s="12" customFormat="1" ht="11.25">
      <c r="B159" s="145"/>
      <c r="D159" s="146" t="s">
        <v>164</v>
      </c>
      <c r="E159" s="147" t="s">
        <v>1</v>
      </c>
      <c r="F159" s="148" t="s">
        <v>915</v>
      </c>
      <c r="H159" s="147" t="s">
        <v>1</v>
      </c>
      <c r="I159" s="149"/>
      <c r="L159" s="145"/>
      <c r="M159" s="150"/>
      <c r="T159" s="151"/>
      <c r="AT159" s="147" t="s">
        <v>164</v>
      </c>
      <c r="AU159" s="147" t="s">
        <v>90</v>
      </c>
      <c r="AV159" s="12" t="s">
        <v>88</v>
      </c>
      <c r="AW159" s="12" t="s">
        <v>34</v>
      </c>
      <c r="AX159" s="12" t="s">
        <v>80</v>
      </c>
      <c r="AY159" s="147" t="s">
        <v>152</v>
      </c>
    </row>
    <row r="160" spans="2:65" s="12" customFormat="1" ht="11.25">
      <c r="B160" s="145"/>
      <c r="D160" s="146" t="s">
        <v>164</v>
      </c>
      <c r="E160" s="147" t="s">
        <v>1</v>
      </c>
      <c r="F160" s="148" t="s">
        <v>916</v>
      </c>
      <c r="H160" s="147" t="s">
        <v>1</v>
      </c>
      <c r="I160" s="149"/>
      <c r="L160" s="145"/>
      <c r="M160" s="150"/>
      <c r="T160" s="151"/>
      <c r="AT160" s="147" t="s">
        <v>164</v>
      </c>
      <c r="AU160" s="147" t="s">
        <v>90</v>
      </c>
      <c r="AV160" s="12" t="s">
        <v>88</v>
      </c>
      <c r="AW160" s="12" t="s">
        <v>34</v>
      </c>
      <c r="AX160" s="12" t="s">
        <v>80</v>
      </c>
      <c r="AY160" s="147" t="s">
        <v>152</v>
      </c>
    </row>
    <row r="161" spans="2:51" s="13" customFormat="1" ht="11.25">
      <c r="B161" s="152"/>
      <c r="D161" s="146" t="s">
        <v>164</v>
      </c>
      <c r="E161" s="153" t="s">
        <v>1</v>
      </c>
      <c r="F161" s="154" t="s">
        <v>917</v>
      </c>
      <c r="H161" s="155">
        <v>15.504</v>
      </c>
      <c r="I161" s="156"/>
      <c r="L161" s="152"/>
      <c r="M161" s="157"/>
      <c r="T161" s="158"/>
      <c r="AT161" s="153" t="s">
        <v>164</v>
      </c>
      <c r="AU161" s="153" t="s">
        <v>90</v>
      </c>
      <c r="AV161" s="13" t="s">
        <v>90</v>
      </c>
      <c r="AW161" s="13" t="s">
        <v>34</v>
      </c>
      <c r="AX161" s="13" t="s">
        <v>80</v>
      </c>
      <c r="AY161" s="153" t="s">
        <v>152</v>
      </c>
    </row>
    <row r="162" spans="2:51" s="13" customFormat="1" ht="11.25">
      <c r="B162" s="152"/>
      <c r="D162" s="146" t="s">
        <v>164</v>
      </c>
      <c r="E162" s="153" t="s">
        <v>1</v>
      </c>
      <c r="F162" s="154" t="s">
        <v>918</v>
      </c>
      <c r="H162" s="155">
        <v>76.367999999999995</v>
      </c>
      <c r="I162" s="156"/>
      <c r="L162" s="152"/>
      <c r="M162" s="157"/>
      <c r="T162" s="158"/>
      <c r="AT162" s="153" t="s">
        <v>164</v>
      </c>
      <c r="AU162" s="153" t="s">
        <v>90</v>
      </c>
      <c r="AV162" s="13" t="s">
        <v>90</v>
      </c>
      <c r="AW162" s="13" t="s">
        <v>34</v>
      </c>
      <c r="AX162" s="13" t="s">
        <v>80</v>
      </c>
      <c r="AY162" s="153" t="s">
        <v>152</v>
      </c>
    </row>
    <row r="163" spans="2:51" s="13" customFormat="1" ht="11.25">
      <c r="B163" s="152"/>
      <c r="D163" s="146" t="s">
        <v>164</v>
      </c>
      <c r="E163" s="153" t="s">
        <v>1</v>
      </c>
      <c r="F163" s="154" t="s">
        <v>919</v>
      </c>
      <c r="H163" s="155">
        <v>109.12</v>
      </c>
      <c r="I163" s="156"/>
      <c r="L163" s="152"/>
      <c r="M163" s="157"/>
      <c r="T163" s="158"/>
      <c r="AT163" s="153" t="s">
        <v>164</v>
      </c>
      <c r="AU163" s="153" t="s">
        <v>90</v>
      </c>
      <c r="AV163" s="13" t="s">
        <v>90</v>
      </c>
      <c r="AW163" s="13" t="s">
        <v>34</v>
      </c>
      <c r="AX163" s="13" t="s">
        <v>80</v>
      </c>
      <c r="AY163" s="153" t="s">
        <v>152</v>
      </c>
    </row>
    <row r="164" spans="2:51" s="13" customFormat="1" ht="11.25">
      <c r="B164" s="152"/>
      <c r="D164" s="146" t="s">
        <v>164</v>
      </c>
      <c r="E164" s="153" t="s">
        <v>1</v>
      </c>
      <c r="F164" s="154" t="s">
        <v>920</v>
      </c>
      <c r="H164" s="155">
        <v>139.68</v>
      </c>
      <c r="I164" s="156"/>
      <c r="L164" s="152"/>
      <c r="M164" s="157"/>
      <c r="T164" s="158"/>
      <c r="AT164" s="153" t="s">
        <v>164</v>
      </c>
      <c r="AU164" s="153" t="s">
        <v>90</v>
      </c>
      <c r="AV164" s="13" t="s">
        <v>90</v>
      </c>
      <c r="AW164" s="13" t="s">
        <v>34</v>
      </c>
      <c r="AX164" s="13" t="s">
        <v>80</v>
      </c>
      <c r="AY164" s="153" t="s">
        <v>152</v>
      </c>
    </row>
    <row r="165" spans="2:51" s="13" customFormat="1" ht="11.25">
      <c r="B165" s="152"/>
      <c r="D165" s="146" t="s">
        <v>164</v>
      </c>
      <c r="E165" s="153" t="s">
        <v>1</v>
      </c>
      <c r="F165" s="154" t="s">
        <v>921</v>
      </c>
      <c r="H165" s="155">
        <v>69.123000000000005</v>
      </c>
      <c r="I165" s="156"/>
      <c r="L165" s="152"/>
      <c r="M165" s="157"/>
      <c r="T165" s="158"/>
      <c r="AT165" s="153" t="s">
        <v>164</v>
      </c>
      <c r="AU165" s="153" t="s">
        <v>90</v>
      </c>
      <c r="AV165" s="13" t="s">
        <v>90</v>
      </c>
      <c r="AW165" s="13" t="s">
        <v>34</v>
      </c>
      <c r="AX165" s="13" t="s">
        <v>80</v>
      </c>
      <c r="AY165" s="153" t="s">
        <v>152</v>
      </c>
    </row>
    <row r="166" spans="2:51" s="13" customFormat="1" ht="11.25">
      <c r="B166" s="152"/>
      <c r="D166" s="146" t="s">
        <v>164</v>
      </c>
      <c r="E166" s="153" t="s">
        <v>1</v>
      </c>
      <c r="F166" s="154" t="s">
        <v>922</v>
      </c>
      <c r="H166" s="155">
        <v>146.52000000000001</v>
      </c>
      <c r="I166" s="156"/>
      <c r="L166" s="152"/>
      <c r="M166" s="157"/>
      <c r="T166" s="158"/>
      <c r="AT166" s="153" t="s">
        <v>164</v>
      </c>
      <c r="AU166" s="153" t="s">
        <v>90</v>
      </c>
      <c r="AV166" s="13" t="s">
        <v>90</v>
      </c>
      <c r="AW166" s="13" t="s">
        <v>34</v>
      </c>
      <c r="AX166" s="13" t="s">
        <v>80</v>
      </c>
      <c r="AY166" s="153" t="s">
        <v>152</v>
      </c>
    </row>
    <row r="167" spans="2:51" s="13" customFormat="1" ht="11.25">
      <c r="B167" s="152"/>
      <c r="D167" s="146" t="s">
        <v>164</v>
      </c>
      <c r="E167" s="153" t="s">
        <v>1</v>
      </c>
      <c r="F167" s="154" t="s">
        <v>923</v>
      </c>
      <c r="H167" s="155">
        <v>40.073999999999998</v>
      </c>
      <c r="I167" s="156"/>
      <c r="L167" s="152"/>
      <c r="M167" s="157"/>
      <c r="T167" s="158"/>
      <c r="AT167" s="153" t="s">
        <v>164</v>
      </c>
      <c r="AU167" s="153" t="s">
        <v>90</v>
      </c>
      <c r="AV167" s="13" t="s">
        <v>90</v>
      </c>
      <c r="AW167" s="13" t="s">
        <v>34</v>
      </c>
      <c r="AX167" s="13" t="s">
        <v>80</v>
      </c>
      <c r="AY167" s="153" t="s">
        <v>152</v>
      </c>
    </row>
    <row r="168" spans="2:51" s="13" customFormat="1" ht="11.25">
      <c r="B168" s="152"/>
      <c r="D168" s="146" t="s">
        <v>164</v>
      </c>
      <c r="E168" s="153" t="s">
        <v>1</v>
      </c>
      <c r="F168" s="154" t="s">
        <v>924</v>
      </c>
      <c r="H168" s="155">
        <v>86.328000000000003</v>
      </c>
      <c r="I168" s="156"/>
      <c r="L168" s="152"/>
      <c r="M168" s="157"/>
      <c r="T168" s="158"/>
      <c r="AT168" s="153" t="s">
        <v>164</v>
      </c>
      <c r="AU168" s="153" t="s">
        <v>90</v>
      </c>
      <c r="AV168" s="13" t="s">
        <v>90</v>
      </c>
      <c r="AW168" s="13" t="s">
        <v>34</v>
      </c>
      <c r="AX168" s="13" t="s">
        <v>80</v>
      </c>
      <c r="AY168" s="153" t="s">
        <v>152</v>
      </c>
    </row>
    <row r="169" spans="2:51" s="12" customFormat="1" ht="11.25">
      <c r="B169" s="145"/>
      <c r="D169" s="146" t="s">
        <v>164</v>
      </c>
      <c r="E169" s="147" t="s">
        <v>1</v>
      </c>
      <c r="F169" s="148" t="s">
        <v>925</v>
      </c>
      <c r="H169" s="147" t="s">
        <v>1</v>
      </c>
      <c r="I169" s="149"/>
      <c r="L169" s="145"/>
      <c r="M169" s="150"/>
      <c r="T169" s="151"/>
      <c r="AT169" s="147" t="s">
        <v>164</v>
      </c>
      <c r="AU169" s="147" t="s">
        <v>90</v>
      </c>
      <c r="AV169" s="12" t="s">
        <v>88</v>
      </c>
      <c r="AW169" s="12" t="s">
        <v>34</v>
      </c>
      <c r="AX169" s="12" t="s">
        <v>80</v>
      </c>
      <c r="AY169" s="147" t="s">
        <v>152</v>
      </c>
    </row>
    <row r="170" spans="2:51" s="13" customFormat="1" ht="11.25">
      <c r="B170" s="152"/>
      <c r="D170" s="146" t="s">
        <v>164</v>
      </c>
      <c r="E170" s="153" t="s">
        <v>1</v>
      </c>
      <c r="F170" s="154" t="s">
        <v>926</v>
      </c>
      <c r="H170" s="155">
        <v>117.99</v>
      </c>
      <c r="I170" s="156"/>
      <c r="L170" s="152"/>
      <c r="M170" s="157"/>
      <c r="T170" s="158"/>
      <c r="AT170" s="153" t="s">
        <v>164</v>
      </c>
      <c r="AU170" s="153" t="s">
        <v>90</v>
      </c>
      <c r="AV170" s="13" t="s">
        <v>90</v>
      </c>
      <c r="AW170" s="13" t="s">
        <v>34</v>
      </c>
      <c r="AX170" s="13" t="s">
        <v>80</v>
      </c>
      <c r="AY170" s="153" t="s">
        <v>152</v>
      </c>
    </row>
    <row r="171" spans="2:51" s="13" customFormat="1" ht="11.25">
      <c r="B171" s="152"/>
      <c r="D171" s="146" t="s">
        <v>164</v>
      </c>
      <c r="E171" s="153" t="s">
        <v>1</v>
      </c>
      <c r="F171" s="154" t="s">
        <v>927</v>
      </c>
      <c r="H171" s="155">
        <v>224.625</v>
      </c>
      <c r="I171" s="156"/>
      <c r="L171" s="152"/>
      <c r="M171" s="157"/>
      <c r="T171" s="158"/>
      <c r="AT171" s="153" t="s">
        <v>164</v>
      </c>
      <c r="AU171" s="153" t="s">
        <v>90</v>
      </c>
      <c r="AV171" s="13" t="s">
        <v>90</v>
      </c>
      <c r="AW171" s="13" t="s">
        <v>34</v>
      </c>
      <c r="AX171" s="13" t="s">
        <v>80</v>
      </c>
      <c r="AY171" s="153" t="s">
        <v>152</v>
      </c>
    </row>
    <row r="172" spans="2:51" s="13" customFormat="1" ht="11.25">
      <c r="B172" s="152"/>
      <c r="D172" s="146" t="s">
        <v>164</v>
      </c>
      <c r="E172" s="153" t="s">
        <v>1</v>
      </c>
      <c r="F172" s="154" t="s">
        <v>928</v>
      </c>
      <c r="H172" s="155">
        <v>213.71299999999999</v>
      </c>
      <c r="I172" s="156"/>
      <c r="L172" s="152"/>
      <c r="M172" s="157"/>
      <c r="T172" s="158"/>
      <c r="AT172" s="153" t="s">
        <v>164</v>
      </c>
      <c r="AU172" s="153" t="s">
        <v>90</v>
      </c>
      <c r="AV172" s="13" t="s">
        <v>90</v>
      </c>
      <c r="AW172" s="13" t="s">
        <v>34</v>
      </c>
      <c r="AX172" s="13" t="s">
        <v>80</v>
      </c>
      <c r="AY172" s="153" t="s">
        <v>152</v>
      </c>
    </row>
    <row r="173" spans="2:51" s="13" customFormat="1" ht="11.25">
      <c r="B173" s="152"/>
      <c r="D173" s="146" t="s">
        <v>164</v>
      </c>
      <c r="E173" s="153" t="s">
        <v>1</v>
      </c>
      <c r="F173" s="154" t="s">
        <v>929</v>
      </c>
      <c r="H173" s="155">
        <v>213.3</v>
      </c>
      <c r="I173" s="156"/>
      <c r="L173" s="152"/>
      <c r="M173" s="157"/>
      <c r="T173" s="158"/>
      <c r="AT173" s="153" t="s">
        <v>164</v>
      </c>
      <c r="AU173" s="153" t="s">
        <v>90</v>
      </c>
      <c r="AV173" s="13" t="s">
        <v>90</v>
      </c>
      <c r="AW173" s="13" t="s">
        <v>34</v>
      </c>
      <c r="AX173" s="13" t="s">
        <v>80</v>
      </c>
      <c r="AY173" s="153" t="s">
        <v>152</v>
      </c>
    </row>
    <row r="174" spans="2:51" s="13" customFormat="1" ht="11.25">
      <c r="B174" s="152"/>
      <c r="D174" s="146" t="s">
        <v>164</v>
      </c>
      <c r="E174" s="153" t="s">
        <v>1</v>
      </c>
      <c r="F174" s="154" t="s">
        <v>930</v>
      </c>
      <c r="H174" s="155">
        <v>231.268</v>
      </c>
      <c r="I174" s="156"/>
      <c r="L174" s="152"/>
      <c r="M174" s="157"/>
      <c r="T174" s="158"/>
      <c r="AT174" s="153" t="s">
        <v>164</v>
      </c>
      <c r="AU174" s="153" t="s">
        <v>90</v>
      </c>
      <c r="AV174" s="13" t="s">
        <v>90</v>
      </c>
      <c r="AW174" s="13" t="s">
        <v>34</v>
      </c>
      <c r="AX174" s="13" t="s">
        <v>80</v>
      </c>
      <c r="AY174" s="153" t="s">
        <v>152</v>
      </c>
    </row>
    <row r="175" spans="2:51" s="13" customFormat="1" ht="11.25">
      <c r="B175" s="152"/>
      <c r="D175" s="146" t="s">
        <v>164</v>
      </c>
      <c r="E175" s="153" t="s">
        <v>1</v>
      </c>
      <c r="F175" s="154" t="s">
        <v>931</v>
      </c>
      <c r="H175" s="155">
        <v>197.505</v>
      </c>
      <c r="I175" s="156"/>
      <c r="L175" s="152"/>
      <c r="M175" s="157"/>
      <c r="T175" s="158"/>
      <c r="AT175" s="153" t="s">
        <v>164</v>
      </c>
      <c r="AU175" s="153" t="s">
        <v>90</v>
      </c>
      <c r="AV175" s="13" t="s">
        <v>90</v>
      </c>
      <c r="AW175" s="13" t="s">
        <v>34</v>
      </c>
      <c r="AX175" s="13" t="s">
        <v>80</v>
      </c>
      <c r="AY175" s="153" t="s">
        <v>152</v>
      </c>
    </row>
    <row r="176" spans="2:51" s="13" customFormat="1" ht="11.25">
      <c r="B176" s="152"/>
      <c r="D176" s="146" t="s">
        <v>164</v>
      </c>
      <c r="E176" s="153" t="s">
        <v>1</v>
      </c>
      <c r="F176" s="154" t="s">
        <v>932</v>
      </c>
      <c r="H176" s="155">
        <v>202.32</v>
      </c>
      <c r="I176" s="156"/>
      <c r="L176" s="152"/>
      <c r="M176" s="157"/>
      <c r="T176" s="158"/>
      <c r="AT176" s="153" t="s">
        <v>164</v>
      </c>
      <c r="AU176" s="153" t="s">
        <v>90</v>
      </c>
      <c r="AV176" s="13" t="s">
        <v>90</v>
      </c>
      <c r="AW176" s="13" t="s">
        <v>34</v>
      </c>
      <c r="AX176" s="13" t="s">
        <v>80</v>
      </c>
      <c r="AY176" s="153" t="s">
        <v>152</v>
      </c>
    </row>
    <row r="177" spans="2:65" s="13" customFormat="1" ht="11.25">
      <c r="B177" s="152"/>
      <c r="D177" s="146" t="s">
        <v>164</v>
      </c>
      <c r="E177" s="153" t="s">
        <v>1</v>
      </c>
      <c r="F177" s="154" t="s">
        <v>933</v>
      </c>
      <c r="H177" s="155">
        <v>174.57</v>
      </c>
      <c r="I177" s="156"/>
      <c r="L177" s="152"/>
      <c r="M177" s="157"/>
      <c r="T177" s="158"/>
      <c r="AT177" s="153" t="s">
        <v>164</v>
      </c>
      <c r="AU177" s="153" t="s">
        <v>90</v>
      </c>
      <c r="AV177" s="13" t="s">
        <v>90</v>
      </c>
      <c r="AW177" s="13" t="s">
        <v>34</v>
      </c>
      <c r="AX177" s="13" t="s">
        <v>80</v>
      </c>
      <c r="AY177" s="153" t="s">
        <v>152</v>
      </c>
    </row>
    <row r="178" spans="2:65" s="13" customFormat="1" ht="11.25">
      <c r="B178" s="152"/>
      <c r="D178" s="146" t="s">
        <v>164</v>
      </c>
      <c r="E178" s="153" t="s">
        <v>1</v>
      </c>
      <c r="F178" s="154" t="s">
        <v>934</v>
      </c>
      <c r="H178" s="155">
        <v>111.578</v>
      </c>
      <c r="I178" s="156"/>
      <c r="L178" s="152"/>
      <c r="M178" s="157"/>
      <c r="T178" s="158"/>
      <c r="AT178" s="153" t="s">
        <v>164</v>
      </c>
      <c r="AU178" s="153" t="s">
        <v>90</v>
      </c>
      <c r="AV178" s="13" t="s">
        <v>90</v>
      </c>
      <c r="AW178" s="13" t="s">
        <v>34</v>
      </c>
      <c r="AX178" s="13" t="s">
        <v>80</v>
      </c>
      <c r="AY178" s="153" t="s">
        <v>152</v>
      </c>
    </row>
    <row r="179" spans="2:65" s="13" customFormat="1" ht="11.25">
      <c r="B179" s="152"/>
      <c r="D179" s="146" t="s">
        <v>164</v>
      </c>
      <c r="E179" s="153" t="s">
        <v>1</v>
      </c>
      <c r="F179" s="154" t="s">
        <v>935</v>
      </c>
      <c r="H179" s="155">
        <v>106.79300000000001</v>
      </c>
      <c r="I179" s="156"/>
      <c r="L179" s="152"/>
      <c r="M179" s="157"/>
      <c r="T179" s="158"/>
      <c r="AT179" s="153" t="s">
        <v>164</v>
      </c>
      <c r="AU179" s="153" t="s">
        <v>90</v>
      </c>
      <c r="AV179" s="13" t="s">
        <v>90</v>
      </c>
      <c r="AW179" s="13" t="s">
        <v>34</v>
      </c>
      <c r="AX179" s="13" t="s">
        <v>80</v>
      </c>
      <c r="AY179" s="153" t="s">
        <v>152</v>
      </c>
    </row>
    <row r="180" spans="2:65" s="12" customFormat="1" ht="11.25">
      <c r="B180" s="145"/>
      <c r="D180" s="146" t="s">
        <v>164</v>
      </c>
      <c r="E180" s="147" t="s">
        <v>1</v>
      </c>
      <c r="F180" s="148" t="s">
        <v>936</v>
      </c>
      <c r="H180" s="147" t="s">
        <v>1</v>
      </c>
      <c r="I180" s="149"/>
      <c r="L180" s="145"/>
      <c r="M180" s="150"/>
      <c r="T180" s="151"/>
      <c r="AT180" s="147" t="s">
        <v>164</v>
      </c>
      <c r="AU180" s="147" t="s">
        <v>90</v>
      </c>
      <c r="AV180" s="12" t="s">
        <v>88</v>
      </c>
      <c r="AW180" s="12" t="s">
        <v>34</v>
      </c>
      <c r="AX180" s="12" t="s">
        <v>80</v>
      </c>
      <c r="AY180" s="147" t="s">
        <v>152</v>
      </c>
    </row>
    <row r="181" spans="2:65" s="13" customFormat="1" ht="11.25">
      <c r="B181" s="152"/>
      <c r="D181" s="146" t="s">
        <v>164</v>
      </c>
      <c r="E181" s="153" t="s">
        <v>1</v>
      </c>
      <c r="F181" s="154" t="s">
        <v>937</v>
      </c>
      <c r="H181" s="155">
        <v>165.2</v>
      </c>
      <c r="I181" s="156"/>
      <c r="L181" s="152"/>
      <c r="M181" s="157"/>
      <c r="T181" s="158"/>
      <c r="AT181" s="153" t="s">
        <v>164</v>
      </c>
      <c r="AU181" s="153" t="s">
        <v>90</v>
      </c>
      <c r="AV181" s="13" t="s">
        <v>90</v>
      </c>
      <c r="AW181" s="13" t="s">
        <v>34</v>
      </c>
      <c r="AX181" s="13" t="s">
        <v>80</v>
      </c>
      <c r="AY181" s="153" t="s">
        <v>152</v>
      </c>
    </row>
    <row r="182" spans="2:65" s="13" customFormat="1" ht="11.25">
      <c r="B182" s="152"/>
      <c r="D182" s="146" t="s">
        <v>164</v>
      </c>
      <c r="E182" s="153" t="s">
        <v>1</v>
      </c>
      <c r="F182" s="154" t="s">
        <v>938</v>
      </c>
      <c r="H182" s="155">
        <v>119.63800000000001</v>
      </c>
      <c r="I182" s="156"/>
      <c r="L182" s="152"/>
      <c r="M182" s="157"/>
      <c r="T182" s="158"/>
      <c r="AT182" s="153" t="s">
        <v>164</v>
      </c>
      <c r="AU182" s="153" t="s">
        <v>90</v>
      </c>
      <c r="AV182" s="13" t="s">
        <v>90</v>
      </c>
      <c r="AW182" s="13" t="s">
        <v>34</v>
      </c>
      <c r="AX182" s="13" t="s">
        <v>80</v>
      </c>
      <c r="AY182" s="153" t="s">
        <v>152</v>
      </c>
    </row>
    <row r="183" spans="2:65" s="13" customFormat="1" ht="11.25">
      <c r="B183" s="152"/>
      <c r="D183" s="146" t="s">
        <v>164</v>
      </c>
      <c r="E183" s="153" t="s">
        <v>1</v>
      </c>
      <c r="F183" s="154" t="s">
        <v>939</v>
      </c>
      <c r="H183" s="155">
        <v>116.76</v>
      </c>
      <c r="I183" s="156"/>
      <c r="L183" s="152"/>
      <c r="M183" s="157"/>
      <c r="T183" s="158"/>
      <c r="AT183" s="153" t="s">
        <v>164</v>
      </c>
      <c r="AU183" s="153" t="s">
        <v>90</v>
      </c>
      <c r="AV183" s="13" t="s">
        <v>90</v>
      </c>
      <c r="AW183" s="13" t="s">
        <v>34</v>
      </c>
      <c r="AX183" s="13" t="s">
        <v>80</v>
      </c>
      <c r="AY183" s="153" t="s">
        <v>152</v>
      </c>
    </row>
    <row r="184" spans="2:65" s="12" customFormat="1" ht="11.25">
      <c r="B184" s="145"/>
      <c r="D184" s="146" t="s">
        <v>164</v>
      </c>
      <c r="E184" s="147" t="s">
        <v>1</v>
      </c>
      <c r="F184" s="148" t="s">
        <v>940</v>
      </c>
      <c r="H184" s="147" t="s">
        <v>1</v>
      </c>
      <c r="I184" s="149"/>
      <c r="L184" s="145"/>
      <c r="M184" s="150"/>
      <c r="T184" s="151"/>
      <c r="AT184" s="147" t="s">
        <v>164</v>
      </c>
      <c r="AU184" s="147" t="s">
        <v>90</v>
      </c>
      <c r="AV184" s="12" t="s">
        <v>88</v>
      </c>
      <c r="AW184" s="12" t="s">
        <v>34</v>
      </c>
      <c r="AX184" s="12" t="s">
        <v>80</v>
      </c>
      <c r="AY184" s="147" t="s">
        <v>152</v>
      </c>
    </row>
    <row r="185" spans="2:65" s="13" customFormat="1" ht="11.25">
      <c r="B185" s="152"/>
      <c r="D185" s="146" t="s">
        <v>164</v>
      </c>
      <c r="E185" s="153" t="s">
        <v>1</v>
      </c>
      <c r="F185" s="154" t="s">
        <v>941</v>
      </c>
      <c r="H185" s="155">
        <v>110.7</v>
      </c>
      <c r="I185" s="156"/>
      <c r="L185" s="152"/>
      <c r="M185" s="157"/>
      <c r="T185" s="158"/>
      <c r="AT185" s="153" t="s">
        <v>164</v>
      </c>
      <c r="AU185" s="153" t="s">
        <v>90</v>
      </c>
      <c r="AV185" s="13" t="s">
        <v>90</v>
      </c>
      <c r="AW185" s="13" t="s">
        <v>34</v>
      </c>
      <c r="AX185" s="13" t="s">
        <v>80</v>
      </c>
      <c r="AY185" s="153" t="s">
        <v>152</v>
      </c>
    </row>
    <row r="186" spans="2:65" s="13" customFormat="1" ht="11.25">
      <c r="B186" s="152"/>
      <c r="D186" s="146" t="s">
        <v>164</v>
      </c>
      <c r="E186" s="153" t="s">
        <v>1</v>
      </c>
      <c r="F186" s="154" t="s">
        <v>942</v>
      </c>
      <c r="H186" s="155">
        <v>101.376</v>
      </c>
      <c r="I186" s="156"/>
      <c r="L186" s="152"/>
      <c r="M186" s="157"/>
      <c r="T186" s="158"/>
      <c r="AT186" s="153" t="s">
        <v>164</v>
      </c>
      <c r="AU186" s="153" t="s">
        <v>90</v>
      </c>
      <c r="AV186" s="13" t="s">
        <v>90</v>
      </c>
      <c r="AW186" s="13" t="s">
        <v>34</v>
      </c>
      <c r="AX186" s="13" t="s">
        <v>80</v>
      </c>
      <c r="AY186" s="153" t="s">
        <v>152</v>
      </c>
    </row>
    <row r="187" spans="2:65" s="13" customFormat="1" ht="11.25">
      <c r="B187" s="152"/>
      <c r="D187" s="146" t="s">
        <v>164</v>
      </c>
      <c r="E187" s="153" t="s">
        <v>1</v>
      </c>
      <c r="F187" s="154" t="s">
        <v>943</v>
      </c>
      <c r="H187" s="155">
        <v>94.5</v>
      </c>
      <c r="I187" s="156"/>
      <c r="L187" s="152"/>
      <c r="M187" s="157"/>
      <c r="T187" s="158"/>
      <c r="AT187" s="153" t="s">
        <v>164</v>
      </c>
      <c r="AU187" s="153" t="s">
        <v>90</v>
      </c>
      <c r="AV187" s="13" t="s">
        <v>90</v>
      </c>
      <c r="AW187" s="13" t="s">
        <v>34</v>
      </c>
      <c r="AX187" s="13" t="s">
        <v>80</v>
      </c>
      <c r="AY187" s="153" t="s">
        <v>152</v>
      </c>
    </row>
    <row r="188" spans="2:65" s="12" customFormat="1" ht="11.25">
      <c r="B188" s="145"/>
      <c r="D188" s="146" t="s">
        <v>164</v>
      </c>
      <c r="E188" s="147" t="s">
        <v>1</v>
      </c>
      <c r="F188" s="148" t="s">
        <v>944</v>
      </c>
      <c r="H188" s="147" t="s">
        <v>1</v>
      </c>
      <c r="I188" s="149"/>
      <c r="L188" s="145"/>
      <c r="M188" s="150"/>
      <c r="T188" s="151"/>
      <c r="AT188" s="147" t="s">
        <v>164</v>
      </c>
      <c r="AU188" s="147" t="s">
        <v>90</v>
      </c>
      <c r="AV188" s="12" t="s">
        <v>88</v>
      </c>
      <c r="AW188" s="12" t="s">
        <v>34</v>
      </c>
      <c r="AX188" s="12" t="s">
        <v>80</v>
      </c>
      <c r="AY188" s="147" t="s">
        <v>152</v>
      </c>
    </row>
    <row r="189" spans="2:65" s="13" customFormat="1" ht="11.25">
      <c r="B189" s="152"/>
      <c r="D189" s="146" t="s">
        <v>164</v>
      </c>
      <c r="E189" s="153" t="s">
        <v>1</v>
      </c>
      <c r="F189" s="154" t="s">
        <v>945</v>
      </c>
      <c r="H189" s="155">
        <v>732</v>
      </c>
      <c r="I189" s="156"/>
      <c r="L189" s="152"/>
      <c r="M189" s="157"/>
      <c r="T189" s="158"/>
      <c r="AT189" s="153" t="s">
        <v>164</v>
      </c>
      <c r="AU189" s="153" t="s">
        <v>90</v>
      </c>
      <c r="AV189" s="13" t="s">
        <v>90</v>
      </c>
      <c r="AW189" s="13" t="s">
        <v>34</v>
      </c>
      <c r="AX189" s="13" t="s">
        <v>80</v>
      </c>
      <c r="AY189" s="153" t="s">
        <v>152</v>
      </c>
    </row>
    <row r="190" spans="2:65" s="14" customFormat="1" ht="11.25">
      <c r="B190" s="159"/>
      <c r="D190" s="146" t="s">
        <v>164</v>
      </c>
      <c r="E190" s="160" t="s">
        <v>1</v>
      </c>
      <c r="F190" s="161" t="s">
        <v>169</v>
      </c>
      <c r="H190" s="162">
        <v>3916.5529999999999</v>
      </c>
      <c r="I190" s="163"/>
      <c r="L190" s="159"/>
      <c r="M190" s="164"/>
      <c r="T190" s="165"/>
      <c r="AT190" s="160" t="s">
        <v>164</v>
      </c>
      <c r="AU190" s="160" t="s">
        <v>90</v>
      </c>
      <c r="AV190" s="14" t="s">
        <v>161</v>
      </c>
      <c r="AW190" s="14" t="s">
        <v>34</v>
      </c>
      <c r="AX190" s="14" t="s">
        <v>88</v>
      </c>
      <c r="AY190" s="160" t="s">
        <v>152</v>
      </c>
    </row>
    <row r="191" spans="2:65" s="1" customFormat="1" ht="24.2" customHeight="1">
      <c r="B191" s="32"/>
      <c r="C191" s="132" t="s">
        <v>236</v>
      </c>
      <c r="D191" s="132" t="s">
        <v>156</v>
      </c>
      <c r="E191" s="133" t="s">
        <v>946</v>
      </c>
      <c r="F191" s="134" t="s">
        <v>947</v>
      </c>
      <c r="G191" s="135" t="s">
        <v>159</v>
      </c>
      <c r="H191" s="136">
        <v>813.19399999999996</v>
      </c>
      <c r="I191" s="137"/>
      <c r="J191" s="138">
        <f>ROUND(I191*H191,2)</f>
        <v>0</v>
      </c>
      <c r="K191" s="134" t="s">
        <v>160</v>
      </c>
      <c r="L191" s="32"/>
      <c r="M191" s="139" t="s">
        <v>1</v>
      </c>
      <c r="N191" s="140" t="s">
        <v>45</v>
      </c>
      <c r="P191" s="141">
        <f>O191*H191</f>
        <v>0</v>
      </c>
      <c r="Q191" s="141">
        <v>0</v>
      </c>
      <c r="R191" s="141">
        <f>Q191*H191</f>
        <v>0</v>
      </c>
      <c r="S191" s="141">
        <v>0</v>
      </c>
      <c r="T191" s="142">
        <f>S191*H191</f>
        <v>0</v>
      </c>
      <c r="AR191" s="143" t="s">
        <v>161</v>
      </c>
      <c r="AT191" s="143" t="s">
        <v>156</v>
      </c>
      <c r="AU191" s="143" t="s">
        <v>90</v>
      </c>
      <c r="AY191" s="17" t="s">
        <v>152</v>
      </c>
      <c r="BE191" s="144">
        <f>IF(N191="základní",J191,0)</f>
        <v>0</v>
      </c>
      <c r="BF191" s="144">
        <f>IF(N191="snížená",J191,0)</f>
        <v>0</v>
      </c>
      <c r="BG191" s="144">
        <f>IF(N191="zákl. přenesená",J191,0)</f>
        <v>0</v>
      </c>
      <c r="BH191" s="144">
        <f>IF(N191="sníž. přenesená",J191,0)</f>
        <v>0</v>
      </c>
      <c r="BI191" s="144">
        <f>IF(N191="nulová",J191,0)</f>
        <v>0</v>
      </c>
      <c r="BJ191" s="17" t="s">
        <v>88</v>
      </c>
      <c r="BK191" s="144">
        <f>ROUND(I191*H191,2)</f>
        <v>0</v>
      </c>
      <c r="BL191" s="17" t="s">
        <v>161</v>
      </c>
      <c r="BM191" s="143" t="s">
        <v>311</v>
      </c>
    </row>
    <row r="192" spans="2:65" s="12" customFormat="1" ht="11.25">
      <c r="B192" s="145"/>
      <c r="D192" s="146" t="s">
        <v>164</v>
      </c>
      <c r="E192" s="147" t="s">
        <v>1</v>
      </c>
      <c r="F192" s="148" t="s">
        <v>948</v>
      </c>
      <c r="H192" s="147" t="s">
        <v>1</v>
      </c>
      <c r="I192" s="149"/>
      <c r="L192" s="145"/>
      <c r="M192" s="150"/>
      <c r="T192" s="151"/>
      <c r="AT192" s="147" t="s">
        <v>164</v>
      </c>
      <c r="AU192" s="147" t="s">
        <v>90</v>
      </c>
      <c r="AV192" s="12" t="s">
        <v>88</v>
      </c>
      <c r="AW192" s="12" t="s">
        <v>34</v>
      </c>
      <c r="AX192" s="12" t="s">
        <v>80</v>
      </c>
      <c r="AY192" s="147" t="s">
        <v>152</v>
      </c>
    </row>
    <row r="193" spans="2:65" s="13" customFormat="1" ht="11.25">
      <c r="B193" s="152"/>
      <c r="D193" s="146" t="s">
        <v>164</v>
      </c>
      <c r="E193" s="153" t="s">
        <v>1</v>
      </c>
      <c r="F193" s="154" t="s">
        <v>949</v>
      </c>
      <c r="H193" s="155">
        <v>813.19399999999996</v>
      </c>
      <c r="I193" s="156"/>
      <c r="L193" s="152"/>
      <c r="M193" s="157"/>
      <c r="T193" s="158"/>
      <c r="AT193" s="153" t="s">
        <v>164</v>
      </c>
      <c r="AU193" s="153" t="s">
        <v>90</v>
      </c>
      <c r="AV193" s="13" t="s">
        <v>90</v>
      </c>
      <c r="AW193" s="13" t="s">
        <v>34</v>
      </c>
      <c r="AX193" s="13" t="s">
        <v>80</v>
      </c>
      <c r="AY193" s="153" t="s">
        <v>152</v>
      </c>
    </row>
    <row r="194" spans="2:65" s="14" customFormat="1" ht="11.25">
      <c r="B194" s="159"/>
      <c r="D194" s="146" t="s">
        <v>164</v>
      </c>
      <c r="E194" s="160" t="s">
        <v>1</v>
      </c>
      <c r="F194" s="161" t="s">
        <v>169</v>
      </c>
      <c r="H194" s="162">
        <v>813.19399999999996</v>
      </c>
      <c r="I194" s="163"/>
      <c r="L194" s="159"/>
      <c r="M194" s="164"/>
      <c r="T194" s="165"/>
      <c r="AT194" s="160" t="s">
        <v>164</v>
      </c>
      <c r="AU194" s="160" t="s">
        <v>90</v>
      </c>
      <c r="AV194" s="14" t="s">
        <v>161</v>
      </c>
      <c r="AW194" s="14" t="s">
        <v>34</v>
      </c>
      <c r="AX194" s="14" t="s">
        <v>88</v>
      </c>
      <c r="AY194" s="160" t="s">
        <v>152</v>
      </c>
    </row>
    <row r="195" spans="2:65" s="1" customFormat="1" ht="21.75" customHeight="1">
      <c r="B195" s="32"/>
      <c r="C195" s="132" t="s">
        <v>8</v>
      </c>
      <c r="D195" s="132" t="s">
        <v>156</v>
      </c>
      <c r="E195" s="133" t="s">
        <v>950</v>
      </c>
      <c r="F195" s="134" t="s">
        <v>951</v>
      </c>
      <c r="G195" s="135" t="s">
        <v>186</v>
      </c>
      <c r="H195" s="136">
        <v>745.46</v>
      </c>
      <c r="I195" s="137"/>
      <c r="J195" s="138">
        <f>ROUND(I195*H195,2)</f>
        <v>0</v>
      </c>
      <c r="K195" s="134" t="s">
        <v>160</v>
      </c>
      <c r="L195" s="32"/>
      <c r="M195" s="139" t="s">
        <v>1</v>
      </c>
      <c r="N195" s="140" t="s">
        <v>45</v>
      </c>
      <c r="P195" s="141">
        <f>O195*H195</f>
        <v>0</v>
      </c>
      <c r="Q195" s="141">
        <v>5.8E-4</v>
      </c>
      <c r="R195" s="141">
        <f>Q195*H195</f>
        <v>0.43236680000000005</v>
      </c>
      <c r="S195" s="141">
        <v>0</v>
      </c>
      <c r="T195" s="142">
        <f>S195*H195</f>
        <v>0</v>
      </c>
      <c r="AR195" s="143" t="s">
        <v>161</v>
      </c>
      <c r="AT195" s="143" t="s">
        <v>156</v>
      </c>
      <c r="AU195" s="143" t="s">
        <v>90</v>
      </c>
      <c r="AY195" s="17" t="s">
        <v>152</v>
      </c>
      <c r="BE195" s="144">
        <f>IF(N195="základní",J195,0)</f>
        <v>0</v>
      </c>
      <c r="BF195" s="144">
        <f>IF(N195="snížená",J195,0)</f>
        <v>0</v>
      </c>
      <c r="BG195" s="144">
        <f>IF(N195="zákl. přenesená",J195,0)</f>
        <v>0</v>
      </c>
      <c r="BH195" s="144">
        <f>IF(N195="sníž. přenesená",J195,0)</f>
        <v>0</v>
      </c>
      <c r="BI195" s="144">
        <f>IF(N195="nulová",J195,0)</f>
        <v>0</v>
      </c>
      <c r="BJ195" s="17" t="s">
        <v>88</v>
      </c>
      <c r="BK195" s="144">
        <f>ROUND(I195*H195,2)</f>
        <v>0</v>
      </c>
      <c r="BL195" s="17" t="s">
        <v>161</v>
      </c>
      <c r="BM195" s="143" t="s">
        <v>320</v>
      </c>
    </row>
    <row r="196" spans="2:65" s="12" customFormat="1" ht="11.25">
      <c r="B196" s="145"/>
      <c r="D196" s="146" t="s">
        <v>164</v>
      </c>
      <c r="E196" s="147" t="s">
        <v>1</v>
      </c>
      <c r="F196" s="148" t="s">
        <v>884</v>
      </c>
      <c r="H196" s="147" t="s">
        <v>1</v>
      </c>
      <c r="I196" s="149"/>
      <c r="L196" s="145"/>
      <c r="M196" s="150"/>
      <c r="T196" s="151"/>
      <c r="AT196" s="147" t="s">
        <v>164</v>
      </c>
      <c r="AU196" s="147" t="s">
        <v>90</v>
      </c>
      <c r="AV196" s="12" t="s">
        <v>88</v>
      </c>
      <c r="AW196" s="12" t="s">
        <v>34</v>
      </c>
      <c r="AX196" s="12" t="s">
        <v>80</v>
      </c>
      <c r="AY196" s="147" t="s">
        <v>152</v>
      </c>
    </row>
    <row r="197" spans="2:65" s="12" customFormat="1" ht="11.25">
      <c r="B197" s="145"/>
      <c r="D197" s="146" t="s">
        <v>164</v>
      </c>
      <c r="E197" s="147" t="s">
        <v>1</v>
      </c>
      <c r="F197" s="148" t="s">
        <v>940</v>
      </c>
      <c r="H197" s="147" t="s">
        <v>1</v>
      </c>
      <c r="I197" s="149"/>
      <c r="L197" s="145"/>
      <c r="M197" s="150"/>
      <c r="T197" s="151"/>
      <c r="AT197" s="147" t="s">
        <v>164</v>
      </c>
      <c r="AU197" s="147" t="s">
        <v>90</v>
      </c>
      <c r="AV197" s="12" t="s">
        <v>88</v>
      </c>
      <c r="AW197" s="12" t="s">
        <v>34</v>
      </c>
      <c r="AX197" s="12" t="s">
        <v>80</v>
      </c>
      <c r="AY197" s="147" t="s">
        <v>152</v>
      </c>
    </row>
    <row r="198" spans="2:65" s="13" customFormat="1" ht="11.25">
      <c r="B198" s="152"/>
      <c r="D198" s="146" t="s">
        <v>164</v>
      </c>
      <c r="E198" s="153" t="s">
        <v>1</v>
      </c>
      <c r="F198" s="154" t="s">
        <v>952</v>
      </c>
      <c r="H198" s="155">
        <v>219.5</v>
      </c>
      <c r="I198" s="156"/>
      <c r="L198" s="152"/>
      <c r="M198" s="157"/>
      <c r="T198" s="158"/>
      <c r="AT198" s="153" t="s">
        <v>164</v>
      </c>
      <c r="AU198" s="153" t="s">
        <v>90</v>
      </c>
      <c r="AV198" s="13" t="s">
        <v>90</v>
      </c>
      <c r="AW198" s="13" t="s">
        <v>34</v>
      </c>
      <c r="AX198" s="13" t="s">
        <v>80</v>
      </c>
      <c r="AY198" s="153" t="s">
        <v>152</v>
      </c>
    </row>
    <row r="199" spans="2:65" s="13" customFormat="1" ht="11.25">
      <c r="B199" s="152"/>
      <c r="D199" s="146" t="s">
        <v>164</v>
      </c>
      <c r="E199" s="153" t="s">
        <v>1</v>
      </c>
      <c r="F199" s="154" t="s">
        <v>953</v>
      </c>
      <c r="H199" s="155">
        <v>202.56</v>
      </c>
      <c r="I199" s="156"/>
      <c r="L199" s="152"/>
      <c r="M199" s="157"/>
      <c r="T199" s="158"/>
      <c r="AT199" s="153" t="s">
        <v>164</v>
      </c>
      <c r="AU199" s="153" t="s">
        <v>90</v>
      </c>
      <c r="AV199" s="13" t="s">
        <v>90</v>
      </c>
      <c r="AW199" s="13" t="s">
        <v>34</v>
      </c>
      <c r="AX199" s="13" t="s">
        <v>80</v>
      </c>
      <c r="AY199" s="153" t="s">
        <v>152</v>
      </c>
    </row>
    <row r="200" spans="2:65" s="13" customFormat="1" ht="11.25">
      <c r="B200" s="152"/>
      <c r="D200" s="146" t="s">
        <v>164</v>
      </c>
      <c r="E200" s="153" t="s">
        <v>1</v>
      </c>
      <c r="F200" s="154" t="s">
        <v>954</v>
      </c>
      <c r="H200" s="155">
        <v>186.9</v>
      </c>
      <c r="I200" s="156"/>
      <c r="L200" s="152"/>
      <c r="M200" s="157"/>
      <c r="T200" s="158"/>
      <c r="AT200" s="153" t="s">
        <v>164</v>
      </c>
      <c r="AU200" s="153" t="s">
        <v>90</v>
      </c>
      <c r="AV200" s="13" t="s">
        <v>90</v>
      </c>
      <c r="AW200" s="13" t="s">
        <v>34</v>
      </c>
      <c r="AX200" s="13" t="s">
        <v>80</v>
      </c>
      <c r="AY200" s="153" t="s">
        <v>152</v>
      </c>
    </row>
    <row r="201" spans="2:65" s="12" customFormat="1" ht="11.25">
      <c r="B201" s="145"/>
      <c r="D201" s="146" t="s">
        <v>164</v>
      </c>
      <c r="E201" s="147" t="s">
        <v>1</v>
      </c>
      <c r="F201" s="148" t="s">
        <v>886</v>
      </c>
      <c r="H201" s="147" t="s">
        <v>1</v>
      </c>
      <c r="I201" s="149"/>
      <c r="L201" s="145"/>
      <c r="M201" s="150"/>
      <c r="T201" s="151"/>
      <c r="AT201" s="147" t="s">
        <v>164</v>
      </c>
      <c r="AU201" s="147" t="s">
        <v>90</v>
      </c>
      <c r="AV201" s="12" t="s">
        <v>88</v>
      </c>
      <c r="AW201" s="12" t="s">
        <v>34</v>
      </c>
      <c r="AX201" s="12" t="s">
        <v>80</v>
      </c>
      <c r="AY201" s="147" t="s">
        <v>152</v>
      </c>
    </row>
    <row r="202" spans="2:65" s="13" customFormat="1" ht="11.25">
      <c r="B202" s="152"/>
      <c r="D202" s="146" t="s">
        <v>164</v>
      </c>
      <c r="E202" s="153" t="s">
        <v>1</v>
      </c>
      <c r="F202" s="154" t="s">
        <v>955</v>
      </c>
      <c r="H202" s="155">
        <v>136.5</v>
      </c>
      <c r="I202" s="156"/>
      <c r="L202" s="152"/>
      <c r="M202" s="157"/>
      <c r="T202" s="158"/>
      <c r="AT202" s="153" t="s">
        <v>164</v>
      </c>
      <c r="AU202" s="153" t="s">
        <v>90</v>
      </c>
      <c r="AV202" s="13" t="s">
        <v>90</v>
      </c>
      <c r="AW202" s="13" t="s">
        <v>34</v>
      </c>
      <c r="AX202" s="13" t="s">
        <v>80</v>
      </c>
      <c r="AY202" s="153" t="s">
        <v>152</v>
      </c>
    </row>
    <row r="203" spans="2:65" s="14" customFormat="1" ht="11.25">
      <c r="B203" s="159"/>
      <c r="D203" s="146" t="s">
        <v>164</v>
      </c>
      <c r="E203" s="160" t="s">
        <v>1</v>
      </c>
      <c r="F203" s="161" t="s">
        <v>169</v>
      </c>
      <c r="H203" s="162">
        <v>745.46</v>
      </c>
      <c r="I203" s="163"/>
      <c r="L203" s="159"/>
      <c r="M203" s="164"/>
      <c r="T203" s="165"/>
      <c r="AT203" s="160" t="s">
        <v>164</v>
      </c>
      <c r="AU203" s="160" t="s">
        <v>90</v>
      </c>
      <c r="AV203" s="14" t="s">
        <v>161</v>
      </c>
      <c r="AW203" s="14" t="s">
        <v>34</v>
      </c>
      <c r="AX203" s="14" t="s">
        <v>88</v>
      </c>
      <c r="AY203" s="160" t="s">
        <v>152</v>
      </c>
    </row>
    <row r="204" spans="2:65" s="1" customFormat="1" ht="24.2" customHeight="1">
      <c r="B204" s="32"/>
      <c r="C204" s="132" t="s">
        <v>246</v>
      </c>
      <c r="D204" s="132" t="s">
        <v>156</v>
      </c>
      <c r="E204" s="133" t="s">
        <v>956</v>
      </c>
      <c r="F204" s="134" t="s">
        <v>957</v>
      </c>
      <c r="G204" s="135" t="s">
        <v>186</v>
      </c>
      <c r="H204" s="136">
        <v>4353.3069999999998</v>
      </c>
      <c r="I204" s="137"/>
      <c r="J204" s="138">
        <f>ROUND(I204*H204,2)</f>
        <v>0</v>
      </c>
      <c r="K204" s="134" t="s">
        <v>160</v>
      </c>
      <c r="L204" s="32"/>
      <c r="M204" s="139" t="s">
        <v>1</v>
      </c>
      <c r="N204" s="140" t="s">
        <v>45</v>
      </c>
      <c r="P204" s="141">
        <f>O204*H204</f>
        <v>0</v>
      </c>
      <c r="Q204" s="141">
        <v>5.9000000000000003E-4</v>
      </c>
      <c r="R204" s="141">
        <f>Q204*H204</f>
        <v>2.5684511300000001</v>
      </c>
      <c r="S204" s="141">
        <v>0</v>
      </c>
      <c r="T204" s="142">
        <f>S204*H204</f>
        <v>0</v>
      </c>
      <c r="AR204" s="143" t="s">
        <v>161</v>
      </c>
      <c r="AT204" s="143" t="s">
        <v>156</v>
      </c>
      <c r="AU204" s="143" t="s">
        <v>90</v>
      </c>
      <c r="AY204" s="17" t="s">
        <v>152</v>
      </c>
      <c r="BE204" s="144">
        <f>IF(N204="základní",J204,0)</f>
        <v>0</v>
      </c>
      <c r="BF204" s="144">
        <f>IF(N204="snížená",J204,0)</f>
        <v>0</v>
      </c>
      <c r="BG204" s="144">
        <f>IF(N204="zákl. přenesená",J204,0)</f>
        <v>0</v>
      </c>
      <c r="BH204" s="144">
        <f>IF(N204="sníž. přenesená",J204,0)</f>
        <v>0</v>
      </c>
      <c r="BI204" s="144">
        <f>IF(N204="nulová",J204,0)</f>
        <v>0</v>
      </c>
      <c r="BJ204" s="17" t="s">
        <v>88</v>
      </c>
      <c r="BK204" s="144">
        <f>ROUND(I204*H204,2)</f>
        <v>0</v>
      </c>
      <c r="BL204" s="17" t="s">
        <v>161</v>
      </c>
      <c r="BM204" s="143" t="s">
        <v>328</v>
      </c>
    </row>
    <row r="205" spans="2:65" s="12" customFormat="1" ht="11.25">
      <c r="B205" s="145"/>
      <c r="D205" s="146" t="s">
        <v>164</v>
      </c>
      <c r="E205" s="147" t="s">
        <v>1</v>
      </c>
      <c r="F205" s="148" t="s">
        <v>915</v>
      </c>
      <c r="H205" s="147" t="s">
        <v>1</v>
      </c>
      <c r="I205" s="149"/>
      <c r="L205" s="145"/>
      <c r="M205" s="150"/>
      <c r="T205" s="151"/>
      <c r="AT205" s="147" t="s">
        <v>164</v>
      </c>
      <c r="AU205" s="147" t="s">
        <v>90</v>
      </c>
      <c r="AV205" s="12" t="s">
        <v>88</v>
      </c>
      <c r="AW205" s="12" t="s">
        <v>34</v>
      </c>
      <c r="AX205" s="12" t="s">
        <v>80</v>
      </c>
      <c r="AY205" s="147" t="s">
        <v>152</v>
      </c>
    </row>
    <row r="206" spans="2:65" s="12" customFormat="1" ht="11.25">
      <c r="B206" s="145"/>
      <c r="D206" s="146" t="s">
        <v>164</v>
      </c>
      <c r="E206" s="147" t="s">
        <v>1</v>
      </c>
      <c r="F206" s="148" t="s">
        <v>916</v>
      </c>
      <c r="H206" s="147" t="s">
        <v>1</v>
      </c>
      <c r="I206" s="149"/>
      <c r="L206" s="145"/>
      <c r="M206" s="150"/>
      <c r="T206" s="151"/>
      <c r="AT206" s="147" t="s">
        <v>164</v>
      </c>
      <c r="AU206" s="147" t="s">
        <v>90</v>
      </c>
      <c r="AV206" s="12" t="s">
        <v>88</v>
      </c>
      <c r="AW206" s="12" t="s">
        <v>34</v>
      </c>
      <c r="AX206" s="12" t="s">
        <v>80</v>
      </c>
      <c r="AY206" s="147" t="s">
        <v>152</v>
      </c>
    </row>
    <row r="207" spans="2:65" s="13" customFormat="1" ht="11.25">
      <c r="B207" s="152"/>
      <c r="D207" s="146" t="s">
        <v>164</v>
      </c>
      <c r="E207" s="153" t="s">
        <v>1</v>
      </c>
      <c r="F207" s="154" t="s">
        <v>958</v>
      </c>
      <c r="H207" s="155">
        <v>25.33</v>
      </c>
      <c r="I207" s="156"/>
      <c r="L207" s="152"/>
      <c r="M207" s="157"/>
      <c r="T207" s="158"/>
      <c r="AT207" s="153" t="s">
        <v>164</v>
      </c>
      <c r="AU207" s="153" t="s">
        <v>90</v>
      </c>
      <c r="AV207" s="13" t="s">
        <v>90</v>
      </c>
      <c r="AW207" s="13" t="s">
        <v>34</v>
      </c>
      <c r="AX207" s="13" t="s">
        <v>80</v>
      </c>
      <c r="AY207" s="153" t="s">
        <v>152</v>
      </c>
    </row>
    <row r="208" spans="2:65" s="13" customFormat="1" ht="11.25">
      <c r="B208" s="152"/>
      <c r="D208" s="146" t="s">
        <v>164</v>
      </c>
      <c r="E208" s="153" t="s">
        <v>1</v>
      </c>
      <c r="F208" s="154" t="s">
        <v>959</v>
      </c>
      <c r="H208" s="155">
        <v>121.36</v>
      </c>
      <c r="I208" s="156"/>
      <c r="L208" s="152"/>
      <c r="M208" s="157"/>
      <c r="T208" s="158"/>
      <c r="AT208" s="153" t="s">
        <v>164</v>
      </c>
      <c r="AU208" s="153" t="s">
        <v>90</v>
      </c>
      <c r="AV208" s="13" t="s">
        <v>90</v>
      </c>
      <c r="AW208" s="13" t="s">
        <v>34</v>
      </c>
      <c r="AX208" s="13" t="s">
        <v>80</v>
      </c>
      <c r="AY208" s="153" t="s">
        <v>152</v>
      </c>
    </row>
    <row r="209" spans="2:51" s="13" customFormat="1" ht="11.25">
      <c r="B209" s="152"/>
      <c r="D209" s="146" t="s">
        <v>164</v>
      </c>
      <c r="E209" s="153" t="s">
        <v>1</v>
      </c>
      <c r="F209" s="154" t="s">
        <v>960</v>
      </c>
      <c r="H209" s="155">
        <v>164.4</v>
      </c>
      <c r="I209" s="156"/>
      <c r="L209" s="152"/>
      <c r="M209" s="157"/>
      <c r="T209" s="158"/>
      <c r="AT209" s="153" t="s">
        <v>164</v>
      </c>
      <c r="AU209" s="153" t="s">
        <v>90</v>
      </c>
      <c r="AV209" s="13" t="s">
        <v>90</v>
      </c>
      <c r="AW209" s="13" t="s">
        <v>34</v>
      </c>
      <c r="AX209" s="13" t="s">
        <v>80</v>
      </c>
      <c r="AY209" s="153" t="s">
        <v>152</v>
      </c>
    </row>
    <row r="210" spans="2:51" s="13" customFormat="1" ht="11.25">
      <c r="B210" s="152"/>
      <c r="D210" s="146" t="s">
        <v>164</v>
      </c>
      <c r="E210" s="153" t="s">
        <v>1</v>
      </c>
      <c r="F210" s="154" t="s">
        <v>961</v>
      </c>
      <c r="H210" s="155">
        <v>199.8</v>
      </c>
      <c r="I210" s="156"/>
      <c r="L210" s="152"/>
      <c r="M210" s="157"/>
      <c r="T210" s="158"/>
      <c r="AT210" s="153" t="s">
        <v>164</v>
      </c>
      <c r="AU210" s="153" t="s">
        <v>90</v>
      </c>
      <c r="AV210" s="13" t="s">
        <v>90</v>
      </c>
      <c r="AW210" s="13" t="s">
        <v>34</v>
      </c>
      <c r="AX210" s="13" t="s">
        <v>80</v>
      </c>
      <c r="AY210" s="153" t="s">
        <v>152</v>
      </c>
    </row>
    <row r="211" spans="2:51" s="13" customFormat="1" ht="11.25">
      <c r="B211" s="152"/>
      <c r="D211" s="146" t="s">
        <v>164</v>
      </c>
      <c r="E211" s="153" t="s">
        <v>1</v>
      </c>
      <c r="F211" s="154" t="s">
        <v>962</v>
      </c>
      <c r="H211" s="155">
        <v>97.686999999999998</v>
      </c>
      <c r="I211" s="156"/>
      <c r="L211" s="152"/>
      <c r="M211" s="157"/>
      <c r="T211" s="158"/>
      <c r="AT211" s="153" t="s">
        <v>164</v>
      </c>
      <c r="AU211" s="153" t="s">
        <v>90</v>
      </c>
      <c r="AV211" s="13" t="s">
        <v>90</v>
      </c>
      <c r="AW211" s="13" t="s">
        <v>34</v>
      </c>
      <c r="AX211" s="13" t="s">
        <v>80</v>
      </c>
      <c r="AY211" s="153" t="s">
        <v>152</v>
      </c>
    </row>
    <row r="212" spans="2:51" s="13" customFormat="1" ht="11.25">
      <c r="B212" s="152"/>
      <c r="D212" s="146" t="s">
        <v>164</v>
      </c>
      <c r="E212" s="153" t="s">
        <v>1</v>
      </c>
      <c r="F212" s="154" t="s">
        <v>963</v>
      </c>
      <c r="H212" s="155">
        <v>214.65</v>
      </c>
      <c r="I212" s="156"/>
      <c r="L212" s="152"/>
      <c r="M212" s="157"/>
      <c r="T212" s="158"/>
      <c r="AT212" s="153" t="s">
        <v>164</v>
      </c>
      <c r="AU212" s="153" t="s">
        <v>90</v>
      </c>
      <c r="AV212" s="13" t="s">
        <v>90</v>
      </c>
      <c r="AW212" s="13" t="s">
        <v>34</v>
      </c>
      <c r="AX212" s="13" t="s">
        <v>80</v>
      </c>
      <c r="AY212" s="153" t="s">
        <v>152</v>
      </c>
    </row>
    <row r="213" spans="2:51" s="13" customFormat="1" ht="11.25">
      <c r="B213" s="152"/>
      <c r="D213" s="146" t="s">
        <v>164</v>
      </c>
      <c r="E213" s="153" t="s">
        <v>1</v>
      </c>
      <c r="F213" s="154" t="s">
        <v>964</v>
      </c>
      <c r="H213" s="155">
        <v>61.551000000000002</v>
      </c>
      <c r="I213" s="156"/>
      <c r="L213" s="152"/>
      <c r="M213" s="157"/>
      <c r="T213" s="158"/>
      <c r="AT213" s="153" t="s">
        <v>164</v>
      </c>
      <c r="AU213" s="153" t="s">
        <v>90</v>
      </c>
      <c r="AV213" s="13" t="s">
        <v>90</v>
      </c>
      <c r="AW213" s="13" t="s">
        <v>34</v>
      </c>
      <c r="AX213" s="13" t="s">
        <v>80</v>
      </c>
      <c r="AY213" s="153" t="s">
        <v>152</v>
      </c>
    </row>
    <row r="214" spans="2:51" s="13" customFormat="1" ht="11.25">
      <c r="B214" s="152"/>
      <c r="D214" s="146" t="s">
        <v>164</v>
      </c>
      <c r="E214" s="153" t="s">
        <v>1</v>
      </c>
      <c r="F214" s="154" t="s">
        <v>965</v>
      </c>
      <c r="H214" s="155">
        <v>130.80000000000001</v>
      </c>
      <c r="I214" s="156"/>
      <c r="L214" s="152"/>
      <c r="M214" s="157"/>
      <c r="T214" s="158"/>
      <c r="AT214" s="153" t="s">
        <v>164</v>
      </c>
      <c r="AU214" s="153" t="s">
        <v>90</v>
      </c>
      <c r="AV214" s="13" t="s">
        <v>90</v>
      </c>
      <c r="AW214" s="13" t="s">
        <v>34</v>
      </c>
      <c r="AX214" s="13" t="s">
        <v>80</v>
      </c>
      <c r="AY214" s="153" t="s">
        <v>152</v>
      </c>
    </row>
    <row r="215" spans="2:51" s="12" customFormat="1" ht="11.25">
      <c r="B215" s="145"/>
      <c r="D215" s="146" t="s">
        <v>164</v>
      </c>
      <c r="E215" s="147" t="s">
        <v>1</v>
      </c>
      <c r="F215" s="148" t="s">
        <v>925</v>
      </c>
      <c r="H215" s="147" t="s">
        <v>1</v>
      </c>
      <c r="I215" s="149"/>
      <c r="L215" s="145"/>
      <c r="M215" s="150"/>
      <c r="T215" s="151"/>
      <c r="AT215" s="147" t="s">
        <v>164</v>
      </c>
      <c r="AU215" s="147" t="s">
        <v>90</v>
      </c>
      <c r="AV215" s="12" t="s">
        <v>88</v>
      </c>
      <c r="AW215" s="12" t="s">
        <v>34</v>
      </c>
      <c r="AX215" s="12" t="s">
        <v>80</v>
      </c>
      <c r="AY215" s="147" t="s">
        <v>152</v>
      </c>
    </row>
    <row r="216" spans="2:51" s="13" customFormat="1" ht="11.25">
      <c r="B216" s="152"/>
      <c r="D216" s="146" t="s">
        <v>164</v>
      </c>
      <c r="E216" s="153" t="s">
        <v>1</v>
      </c>
      <c r="F216" s="154" t="s">
        <v>966</v>
      </c>
      <c r="H216" s="155">
        <v>182.52</v>
      </c>
      <c r="I216" s="156"/>
      <c r="L216" s="152"/>
      <c r="M216" s="157"/>
      <c r="T216" s="158"/>
      <c r="AT216" s="153" t="s">
        <v>164</v>
      </c>
      <c r="AU216" s="153" t="s">
        <v>90</v>
      </c>
      <c r="AV216" s="13" t="s">
        <v>90</v>
      </c>
      <c r="AW216" s="13" t="s">
        <v>34</v>
      </c>
      <c r="AX216" s="13" t="s">
        <v>80</v>
      </c>
      <c r="AY216" s="153" t="s">
        <v>152</v>
      </c>
    </row>
    <row r="217" spans="2:51" s="13" customFormat="1" ht="11.25">
      <c r="B217" s="152"/>
      <c r="D217" s="146" t="s">
        <v>164</v>
      </c>
      <c r="E217" s="153" t="s">
        <v>1</v>
      </c>
      <c r="F217" s="154" t="s">
        <v>967</v>
      </c>
      <c r="H217" s="155">
        <v>334.5</v>
      </c>
      <c r="I217" s="156"/>
      <c r="L217" s="152"/>
      <c r="M217" s="157"/>
      <c r="T217" s="158"/>
      <c r="AT217" s="153" t="s">
        <v>164</v>
      </c>
      <c r="AU217" s="153" t="s">
        <v>90</v>
      </c>
      <c r="AV217" s="13" t="s">
        <v>90</v>
      </c>
      <c r="AW217" s="13" t="s">
        <v>34</v>
      </c>
      <c r="AX217" s="13" t="s">
        <v>80</v>
      </c>
      <c r="AY217" s="153" t="s">
        <v>152</v>
      </c>
    </row>
    <row r="218" spans="2:51" s="13" customFormat="1" ht="11.25">
      <c r="B218" s="152"/>
      <c r="D218" s="146" t="s">
        <v>164</v>
      </c>
      <c r="E218" s="153" t="s">
        <v>1</v>
      </c>
      <c r="F218" s="154" t="s">
        <v>968</v>
      </c>
      <c r="H218" s="155">
        <v>313.64999999999998</v>
      </c>
      <c r="I218" s="156"/>
      <c r="L218" s="152"/>
      <c r="M218" s="157"/>
      <c r="T218" s="158"/>
      <c r="AT218" s="153" t="s">
        <v>164</v>
      </c>
      <c r="AU218" s="153" t="s">
        <v>90</v>
      </c>
      <c r="AV218" s="13" t="s">
        <v>90</v>
      </c>
      <c r="AW218" s="13" t="s">
        <v>34</v>
      </c>
      <c r="AX218" s="13" t="s">
        <v>80</v>
      </c>
      <c r="AY218" s="153" t="s">
        <v>152</v>
      </c>
    </row>
    <row r="219" spans="2:51" s="13" customFormat="1" ht="11.25">
      <c r="B219" s="152"/>
      <c r="D219" s="146" t="s">
        <v>164</v>
      </c>
      <c r="E219" s="153" t="s">
        <v>1</v>
      </c>
      <c r="F219" s="154" t="s">
        <v>969</v>
      </c>
      <c r="H219" s="155">
        <v>312.39999999999998</v>
      </c>
      <c r="I219" s="156"/>
      <c r="L219" s="152"/>
      <c r="M219" s="157"/>
      <c r="T219" s="158"/>
      <c r="AT219" s="153" t="s">
        <v>164</v>
      </c>
      <c r="AU219" s="153" t="s">
        <v>90</v>
      </c>
      <c r="AV219" s="13" t="s">
        <v>90</v>
      </c>
      <c r="AW219" s="13" t="s">
        <v>34</v>
      </c>
      <c r="AX219" s="13" t="s">
        <v>80</v>
      </c>
      <c r="AY219" s="153" t="s">
        <v>152</v>
      </c>
    </row>
    <row r="220" spans="2:51" s="13" customFormat="1" ht="11.25">
      <c r="B220" s="152"/>
      <c r="D220" s="146" t="s">
        <v>164</v>
      </c>
      <c r="E220" s="153" t="s">
        <v>1</v>
      </c>
      <c r="F220" s="154" t="s">
        <v>970</v>
      </c>
      <c r="H220" s="155">
        <v>339.822</v>
      </c>
      <c r="I220" s="156"/>
      <c r="L220" s="152"/>
      <c r="M220" s="157"/>
      <c r="T220" s="158"/>
      <c r="AT220" s="153" t="s">
        <v>164</v>
      </c>
      <c r="AU220" s="153" t="s">
        <v>90</v>
      </c>
      <c r="AV220" s="13" t="s">
        <v>90</v>
      </c>
      <c r="AW220" s="13" t="s">
        <v>34</v>
      </c>
      <c r="AX220" s="13" t="s">
        <v>80</v>
      </c>
      <c r="AY220" s="153" t="s">
        <v>152</v>
      </c>
    </row>
    <row r="221" spans="2:51" s="13" customFormat="1" ht="11.25">
      <c r="B221" s="152"/>
      <c r="D221" s="146" t="s">
        <v>164</v>
      </c>
      <c r="E221" s="153" t="s">
        <v>1</v>
      </c>
      <c r="F221" s="154" t="s">
        <v>971</v>
      </c>
      <c r="H221" s="155">
        <v>292.74</v>
      </c>
      <c r="I221" s="156"/>
      <c r="L221" s="152"/>
      <c r="M221" s="157"/>
      <c r="T221" s="158"/>
      <c r="AT221" s="153" t="s">
        <v>164</v>
      </c>
      <c r="AU221" s="153" t="s">
        <v>90</v>
      </c>
      <c r="AV221" s="13" t="s">
        <v>90</v>
      </c>
      <c r="AW221" s="13" t="s">
        <v>34</v>
      </c>
      <c r="AX221" s="13" t="s">
        <v>80</v>
      </c>
      <c r="AY221" s="153" t="s">
        <v>152</v>
      </c>
    </row>
    <row r="222" spans="2:51" s="13" customFormat="1" ht="11.25">
      <c r="B222" s="152"/>
      <c r="D222" s="146" t="s">
        <v>164</v>
      </c>
      <c r="E222" s="153" t="s">
        <v>1</v>
      </c>
      <c r="F222" s="154" t="s">
        <v>972</v>
      </c>
      <c r="H222" s="155">
        <v>303.36</v>
      </c>
      <c r="I222" s="156"/>
      <c r="L222" s="152"/>
      <c r="M222" s="157"/>
      <c r="T222" s="158"/>
      <c r="AT222" s="153" t="s">
        <v>164</v>
      </c>
      <c r="AU222" s="153" t="s">
        <v>90</v>
      </c>
      <c r="AV222" s="13" t="s">
        <v>90</v>
      </c>
      <c r="AW222" s="13" t="s">
        <v>34</v>
      </c>
      <c r="AX222" s="13" t="s">
        <v>80</v>
      </c>
      <c r="AY222" s="153" t="s">
        <v>152</v>
      </c>
    </row>
    <row r="223" spans="2:51" s="13" customFormat="1" ht="11.25">
      <c r="B223" s="152"/>
      <c r="D223" s="146" t="s">
        <v>164</v>
      </c>
      <c r="E223" s="153" t="s">
        <v>1</v>
      </c>
      <c r="F223" s="154" t="s">
        <v>973</v>
      </c>
      <c r="H223" s="155">
        <v>263.56</v>
      </c>
      <c r="I223" s="156"/>
      <c r="L223" s="152"/>
      <c r="M223" s="157"/>
      <c r="T223" s="158"/>
      <c r="AT223" s="153" t="s">
        <v>164</v>
      </c>
      <c r="AU223" s="153" t="s">
        <v>90</v>
      </c>
      <c r="AV223" s="13" t="s">
        <v>90</v>
      </c>
      <c r="AW223" s="13" t="s">
        <v>34</v>
      </c>
      <c r="AX223" s="13" t="s">
        <v>80</v>
      </c>
      <c r="AY223" s="153" t="s">
        <v>152</v>
      </c>
    </row>
    <row r="224" spans="2:51" s="13" customFormat="1" ht="11.25">
      <c r="B224" s="152"/>
      <c r="D224" s="146" t="s">
        <v>164</v>
      </c>
      <c r="E224" s="153" t="s">
        <v>1</v>
      </c>
      <c r="F224" s="154" t="s">
        <v>974</v>
      </c>
      <c r="H224" s="155">
        <v>169.07</v>
      </c>
      <c r="I224" s="156"/>
      <c r="L224" s="152"/>
      <c r="M224" s="157"/>
      <c r="T224" s="158"/>
      <c r="AT224" s="153" t="s">
        <v>164</v>
      </c>
      <c r="AU224" s="153" t="s">
        <v>90</v>
      </c>
      <c r="AV224" s="13" t="s">
        <v>90</v>
      </c>
      <c r="AW224" s="13" t="s">
        <v>34</v>
      </c>
      <c r="AX224" s="13" t="s">
        <v>80</v>
      </c>
      <c r="AY224" s="153" t="s">
        <v>152</v>
      </c>
    </row>
    <row r="225" spans="2:65" s="13" customFormat="1" ht="11.25">
      <c r="B225" s="152"/>
      <c r="D225" s="146" t="s">
        <v>164</v>
      </c>
      <c r="E225" s="153" t="s">
        <v>1</v>
      </c>
      <c r="F225" s="154" t="s">
        <v>975</v>
      </c>
      <c r="H225" s="155">
        <v>162.69</v>
      </c>
      <c r="I225" s="156"/>
      <c r="L225" s="152"/>
      <c r="M225" s="157"/>
      <c r="T225" s="158"/>
      <c r="AT225" s="153" t="s">
        <v>164</v>
      </c>
      <c r="AU225" s="153" t="s">
        <v>90</v>
      </c>
      <c r="AV225" s="13" t="s">
        <v>90</v>
      </c>
      <c r="AW225" s="13" t="s">
        <v>34</v>
      </c>
      <c r="AX225" s="13" t="s">
        <v>80</v>
      </c>
      <c r="AY225" s="153" t="s">
        <v>152</v>
      </c>
    </row>
    <row r="226" spans="2:65" s="12" customFormat="1" ht="11.25">
      <c r="B226" s="145"/>
      <c r="D226" s="146" t="s">
        <v>164</v>
      </c>
      <c r="E226" s="147" t="s">
        <v>1</v>
      </c>
      <c r="F226" s="148" t="s">
        <v>936</v>
      </c>
      <c r="H226" s="147" t="s">
        <v>1</v>
      </c>
      <c r="I226" s="149"/>
      <c r="L226" s="145"/>
      <c r="M226" s="150"/>
      <c r="T226" s="151"/>
      <c r="AT226" s="147" t="s">
        <v>164</v>
      </c>
      <c r="AU226" s="147" t="s">
        <v>90</v>
      </c>
      <c r="AV226" s="12" t="s">
        <v>88</v>
      </c>
      <c r="AW226" s="12" t="s">
        <v>34</v>
      </c>
      <c r="AX226" s="12" t="s">
        <v>80</v>
      </c>
      <c r="AY226" s="147" t="s">
        <v>152</v>
      </c>
    </row>
    <row r="227" spans="2:65" s="13" customFormat="1" ht="11.25">
      <c r="B227" s="152"/>
      <c r="D227" s="146" t="s">
        <v>164</v>
      </c>
      <c r="E227" s="153" t="s">
        <v>1</v>
      </c>
      <c r="F227" s="154" t="s">
        <v>976</v>
      </c>
      <c r="H227" s="155">
        <v>271</v>
      </c>
      <c r="I227" s="156"/>
      <c r="L227" s="152"/>
      <c r="M227" s="157"/>
      <c r="T227" s="158"/>
      <c r="AT227" s="153" t="s">
        <v>164</v>
      </c>
      <c r="AU227" s="153" t="s">
        <v>90</v>
      </c>
      <c r="AV227" s="13" t="s">
        <v>90</v>
      </c>
      <c r="AW227" s="13" t="s">
        <v>34</v>
      </c>
      <c r="AX227" s="13" t="s">
        <v>80</v>
      </c>
      <c r="AY227" s="153" t="s">
        <v>152</v>
      </c>
    </row>
    <row r="228" spans="2:65" s="13" customFormat="1" ht="11.25">
      <c r="B228" s="152"/>
      <c r="D228" s="146" t="s">
        <v>164</v>
      </c>
      <c r="E228" s="153" t="s">
        <v>1</v>
      </c>
      <c r="F228" s="154" t="s">
        <v>977</v>
      </c>
      <c r="H228" s="155">
        <v>197.61699999999999</v>
      </c>
      <c r="I228" s="156"/>
      <c r="L228" s="152"/>
      <c r="M228" s="157"/>
      <c r="T228" s="158"/>
      <c r="AT228" s="153" t="s">
        <v>164</v>
      </c>
      <c r="AU228" s="153" t="s">
        <v>90</v>
      </c>
      <c r="AV228" s="13" t="s">
        <v>90</v>
      </c>
      <c r="AW228" s="13" t="s">
        <v>34</v>
      </c>
      <c r="AX228" s="13" t="s">
        <v>80</v>
      </c>
      <c r="AY228" s="153" t="s">
        <v>152</v>
      </c>
    </row>
    <row r="229" spans="2:65" s="13" customFormat="1" ht="11.25">
      <c r="B229" s="152"/>
      <c r="D229" s="146" t="s">
        <v>164</v>
      </c>
      <c r="E229" s="153" t="s">
        <v>1</v>
      </c>
      <c r="F229" s="154" t="s">
        <v>978</v>
      </c>
      <c r="H229" s="155">
        <v>194.8</v>
      </c>
      <c r="I229" s="156"/>
      <c r="L229" s="152"/>
      <c r="M229" s="157"/>
      <c r="T229" s="158"/>
      <c r="AT229" s="153" t="s">
        <v>164</v>
      </c>
      <c r="AU229" s="153" t="s">
        <v>90</v>
      </c>
      <c r="AV229" s="13" t="s">
        <v>90</v>
      </c>
      <c r="AW229" s="13" t="s">
        <v>34</v>
      </c>
      <c r="AX229" s="13" t="s">
        <v>80</v>
      </c>
      <c r="AY229" s="153" t="s">
        <v>152</v>
      </c>
    </row>
    <row r="230" spans="2:65" s="14" customFormat="1" ht="11.25">
      <c r="B230" s="159"/>
      <c r="D230" s="146" t="s">
        <v>164</v>
      </c>
      <c r="E230" s="160" t="s">
        <v>1</v>
      </c>
      <c r="F230" s="161" t="s">
        <v>169</v>
      </c>
      <c r="H230" s="162">
        <v>4353.3069999999998</v>
      </c>
      <c r="I230" s="163"/>
      <c r="L230" s="159"/>
      <c r="M230" s="164"/>
      <c r="T230" s="165"/>
      <c r="AT230" s="160" t="s">
        <v>164</v>
      </c>
      <c r="AU230" s="160" t="s">
        <v>90</v>
      </c>
      <c r="AV230" s="14" t="s">
        <v>161</v>
      </c>
      <c r="AW230" s="14" t="s">
        <v>34</v>
      </c>
      <c r="AX230" s="14" t="s">
        <v>88</v>
      </c>
      <c r="AY230" s="160" t="s">
        <v>152</v>
      </c>
    </row>
    <row r="231" spans="2:65" s="1" customFormat="1" ht="21.75" customHeight="1">
      <c r="B231" s="32"/>
      <c r="C231" s="132" t="s">
        <v>255</v>
      </c>
      <c r="D231" s="132" t="s">
        <v>156</v>
      </c>
      <c r="E231" s="133" t="s">
        <v>979</v>
      </c>
      <c r="F231" s="134" t="s">
        <v>980</v>
      </c>
      <c r="G231" s="135" t="s">
        <v>186</v>
      </c>
      <c r="H231" s="136">
        <v>745.46</v>
      </c>
      <c r="I231" s="137"/>
      <c r="J231" s="138">
        <f>ROUND(I231*H231,2)</f>
        <v>0</v>
      </c>
      <c r="K231" s="134" t="s">
        <v>160</v>
      </c>
      <c r="L231" s="32"/>
      <c r="M231" s="139" t="s">
        <v>1</v>
      </c>
      <c r="N231" s="140" t="s">
        <v>45</v>
      </c>
      <c r="P231" s="141">
        <f>O231*H231</f>
        <v>0</v>
      </c>
      <c r="Q231" s="141">
        <v>6.2E-4</v>
      </c>
      <c r="R231" s="141">
        <f>Q231*H231</f>
        <v>0.46218520000000002</v>
      </c>
      <c r="S231" s="141">
        <v>0</v>
      </c>
      <c r="T231" s="142">
        <f>S231*H231</f>
        <v>0</v>
      </c>
      <c r="AR231" s="143" t="s">
        <v>161</v>
      </c>
      <c r="AT231" s="143" t="s">
        <v>156</v>
      </c>
      <c r="AU231" s="143" t="s">
        <v>90</v>
      </c>
      <c r="AY231" s="17" t="s">
        <v>152</v>
      </c>
      <c r="BE231" s="144">
        <f>IF(N231="základní",J231,0)</f>
        <v>0</v>
      </c>
      <c r="BF231" s="144">
        <f>IF(N231="snížená",J231,0)</f>
        <v>0</v>
      </c>
      <c r="BG231" s="144">
        <f>IF(N231="zákl. přenesená",J231,0)</f>
        <v>0</v>
      </c>
      <c r="BH231" s="144">
        <f>IF(N231="sníž. přenesená",J231,0)</f>
        <v>0</v>
      </c>
      <c r="BI231" s="144">
        <f>IF(N231="nulová",J231,0)</f>
        <v>0</v>
      </c>
      <c r="BJ231" s="17" t="s">
        <v>88</v>
      </c>
      <c r="BK231" s="144">
        <f>ROUND(I231*H231,2)</f>
        <v>0</v>
      </c>
      <c r="BL231" s="17" t="s">
        <v>161</v>
      </c>
      <c r="BM231" s="143" t="s">
        <v>336</v>
      </c>
    </row>
    <row r="232" spans="2:65" s="1" customFormat="1" ht="24.2" customHeight="1">
      <c r="B232" s="32"/>
      <c r="C232" s="132" t="s">
        <v>261</v>
      </c>
      <c r="D232" s="132" t="s">
        <v>156</v>
      </c>
      <c r="E232" s="133" t="s">
        <v>981</v>
      </c>
      <c r="F232" s="134" t="s">
        <v>982</v>
      </c>
      <c r="G232" s="135" t="s">
        <v>186</v>
      </c>
      <c r="H232" s="136">
        <v>4353.3069999999998</v>
      </c>
      <c r="I232" s="137"/>
      <c r="J232" s="138">
        <f>ROUND(I232*H232,2)</f>
        <v>0</v>
      </c>
      <c r="K232" s="134" t="s">
        <v>160</v>
      </c>
      <c r="L232" s="32"/>
      <c r="M232" s="139" t="s">
        <v>1</v>
      </c>
      <c r="N232" s="140" t="s">
        <v>45</v>
      </c>
      <c r="P232" s="141">
        <f>O232*H232</f>
        <v>0</v>
      </c>
      <c r="Q232" s="141">
        <v>0</v>
      </c>
      <c r="R232" s="141">
        <f>Q232*H232</f>
        <v>0</v>
      </c>
      <c r="S232" s="141">
        <v>0</v>
      </c>
      <c r="T232" s="142">
        <f>S232*H232</f>
        <v>0</v>
      </c>
      <c r="AR232" s="143" t="s">
        <v>161</v>
      </c>
      <c r="AT232" s="143" t="s">
        <v>156</v>
      </c>
      <c r="AU232" s="143" t="s">
        <v>90</v>
      </c>
      <c r="AY232" s="17" t="s">
        <v>152</v>
      </c>
      <c r="BE232" s="144">
        <f>IF(N232="základní",J232,0)</f>
        <v>0</v>
      </c>
      <c r="BF232" s="144">
        <f>IF(N232="snížená",J232,0)</f>
        <v>0</v>
      </c>
      <c r="BG232" s="144">
        <f>IF(N232="zákl. přenesená",J232,0)</f>
        <v>0</v>
      </c>
      <c r="BH232" s="144">
        <f>IF(N232="sníž. přenesená",J232,0)</f>
        <v>0</v>
      </c>
      <c r="BI232" s="144">
        <f>IF(N232="nulová",J232,0)</f>
        <v>0</v>
      </c>
      <c r="BJ232" s="17" t="s">
        <v>88</v>
      </c>
      <c r="BK232" s="144">
        <f>ROUND(I232*H232,2)</f>
        <v>0</v>
      </c>
      <c r="BL232" s="17" t="s">
        <v>161</v>
      </c>
      <c r="BM232" s="143" t="s">
        <v>349</v>
      </c>
    </row>
    <row r="233" spans="2:65" s="12" customFormat="1" ht="11.25">
      <c r="B233" s="145"/>
      <c r="D233" s="146" t="s">
        <v>164</v>
      </c>
      <c r="E233" s="147" t="s">
        <v>1</v>
      </c>
      <c r="F233" s="148" t="s">
        <v>983</v>
      </c>
      <c r="H233" s="147" t="s">
        <v>1</v>
      </c>
      <c r="I233" s="149"/>
      <c r="L233" s="145"/>
      <c r="M233" s="150"/>
      <c r="T233" s="151"/>
      <c r="AT233" s="147" t="s">
        <v>164</v>
      </c>
      <c r="AU233" s="147" t="s">
        <v>90</v>
      </c>
      <c r="AV233" s="12" t="s">
        <v>88</v>
      </c>
      <c r="AW233" s="12" t="s">
        <v>34</v>
      </c>
      <c r="AX233" s="12" t="s">
        <v>80</v>
      </c>
      <c r="AY233" s="147" t="s">
        <v>152</v>
      </c>
    </row>
    <row r="234" spans="2:65" s="13" customFormat="1" ht="11.25">
      <c r="B234" s="152"/>
      <c r="D234" s="146" t="s">
        <v>164</v>
      </c>
      <c r="E234" s="153" t="s">
        <v>1</v>
      </c>
      <c r="F234" s="154" t="s">
        <v>984</v>
      </c>
      <c r="H234" s="155">
        <v>4353.3069999999998</v>
      </c>
      <c r="I234" s="156"/>
      <c r="L234" s="152"/>
      <c r="M234" s="157"/>
      <c r="T234" s="158"/>
      <c r="AT234" s="153" t="s">
        <v>164</v>
      </c>
      <c r="AU234" s="153" t="s">
        <v>90</v>
      </c>
      <c r="AV234" s="13" t="s">
        <v>90</v>
      </c>
      <c r="AW234" s="13" t="s">
        <v>34</v>
      </c>
      <c r="AX234" s="13" t="s">
        <v>80</v>
      </c>
      <c r="AY234" s="153" t="s">
        <v>152</v>
      </c>
    </row>
    <row r="235" spans="2:65" s="14" customFormat="1" ht="11.25">
      <c r="B235" s="159"/>
      <c r="D235" s="146" t="s">
        <v>164</v>
      </c>
      <c r="E235" s="160" t="s">
        <v>1</v>
      </c>
      <c r="F235" s="161" t="s">
        <v>169</v>
      </c>
      <c r="H235" s="162">
        <v>4353.3069999999998</v>
      </c>
      <c r="I235" s="163"/>
      <c r="L235" s="159"/>
      <c r="M235" s="164"/>
      <c r="T235" s="165"/>
      <c r="AT235" s="160" t="s">
        <v>164</v>
      </c>
      <c r="AU235" s="160" t="s">
        <v>90</v>
      </c>
      <c r="AV235" s="14" t="s">
        <v>161</v>
      </c>
      <c r="AW235" s="14" t="s">
        <v>34</v>
      </c>
      <c r="AX235" s="14" t="s">
        <v>88</v>
      </c>
      <c r="AY235" s="160" t="s">
        <v>152</v>
      </c>
    </row>
    <row r="236" spans="2:65" s="1" customFormat="1" ht="37.9" customHeight="1">
      <c r="B236" s="32"/>
      <c r="C236" s="132" t="s">
        <v>266</v>
      </c>
      <c r="D236" s="132" t="s">
        <v>156</v>
      </c>
      <c r="E236" s="133" t="s">
        <v>157</v>
      </c>
      <c r="F236" s="134" t="s">
        <v>158</v>
      </c>
      <c r="G236" s="135" t="s">
        <v>159</v>
      </c>
      <c r="H236" s="136">
        <v>1531.0039999999999</v>
      </c>
      <c r="I236" s="137"/>
      <c r="J236" s="138">
        <f>ROUND(I236*H236,2)</f>
        <v>0</v>
      </c>
      <c r="K236" s="134" t="s">
        <v>160</v>
      </c>
      <c r="L236" s="32"/>
      <c r="M236" s="139" t="s">
        <v>1</v>
      </c>
      <c r="N236" s="140" t="s">
        <v>45</v>
      </c>
      <c r="P236" s="141">
        <f>O236*H236</f>
        <v>0</v>
      </c>
      <c r="Q236" s="141">
        <v>0</v>
      </c>
      <c r="R236" s="141">
        <f>Q236*H236</f>
        <v>0</v>
      </c>
      <c r="S236" s="141">
        <v>0</v>
      </c>
      <c r="T236" s="142">
        <f>S236*H236</f>
        <v>0</v>
      </c>
      <c r="AR236" s="143" t="s">
        <v>161</v>
      </c>
      <c r="AT236" s="143" t="s">
        <v>156</v>
      </c>
      <c r="AU236" s="143" t="s">
        <v>90</v>
      </c>
      <c r="AY236" s="17" t="s">
        <v>152</v>
      </c>
      <c r="BE236" s="144">
        <f>IF(N236="základní",J236,0)</f>
        <v>0</v>
      </c>
      <c r="BF236" s="144">
        <f>IF(N236="snížená",J236,0)</f>
        <v>0</v>
      </c>
      <c r="BG236" s="144">
        <f>IF(N236="zákl. přenesená",J236,0)</f>
        <v>0</v>
      </c>
      <c r="BH236" s="144">
        <f>IF(N236="sníž. přenesená",J236,0)</f>
        <v>0</v>
      </c>
      <c r="BI236" s="144">
        <f>IF(N236="nulová",J236,0)</f>
        <v>0</v>
      </c>
      <c r="BJ236" s="17" t="s">
        <v>88</v>
      </c>
      <c r="BK236" s="144">
        <f>ROUND(I236*H236,2)</f>
        <v>0</v>
      </c>
      <c r="BL236" s="17" t="s">
        <v>161</v>
      </c>
      <c r="BM236" s="143" t="s">
        <v>362</v>
      </c>
    </row>
    <row r="237" spans="2:65" s="12" customFormat="1" ht="11.25">
      <c r="B237" s="145"/>
      <c r="D237" s="146" t="s">
        <v>164</v>
      </c>
      <c r="E237" s="147" t="s">
        <v>1</v>
      </c>
      <c r="F237" s="148" t="s">
        <v>985</v>
      </c>
      <c r="H237" s="147" t="s">
        <v>1</v>
      </c>
      <c r="I237" s="149"/>
      <c r="L237" s="145"/>
      <c r="M237" s="150"/>
      <c r="T237" s="151"/>
      <c r="AT237" s="147" t="s">
        <v>164</v>
      </c>
      <c r="AU237" s="147" t="s">
        <v>90</v>
      </c>
      <c r="AV237" s="12" t="s">
        <v>88</v>
      </c>
      <c r="AW237" s="12" t="s">
        <v>34</v>
      </c>
      <c r="AX237" s="12" t="s">
        <v>80</v>
      </c>
      <c r="AY237" s="147" t="s">
        <v>152</v>
      </c>
    </row>
    <row r="238" spans="2:65" s="13" customFormat="1" ht="11.25">
      <c r="B238" s="152"/>
      <c r="D238" s="146" t="s">
        <v>164</v>
      </c>
      <c r="E238" s="153" t="s">
        <v>1</v>
      </c>
      <c r="F238" s="154" t="s">
        <v>986</v>
      </c>
      <c r="H238" s="155">
        <v>4065.991</v>
      </c>
      <c r="I238" s="156"/>
      <c r="L238" s="152"/>
      <c r="M238" s="157"/>
      <c r="T238" s="158"/>
      <c r="AT238" s="153" t="s">
        <v>164</v>
      </c>
      <c r="AU238" s="153" t="s">
        <v>90</v>
      </c>
      <c r="AV238" s="13" t="s">
        <v>90</v>
      </c>
      <c r="AW238" s="13" t="s">
        <v>34</v>
      </c>
      <c r="AX238" s="13" t="s">
        <v>80</v>
      </c>
      <c r="AY238" s="153" t="s">
        <v>152</v>
      </c>
    </row>
    <row r="239" spans="2:65" s="12" customFormat="1" ht="11.25">
      <c r="B239" s="145"/>
      <c r="D239" s="146" t="s">
        <v>164</v>
      </c>
      <c r="E239" s="147" t="s">
        <v>1</v>
      </c>
      <c r="F239" s="148" t="s">
        <v>987</v>
      </c>
      <c r="H239" s="147" t="s">
        <v>1</v>
      </c>
      <c r="I239" s="149"/>
      <c r="L239" s="145"/>
      <c r="M239" s="150"/>
      <c r="T239" s="151"/>
      <c r="AT239" s="147" t="s">
        <v>164</v>
      </c>
      <c r="AU239" s="147" t="s">
        <v>90</v>
      </c>
      <c r="AV239" s="12" t="s">
        <v>88</v>
      </c>
      <c r="AW239" s="12" t="s">
        <v>34</v>
      </c>
      <c r="AX239" s="12" t="s">
        <v>80</v>
      </c>
      <c r="AY239" s="147" t="s">
        <v>152</v>
      </c>
    </row>
    <row r="240" spans="2:65" s="13" customFormat="1" ht="11.25">
      <c r="B240" s="152"/>
      <c r="D240" s="146" t="s">
        <v>164</v>
      </c>
      <c r="E240" s="153" t="s">
        <v>1</v>
      </c>
      <c r="F240" s="154" t="s">
        <v>988</v>
      </c>
      <c r="H240" s="155">
        <v>-2534.9870000000001</v>
      </c>
      <c r="I240" s="156"/>
      <c r="L240" s="152"/>
      <c r="M240" s="157"/>
      <c r="T240" s="158"/>
      <c r="AT240" s="153" t="s">
        <v>164</v>
      </c>
      <c r="AU240" s="153" t="s">
        <v>90</v>
      </c>
      <c r="AV240" s="13" t="s">
        <v>90</v>
      </c>
      <c r="AW240" s="13" t="s">
        <v>34</v>
      </c>
      <c r="AX240" s="13" t="s">
        <v>80</v>
      </c>
      <c r="AY240" s="153" t="s">
        <v>152</v>
      </c>
    </row>
    <row r="241" spans="2:65" s="14" customFormat="1" ht="11.25">
      <c r="B241" s="159"/>
      <c r="D241" s="146" t="s">
        <v>164</v>
      </c>
      <c r="E241" s="160" t="s">
        <v>1</v>
      </c>
      <c r="F241" s="161" t="s">
        <v>169</v>
      </c>
      <c r="H241" s="162">
        <v>1531.0039999999999</v>
      </c>
      <c r="I241" s="163"/>
      <c r="L241" s="159"/>
      <c r="M241" s="164"/>
      <c r="T241" s="165"/>
      <c r="AT241" s="160" t="s">
        <v>164</v>
      </c>
      <c r="AU241" s="160" t="s">
        <v>90</v>
      </c>
      <c r="AV241" s="14" t="s">
        <v>161</v>
      </c>
      <c r="AW241" s="14" t="s">
        <v>34</v>
      </c>
      <c r="AX241" s="14" t="s">
        <v>88</v>
      </c>
      <c r="AY241" s="160" t="s">
        <v>152</v>
      </c>
    </row>
    <row r="242" spans="2:65" s="1" customFormat="1" ht="37.9" customHeight="1">
      <c r="B242" s="32"/>
      <c r="C242" s="132" t="s">
        <v>274</v>
      </c>
      <c r="D242" s="132" t="s">
        <v>156</v>
      </c>
      <c r="E242" s="133" t="s">
        <v>170</v>
      </c>
      <c r="F242" s="134" t="s">
        <v>171</v>
      </c>
      <c r="G242" s="135" t="s">
        <v>159</v>
      </c>
      <c r="H242" s="136">
        <v>19903.052</v>
      </c>
      <c r="I242" s="137"/>
      <c r="J242" s="138">
        <f>ROUND(I242*H242,2)</f>
        <v>0</v>
      </c>
      <c r="K242" s="134" t="s">
        <v>160</v>
      </c>
      <c r="L242" s="32"/>
      <c r="M242" s="139" t="s">
        <v>1</v>
      </c>
      <c r="N242" s="140" t="s">
        <v>45</v>
      </c>
      <c r="P242" s="141">
        <f>O242*H242</f>
        <v>0</v>
      </c>
      <c r="Q242" s="141">
        <v>0</v>
      </c>
      <c r="R242" s="141">
        <f>Q242*H242</f>
        <v>0</v>
      </c>
      <c r="S242" s="141">
        <v>0</v>
      </c>
      <c r="T242" s="142">
        <f>S242*H242</f>
        <v>0</v>
      </c>
      <c r="AR242" s="143" t="s">
        <v>161</v>
      </c>
      <c r="AT242" s="143" t="s">
        <v>156</v>
      </c>
      <c r="AU242" s="143" t="s">
        <v>90</v>
      </c>
      <c r="AY242" s="17" t="s">
        <v>152</v>
      </c>
      <c r="BE242" s="144">
        <f>IF(N242="základní",J242,0)</f>
        <v>0</v>
      </c>
      <c r="BF242" s="144">
        <f>IF(N242="snížená",J242,0)</f>
        <v>0</v>
      </c>
      <c r="BG242" s="144">
        <f>IF(N242="zákl. přenesená",J242,0)</f>
        <v>0</v>
      </c>
      <c r="BH242" s="144">
        <f>IF(N242="sníž. přenesená",J242,0)</f>
        <v>0</v>
      </c>
      <c r="BI242" s="144">
        <f>IF(N242="nulová",J242,0)</f>
        <v>0</v>
      </c>
      <c r="BJ242" s="17" t="s">
        <v>88</v>
      </c>
      <c r="BK242" s="144">
        <f>ROUND(I242*H242,2)</f>
        <v>0</v>
      </c>
      <c r="BL242" s="17" t="s">
        <v>161</v>
      </c>
      <c r="BM242" s="143" t="s">
        <v>377</v>
      </c>
    </row>
    <row r="243" spans="2:65" s="13" customFormat="1" ht="11.25">
      <c r="B243" s="152"/>
      <c r="D243" s="146" t="s">
        <v>164</v>
      </c>
      <c r="E243" s="153" t="s">
        <v>1</v>
      </c>
      <c r="F243" s="154" t="s">
        <v>989</v>
      </c>
      <c r="H243" s="155">
        <v>19903.052</v>
      </c>
      <c r="I243" s="156"/>
      <c r="L243" s="152"/>
      <c r="M243" s="157"/>
      <c r="T243" s="158"/>
      <c r="AT243" s="153" t="s">
        <v>164</v>
      </c>
      <c r="AU243" s="153" t="s">
        <v>90</v>
      </c>
      <c r="AV243" s="13" t="s">
        <v>90</v>
      </c>
      <c r="AW243" s="13" t="s">
        <v>34</v>
      </c>
      <c r="AX243" s="13" t="s">
        <v>80</v>
      </c>
      <c r="AY243" s="153" t="s">
        <v>152</v>
      </c>
    </row>
    <row r="244" spans="2:65" s="14" customFormat="1" ht="11.25">
      <c r="B244" s="159"/>
      <c r="D244" s="146" t="s">
        <v>164</v>
      </c>
      <c r="E244" s="160" t="s">
        <v>1</v>
      </c>
      <c r="F244" s="161" t="s">
        <v>169</v>
      </c>
      <c r="H244" s="162">
        <v>19903.052</v>
      </c>
      <c r="I244" s="163"/>
      <c r="L244" s="159"/>
      <c r="M244" s="164"/>
      <c r="T244" s="165"/>
      <c r="AT244" s="160" t="s">
        <v>164</v>
      </c>
      <c r="AU244" s="160" t="s">
        <v>90</v>
      </c>
      <c r="AV244" s="14" t="s">
        <v>161</v>
      </c>
      <c r="AW244" s="14" t="s">
        <v>34</v>
      </c>
      <c r="AX244" s="14" t="s">
        <v>88</v>
      </c>
      <c r="AY244" s="160" t="s">
        <v>152</v>
      </c>
    </row>
    <row r="245" spans="2:65" s="1" customFormat="1" ht="24.2" customHeight="1">
      <c r="B245" s="32"/>
      <c r="C245" s="132" t="s">
        <v>284</v>
      </c>
      <c r="D245" s="132" t="s">
        <v>156</v>
      </c>
      <c r="E245" s="133" t="s">
        <v>178</v>
      </c>
      <c r="F245" s="134" t="s">
        <v>179</v>
      </c>
      <c r="G245" s="135" t="s">
        <v>180</v>
      </c>
      <c r="H245" s="136">
        <v>2755.8069999999998</v>
      </c>
      <c r="I245" s="137"/>
      <c r="J245" s="138">
        <f>ROUND(I245*H245,2)</f>
        <v>0</v>
      </c>
      <c r="K245" s="134" t="s">
        <v>1</v>
      </c>
      <c r="L245" s="32"/>
      <c r="M245" s="139" t="s">
        <v>1</v>
      </c>
      <c r="N245" s="140" t="s">
        <v>45</v>
      </c>
      <c r="P245" s="141">
        <f>O245*H245</f>
        <v>0</v>
      </c>
      <c r="Q245" s="141">
        <v>0</v>
      </c>
      <c r="R245" s="141">
        <f>Q245*H245</f>
        <v>0</v>
      </c>
      <c r="S245" s="141">
        <v>0</v>
      </c>
      <c r="T245" s="142">
        <f>S245*H245</f>
        <v>0</v>
      </c>
      <c r="AR245" s="143" t="s">
        <v>161</v>
      </c>
      <c r="AT245" s="143" t="s">
        <v>156</v>
      </c>
      <c r="AU245" s="143" t="s">
        <v>90</v>
      </c>
      <c r="AY245" s="17" t="s">
        <v>152</v>
      </c>
      <c r="BE245" s="144">
        <f>IF(N245="základní",J245,0)</f>
        <v>0</v>
      </c>
      <c r="BF245" s="144">
        <f>IF(N245="snížená",J245,0)</f>
        <v>0</v>
      </c>
      <c r="BG245" s="144">
        <f>IF(N245="zákl. přenesená",J245,0)</f>
        <v>0</v>
      </c>
      <c r="BH245" s="144">
        <f>IF(N245="sníž. přenesená",J245,0)</f>
        <v>0</v>
      </c>
      <c r="BI245" s="144">
        <f>IF(N245="nulová",J245,0)</f>
        <v>0</v>
      </c>
      <c r="BJ245" s="17" t="s">
        <v>88</v>
      </c>
      <c r="BK245" s="144">
        <f>ROUND(I245*H245,2)</f>
        <v>0</v>
      </c>
      <c r="BL245" s="17" t="s">
        <v>161</v>
      </c>
      <c r="BM245" s="143" t="s">
        <v>390</v>
      </c>
    </row>
    <row r="246" spans="2:65" s="13" customFormat="1" ht="11.25">
      <c r="B246" s="152"/>
      <c r="D246" s="146" t="s">
        <v>164</v>
      </c>
      <c r="E246" s="153" t="s">
        <v>1</v>
      </c>
      <c r="F246" s="154" t="s">
        <v>990</v>
      </c>
      <c r="H246" s="155">
        <v>2755.8069999999998</v>
      </c>
      <c r="I246" s="156"/>
      <c r="L246" s="152"/>
      <c r="M246" s="157"/>
      <c r="T246" s="158"/>
      <c r="AT246" s="153" t="s">
        <v>164</v>
      </c>
      <c r="AU246" s="153" t="s">
        <v>90</v>
      </c>
      <c r="AV246" s="13" t="s">
        <v>90</v>
      </c>
      <c r="AW246" s="13" t="s">
        <v>34</v>
      </c>
      <c r="AX246" s="13" t="s">
        <v>80</v>
      </c>
      <c r="AY246" s="153" t="s">
        <v>152</v>
      </c>
    </row>
    <row r="247" spans="2:65" s="14" customFormat="1" ht="11.25">
      <c r="B247" s="159"/>
      <c r="D247" s="146" t="s">
        <v>164</v>
      </c>
      <c r="E247" s="160" t="s">
        <v>1</v>
      </c>
      <c r="F247" s="161" t="s">
        <v>169</v>
      </c>
      <c r="H247" s="162">
        <v>2755.8069999999998</v>
      </c>
      <c r="I247" s="163"/>
      <c r="L247" s="159"/>
      <c r="M247" s="164"/>
      <c r="T247" s="165"/>
      <c r="AT247" s="160" t="s">
        <v>164</v>
      </c>
      <c r="AU247" s="160" t="s">
        <v>90</v>
      </c>
      <c r="AV247" s="14" t="s">
        <v>161</v>
      </c>
      <c r="AW247" s="14" t="s">
        <v>34</v>
      </c>
      <c r="AX247" s="14" t="s">
        <v>88</v>
      </c>
      <c r="AY247" s="160" t="s">
        <v>152</v>
      </c>
    </row>
    <row r="248" spans="2:65" s="1" customFormat="1" ht="16.5" customHeight="1">
      <c r="B248" s="32"/>
      <c r="C248" s="132" t="s">
        <v>293</v>
      </c>
      <c r="D248" s="132" t="s">
        <v>156</v>
      </c>
      <c r="E248" s="133" t="s">
        <v>991</v>
      </c>
      <c r="F248" s="134" t="s">
        <v>175</v>
      </c>
      <c r="G248" s="135" t="s">
        <v>159</v>
      </c>
      <c r="H248" s="136">
        <v>1531.0039999999999</v>
      </c>
      <c r="I248" s="137"/>
      <c r="J248" s="138">
        <f>ROUND(I248*H248,2)</f>
        <v>0</v>
      </c>
      <c r="K248" s="134" t="s">
        <v>160</v>
      </c>
      <c r="L248" s="32"/>
      <c r="M248" s="139" t="s">
        <v>1</v>
      </c>
      <c r="N248" s="140" t="s">
        <v>45</v>
      </c>
      <c r="P248" s="141">
        <f>O248*H248</f>
        <v>0</v>
      </c>
      <c r="Q248" s="141">
        <v>0</v>
      </c>
      <c r="R248" s="141">
        <f>Q248*H248</f>
        <v>0</v>
      </c>
      <c r="S248" s="141">
        <v>0</v>
      </c>
      <c r="T248" s="142">
        <f>S248*H248</f>
        <v>0</v>
      </c>
      <c r="AR248" s="143" t="s">
        <v>161</v>
      </c>
      <c r="AT248" s="143" t="s">
        <v>156</v>
      </c>
      <c r="AU248" s="143" t="s">
        <v>90</v>
      </c>
      <c r="AY248" s="17" t="s">
        <v>152</v>
      </c>
      <c r="BE248" s="144">
        <f>IF(N248="základní",J248,0)</f>
        <v>0</v>
      </c>
      <c r="BF248" s="144">
        <f>IF(N248="snížená",J248,0)</f>
        <v>0</v>
      </c>
      <c r="BG248" s="144">
        <f>IF(N248="zákl. přenesená",J248,0)</f>
        <v>0</v>
      </c>
      <c r="BH248" s="144">
        <f>IF(N248="sníž. přenesená",J248,0)</f>
        <v>0</v>
      </c>
      <c r="BI248" s="144">
        <f>IF(N248="nulová",J248,0)</f>
        <v>0</v>
      </c>
      <c r="BJ248" s="17" t="s">
        <v>88</v>
      </c>
      <c r="BK248" s="144">
        <f>ROUND(I248*H248,2)</f>
        <v>0</v>
      </c>
      <c r="BL248" s="17" t="s">
        <v>161</v>
      </c>
      <c r="BM248" s="143" t="s">
        <v>403</v>
      </c>
    </row>
    <row r="249" spans="2:65" s="1" customFormat="1" ht="24.2" customHeight="1">
      <c r="B249" s="32"/>
      <c r="C249" s="132" t="s">
        <v>298</v>
      </c>
      <c r="D249" s="132" t="s">
        <v>156</v>
      </c>
      <c r="E249" s="133" t="s">
        <v>992</v>
      </c>
      <c r="F249" s="134" t="s">
        <v>242</v>
      </c>
      <c r="G249" s="135" t="s">
        <v>159</v>
      </c>
      <c r="H249" s="136">
        <v>2534.9870000000001</v>
      </c>
      <c r="I249" s="137"/>
      <c r="J249" s="138">
        <f>ROUND(I249*H249,2)</f>
        <v>0</v>
      </c>
      <c r="K249" s="134" t="s">
        <v>160</v>
      </c>
      <c r="L249" s="32"/>
      <c r="M249" s="139" t="s">
        <v>1</v>
      </c>
      <c r="N249" s="140" t="s">
        <v>45</v>
      </c>
      <c r="P249" s="141">
        <f>O249*H249</f>
        <v>0</v>
      </c>
      <c r="Q249" s="141">
        <v>0</v>
      </c>
      <c r="R249" s="141">
        <f>Q249*H249</f>
        <v>0</v>
      </c>
      <c r="S249" s="141">
        <v>0</v>
      </c>
      <c r="T249" s="142">
        <f>S249*H249</f>
        <v>0</v>
      </c>
      <c r="AR249" s="143" t="s">
        <v>161</v>
      </c>
      <c r="AT249" s="143" t="s">
        <v>156</v>
      </c>
      <c r="AU249" s="143" t="s">
        <v>90</v>
      </c>
      <c r="AY249" s="17" t="s">
        <v>152</v>
      </c>
      <c r="BE249" s="144">
        <f>IF(N249="základní",J249,0)</f>
        <v>0</v>
      </c>
      <c r="BF249" s="144">
        <f>IF(N249="snížená",J249,0)</f>
        <v>0</v>
      </c>
      <c r="BG249" s="144">
        <f>IF(N249="zákl. přenesená",J249,0)</f>
        <v>0</v>
      </c>
      <c r="BH249" s="144">
        <f>IF(N249="sníž. přenesená",J249,0)</f>
        <v>0</v>
      </c>
      <c r="BI249" s="144">
        <f>IF(N249="nulová",J249,0)</f>
        <v>0</v>
      </c>
      <c r="BJ249" s="17" t="s">
        <v>88</v>
      </c>
      <c r="BK249" s="144">
        <f>ROUND(I249*H249,2)</f>
        <v>0</v>
      </c>
      <c r="BL249" s="17" t="s">
        <v>161</v>
      </c>
      <c r="BM249" s="143" t="s">
        <v>411</v>
      </c>
    </row>
    <row r="250" spans="2:65" s="12" customFormat="1" ht="11.25">
      <c r="B250" s="145"/>
      <c r="D250" s="146" t="s">
        <v>164</v>
      </c>
      <c r="E250" s="147" t="s">
        <v>1</v>
      </c>
      <c r="F250" s="148" t="s">
        <v>993</v>
      </c>
      <c r="H250" s="147" t="s">
        <v>1</v>
      </c>
      <c r="I250" s="149"/>
      <c r="L250" s="145"/>
      <c r="M250" s="150"/>
      <c r="T250" s="151"/>
      <c r="AT250" s="147" t="s">
        <v>164</v>
      </c>
      <c r="AU250" s="147" t="s">
        <v>90</v>
      </c>
      <c r="AV250" s="12" t="s">
        <v>88</v>
      </c>
      <c r="AW250" s="12" t="s">
        <v>34</v>
      </c>
      <c r="AX250" s="12" t="s">
        <v>80</v>
      </c>
      <c r="AY250" s="147" t="s">
        <v>152</v>
      </c>
    </row>
    <row r="251" spans="2:65" s="12" customFormat="1" ht="11.25">
      <c r="B251" s="145"/>
      <c r="D251" s="146" t="s">
        <v>164</v>
      </c>
      <c r="E251" s="147" t="s">
        <v>1</v>
      </c>
      <c r="F251" s="148" t="s">
        <v>985</v>
      </c>
      <c r="H251" s="147" t="s">
        <v>1</v>
      </c>
      <c r="I251" s="149"/>
      <c r="L251" s="145"/>
      <c r="M251" s="150"/>
      <c r="T251" s="151"/>
      <c r="AT251" s="147" t="s">
        <v>164</v>
      </c>
      <c r="AU251" s="147" t="s">
        <v>90</v>
      </c>
      <c r="AV251" s="12" t="s">
        <v>88</v>
      </c>
      <c r="AW251" s="12" t="s">
        <v>34</v>
      </c>
      <c r="AX251" s="12" t="s">
        <v>80</v>
      </c>
      <c r="AY251" s="147" t="s">
        <v>152</v>
      </c>
    </row>
    <row r="252" spans="2:65" s="13" customFormat="1" ht="11.25">
      <c r="B252" s="152"/>
      <c r="D252" s="146" t="s">
        <v>164</v>
      </c>
      <c r="E252" s="153" t="s">
        <v>1</v>
      </c>
      <c r="F252" s="154" t="s">
        <v>994</v>
      </c>
      <c r="H252" s="155">
        <v>3333.991</v>
      </c>
      <c r="I252" s="156"/>
      <c r="L252" s="152"/>
      <c r="M252" s="157"/>
      <c r="T252" s="158"/>
      <c r="AT252" s="153" t="s">
        <v>164</v>
      </c>
      <c r="AU252" s="153" t="s">
        <v>90</v>
      </c>
      <c r="AV252" s="13" t="s">
        <v>90</v>
      </c>
      <c r="AW252" s="13" t="s">
        <v>34</v>
      </c>
      <c r="AX252" s="13" t="s">
        <v>80</v>
      </c>
      <c r="AY252" s="153" t="s">
        <v>152</v>
      </c>
    </row>
    <row r="253" spans="2:65" s="12" customFormat="1" ht="11.25">
      <c r="B253" s="145"/>
      <c r="D253" s="146" t="s">
        <v>164</v>
      </c>
      <c r="E253" s="147" t="s">
        <v>1</v>
      </c>
      <c r="F253" s="148" t="s">
        <v>995</v>
      </c>
      <c r="H253" s="147" t="s">
        <v>1</v>
      </c>
      <c r="I253" s="149"/>
      <c r="L253" s="145"/>
      <c r="M253" s="150"/>
      <c r="T253" s="151"/>
      <c r="AT253" s="147" t="s">
        <v>164</v>
      </c>
      <c r="AU253" s="147" t="s">
        <v>90</v>
      </c>
      <c r="AV253" s="12" t="s">
        <v>88</v>
      </c>
      <c r="AW253" s="12" t="s">
        <v>34</v>
      </c>
      <c r="AX253" s="12" t="s">
        <v>80</v>
      </c>
      <c r="AY253" s="147" t="s">
        <v>152</v>
      </c>
    </row>
    <row r="254" spans="2:65" s="13" customFormat="1" ht="11.25">
      <c r="B254" s="152"/>
      <c r="D254" s="146" t="s">
        <v>164</v>
      </c>
      <c r="E254" s="153" t="s">
        <v>1</v>
      </c>
      <c r="F254" s="154" t="s">
        <v>996</v>
      </c>
      <c r="H254" s="155">
        <v>-1574.1220000000001</v>
      </c>
      <c r="I254" s="156"/>
      <c r="L254" s="152"/>
      <c r="M254" s="157"/>
      <c r="T254" s="158"/>
      <c r="AT254" s="153" t="s">
        <v>164</v>
      </c>
      <c r="AU254" s="153" t="s">
        <v>90</v>
      </c>
      <c r="AV254" s="13" t="s">
        <v>90</v>
      </c>
      <c r="AW254" s="13" t="s">
        <v>34</v>
      </c>
      <c r="AX254" s="13" t="s">
        <v>80</v>
      </c>
      <c r="AY254" s="153" t="s">
        <v>152</v>
      </c>
    </row>
    <row r="255" spans="2:65" s="12" customFormat="1" ht="11.25">
      <c r="B255" s="145"/>
      <c r="D255" s="146" t="s">
        <v>164</v>
      </c>
      <c r="E255" s="147" t="s">
        <v>1</v>
      </c>
      <c r="F255" s="148" t="s">
        <v>997</v>
      </c>
      <c r="H255" s="147" t="s">
        <v>1</v>
      </c>
      <c r="I255" s="149"/>
      <c r="L255" s="145"/>
      <c r="M255" s="150"/>
      <c r="T255" s="151"/>
      <c r="AT255" s="147" t="s">
        <v>164</v>
      </c>
      <c r="AU255" s="147" t="s">
        <v>90</v>
      </c>
      <c r="AV255" s="12" t="s">
        <v>88</v>
      </c>
      <c r="AW255" s="12" t="s">
        <v>34</v>
      </c>
      <c r="AX255" s="12" t="s">
        <v>80</v>
      </c>
      <c r="AY255" s="147" t="s">
        <v>152</v>
      </c>
    </row>
    <row r="256" spans="2:65" s="13" customFormat="1" ht="11.25">
      <c r="B256" s="152"/>
      <c r="D256" s="146" t="s">
        <v>164</v>
      </c>
      <c r="E256" s="153" t="s">
        <v>1</v>
      </c>
      <c r="F256" s="154" t="s">
        <v>945</v>
      </c>
      <c r="H256" s="155">
        <v>732</v>
      </c>
      <c r="I256" s="156"/>
      <c r="L256" s="152"/>
      <c r="M256" s="157"/>
      <c r="T256" s="158"/>
      <c r="AT256" s="153" t="s">
        <v>164</v>
      </c>
      <c r="AU256" s="153" t="s">
        <v>90</v>
      </c>
      <c r="AV256" s="13" t="s">
        <v>90</v>
      </c>
      <c r="AW256" s="13" t="s">
        <v>34</v>
      </c>
      <c r="AX256" s="13" t="s">
        <v>80</v>
      </c>
      <c r="AY256" s="153" t="s">
        <v>152</v>
      </c>
    </row>
    <row r="257" spans="2:65" s="12" customFormat="1" ht="11.25">
      <c r="B257" s="145"/>
      <c r="D257" s="146" t="s">
        <v>164</v>
      </c>
      <c r="E257" s="147" t="s">
        <v>1</v>
      </c>
      <c r="F257" s="148" t="s">
        <v>998</v>
      </c>
      <c r="H257" s="147" t="s">
        <v>1</v>
      </c>
      <c r="I257" s="149"/>
      <c r="L257" s="145"/>
      <c r="M257" s="150"/>
      <c r="T257" s="151"/>
      <c r="AT257" s="147" t="s">
        <v>164</v>
      </c>
      <c r="AU257" s="147" t="s">
        <v>90</v>
      </c>
      <c r="AV257" s="12" t="s">
        <v>88</v>
      </c>
      <c r="AW257" s="12" t="s">
        <v>34</v>
      </c>
      <c r="AX257" s="12" t="s">
        <v>80</v>
      </c>
      <c r="AY257" s="147" t="s">
        <v>152</v>
      </c>
    </row>
    <row r="258" spans="2:65" s="13" customFormat="1" ht="11.25">
      <c r="B258" s="152"/>
      <c r="D258" s="146" t="s">
        <v>164</v>
      </c>
      <c r="E258" s="153" t="s">
        <v>1</v>
      </c>
      <c r="F258" s="154" t="s">
        <v>999</v>
      </c>
      <c r="H258" s="155">
        <v>43.118000000000002</v>
      </c>
      <c r="I258" s="156"/>
      <c r="L258" s="152"/>
      <c r="M258" s="157"/>
      <c r="T258" s="158"/>
      <c r="AT258" s="153" t="s">
        <v>164</v>
      </c>
      <c r="AU258" s="153" t="s">
        <v>90</v>
      </c>
      <c r="AV258" s="13" t="s">
        <v>90</v>
      </c>
      <c r="AW258" s="13" t="s">
        <v>34</v>
      </c>
      <c r="AX258" s="13" t="s">
        <v>80</v>
      </c>
      <c r="AY258" s="153" t="s">
        <v>152</v>
      </c>
    </row>
    <row r="259" spans="2:65" s="14" customFormat="1" ht="11.25">
      <c r="B259" s="159"/>
      <c r="D259" s="146" t="s">
        <v>164</v>
      </c>
      <c r="E259" s="160" t="s">
        <v>1</v>
      </c>
      <c r="F259" s="161" t="s">
        <v>169</v>
      </c>
      <c r="H259" s="162">
        <v>2534.9870000000001</v>
      </c>
      <c r="I259" s="163"/>
      <c r="L259" s="159"/>
      <c r="M259" s="164"/>
      <c r="T259" s="165"/>
      <c r="AT259" s="160" t="s">
        <v>164</v>
      </c>
      <c r="AU259" s="160" t="s">
        <v>90</v>
      </c>
      <c r="AV259" s="14" t="s">
        <v>161</v>
      </c>
      <c r="AW259" s="14" t="s">
        <v>34</v>
      </c>
      <c r="AX259" s="14" t="s">
        <v>88</v>
      </c>
      <c r="AY259" s="160" t="s">
        <v>152</v>
      </c>
    </row>
    <row r="260" spans="2:65" s="1" customFormat="1" ht="24.2" customHeight="1">
      <c r="B260" s="32"/>
      <c r="C260" s="132" t="s">
        <v>7</v>
      </c>
      <c r="D260" s="132" t="s">
        <v>156</v>
      </c>
      <c r="E260" s="133" t="s">
        <v>1000</v>
      </c>
      <c r="F260" s="134" t="s">
        <v>1001</v>
      </c>
      <c r="G260" s="135" t="s">
        <v>159</v>
      </c>
      <c r="H260" s="136">
        <v>1019.73</v>
      </c>
      <c r="I260" s="137"/>
      <c r="J260" s="138">
        <f>ROUND(I260*H260,2)</f>
        <v>0</v>
      </c>
      <c r="K260" s="134" t="s">
        <v>160</v>
      </c>
      <c r="L260" s="32"/>
      <c r="M260" s="139" t="s">
        <v>1</v>
      </c>
      <c r="N260" s="140" t="s">
        <v>45</v>
      </c>
      <c r="P260" s="141">
        <f>O260*H260</f>
        <v>0</v>
      </c>
      <c r="Q260" s="141">
        <v>0</v>
      </c>
      <c r="R260" s="141">
        <f>Q260*H260</f>
        <v>0</v>
      </c>
      <c r="S260" s="141">
        <v>0</v>
      </c>
      <c r="T260" s="142">
        <f>S260*H260</f>
        <v>0</v>
      </c>
      <c r="AR260" s="143" t="s">
        <v>161</v>
      </c>
      <c r="AT260" s="143" t="s">
        <v>156</v>
      </c>
      <c r="AU260" s="143" t="s">
        <v>90</v>
      </c>
      <c r="AY260" s="17" t="s">
        <v>152</v>
      </c>
      <c r="BE260" s="144">
        <f>IF(N260="základní",J260,0)</f>
        <v>0</v>
      </c>
      <c r="BF260" s="144">
        <f>IF(N260="snížená",J260,0)</f>
        <v>0</v>
      </c>
      <c r="BG260" s="144">
        <f>IF(N260="zákl. přenesená",J260,0)</f>
        <v>0</v>
      </c>
      <c r="BH260" s="144">
        <f>IF(N260="sníž. přenesená",J260,0)</f>
        <v>0</v>
      </c>
      <c r="BI260" s="144">
        <f>IF(N260="nulová",J260,0)</f>
        <v>0</v>
      </c>
      <c r="BJ260" s="17" t="s">
        <v>88</v>
      </c>
      <c r="BK260" s="144">
        <f>ROUND(I260*H260,2)</f>
        <v>0</v>
      </c>
      <c r="BL260" s="17" t="s">
        <v>161</v>
      </c>
      <c r="BM260" s="143" t="s">
        <v>421</v>
      </c>
    </row>
    <row r="261" spans="2:65" s="12" customFormat="1" ht="11.25">
      <c r="B261" s="145"/>
      <c r="D261" s="146" t="s">
        <v>164</v>
      </c>
      <c r="E261" s="147" t="s">
        <v>1</v>
      </c>
      <c r="F261" s="148" t="s">
        <v>1002</v>
      </c>
      <c r="H261" s="147" t="s">
        <v>1</v>
      </c>
      <c r="I261" s="149"/>
      <c r="L261" s="145"/>
      <c r="M261" s="150"/>
      <c r="T261" s="151"/>
      <c r="AT261" s="147" t="s">
        <v>164</v>
      </c>
      <c r="AU261" s="147" t="s">
        <v>90</v>
      </c>
      <c r="AV261" s="12" t="s">
        <v>88</v>
      </c>
      <c r="AW261" s="12" t="s">
        <v>34</v>
      </c>
      <c r="AX261" s="12" t="s">
        <v>80</v>
      </c>
      <c r="AY261" s="147" t="s">
        <v>152</v>
      </c>
    </row>
    <row r="262" spans="2:65" s="12" customFormat="1" ht="11.25">
      <c r="B262" s="145"/>
      <c r="D262" s="146" t="s">
        <v>164</v>
      </c>
      <c r="E262" s="147" t="s">
        <v>1</v>
      </c>
      <c r="F262" s="148" t="s">
        <v>884</v>
      </c>
      <c r="H262" s="147" t="s">
        <v>1</v>
      </c>
      <c r="I262" s="149"/>
      <c r="L262" s="145"/>
      <c r="M262" s="150"/>
      <c r="T262" s="151"/>
      <c r="AT262" s="147" t="s">
        <v>164</v>
      </c>
      <c r="AU262" s="147" t="s">
        <v>90</v>
      </c>
      <c r="AV262" s="12" t="s">
        <v>88</v>
      </c>
      <c r="AW262" s="12" t="s">
        <v>34</v>
      </c>
      <c r="AX262" s="12" t="s">
        <v>80</v>
      </c>
      <c r="AY262" s="147" t="s">
        <v>152</v>
      </c>
    </row>
    <row r="263" spans="2:65" s="12" customFormat="1" ht="11.25">
      <c r="B263" s="145"/>
      <c r="D263" s="146" t="s">
        <v>164</v>
      </c>
      <c r="E263" s="147" t="s">
        <v>1</v>
      </c>
      <c r="F263" s="148" t="s">
        <v>916</v>
      </c>
      <c r="H263" s="147" t="s">
        <v>1</v>
      </c>
      <c r="I263" s="149"/>
      <c r="L263" s="145"/>
      <c r="M263" s="150"/>
      <c r="T263" s="151"/>
      <c r="AT263" s="147" t="s">
        <v>164</v>
      </c>
      <c r="AU263" s="147" t="s">
        <v>90</v>
      </c>
      <c r="AV263" s="12" t="s">
        <v>88</v>
      </c>
      <c r="AW263" s="12" t="s">
        <v>34</v>
      </c>
      <c r="AX263" s="12" t="s">
        <v>80</v>
      </c>
      <c r="AY263" s="147" t="s">
        <v>152</v>
      </c>
    </row>
    <row r="264" spans="2:65" s="12" customFormat="1" ht="11.25">
      <c r="B264" s="145"/>
      <c r="D264" s="146" t="s">
        <v>164</v>
      </c>
      <c r="E264" s="147" t="s">
        <v>1</v>
      </c>
      <c r="F264" s="148" t="s">
        <v>1003</v>
      </c>
      <c r="H264" s="147" t="s">
        <v>1</v>
      </c>
      <c r="I264" s="149"/>
      <c r="L264" s="145"/>
      <c r="M264" s="150"/>
      <c r="T264" s="151"/>
      <c r="AT264" s="147" t="s">
        <v>164</v>
      </c>
      <c r="AU264" s="147" t="s">
        <v>90</v>
      </c>
      <c r="AV264" s="12" t="s">
        <v>88</v>
      </c>
      <c r="AW264" s="12" t="s">
        <v>34</v>
      </c>
      <c r="AX264" s="12" t="s">
        <v>80</v>
      </c>
      <c r="AY264" s="147" t="s">
        <v>152</v>
      </c>
    </row>
    <row r="265" spans="2:65" s="13" customFormat="1" ht="11.25">
      <c r="B265" s="152"/>
      <c r="D265" s="146" t="s">
        <v>164</v>
      </c>
      <c r="E265" s="153" t="s">
        <v>1</v>
      </c>
      <c r="F265" s="154" t="s">
        <v>1004</v>
      </c>
      <c r="H265" s="155">
        <v>11.329000000000001</v>
      </c>
      <c r="I265" s="156"/>
      <c r="L265" s="152"/>
      <c r="M265" s="157"/>
      <c r="T265" s="158"/>
      <c r="AT265" s="153" t="s">
        <v>164</v>
      </c>
      <c r="AU265" s="153" t="s">
        <v>90</v>
      </c>
      <c r="AV265" s="13" t="s">
        <v>90</v>
      </c>
      <c r="AW265" s="13" t="s">
        <v>34</v>
      </c>
      <c r="AX265" s="13" t="s">
        <v>80</v>
      </c>
      <c r="AY265" s="153" t="s">
        <v>152</v>
      </c>
    </row>
    <row r="266" spans="2:65" s="13" customFormat="1" ht="11.25">
      <c r="B266" s="152"/>
      <c r="D266" s="146" t="s">
        <v>164</v>
      </c>
      <c r="E266" s="153" t="s">
        <v>1</v>
      </c>
      <c r="F266" s="154" t="s">
        <v>1005</v>
      </c>
      <c r="H266" s="155">
        <v>49.314</v>
      </c>
      <c r="I266" s="156"/>
      <c r="L266" s="152"/>
      <c r="M266" s="157"/>
      <c r="T266" s="158"/>
      <c r="AT266" s="153" t="s">
        <v>164</v>
      </c>
      <c r="AU266" s="153" t="s">
        <v>90</v>
      </c>
      <c r="AV266" s="13" t="s">
        <v>90</v>
      </c>
      <c r="AW266" s="13" t="s">
        <v>34</v>
      </c>
      <c r="AX266" s="13" t="s">
        <v>80</v>
      </c>
      <c r="AY266" s="153" t="s">
        <v>152</v>
      </c>
    </row>
    <row r="267" spans="2:65" s="13" customFormat="1" ht="11.25">
      <c r="B267" s="152"/>
      <c r="D267" s="146" t="s">
        <v>164</v>
      </c>
      <c r="E267" s="153" t="s">
        <v>1</v>
      </c>
      <c r="F267" s="154" t="s">
        <v>1006</v>
      </c>
      <c r="H267" s="155">
        <v>53.311999999999998</v>
      </c>
      <c r="I267" s="156"/>
      <c r="L267" s="152"/>
      <c r="M267" s="157"/>
      <c r="T267" s="158"/>
      <c r="AT267" s="153" t="s">
        <v>164</v>
      </c>
      <c r="AU267" s="153" t="s">
        <v>90</v>
      </c>
      <c r="AV267" s="13" t="s">
        <v>90</v>
      </c>
      <c r="AW267" s="13" t="s">
        <v>34</v>
      </c>
      <c r="AX267" s="13" t="s">
        <v>80</v>
      </c>
      <c r="AY267" s="153" t="s">
        <v>152</v>
      </c>
    </row>
    <row r="268" spans="2:65" s="13" customFormat="1" ht="11.25">
      <c r="B268" s="152"/>
      <c r="D268" s="146" t="s">
        <v>164</v>
      </c>
      <c r="E268" s="153" t="s">
        <v>1</v>
      </c>
      <c r="F268" s="154" t="s">
        <v>1007</v>
      </c>
      <c r="H268" s="155">
        <v>47.981000000000002</v>
      </c>
      <c r="I268" s="156"/>
      <c r="L268" s="152"/>
      <c r="M268" s="157"/>
      <c r="T268" s="158"/>
      <c r="AT268" s="153" t="s">
        <v>164</v>
      </c>
      <c r="AU268" s="153" t="s">
        <v>90</v>
      </c>
      <c r="AV268" s="13" t="s">
        <v>90</v>
      </c>
      <c r="AW268" s="13" t="s">
        <v>34</v>
      </c>
      <c r="AX268" s="13" t="s">
        <v>80</v>
      </c>
      <c r="AY268" s="153" t="s">
        <v>152</v>
      </c>
    </row>
    <row r="269" spans="2:65" s="13" customFormat="1" ht="11.25">
      <c r="B269" s="152"/>
      <c r="D269" s="146" t="s">
        <v>164</v>
      </c>
      <c r="E269" s="153" t="s">
        <v>1</v>
      </c>
      <c r="F269" s="154" t="s">
        <v>1008</v>
      </c>
      <c r="H269" s="155">
        <v>21.484999999999999</v>
      </c>
      <c r="I269" s="156"/>
      <c r="L269" s="152"/>
      <c r="M269" s="157"/>
      <c r="T269" s="158"/>
      <c r="AT269" s="153" t="s">
        <v>164</v>
      </c>
      <c r="AU269" s="153" t="s">
        <v>90</v>
      </c>
      <c r="AV269" s="13" t="s">
        <v>90</v>
      </c>
      <c r="AW269" s="13" t="s">
        <v>34</v>
      </c>
      <c r="AX269" s="13" t="s">
        <v>80</v>
      </c>
      <c r="AY269" s="153" t="s">
        <v>152</v>
      </c>
    </row>
    <row r="270" spans="2:65" s="13" customFormat="1" ht="11.25">
      <c r="B270" s="152"/>
      <c r="D270" s="146" t="s">
        <v>164</v>
      </c>
      <c r="E270" s="153" t="s">
        <v>1</v>
      </c>
      <c r="F270" s="154" t="s">
        <v>1009</v>
      </c>
      <c r="H270" s="155">
        <v>59.975999999999999</v>
      </c>
      <c r="I270" s="156"/>
      <c r="L270" s="152"/>
      <c r="M270" s="157"/>
      <c r="T270" s="158"/>
      <c r="AT270" s="153" t="s">
        <v>164</v>
      </c>
      <c r="AU270" s="153" t="s">
        <v>90</v>
      </c>
      <c r="AV270" s="13" t="s">
        <v>90</v>
      </c>
      <c r="AW270" s="13" t="s">
        <v>34</v>
      </c>
      <c r="AX270" s="13" t="s">
        <v>80</v>
      </c>
      <c r="AY270" s="153" t="s">
        <v>152</v>
      </c>
    </row>
    <row r="271" spans="2:65" s="13" customFormat="1" ht="11.25">
      <c r="B271" s="152"/>
      <c r="D271" s="146" t="s">
        <v>164</v>
      </c>
      <c r="E271" s="153" t="s">
        <v>1</v>
      </c>
      <c r="F271" s="154" t="s">
        <v>1010</v>
      </c>
      <c r="H271" s="155">
        <v>21.818000000000001</v>
      </c>
      <c r="I271" s="156"/>
      <c r="L271" s="152"/>
      <c r="M271" s="157"/>
      <c r="T271" s="158"/>
      <c r="AT271" s="153" t="s">
        <v>164</v>
      </c>
      <c r="AU271" s="153" t="s">
        <v>90</v>
      </c>
      <c r="AV271" s="13" t="s">
        <v>90</v>
      </c>
      <c r="AW271" s="13" t="s">
        <v>34</v>
      </c>
      <c r="AX271" s="13" t="s">
        <v>80</v>
      </c>
      <c r="AY271" s="153" t="s">
        <v>152</v>
      </c>
    </row>
    <row r="272" spans="2:65" s="13" customFormat="1" ht="11.25">
      <c r="B272" s="152"/>
      <c r="D272" s="146" t="s">
        <v>164</v>
      </c>
      <c r="E272" s="153" t="s">
        <v>1</v>
      </c>
      <c r="F272" s="154" t="s">
        <v>1011</v>
      </c>
      <c r="H272" s="155">
        <v>43.582999999999998</v>
      </c>
      <c r="I272" s="156"/>
      <c r="L272" s="152"/>
      <c r="M272" s="157"/>
      <c r="T272" s="158"/>
      <c r="AT272" s="153" t="s">
        <v>164</v>
      </c>
      <c r="AU272" s="153" t="s">
        <v>90</v>
      </c>
      <c r="AV272" s="13" t="s">
        <v>90</v>
      </c>
      <c r="AW272" s="13" t="s">
        <v>34</v>
      </c>
      <c r="AX272" s="13" t="s">
        <v>80</v>
      </c>
      <c r="AY272" s="153" t="s">
        <v>152</v>
      </c>
    </row>
    <row r="273" spans="2:51" s="12" customFormat="1" ht="11.25">
      <c r="B273" s="145"/>
      <c r="D273" s="146" t="s">
        <v>164</v>
      </c>
      <c r="E273" s="147" t="s">
        <v>1</v>
      </c>
      <c r="F273" s="148" t="s">
        <v>925</v>
      </c>
      <c r="H273" s="147" t="s">
        <v>1</v>
      </c>
      <c r="I273" s="149"/>
      <c r="L273" s="145"/>
      <c r="M273" s="150"/>
      <c r="T273" s="151"/>
      <c r="AT273" s="147" t="s">
        <v>164</v>
      </c>
      <c r="AU273" s="147" t="s">
        <v>90</v>
      </c>
      <c r="AV273" s="12" t="s">
        <v>88</v>
      </c>
      <c r="AW273" s="12" t="s">
        <v>34</v>
      </c>
      <c r="AX273" s="12" t="s">
        <v>80</v>
      </c>
      <c r="AY273" s="147" t="s">
        <v>152</v>
      </c>
    </row>
    <row r="274" spans="2:51" s="12" customFormat="1" ht="11.25">
      <c r="B274" s="145"/>
      <c r="D274" s="146" t="s">
        <v>164</v>
      </c>
      <c r="E274" s="147" t="s">
        <v>1</v>
      </c>
      <c r="F274" s="148" t="s">
        <v>1012</v>
      </c>
      <c r="H274" s="147" t="s">
        <v>1</v>
      </c>
      <c r="I274" s="149"/>
      <c r="L274" s="145"/>
      <c r="M274" s="150"/>
      <c r="T274" s="151"/>
      <c r="AT274" s="147" t="s">
        <v>164</v>
      </c>
      <c r="AU274" s="147" t="s">
        <v>90</v>
      </c>
      <c r="AV274" s="12" t="s">
        <v>88</v>
      </c>
      <c r="AW274" s="12" t="s">
        <v>34</v>
      </c>
      <c r="AX274" s="12" t="s">
        <v>80</v>
      </c>
      <c r="AY274" s="147" t="s">
        <v>152</v>
      </c>
    </row>
    <row r="275" spans="2:51" s="13" customFormat="1" ht="11.25">
      <c r="B275" s="152"/>
      <c r="D275" s="146" t="s">
        <v>164</v>
      </c>
      <c r="E275" s="153" t="s">
        <v>1</v>
      </c>
      <c r="F275" s="154" t="s">
        <v>1013</v>
      </c>
      <c r="H275" s="155">
        <v>39.582000000000001</v>
      </c>
      <c r="I275" s="156"/>
      <c r="L275" s="152"/>
      <c r="M275" s="157"/>
      <c r="T275" s="158"/>
      <c r="AT275" s="153" t="s">
        <v>164</v>
      </c>
      <c r="AU275" s="153" t="s">
        <v>90</v>
      </c>
      <c r="AV275" s="13" t="s">
        <v>90</v>
      </c>
      <c r="AW275" s="13" t="s">
        <v>34</v>
      </c>
      <c r="AX275" s="13" t="s">
        <v>80</v>
      </c>
      <c r="AY275" s="153" t="s">
        <v>152</v>
      </c>
    </row>
    <row r="276" spans="2:51" s="13" customFormat="1" ht="11.25">
      <c r="B276" s="152"/>
      <c r="D276" s="146" t="s">
        <v>164</v>
      </c>
      <c r="E276" s="153" t="s">
        <v>1</v>
      </c>
      <c r="F276" s="154" t="s">
        <v>1014</v>
      </c>
      <c r="H276" s="155">
        <v>54.975000000000001</v>
      </c>
      <c r="I276" s="156"/>
      <c r="L276" s="152"/>
      <c r="M276" s="157"/>
      <c r="T276" s="158"/>
      <c r="AT276" s="153" t="s">
        <v>164</v>
      </c>
      <c r="AU276" s="153" t="s">
        <v>90</v>
      </c>
      <c r="AV276" s="13" t="s">
        <v>90</v>
      </c>
      <c r="AW276" s="13" t="s">
        <v>34</v>
      </c>
      <c r="AX276" s="13" t="s">
        <v>80</v>
      </c>
      <c r="AY276" s="153" t="s">
        <v>152</v>
      </c>
    </row>
    <row r="277" spans="2:51" s="13" customFormat="1" ht="11.25">
      <c r="B277" s="152"/>
      <c r="D277" s="146" t="s">
        <v>164</v>
      </c>
      <c r="E277" s="153" t="s">
        <v>1</v>
      </c>
      <c r="F277" s="154" t="s">
        <v>1015</v>
      </c>
      <c r="H277" s="155">
        <v>45.08</v>
      </c>
      <c r="I277" s="156"/>
      <c r="L277" s="152"/>
      <c r="M277" s="157"/>
      <c r="T277" s="158"/>
      <c r="AT277" s="153" t="s">
        <v>164</v>
      </c>
      <c r="AU277" s="153" t="s">
        <v>90</v>
      </c>
      <c r="AV277" s="13" t="s">
        <v>90</v>
      </c>
      <c r="AW277" s="13" t="s">
        <v>34</v>
      </c>
      <c r="AX277" s="13" t="s">
        <v>80</v>
      </c>
      <c r="AY277" s="153" t="s">
        <v>152</v>
      </c>
    </row>
    <row r="278" spans="2:51" s="13" customFormat="1" ht="11.25">
      <c r="B278" s="152"/>
      <c r="D278" s="146" t="s">
        <v>164</v>
      </c>
      <c r="E278" s="153" t="s">
        <v>1</v>
      </c>
      <c r="F278" s="154" t="s">
        <v>1016</v>
      </c>
      <c r="H278" s="155">
        <v>43.98</v>
      </c>
      <c r="I278" s="156"/>
      <c r="L278" s="152"/>
      <c r="M278" s="157"/>
      <c r="T278" s="158"/>
      <c r="AT278" s="153" t="s">
        <v>164</v>
      </c>
      <c r="AU278" s="153" t="s">
        <v>90</v>
      </c>
      <c r="AV278" s="13" t="s">
        <v>90</v>
      </c>
      <c r="AW278" s="13" t="s">
        <v>34</v>
      </c>
      <c r="AX278" s="13" t="s">
        <v>80</v>
      </c>
      <c r="AY278" s="153" t="s">
        <v>152</v>
      </c>
    </row>
    <row r="279" spans="2:51" s="13" customFormat="1" ht="11.25">
      <c r="B279" s="152"/>
      <c r="D279" s="146" t="s">
        <v>164</v>
      </c>
      <c r="E279" s="153" t="s">
        <v>1</v>
      </c>
      <c r="F279" s="154" t="s">
        <v>1017</v>
      </c>
      <c r="H279" s="155">
        <v>49.423000000000002</v>
      </c>
      <c r="I279" s="156"/>
      <c r="L279" s="152"/>
      <c r="M279" s="157"/>
      <c r="T279" s="158"/>
      <c r="AT279" s="153" t="s">
        <v>164</v>
      </c>
      <c r="AU279" s="153" t="s">
        <v>90</v>
      </c>
      <c r="AV279" s="13" t="s">
        <v>90</v>
      </c>
      <c r="AW279" s="13" t="s">
        <v>34</v>
      </c>
      <c r="AX279" s="13" t="s">
        <v>80</v>
      </c>
      <c r="AY279" s="153" t="s">
        <v>152</v>
      </c>
    </row>
    <row r="280" spans="2:51" s="13" customFormat="1" ht="11.25">
      <c r="B280" s="152"/>
      <c r="D280" s="146" t="s">
        <v>164</v>
      </c>
      <c r="E280" s="153" t="s">
        <v>1</v>
      </c>
      <c r="F280" s="154" t="s">
        <v>1018</v>
      </c>
      <c r="H280" s="155">
        <v>46.179000000000002</v>
      </c>
      <c r="I280" s="156"/>
      <c r="L280" s="152"/>
      <c r="M280" s="157"/>
      <c r="T280" s="158"/>
      <c r="AT280" s="153" t="s">
        <v>164</v>
      </c>
      <c r="AU280" s="153" t="s">
        <v>90</v>
      </c>
      <c r="AV280" s="13" t="s">
        <v>90</v>
      </c>
      <c r="AW280" s="13" t="s">
        <v>34</v>
      </c>
      <c r="AX280" s="13" t="s">
        <v>80</v>
      </c>
      <c r="AY280" s="153" t="s">
        <v>152</v>
      </c>
    </row>
    <row r="281" spans="2:51" s="13" customFormat="1" ht="11.25">
      <c r="B281" s="152"/>
      <c r="D281" s="146" t="s">
        <v>164</v>
      </c>
      <c r="E281" s="153" t="s">
        <v>1</v>
      </c>
      <c r="F281" s="154" t="s">
        <v>1019</v>
      </c>
      <c r="H281" s="155">
        <v>52.776000000000003</v>
      </c>
      <c r="I281" s="156"/>
      <c r="L281" s="152"/>
      <c r="M281" s="157"/>
      <c r="T281" s="158"/>
      <c r="AT281" s="153" t="s">
        <v>164</v>
      </c>
      <c r="AU281" s="153" t="s">
        <v>90</v>
      </c>
      <c r="AV281" s="13" t="s">
        <v>90</v>
      </c>
      <c r="AW281" s="13" t="s">
        <v>34</v>
      </c>
      <c r="AX281" s="13" t="s">
        <v>80</v>
      </c>
      <c r="AY281" s="153" t="s">
        <v>152</v>
      </c>
    </row>
    <row r="282" spans="2:51" s="13" customFormat="1" ht="11.25">
      <c r="B282" s="152"/>
      <c r="D282" s="146" t="s">
        <v>164</v>
      </c>
      <c r="E282" s="153" t="s">
        <v>1</v>
      </c>
      <c r="F282" s="154" t="s">
        <v>1020</v>
      </c>
      <c r="H282" s="155">
        <v>48.378</v>
      </c>
      <c r="I282" s="156"/>
      <c r="L282" s="152"/>
      <c r="M282" s="157"/>
      <c r="T282" s="158"/>
      <c r="AT282" s="153" t="s">
        <v>164</v>
      </c>
      <c r="AU282" s="153" t="s">
        <v>90</v>
      </c>
      <c r="AV282" s="13" t="s">
        <v>90</v>
      </c>
      <c r="AW282" s="13" t="s">
        <v>34</v>
      </c>
      <c r="AX282" s="13" t="s">
        <v>80</v>
      </c>
      <c r="AY282" s="153" t="s">
        <v>152</v>
      </c>
    </row>
    <row r="283" spans="2:51" s="13" customFormat="1" ht="11.25">
      <c r="B283" s="152"/>
      <c r="D283" s="146" t="s">
        <v>164</v>
      </c>
      <c r="E283" s="153" t="s">
        <v>1</v>
      </c>
      <c r="F283" s="154" t="s">
        <v>1021</v>
      </c>
      <c r="H283" s="155">
        <v>31.885999999999999</v>
      </c>
      <c r="I283" s="156"/>
      <c r="L283" s="152"/>
      <c r="M283" s="157"/>
      <c r="T283" s="158"/>
      <c r="AT283" s="153" t="s">
        <v>164</v>
      </c>
      <c r="AU283" s="153" t="s">
        <v>90</v>
      </c>
      <c r="AV283" s="13" t="s">
        <v>90</v>
      </c>
      <c r="AW283" s="13" t="s">
        <v>34</v>
      </c>
      <c r="AX283" s="13" t="s">
        <v>80</v>
      </c>
      <c r="AY283" s="153" t="s">
        <v>152</v>
      </c>
    </row>
    <row r="284" spans="2:51" s="13" customFormat="1" ht="11.25">
      <c r="B284" s="152"/>
      <c r="D284" s="146" t="s">
        <v>164</v>
      </c>
      <c r="E284" s="153" t="s">
        <v>1</v>
      </c>
      <c r="F284" s="154" t="s">
        <v>1021</v>
      </c>
      <c r="H284" s="155">
        <v>31.885999999999999</v>
      </c>
      <c r="I284" s="156"/>
      <c r="L284" s="152"/>
      <c r="M284" s="157"/>
      <c r="T284" s="158"/>
      <c r="AT284" s="153" t="s">
        <v>164</v>
      </c>
      <c r="AU284" s="153" t="s">
        <v>90</v>
      </c>
      <c r="AV284" s="13" t="s">
        <v>90</v>
      </c>
      <c r="AW284" s="13" t="s">
        <v>34</v>
      </c>
      <c r="AX284" s="13" t="s">
        <v>80</v>
      </c>
      <c r="AY284" s="153" t="s">
        <v>152</v>
      </c>
    </row>
    <row r="285" spans="2:51" s="12" customFormat="1" ht="11.25">
      <c r="B285" s="145"/>
      <c r="D285" s="146" t="s">
        <v>164</v>
      </c>
      <c r="E285" s="147" t="s">
        <v>1</v>
      </c>
      <c r="F285" s="148" t="s">
        <v>936</v>
      </c>
      <c r="H285" s="147" t="s">
        <v>1</v>
      </c>
      <c r="I285" s="149"/>
      <c r="L285" s="145"/>
      <c r="M285" s="150"/>
      <c r="T285" s="151"/>
      <c r="AT285" s="147" t="s">
        <v>164</v>
      </c>
      <c r="AU285" s="147" t="s">
        <v>90</v>
      </c>
      <c r="AV285" s="12" t="s">
        <v>88</v>
      </c>
      <c r="AW285" s="12" t="s">
        <v>34</v>
      </c>
      <c r="AX285" s="12" t="s">
        <v>80</v>
      </c>
      <c r="AY285" s="147" t="s">
        <v>152</v>
      </c>
    </row>
    <row r="286" spans="2:51" s="12" customFormat="1" ht="11.25">
      <c r="B286" s="145"/>
      <c r="D286" s="146" t="s">
        <v>164</v>
      </c>
      <c r="E286" s="147" t="s">
        <v>1</v>
      </c>
      <c r="F286" s="148" t="s">
        <v>1022</v>
      </c>
      <c r="H286" s="147" t="s">
        <v>1</v>
      </c>
      <c r="I286" s="149"/>
      <c r="L286" s="145"/>
      <c r="M286" s="150"/>
      <c r="T286" s="151"/>
      <c r="AT286" s="147" t="s">
        <v>164</v>
      </c>
      <c r="AU286" s="147" t="s">
        <v>90</v>
      </c>
      <c r="AV286" s="12" t="s">
        <v>88</v>
      </c>
      <c r="AW286" s="12" t="s">
        <v>34</v>
      </c>
      <c r="AX286" s="12" t="s">
        <v>80</v>
      </c>
      <c r="AY286" s="147" t="s">
        <v>152</v>
      </c>
    </row>
    <row r="287" spans="2:51" s="13" customFormat="1" ht="11.25">
      <c r="B287" s="152"/>
      <c r="D287" s="146" t="s">
        <v>164</v>
      </c>
      <c r="E287" s="153" t="s">
        <v>1</v>
      </c>
      <c r="F287" s="154" t="s">
        <v>1023</v>
      </c>
      <c r="H287" s="155">
        <v>44.31</v>
      </c>
      <c r="I287" s="156"/>
      <c r="L287" s="152"/>
      <c r="M287" s="157"/>
      <c r="T287" s="158"/>
      <c r="AT287" s="153" t="s">
        <v>164</v>
      </c>
      <c r="AU287" s="153" t="s">
        <v>90</v>
      </c>
      <c r="AV287" s="13" t="s">
        <v>90</v>
      </c>
      <c r="AW287" s="13" t="s">
        <v>34</v>
      </c>
      <c r="AX287" s="13" t="s">
        <v>80</v>
      </c>
      <c r="AY287" s="153" t="s">
        <v>152</v>
      </c>
    </row>
    <row r="288" spans="2:51" s="13" customFormat="1" ht="11.25">
      <c r="B288" s="152"/>
      <c r="D288" s="146" t="s">
        <v>164</v>
      </c>
      <c r="E288" s="153" t="s">
        <v>1</v>
      </c>
      <c r="F288" s="154" t="s">
        <v>1024</v>
      </c>
      <c r="H288" s="155">
        <v>33.808999999999997</v>
      </c>
      <c r="I288" s="156"/>
      <c r="L288" s="152"/>
      <c r="M288" s="157"/>
      <c r="T288" s="158"/>
      <c r="AT288" s="153" t="s">
        <v>164</v>
      </c>
      <c r="AU288" s="153" t="s">
        <v>90</v>
      </c>
      <c r="AV288" s="13" t="s">
        <v>90</v>
      </c>
      <c r="AW288" s="13" t="s">
        <v>34</v>
      </c>
      <c r="AX288" s="13" t="s">
        <v>80</v>
      </c>
      <c r="AY288" s="153" t="s">
        <v>152</v>
      </c>
    </row>
    <row r="289" spans="2:65" s="13" customFormat="1" ht="11.25">
      <c r="B289" s="152"/>
      <c r="D289" s="146" t="s">
        <v>164</v>
      </c>
      <c r="E289" s="153" t="s">
        <v>1</v>
      </c>
      <c r="F289" s="154" t="s">
        <v>1025</v>
      </c>
      <c r="H289" s="155">
        <v>35.448</v>
      </c>
      <c r="I289" s="156"/>
      <c r="L289" s="152"/>
      <c r="M289" s="157"/>
      <c r="T289" s="158"/>
      <c r="AT289" s="153" t="s">
        <v>164</v>
      </c>
      <c r="AU289" s="153" t="s">
        <v>90</v>
      </c>
      <c r="AV289" s="13" t="s">
        <v>90</v>
      </c>
      <c r="AW289" s="13" t="s">
        <v>34</v>
      </c>
      <c r="AX289" s="13" t="s">
        <v>80</v>
      </c>
      <c r="AY289" s="153" t="s">
        <v>152</v>
      </c>
    </row>
    <row r="290" spans="2:65" s="12" customFormat="1" ht="11.25">
      <c r="B290" s="145"/>
      <c r="D290" s="146" t="s">
        <v>164</v>
      </c>
      <c r="E290" s="147" t="s">
        <v>1</v>
      </c>
      <c r="F290" s="148" t="s">
        <v>940</v>
      </c>
      <c r="H290" s="147" t="s">
        <v>1</v>
      </c>
      <c r="I290" s="149"/>
      <c r="L290" s="145"/>
      <c r="M290" s="150"/>
      <c r="T290" s="151"/>
      <c r="AT290" s="147" t="s">
        <v>164</v>
      </c>
      <c r="AU290" s="147" t="s">
        <v>90</v>
      </c>
      <c r="AV290" s="12" t="s">
        <v>88</v>
      </c>
      <c r="AW290" s="12" t="s">
        <v>34</v>
      </c>
      <c r="AX290" s="12" t="s">
        <v>80</v>
      </c>
      <c r="AY290" s="147" t="s">
        <v>152</v>
      </c>
    </row>
    <row r="291" spans="2:65" s="12" customFormat="1" ht="11.25">
      <c r="B291" s="145"/>
      <c r="D291" s="146" t="s">
        <v>164</v>
      </c>
      <c r="E291" s="147" t="s">
        <v>1</v>
      </c>
      <c r="F291" s="148" t="s">
        <v>1026</v>
      </c>
      <c r="H291" s="147" t="s">
        <v>1</v>
      </c>
      <c r="I291" s="149"/>
      <c r="L291" s="145"/>
      <c r="M291" s="150"/>
      <c r="T291" s="151"/>
      <c r="AT291" s="147" t="s">
        <v>164</v>
      </c>
      <c r="AU291" s="147" t="s">
        <v>90</v>
      </c>
      <c r="AV291" s="12" t="s">
        <v>88</v>
      </c>
      <c r="AW291" s="12" t="s">
        <v>34</v>
      </c>
      <c r="AX291" s="12" t="s">
        <v>80</v>
      </c>
      <c r="AY291" s="147" t="s">
        <v>152</v>
      </c>
    </row>
    <row r="292" spans="2:65" s="13" customFormat="1" ht="11.25">
      <c r="B292" s="152"/>
      <c r="D292" s="146" t="s">
        <v>164</v>
      </c>
      <c r="E292" s="153" t="s">
        <v>1</v>
      </c>
      <c r="F292" s="154" t="s">
        <v>1027</v>
      </c>
      <c r="H292" s="155">
        <v>31.98</v>
      </c>
      <c r="I292" s="156"/>
      <c r="L292" s="152"/>
      <c r="M292" s="157"/>
      <c r="T292" s="158"/>
      <c r="AT292" s="153" t="s">
        <v>164</v>
      </c>
      <c r="AU292" s="153" t="s">
        <v>90</v>
      </c>
      <c r="AV292" s="13" t="s">
        <v>90</v>
      </c>
      <c r="AW292" s="13" t="s">
        <v>34</v>
      </c>
      <c r="AX292" s="13" t="s">
        <v>80</v>
      </c>
      <c r="AY292" s="153" t="s">
        <v>152</v>
      </c>
    </row>
    <row r="293" spans="2:65" s="13" customFormat="1" ht="11.25">
      <c r="B293" s="152"/>
      <c r="D293" s="146" t="s">
        <v>164</v>
      </c>
      <c r="E293" s="153" t="s">
        <v>1</v>
      </c>
      <c r="F293" s="154" t="s">
        <v>1028</v>
      </c>
      <c r="H293" s="155">
        <v>30.701000000000001</v>
      </c>
      <c r="I293" s="156"/>
      <c r="L293" s="152"/>
      <c r="M293" s="157"/>
      <c r="T293" s="158"/>
      <c r="AT293" s="153" t="s">
        <v>164</v>
      </c>
      <c r="AU293" s="153" t="s">
        <v>90</v>
      </c>
      <c r="AV293" s="13" t="s">
        <v>90</v>
      </c>
      <c r="AW293" s="13" t="s">
        <v>34</v>
      </c>
      <c r="AX293" s="13" t="s">
        <v>80</v>
      </c>
      <c r="AY293" s="153" t="s">
        <v>152</v>
      </c>
    </row>
    <row r="294" spans="2:65" s="13" customFormat="1" ht="11.25">
      <c r="B294" s="152"/>
      <c r="D294" s="146" t="s">
        <v>164</v>
      </c>
      <c r="E294" s="153" t="s">
        <v>1</v>
      </c>
      <c r="F294" s="154" t="s">
        <v>1029</v>
      </c>
      <c r="H294" s="155">
        <v>26.863</v>
      </c>
      <c r="I294" s="156"/>
      <c r="L294" s="152"/>
      <c r="M294" s="157"/>
      <c r="T294" s="158"/>
      <c r="AT294" s="153" t="s">
        <v>164</v>
      </c>
      <c r="AU294" s="153" t="s">
        <v>90</v>
      </c>
      <c r="AV294" s="13" t="s">
        <v>90</v>
      </c>
      <c r="AW294" s="13" t="s">
        <v>34</v>
      </c>
      <c r="AX294" s="13" t="s">
        <v>80</v>
      </c>
      <c r="AY294" s="153" t="s">
        <v>152</v>
      </c>
    </row>
    <row r="295" spans="2:65" s="12" customFormat="1" ht="11.25">
      <c r="B295" s="145"/>
      <c r="D295" s="146" t="s">
        <v>164</v>
      </c>
      <c r="E295" s="147" t="s">
        <v>1</v>
      </c>
      <c r="F295" s="148" t="s">
        <v>886</v>
      </c>
      <c r="H295" s="147" t="s">
        <v>1</v>
      </c>
      <c r="I295" s="149"/>
      <c r="L295" s="145"/>
      <c r="M295" s="150"/>
      <c r="T295" s="151"/>
      <c r="AT295" s="147" t="s">
        <v>164</v>
      </c>
      <c r="AU295" s="147" t="s">
        <v>90</v>
      </c>
      <c r="AV295" s="12" t="s">
        <v>88</v>
      </c>
      <c r="AW295" s="12" t="s">
        <v>34</v>
      </c>
      <c r="AX295" s="12" t="s">
        <v>80</v>
      </c>
      <c r="AY295" s="147" t="s">
        <v>152</v>
      </c>
    </row>
    <row r="296" spans="2:65" s="13" customFormat="1" ht="11.25">
      <c r="B296" s="152"/>
      <c r="D296" s="146" t="s">
        <v>164</v>
      </c>
      <c r="E296" s="153" t="s">
        <v>1</v>
      </c>
      <c r="F296" s="154" t="s">
        <v>1030</v>
      </c>
      <c r="H296" s="155">
        <v>24.943999999999999</v>
      </c>
      <c r="I296" s="156"/>
      <c r="L296" s="152"/>
      <c r="M296" s="157"/>
      <c r="T296" s="158"/>
      <c r="AT296" s="153" t="s">
        <v>164</v>
      </c>
      <c r="AU296" s="153" t="s">
        <v>90</v>
      </c>
      <c r="AV296" s="13" t="s">
        <v>90</v>
      </c>
      <c r="AW296" s="13" t="s">
        <v>34</v>
      </c>
      <c r="AX296" s="13" t="s">
        <v>80</v>
      </c>
      <c r="AY296" s="153" t="s">
        <v>152</v>
      </c>
    </row>
    <row r="297" spans="2:65" s="12" customFormat="1" ht="11.25">
      <c r="B297" s="145"/>
      <c r="D297" s="146" t="s">
        <v>164</v>
      </c>
      <c r="E297" s="147" t="s">
        <v>1</v>
      </c>
      <c r="F297" s="148" t="s">
        <v>911</v>
      </c>
      <c r="H297" s="147" t="s">
        <v>1</v>
      </c>
      <c r="I297" s="149"/>
      <c r="L297" s="145"/>
      <c r="M297" s="150"/>
      <c r="T297" s="151"/>
      <c r="AT297" s="147" t="s">
        <v>164</v>
      </c>
      <c r="AU297" s="147" t="s">
        <v>90</v>
      </c>
      <c r="AV297" s="12" t="s">
        <v>88</v>
      </c>
      <c r="AW297" s="12" t="s">
        <v>34</v>
      </c>
      <c r="AX297" s="12" t="s">
        <v>80</v>
      </c>
      <c r="AY297" s="147" t="s">
        <v>152</v>
      </c>
    </row>
    <row r="298" spans="2:65" s="13" customFormat="1" ht="11.25">
      <c r="B298" s="152"/>
      <c r="D298" s="146" t="s">
        <v>164</v>
      </c>
      <c r="E298" s="153" t="s">
        <v>1</v>
      </c>
      <c r="F298" s="154" t="s">
        <v>1031</v>
      </c>
      <c r="H298" s="155">
        <v>38.731999999999999</v>
      </c>
      <c r="I298" s="156"/>
      <c r="L298" s="152"/>
      <c r="M298" s="157"/>
      <c r="T298" s="158"/>
      <c r="AT298" s="153" t="s">
        <v>164</v>
      </c>
      <c r="AU298" s="153" t="s">
        <v>90</v>
      </c>
      <c r="AV298" s="13" t="s">
        <v>90</v>
      </c>
      <c r="AW298" s="13" t="s">
        <v>34</v>
      </c>
      <c r="AX298" s="13" t="s">
        <v>80</v>
      </c>
      <c r="AY298" s="153" t="s">
        <v>152</v>
      </c>
    </row>
    <row r="299" spans="2:65" s="14" customFormat="1" ht="11.25">
      <c r="B299" s="159"/>
      <c r="D299" s="146" t="s">
        <v>164</v>
      </c>
      <c r="E299" s="160" t="s">
        <v>1</v>
      </c>
      <c r="F299" s="161" t="s">
        <v>169</v>
      </c>
      <c r="H299" s="162">
        <v>1019.73</v>
      </c>
      <c r="I299" s="163"/>
      <c r="L299" s="159"/>
      <c r="M299" s="164"/>
      <c r="T299" s="165"/>
      <c r="AT299" s="160" t="s">
        <v>164</v>
      </c>
      <c r="AU299" s="160" t="s">
        <v>90</v>
      </c>
      <c r="AV299" s="14" t="s">
        <v>161</v>
      </c>
      <c r="AW299" s="14" t="s">
        <v>34</v>
      </c>
      <c r="AX299" s="14" t="s">
        <v>88</v>
      </c>
      <c r="AY299" s="160" t="s">
        <v>152</v>
      </c>
    </row>
    <row r="300" spans="2:65" s="1" customFormat="1" ht="16.5" customHeight="1">
      <c r="B300" s="32"/>
      <c r="C300" s="173" t="s">
        <v>311</v>
      </c>
      <c r="D300" s="173" t="s">
        <v>247</v>
      </c>
      <c r="E300" s="174" t="s">
        <v>1032</v>
      </c>
      <c r="F300" s="175" t="s">
        <v>1033</v>
      </c>
      <c r="G300" s="176" t="s">
        <v>180</v>
      </c>
      <c r="H300" s="177">
        <v>2039.46</v>
      </c>
      <c r="I300" s="178"/>
      <c r="J300" s="179">
        <f>ROUND(I300*H300,2)</f>
        <v>0</v>
      </c>
      <c r="K300" s="175" t="s">
        <v>160</v>
      </c>
      <c r="L300" s="180"/>
      <c r="M300" s="181" t="s">
        <v>1</v>
      </c>
      <c r="N300" s="182" t="s">
        <v>45</v>
      </c>
      <c r="P300" s="141">
        <f>O300*H300</f>
        <v>0</v>
      </c>
      <c r="Q300" s="141">
        <v>1</v>
      </c>
      <c r="R300" s="141">
        <f>Q300*H300</f>
        <v>2039.46</v>
      </c>
      <c r="S300" s="141">
        <v>0</v>
      </c>
      <c r="T300" s="142">
        <f>S300*H300</f>
        <v>0</v>
      </c>
      <c r="AR300" s="143" t="s">
        <v>221</v>
      </c>
      <c r="AT300" s="143" t="s">
        <v>247</v>
      </c>
      <c r="AU300" s="143" t="s">
        <v>90</v>
      </c>
      <c r="AY300" s="17" t="s">
        <v>152</v>
      </c>
      <c r="BE300" s="144">
        <f>IF(N300="základní",J300,0)</f>
        <v>0</v>
      </c>
      <c r="BF300" s="144">
        <f>IF(N300="snížená",J300,0)</f>
        <v>0</v>
      </c>
      <c r="BG300" s="144">
        <f>IF(N300="zákl. přenesená",J300,0)</f>
        <v>0</v>
      </c>
      <c r="BH300" s="144">
        <f>IF(N300="sníž. přenesená",J300,0)</f>
        <v>0</v>
      </c>
      <c r="BI300" s="144">
        <f>IF(N300="nulová",J300,0)</f>
        <v>0</v>
      </c>
      <c r="BJ300" s="17" t="s">
        <v>88</v>
      </c>
      <c r="BK300" s="144">
        <f>ROUND(I300*H300,2)</f>
        <v>0</v>
      </c>
      <c r="BL300" s="17" t="s">
        <v>161</v>
      </c>
      <c r="BM300" s="143" t="s">
        <v>429</v>
      </c>
    </row>
    <row r="301" spans="2:65" s="13" customFormat="1" ht="11.25">
      <c r="B301" s="152"/>
      <c r="D301" s="146" t="s">
        <v>164</v>
      </c>
      <c r="E301" s="153" t="s">
        <v>1</v>
      </c>
      <c r="F301" s="154" t="s">
        <v>1034</v>
      </c>
      <c r="H301" s="155">
        <v>2039.46</v>
      </c>
      <c r="I301" s="156"/>
      <c r="L301" s="152"/>
      <c r="M301" s="157"/>
      <c r="T301" s="158"/>
      <c r="AT301" s="153" t="s">
        <v>164</v>
      </c>
      <c r="AU301" s="153" t="s">
        <v>90</v>
      </c>
      <c r="AV301" s="13" t="s">
        <v>90</v>
      </c>
      <c r="AW301" s="13" t="s">
        <v>34</v>
      </c>
      <c r="AX301" s="13" t="s">
        <v>80</v>
      </c>
      <c r="AY301" s="153" t="s">
        <v>152</v>
      </c>
    </row>
    <row r="302" spans="2:65" s="14" customFormat="1" ht="11.25">
      <c r="B302" s="159"/>
      <c r="D302" s="146" t="s">
        <v>164</v>
      </c>
      <c r="E302" s="160" t="s">
        <v>1</v>
      </c>
      <c r="F302" s="161" t="s">
        <v>169</v>
      </c>
      <c r="H302" s="162">
        <v>2039.46</v>
      </c>
      <c r="I302" s="163"/>
      <c r="L302" s="159"/>
      <c r="M302" s="164"/>
      <c r="T302" s="165"/>
      <c r="AT302" s="160" t="s">
        <v>164</v>
      </c>
      <c r="AU302" s="160" t="s">
        <v>90</v>
      </c>
      <c r="AV302" s="14" t="s">
        <v>161</v>
      </c>
      <c r="AW302" s="14" t="s">
        <v>34</v>
      </c>
      <c r="AX302" s="14" t="s">
        <v>88</v>
      </c>
      <c r="AY302" s="160" t="s">
        <v>152</v>
      </c>
    </row>
    <row r="303" spans="2:65" s="11" customFormat="1" ht="22.9" customHeight="1">
      <c r="B303" s="120"/>
      <c r="D303" s="121" t="s">
        <v>79</v>
      </c>
      <c r="E303" s="130" t="s">
        <v>161</v>
      </c>
      <c r="F303" s="130" t="s">
        <v>1035</v>
      </c>
      <c r="I303" s="123"/>
      <c r="J303" s="131">
        <f>BK303</f>
        <v>0</v>
      </c>
      <c r="L303" s="120"/>
      <c r="M303" s="125"/>
      <c r="P303" s="126">
        <f>SUM(P304:P347)</f>
        <v>0</v>
      </c>
      <c r="R303" s="126">
        <f>SUM(R304:R347)</f>
        <v>0</v>
      </c>
      <c r="T303" s="127">
        <f>SUM(T304:T347)</f>
        <v>0</v>
      </c>
      <c r="AR303" s="121" t="s">
        <v>88</v>
      </c>
      <c r="AT303" s="128" t="s">
        <v>79</v>
      </c>
      <c r="AU303" s="128" t="s">
        <v>88</v>
      </c>
      <c r="AY303" s="121" t="s">
        <v>152</v>
      </c>
      <c r="BK303" s="129">
        <f>SUM(BK304:BK347)</f>
        <v>0</v>
      </c>
    </row>
    <row r="304" spans="2:65" s="1" customFormat="1" ht="16.5" customHeight="1">
      <c r="B304" s="32"/>
      <c r="C304" s="132" t="s">
        <v>316</v>
      </c>
      <c r="D304" s="132" t="s">
        <v>156</v>
      </c>
      <c r="E304" s="133" t="s">
        <v>1036</v>
      </c>
      <c r="F304" s="134" t="s">
        <v>1037</v>
      </c>
      <c r="G304" s="135" t="s">
        <v>159</v>
      </c>
      <c r="H304" s="136">
        <v>149.995</v>
      </c>
      <c r="I304" s="137"/>
      <c r="J304" s="138">
        <f>ROUND(I304*H304,2)</f>
        <v>0</v>
      </c>
      <c r="K304" s="134" t="s">
        <v>160</v>
      </c>
      <c r="L304" s="32"/>
      <c r="M304" s="139" t="s">
        <v>1</v>
      </c>
      <c r="N304" s="140" t="s">
        <v>45</v>
      </c>
      <c r="P304" s="141">
        <f>O304*H304</f>
        <v>0</v>
      </c>
      <c r="Q304" s="141">
        <v>0</v>
      </c>
      <c r="R304" s="141">
        <f>Q304*H304</f>
        <v>0</v>
      </c>
      <c r="S304" s="141">
        <v>0</v>
      </c>
      <c r="T304" s="142">
        <f>S304*H304</f>
        <v>0</v>
      </c>
      <c r="AR304" s="143" t="s">
        <v>161</v>
      </c>
      <c r="AT304" s="143" t="s">
        <v>156</v>
      </c>
      <c r="AU304" s="143" t="s">
        <v>90</v>
      </c>
      <c r="AY304" s="17" t="s">
        <v>152</v>
      </c>
      <c r="BE304" s="144">
        <f>IF(N304="základní",J304,0)</f>
        <v>0</v>
      </c>
      <c r="BF304" s="144">
        <f>IF(N304="snížená",J304,0)</f>
        <v>0</v>
      </c>
      <c r="BG304" s="144">
        <f>IF(N304="zákl. přenesená",J304,0)</f>
        <v>0</v>
      </c>
      <c r="BH304" s="144">
        <f>IF(N304="sníž. přenesená",J304,0)</f>
        <v>0</v>
      </c>
      <c r="BI304" s="144">
        <f>IF(N304="nulová",J304,0)</f>
        <v>0</v>
      </c>
      <c r="BJ304" s="17" t="s">
        <v>88</v>
      </c>
      <c r="BK304" s="144">
        <f>ROUND(I304*H304,2)</f>
        <v>0</v>
      </c>
      <c r="BL304" s="17" t="s">
        <v>161</v>
      </c>
      <c r="BM304" s="143" t="s">
        <v>437</v>
      </c>
    </row>
    <row r="305" spans="2:65" s="12" customFormat="1" ht="11.25">
      <c r="B305" s="145"/>
      <c r="D305" s="146" t="s">
        <v>164</v>
      </c>
      <c r="E305" s="147" t="s">
        <v>1</v>
      </c>
      <c r="F305" s="148" t="s">
        <v>1038</v>
      </c>
      <c r="H305" s="147" t="s">
        <v>1</v>
      </c>
      <c r="I305" s="149"/>
      <c r="L305" s="145"/>
      <c r="M305" s="150"/>
      <c r="T305" s="151"/>
      <c r="AT305" s="147" t="s">
        <v>164</v>
      </c>
      <c r="AU305" s="147" t="s">
        <v>90</v>
      </c>
      <c r="AV305" s="12" t="s">
        <v>88</v>
      </c>
      <c r="AW305" s="12" t="s">
        <v>34</v>
      </c>
      <c r="AX305" s="12" t="s">
        <v>80</v>
      </c>
      <c r="AY305" s="147" t="s">
        <v>152</v>
      </c>
    </row>
    <row r="306" spans="2:65" s="12" customFormat="1" ht="11.25">
      <c r="B306" s="145"/>
      <c r="D306" s="146" t="s">
        <v>164</v>
      </c>
      <c r="E306" s="147" t="s">
        <v>1</v>
      </c>
      <c r="F306" s="148" t="s">
        <v>884</v>
      </c>
      <c r="H306" s="147" t="s">
        <v>1</v>
      </c>
      <c r="I306" s="149"/>
      <c r="L306" s="145"/>
      <c r="M306" s="150"/>
      <c r="T306" s="151"/>
      <c r="AT306" s="147" t="s">
        <v>164</v>
      </c>
      <c r="AU306" s="147" t="s">
        <v>90</v>
      </c>
      <c r="AV306" s="12" t="s">
        <v>88</v>
      </c>
      <c r="AW306" s="12" t="s">
        <v>34</v>
      </c>
      <c r="AX306" s="12" t="s">
        <v>80</v>
      </c>
      <c r="AY306" s="147" t="s">
        <v>152</v>
      </c>
    </row>
    <row r="307" spans="2:65" s="12" customFormat="1" ht="11.25">
      <c r="B307" s="145"/>
      <c r="D307" s="146" t="s">
        <v>164</v>
      </c>
      <c r="E307" s="147" t="s">
        <v>1</v>
      </c>
      <c r="F307" s="148" t="s">
        <v>916</v>
      </c>
      <c r="H307" s="147" t="s">
        <v>1</v>
      </c>
      <c r="I307" s="149"/>
      <c r="L307" s="145"/>
      <c r="M307" s="150"/>
      <c r="T307" s="151"/>
      <c r="AT307" s="147" t="s">
        <v>164</v>
      </c>
      <c r="AU307" s="147" t="s">
        <v>90</v>
      </c>
      <c r="AV307" s="12" t="s">
        <v>88</v>
      </c>
      <c r="AW307" s="12" t="s">
        <v>34</v>
      </c>
      <c r="AX307" s="12" t="s">
        <v>80</v>
      </c>
      <c r="AY307" s="147" t="s">
        <v>152</v>
      </c>
    </row>
    <row r="308" spans="2:65" s="13" customFormat="1" ht="22.5">
      <c r="B308" s="152"/>
      <c r="D308" s="146" t="s">
        <v>164</v>
      </c>
      <c r="E308" s="153" t="s">
        <v>1</v>
      </c>
      <c r="F308" s="154" t="s">
        <v>1039</v>
      </c>
      <c r="H308" s="155">
        <v>37.07</v>
      </c>
      <c r="I308" s="156"/>
      <c r="L308" s="152"/>
      <c r="M308" s="157"/>
      <c r="T308" s="158"/>
      <c r="AT308" s="153" t="s">
        <v>164</v>
      </c>
      <c r="AU308" s="153" t="s">
        <v>90</v>
      </c>
      <c r="AV308" s="13" t="s">
        <v>90</v>
      </c>
      <c r="AW308" s="13" t="s">
        <v>34</v>
      </c>
      <c r="AX308" s="13" t="s">
        <v>80</v>
      </c>
      <c r="AY308" s="153" t="s">
        <v>152</v>
      </c>
    </row>
    <row r="309" spans="2:65" s="12" customFormat="1" ht="11.25">
      <c r="B309" s="145"/>
      <c r="D309" s="146" t="s">
        <v>164</v>
      </c>
      <c r="E309" s="147" t="s">
        <v>1</v>
      </c>
      <c r="F309" s="148" t="s">
        <v>925</v>
      </c>
      <c r="H309" s="147" t="s">
        <v>1</v>
      </c>
      <c r="I309" s="149"/>
      <c r="L309" s="145"/>
      <c r="M309" s="150"/>
      <c r="T309" s="151"/>
      <c r="AT309" s="147" t="s">
        <v>164</v>
      </c>
      <c r="AU309" s="147" t="s">
        <v>90</v>
      </c>
      <c r="AV309" s="12" t="s">
        <v>88</v>
      </c>
      <c r="AW309" s="12" t="s">
        <v>34</v>
      </c>
      <c r="AX309" s="12" t="s">
        <v>80</v>
      </c>
      <c r="AY309" s="147" t="s">
        <v>152</v>
      </c>
    </row>
    <row r="310" spans="2:65" s="13" customFormat="1" ht="22.5">
      <c r="B310" s="152"/>
      <c r="D310" s="146" t="s">
        <v>164</v>
      </c>
      <c r="E310" s="153" t="s">
        <v>1</v>
      </c>
      <c r="F310" s="154" t="s">
        <v>1040</v>
      </c>
      <c r="H310" s="155">
        <v>60.593000000000004</v>
      </c>
      <c r="I310" s="156"/>
      <c r="L310" s="152"/>
      <c r="M310" s="157"/>
      <c r="T310" s="158"/>
      <c r="AT310" s="153" t="s">
        <v>164</v>
      </c>
      <c r="AU310" s="153" t="s">
        <v>90</v>
      </c>
      <c r="AV310" s="13" t="s">
        <v>90</v>
      </c>
      <c r="AW310" s="13" t="s">
        <v>34</v>
      </c>
      <c r="AX310" s="13" t="s">
        <v>80</v>
      </c>
      <c r="AY310" s="153" t="s">
        <v>152</v>
      </c>
    </row>
    <row r="311" spans="2:65" s="12" customFormat="1" ht="11.25">
      <c r="B311" s="145"/>
      <c r="D311" s="146" t="s">
        <v>164</v>
      </c>
      <c r="E311" s="147" t="s">
        <v>1</v>
      </c>
      <c r="F311" s="148" t="s">
        <v>936</v>
      </c>
      <c r="H311" s="147" t="s">
        <v>1</v>
      </c>
      <c r="I311" s="149"/>
      <c r="L311" s="145"/>
      <c r="M311" s="150"/>
      <c r="T311" s="151"/>
      <c r="AT311" s="147" t="s">
        <v>164</v>
      </c>
      <c r="AU311" s="147" t="s">
        <v>90</v>
      </c>
      <c r="AV311" s="12" t="s">
        <v>88</v>
      </c>
      <c r="AW311" s="12" t="s">
        <v>34</v>
      </c>
      <c r="AX311" s="12" t="s">
        <v>80</v>
      </c>
      <c r="AY311" s="147" t="s">
        <v>152</v>
      </c>
    </row>
    <row r="312" spans="2:65" s="13" customFormat="1" ht="11.25">
      <c r="B312" s="152"/>
      <c r="D312" s="146" t="s">
        <v>164</v>
      </c>
      <c r="E312" s="153" t="s">
        <v>1</v>
      </c>
      <c r="F312" s="154" t="s">
        <v>1041</v>
      </c>
      <c r="H312" s="155">
        <v>17.940999999999999</v>
      </c>
      <c r="I312" s="156"/>
      <c r="L312" s="152"/>
      <c r="M312" s="157"/>
      <c r="T312" s="158"/>
      <c r="AT312" s="153" t="s">
        <v>164</v>
      </c>
      <c r="AU312" s="153" t="s">
        <v>90</v>
      </c>
      <c r="AV312" s="13" t="s">
        <v>90</v>
      </c>
      <c r="AW312" s="13" t="s">
        <v>34</v>
      </c>
      <c r="AX312" s="13" t="s">
        <v>80</v>
      </c>
      <c r="AY312" s="153" t="s">
        <v>152</v>
      </c>
    </row>
    <row r="313" spans="2:65" s="12" customFormat="1" ht="11.25">
      <c r="B313" s="145"/>
      <c r="D313" s="146" t="s">
        <v>164</v>
      </c>
      <c r="E313" s="147" t="s">
        <v>1</v>
      </c>
      <c r="F313" s="148" t="s">
        <v>940</v>
      </c>
      <c r="H313" s="147" t="s">
        <v>1</v>
      </c>
      <c r="I313" s="149"/>
      <c r="L313" s="145"/>
      <c r="M313" s="150"/>
      <c r="T313" s="151"/>
      <c r="AT313" s="147" t="s">
        <v>164</v>
      </c>
      <c r="AU313" s="147" t="s">
        <v>90</v>
      </c>
      <c r="AV313" s="12" t="s">
        <v>88</v>
      </c>
      <c r="AW313" s="12" t="s">
        <v>34</v>
      </c>
      <c r="AX313" s="12" t="s">
        <v>80</v>
      </c>
      <c r="AY313" s="147" t="s">
        <v>152</v>
      </c>
    </row>
    <row r="314" spans="2:65" s="13" customFormat="1" ht="11.25">
      <c r="B314" s="152"/>
      <c r="D314" s="146" t="s">
        <v>164</v>
      </c>
      <c r="E314" s="153" t="s">
        <v>1</v>
      </c>
      <c r="F314" s="154" t="s">
        <v>1042</v>
      </c>
      <c r="H314" s="155">
        <v>16.8</v>
      </c>
      <c r="I314" s="156"/>
      <c r="L314" s="152"/>
      <c r="M314" s="157"/>
      <c r="T314" s="158"/>
      <c r="AT314" s="153" t="s">
        <v>164</v>
      </c>
      <c r="AU314" s="153" t="s">
        <v>90</v>
      </c>
      <c r="AV314" s="13" t="s">
        <v>90</v>
      </c>
      <c r="AW314" s="13" t="s">
        <v>34</v>
      </c>
      <c r="AX314" s="13" t="s">
        <v>80</v>
      </c>
      <c r="AY314" s="153" t="s">
        <v>152</v>
      </c>
    </row>
    <row r="315" spans="2:65" s="12" customFormat="1" ht="11.25">
      <c r="B315" s="145"/>
      <c r="D315" s="146" t="s">
        <v>164</v>
      </c>
      <c r="E315" s="147" t="s">
        <v>1</v>
      </c>
      <c r="F315" s="148" t="s">
        <v>886</v>
      </c>
      <c r="H315" s="147" t="s">
        <v>1</v>
      </c>
      <c r="I315" s="149"/>
      <c r="L315" s="145"/>
      <c r="M315" s="150"/>
      <c r="T315" s="151"/>
      <c r="AT315" s="147" t="s">
        <v>164</v>
      </c>
      <c r="AU315" s="147" t="s">
        <v>90</v>
      </c>
      <c r="AV315" s="12" t="s">
        <v>88</v>
      </c>
      <c r="AW315" s="12" t="s">
        <v>34</v>
      </c>
      <c r="AX315" s="12" t="s">
        <v>80</v>
      </c>
      <c r="AY315" s="147" t="s">
        <v>152</v>
      </c>
    </row>
    <row r="316" spans="2:65" s="13" customFormat="1" ht="11.25">
      <c r="B316" s="152"/>
      <c r="D316" s="146" t="s">
        <v>164</v>
      </c>
      <c r="E316" s="153" t="s">
        <v>1</v>
      </c>
      <c r="F316" s="154" t="s">
        <v>1043</v>
      </c>
      <c r="H316" s="155">
        <v>4.68</v>
      </c>
      <c r="I316" s="156"/>
      <c r="L316" s="152"/>
      <c r="M316" s="157"/>
      <c r="T316" s="158"/>
      <c r="AT316" s="153" t="s">
        <v>164</v>
      </c>
      <c r="AU316" s="153" t="s">
        <v>90</v>
      </c>
      <c r="AV316" s="13" t="s">
        <v>90</v>
      </c>
      <c r="AW316" s="13" t="s">
        <v>34</v>
      </c>
      <c r="AX316" s="13" t="s">
        <v>80</v>
      </c>
      <c r="AY316" s="153" t="s">
        <v>152</v>
      </c>
    </row>
    <row r="317" spans="2:65" s="12" customFormat="1" ht="11.25">
      <c r="B317" s="145"/>
      <c r="D317" s="146" t="s">
        <v>164</v>
      </c>
      <c r="E317" s="147" t="s">
        <v>1</v>
      </c>
      <c r="F317" s="148" t="s">
        <v>911</v>
      </c>
      <c r="H317" s="147" t="s">
        <v>1</v>
      </c>
      <c r="I317" s="149"/>
      <c r="L317" s="145"/>
      <c r="M317" s="150"/>
      <c r="T317" s="151"/>
      <c r="AT317" s="147" t="s">
        <v>164</v>
      </c>
      <c r="AU317" s="147" t="s">
        <v>90</v>
      </c>
      <c r="AV317" s="12" t="s">
        <v>88</v>
      </c>
      <c r="AW317" s="12" t="s">
        <v>34</v>
      </c>
      <c r="AX317" s="12" t="s">
        <v>80</v>
      </c>
      <c r="AY317" s="147" t="s">
        <v>152</v>
      </c>
    </row>
    <row r="318" spans="2:65" s="13" customFormat="1" ht="11.25">
      <c r="B318" s="152"/>
      <c r="D318" s="146" t="s">
        <v>164</v>
      </c>
      <c r="E318" s="153" t="s">
        <v>1</v>
      </c>
      <c r="F318" s="154" t="s">
        <v>1044</v>
      </c>
      <c r="H318" s="155">
        <v>12.911</v>
      </c>
      <c r="I318" s="156"/>
      <c r="L318" s="152"/>
      <c r="M318" s="157"/>
      <c r="T318" s="158"/>
      <c r="AT318" s="153" t="s">
        <v>164</v>
      </c>
      <c r="AU318" s="153" t="s">
        <v>90</v>
      </c>
      <c r="AV318" s="13" t="s">
        <v>90</v>
      </c>
      <c r="AW318" s="13" t="s">
        <v>34</v>
      </c>
      <c r="AX318" s="13" t="s">
        <v>80</v>
      </c>
      <c r="AY318" s="153" t="s">
        <v>152</v>
      </c>
    </row>
    <row r="319" spans="2:65" s="14" customFormat="1" ht="11.25">
      <c r="B319" s="159"/>
      <c r="D319" s="146" t="s">
        <v>164</v>
      </c>
      <c r="E319" s="160" t="s">
        <v>1</v>
      </c>
      <c r="F319" s="161" t="s">
        <v>169</v>
      </c>
      <c r="H319" s="162">
        <v>149.995</v>
      </c>
      <c r="I319" s="163"/>
      <c r="L319" s="159"/>
      <c r="M319" s="164"/>
      <c r="T319" s="165"/>
      <c r="AT319" s="160" t="s">
        <v>164</v>
      </c>
      <c r="AU319" s="160" t="s">
        <v>90</v>
      </c>
      <c r="AV319" s="14" t="s">
        <v>161</v>
      </c>
      <c r="AW319" s="14" t="s">
        <v>34</v>
      </c>
      <c r="AX319" s="14" t="s">
        <v>88</v>
      </c>
      <c r="AY319" s="160" t="s">
        <v>152</v>
      </c>
    </row>
    <row r="320" spans="2:65" s="1" customFormat="1" ht="33" customHeight="1">
      <c r="B320" s="32"/>
      <c r="C320" s="132" t="s">
        <v>320</v>
      </c>
      <c r="D320" s="132" t="s">
        <v>156</v>
      </c>
      <c r="E320" s="133" t="s">
        <v>1045</v>
      </c>
      <c r="F320" s="134" t="s">
        <v>1046</v>
      </c>
      <c r="G320" s="135" t="s">
        <v>159</v>
      </c>
      <c r="H320" s="136">
        <v>137.084</v>
      </c>
      <c r="I320" s="137"/>
      <c r="J320" s="138">
        <f>ROUND(I320*H320,2)</f>
        <v>0</v>
      </c>
      <c r="K320" s="134" t="s">
        <v>160</v>
      </c>
      <c r="L320" s="32"/>
      <c r="M320" s="139" t="s">
        <v>1</v>
      </c>
      <c r="N320" s="140" t="s">
        <v>45</v>
      </c>
      <c r="P320" s="141">
        <f>O320*H320</f>
        <v>0</v>
      </c>
      <c r="Q320" s="141">
        <v>0</v>
      </c>
      <c r="R320" s="141">
        <f>Q320*H320</f>
        <v>0</v>
      </c>
      <c r="S320" s="141">
        <v>0</v>
      </c>
      <c r="T320" s="142">
        <f>S320*H320</f>
        <v>0</v>
      </c>
      <c r="AR320" s="143" t="s">
        <v>161</v>
      </c>
      <c r="AT320" s="143" t="s">
        <v>156</v>
      </c>
      <c r="AU320" s="143" t="s">
        <v>90</v>
      </c>
      <c r="AY320" s="17" t="s">
        <v>152</v>
      </c>
      <c r="BE320" s="144">
        <f>IF(N320="základní",J320,0)</f>
        <v>0</v>
      </c>
      <c r="BF320" s="144">
        <f>IF(N320="snížená",J320,0)</f>
        <v>0</v>
      </c>
      <c r="BG320" s="144">
        <f>IF(N320="zákl. přenesená",J320,0)</f>
        <v>0</v>
      </c>
      <c r="BH320" s="144">
        <f>IF(N320="sníž. přenesená",J320,0)</f>
        <v>0</v>
      </c>
      <c r="BI320" s="144">
        <f>IF(N320="nulová",J320,0)</f>
        <v>0</v>
      </c>
      <c r="BJ320" s="17" t="s">
        <v>88</v>
      </c>
      <c r="BK320" s="144">
        <f>ROUND(I320*H320,2)</f>
        <v>0</v>
      </c>
      <c r="BL320" s="17" t="s">
        <v>161</v>
      </c>
      <c r="BM320" s="143" t="s">
        <v>445</v>
      </c>
    </row>
    <row r="321" spans="2:65" s="12" customFormat="1" ht="11.25">
      <c r="B321" s="145"/>
      <c r="D321" s="146" t="s">
        <v>164</v>
      </c>
      <c r="E321" s="147" t="s">
        <v>1</v>
      </c>
      <c r="F321" s="148" t="s">
        <v>1047</v>
      </c>
      <c r="H321" s="147" t="s">
        <v>1</v>
      </c>
      <c r="I321" s="149"/>
      <c r="L321" s="145"/>
      <c r="M321" s="150"/>
      <c r="T321" s="151"/>
      <c r="AT321" s="147" t="s">
        <v>164</v>
      </c>
      <c r="AU321" s="147" t="s">
        <v>90</v>
      </c>
      <c r="AV321" s="12" t="s">
        <v>88</v>
      </c>
      <c r="AW321" s="12" t="s">
        <v>34</v>
      </c>
      <c r="AX321" s="12" t="s">
        <v>80</v>
      </c>
      <c r="AY321" s="147" t="s">
        <v>152</v>
      </c>
    </row>
    <row r="322" spans="2:65" s="12" customFormat="1" ht="11.25">
      <c r="B322" s="145"/>
      <c r="D322" s="146" t="s">
        <v>164</v>
      </c>
      <c r="E322" s="147" t="s">
        <v>1</v>
      </c>
      <c r="F322" s="148" t="s">
        <v>884</v>
      </c>
      <c r="H322" s="147" t="s">
        <v>1</v>
      </c>
      <c r="I322" s="149"/>
      <c r="L322" s="145"/>
      <c r="M322" s="150"/>
      <c r="T322" s="151"/>
      <c r="AT322" s="147" t="s">
        <v>164</v>
      </c>
      <c r="AU322" s="147" t="s">
        <v>90</v>
      </c>
      <c r="AV322" s="12" t="s">
        <v>88</v>
      </c>
      <c r="AW322" s="12" t="s">
        <v>34</v>
      </c>
      <c r="AX322" s="12" t="s">
        <v>80</v>
      </c>
      <c r="AY322" s="147" t="s">
        <v>152</v>
      </c>
    </row>
    <row r="323" spans="2:65" s="12" customFormat="1" ht="11.25">
      <c r="B323" s="145"/>
      <c r="D323" s="146" t="s">
        <v>164</v>
      </c>
      <c r="E323" s="147" t="s">
        <v>1</v>
      </c>
      <c r="F323" s="148" t="s">
        <v>916</v>
      </c>
      <c r="H323" s="147" t="s">
        <v>1</v>
      </c>
      <c r="I323" s="149"/>
      <c r="L323" s="145"/>
      <c r="M323" s="150"/>
      <c r="T323" s="151"/>
      <c r="AT323" s="147" t="s">
        <v>164</v>
      </c>
      <c r="AU323" s="147" t="s">
        <v>90</v>
      </c>
      <c r="AV323" s="12" t="s">
        <v>88</v>
      </c>
      <c r="AW323" s="12" t="s">
        <v>34</v>
      </c>
      <c r="AX323" s="12" t="s">
        <v>80</v>
      </c>
      <c r="AY323" s="147" t="s">
        <v>152</v>
      </c>
    </row>
    <row r="324" spans="2:65" s="13" customFormat="1" ht="22.5">
      <c r="B324" s="152"/>
      <c r="D324" s="146" t="s">
        <v>164</v>
      </c>
      <c r="E324" s="153" t="s">
        <v>1</v>
      </c>
      <c r="F324" s="154" t="s">
        <v>1039</v>
      </c>
      <c r="H324" s="155">
        <v>37.07</v>
      </c>
      <c r="I324" s="156"/>
      <c r="L324" s="152"/>
      <c r="M324" s="157"/>
      <c r="T324" s="158"/>
      <c r="AT324" s="153" t="s">
        <v>164</v>
      </c>
      <c r="AU324" s="153" t="s">
        <v>90</v>
      </c>
      <c r="AV324" s="13" t="s">
        <v>90</v>
      </c>
      <c r="AW324" s="13" t="s">
        <v>34</v>
      </c>
      <c r="AX324" s="13" t="s">
        <v>80</v>
      </c>
      <c r="AY324" s="153" t="s">
        <v>152</v>
      </c>
    </row>
    <row r="325" spans="2:65" s="12" customFormat="1" ht="11.25">
      <c r="B325" s="145"/>
      <c r="D325" s="146" t="s">
        <v>164</v>
      </c>
      <c r="E325" s="147" t="s">
        <v>1</v>
      </c>
      <c r="F325" s="148" t="s">
        <v>925</v>
      </c>
      <c r="H325" s="147" t="s">
        <v>1</v>
      </c>
      <c r="I325" s="149"/>
      <c r="L325" s="145"/>
      <c r="M325" s="150"/>
      <c r="T325" s="151"/>
      <c r="AT325" s="147" t="s">
        <v>164</v>
      </c>
      <c r="AU325" s="147" t="s">
        <v>90</v>
      </c>
      <c r="AV325" s="12" t="s">
        <v>88</v>
      </c>
      <c r="AW325" s="12" t="s">
        <v>34</v>
      </c>
      <c r="AX325" s="12" t="s">
        <v>80</v>
      </c>
      <c r="AY325" s="147" t="s">
        <v>152</v>
      </c>
    </row>
    <row r="326" spans="2:65" s="13" customFormat="1" ht="22.5">
      <c r="B326" s="152"/>
      <c r="D326" s="146" t="s">
        <v>164</v>
      </c>
      <c r="E326" s="153" t="s">
        <v>1</v>
      </c>
      <c r="F326" s="154" t="s">
        <v>1040</v>
      </c>
      <c r="H326" s="155">
        <v>60.593000000000004</v>
      </c>
      <c r="I326" s="156"/>
      <c r="L326" s="152"/>
      <c r="M326" s="157"/>
      <c r="T326" s="158"/>
      <c r="AT326" s="153" t="s">
        <v>164</v>
      </c>
      <c r="AU326" s="153" t="s">
        <v>90</v>
      </c>
      <c r="AV326" s="13" t="s">
        <v>90</v>
      </c>
      <c r="AW326" s="13" t="s">
        <v>34</v>
      </c>
      <c r="AX326" s="13" t="s">
        <v>80</v>
      </c>
      <c r="AY326" s="153" t="s">
        <v>152</v>
      </c>
    </row>
    <row r="327" spans="2:65" s="12" customFormat="1" ht="11.25">
      <c r="B327" s="145"/>
      <c r="D327" s="146" t="s">
        <v>164</v>
      </c>
      <c r="E327" s="147" t="s">
        <v>1</v>
      </c>
      <c r="F327" s="148" t="s">
        <v>936</v>
      </c>
      <c r="H327" s="147" t="s">
        <v>1</v>
      </c>
      <c r="I327" s="149"/>
      <c r="L327" s="145"/>
      <c r="M327" s="150"/>
      <c r="T327" s="151"/>
      <c r="AT327" s="147" t="s">
        <v>164</v>
      </c>
      <c r="AU327" s="147" t="s">
        <v>90</v>
      </c>
      <c r="AV327" s="12" t="s">
        <v>88</v>
      </c>
      <c r="AW327" s="12" t="s">
        <v>34</v>
      </c>
      <c r="AX327" s="12" t="s">
        <v>80</v>
      </c>
      <c r="AY327" s="147" t="s">
        <v>152</v>
      </c>
    </row>
    <row r="328" spans="2:65" s="13" customFormat="1" ht="11.25">
      <c r="B328" s="152"/>
      <c r="D328" s="146" t="s">
        <v>164</v>
      </c>
      <c r="E328" s="153" t="s">
        <v>1</v>
      </c>
      <c r="F328" s="154" t="s">
        <v>1041</v>
      </c>
      <c r="H328" s="155">
        <v>17.940999999999999</v>
      </c>
      <c r="I328" s="156"/>
      <c r="L328" s="152"/>
      <c r="M328" s="157"/>
      <c r="T328" s="158"/>
      <c r="AT328" s="153" t="s">
        <v>164</v>
      </c>
      <c r="AU328" s="153" t="s">
        <v>90</v>
      </c>
      <c r="AV328" s="13" t="s">
        <v>90</v>
      </c>
      <c r="AW328" s="13" t="s">
        <v>34</v>
      </c>
      <c r="AX328" s="13" t="s">
        <v>80</v>
      </c>
      <c r="AY328" s="153" t="s">
        <v>152</v>
      </c>
    </row>
    <row r="329" spans="2:65" s="12" customFormat="1" ht="11.25">
      <c r="B329" s="145"/>
      <c r="D329" s="146" t="s">
        <v>164</v>
      </c>
      <c r="E329" s="147" t="s">
        <v>1</v>
      </c>
      <c r="F329" s="148" t="s">
        <v>940</v>
      </c>
      <c r="H329" s="147" t="s">
        <v>1</v>
      </c>
      <c r="I329" s="149"/>
      <c r="L329" s="145"/>
      <c r="M329" s="150"/>
      <c r="T329" s="151"/>
      <c r="AT329" s="147" t="s">
        <v>164</v>
      </c>
      <c r="AU329" s="147" t="s">
        <v>90</v>
      </c>
      <c r="AV329" s="12" t="s">
        <v>88</v>
      </c>
      <c r="AW329" s="12" t="s">
        <v>34</v>
      </c>
      <c r="AX329" s="12" t="s">
        <v>80</v>
      </c>
      <c r="AY329" s="147" t="s">
        <v>152</v>
      </c>
    </row>
    <row r="330" spans="2:65" s="13" customFormat="1" ht="11.25">
      <c r="B330" s="152"/>
      <c r="D330" s="146" t="s">
        <v>164</v>
      </c>
      <c r="E330" s="153" t="s">
        <v>1</v>
      </c>
      <c r="F330" s="154" t="s">
        <v>1042</v>
      </c>
      <c r="H330" s="155">
        <v>16.8</v>
      </c>
      <c r="I330" s="156"/>
      <c r="L330" s="152"/>
      <c r="M330" s="157"/>
      <c r="T330" s="158"/>
      <c r="AT330" s="153" t="s">
        <v>164</v>
      </c>
      <c r="AU330" s="153" t="s">
        <v>90</v>
      </c>
      <c r="AV330" s="13" t="s">
        <v>90</v>
      </c>
      <c r="AW330" s="13" t="s">
        <v>34</v>
      </c>
      <c r="AX330" s="13" t="s">
        <v>80</v>
      </c>
      <c r="AY330" s="153" t="s">
        <v>152</v>
      </c>
    </row>
    <row r="331" spans="2:65" s="12" customFormat="1" ht="11.25">
      <c r="B331" s="145"/>
      <c r="D331" s="146" t="s">
        <v>164</v>
      </c>
      <c r="E331" s="147" t="s">
        <v>1</v>
      </c>
      <c r="F331" s="148" t="s">
        <v>886</v>
      </c>
      <c r="H331" s="147" t="s">
        <v>1</v>
      </c>
      <c r="I331" s="149"/>
      <c r="L331" s="145"/>
      <c r="M331" s="150"/>
      <c r="T331" s="151"/>
      <c r="AT331" s="147" t="s">
        <v>164</v>
      </c>
      <c r="AU331" s="147" t="s">
        <v>90</v>
      </c>
      <c r="AV331" s="12" t="s">
        <v>88</v>
      </c>
      <c r="AW331" s="12" t="s">
        <v>34</v>
      </c>
      <c r="AX331" s="12" t="s">
        <v>80</v>
      </c>
      <c r="AY331" s="147" t="s">
        <v>152</v>
      </c>
    </row>
    <row r="332" spans="2:65" s="13" customFormat="1" ht="11.25">
      <c r="B332" s="152"/>
      <c r="D332" s="146" t="s">
        <v>164</v>
      </c>
      <c r="E332" s="153" t="s">
        <v>1</v>
      </c>
      <c r="F332" s="154" t="s">
        <v>1043</v>
      </c>
      <c r="H332" s="155">
        <v>4.68</v>
      </c>
      <c r="I332" s="156"/>
      <c r="L332" s="152"/>
      <c r="M332" s="157"/>
      <c r="T332" s="158"/>
      <c r="AT332" s="153" t="s">
        <v>164</v>
      </c>
      <c r="AU332" s="153" t="s">
        <v>90</v>
      </c>
      <c r="AV332" s="13" t="s">
        <v>90</v>
      </c>
      <c r="AW332" s="13" t="s">
        <v>34</v>
      </c>
      <c r="AX332" s="13" t="s">
        <v>80</v>
      </c>
      <c r="AY332" s="153" t="s">
        <v>152</v>
      </c>
    </row>
    <row r="333" spans="2:65" s="14" customFormat="1" ht="11.25">
      <c r="B333" s="159"/>
      <c r="D333" s="146" t="s">
        <v>164</v>
      </c>
      <c r="E333" s="160" t="s">
        <v>1</v>
      </c>
      <c r="F333" s="161" t="s">
        <v>169</v>
      </c>
      <c r="H333" s="162">
        <v>137.084</v>
      </c>
      <c r="I333" s="163"/>
      <c r="L333" s="159"/>
      <c r="M333" s="164"/>
      <c r="T333" s="165"/>
      <c r="AT333" s="160" t="s">
        <v>164</v>
      </c>
      <c r="AU333" s="160" t="s">
        <v>90</v>
      </c>
      <c r="AV333" s="14" t="s">
        <v>161</v>
      </c>
      <c r="AW333" s="14" t="s">
        <v>34</v>
      </c>
      <c r="AX333" s="14" t="s">
        <v>88</v>
      </c>
      <c r="AY333" s="160" t="s">
        <v>152</v>
      </c>
    </row>
    <row r="334" spans="2:65" s="1" customFormat="1" ht="24.2" customHeight="1">
      <c r="B334" s="32"/>
      <c r="C334" s="132" t="s">
        <v>324</v>
      </c>
      <c r="D334" s="132" t="s">
        <v>156</v>
      </c>
      <c r="E334" s="133" t="s">
        <v>1048</v>
      </c>
      <c r="F334" s="134" t="s">
        <v>1049</v>
      </c>
      <c r="G334" s="135" t="s">
        <v>159</v>
      </c>
      <c r="H334" s="136">
        <v>267.31299999999999</v>
      </c>
      <c r="I334" s="137"/>
      <c r="J334" s="138">
        <f>ROUND(I334*H334,2)</f>
        <v>0</v>
      </c>
      <c r="K334" s="134" t="s">
        <v>160</v>
      </c>
      <c r="L334" s="32"/>
      <c r="M334" s="139" t="s">
        <v>1</v>
      </c>
      <c r="N334" s="140" t="s">
        <v>45</v>
      </c>
      <c r="P334" s="141">
        <f>O334*H334</f>
        <v>0</v>
      </c>
      <c r="Q334" s="141">
        <v>0</v>
      </c>
      <c r="R334" s="141">
        <f>Q334*H334</f>
        <v>0</v>
      </c>
      <c r="S334" s="141">
        <v>0</v>
      </c>
      <c r="T334" s="142">
        <f>S334*H334</f>
        <v>0</v>
      </c>
      <c r="AR334" s="143" t="s">
        <v>161</v>
      </c>
      <c r="AT334" s="143" t="s">
        <v>156</v>
      </c>
      <c r="AU334" s="143" t="s">
        <v>90</v>
      </c>
      <c r="AY334" s="17" t="s">
        <v>152</v>
      </c>
      <c r="BE334" s="144">
        <f>IF(N334="základní",J334,0)</f>
        <v>0</v>
      </c>
      <c r="BF334" s="144">
        <f>IF(N334="snížená",J334,0)</f>
        <v>0</v>
      </c>
      <c r="BG334" s="144">
        <f>IF(N334="zákl. přenesená",J334,0)</f>
        <v>0</v>
      </c>
      <c r="BH334" s="144">
        <f>IF(N334="sníž. přenesená",J334,0)</f>
        <v>0</v>
      </c>
      <c r="BI334" s="144">
        <f>IF(N334="nulová",J334,0)</f>
        <v>0</v>
      </c>
      <c r="BJ334" s="17" t="s">
        <v>88</v>
      </c>
      <c r="BK334" s="144">
        <f>ROUND(I334*H334,2)</f>
        <v>0</v>
      </c>
      <c r="BL334" s="17" t="s">
        <v>161</v>
      </c>
      <c r="BM334" s="143" t="s">
        <v>453</v>
      </c>
    </row>
    <row r="335" spans="2:65" s="12" customFormat="1" ht="11.25">
      <c r="B335" s="145"/>
      <c r="D335" s="146" t="s">
        <v>164</v>
      </c>
      <c r="E335" s="147" t="s">
        <v>1</v>
      </c>
      <c r="F335" s="148" t="s">
        <v>1050</v>
      </c>
      <c r="H335" s="147" t="s">
        <v>1</v>
      </c>
      <c r="I335" s="149"/>
      <c r="L335" s="145"/>
      <c r="M335" s="150"/>
      <c r="T335" s="151"/>
      <c r="AT335" s="147" t="s">
        <v>164</v>
      </c>
      <c r="AU335" s="147" t="s">
        <v>90</v>
      </c>
      <c r="AV335" s="12" t="s">
        <v>88</v>
      </c>
      <c r="AW335" s="12" t="s">
        <v>34</v>
      </c>
      <c r="AX335" s="12" t="s">
        <v>80</v>
      </c>
      <c r="AY335" s="147" t="s">
        <v>152</v>
      </c>
    </row>
    <row r="336" spans="2:65" s="12" customFormat="1" ht="11.25">
      <c r="B336" s="145"/>
      <c r="D336" s="146" t="s">
        <v>164</v>
      </c>
      <c r="E336" s="147" t="s">
        <v>1</v>
      </c>
      <c r="F336" s="148" t="s">
        <v>884</v>
      </c>
      <c r="H336" s="147" t="s">
        <v>1</v>
      </c>
      <c r="I336" s="149"/>
      <c r="L336" s="145"/>
      <c r="M336" s="150"/>
      <c r="T336" s="151"/>
      <c r="AT336" s="147" t="s">
        <v>164</v>
      </c>
      <c r="AU336" s="147" t="s">
        <v>90</v>
      </c>
      <c r="AV336" s="12" t="s">
        <v>88</v>
      </c>
      <c r="AW336" s="12" t="s">
        <v>34</v>
      </c>
      <c r="AX336" s="12" t="s">
        <v>80</v>
      </c>
      <c r="AY336" s="147" t="s">
        <v>152</v>
      </c>
    </row>
    <row r="337" spans="2:65" s="12" customFormat="1" ht="11.25">
      <c r="B337" s="145"/>
      <c r="D337" s="146" t="s">
        <v>164</v>
      </c>
      <c r="E337" s="147" t="s">
        <v>1</v>
      </c>
      <c r="F337" s="148" t="s">
        <v>916</v>
      </c>
      <c r="H337" s="147" t="s">
        <v>1</v>
      </c>
      <c r="I337" s="149"/>
      <c r="L337" s="145"/>
      <c r="M337" s="150"/>
      <c r="T337" s="151"/>
      <c r="AT337" s="147" t="s">
        <v>164</v>
      </c>
      <c r="AU337" s="147" t="s">
        <v>90</v>
      </c>
      <c r="AV337" s="12" t="s">
        <v>88</v>
      </c>
      <c r="AW337" s="12" t="s">
        <v>34</v>
      </c>
      <c r="AX337" s="12" t="s">
        <v>80</v>
      </c>
      <c r="AY337" s="147" t="s">
        <v>152</v>
      </c>
    </row>
    <row r="338" spans="2:65" s="13" customFormat="1" ht="22.5">
      <c r="B338" s="152"/>
      <c r="D338" s="146" t="s">
        <v>164</v>
      </c>
      <c r="E338" s="153" t="s">
        <v>1</v>
      </c>
      <c r="F338" s="154" t="s">
        <v>1051</v>
      </c>
      <c r="H338" s="155">
        <v>72.287000000000006</v>
      </c>
      <c r="I338" s="156"/>
      <c r="L338" s="152"/>
      <c r="M338" s="157"/>
      <c r="T338" s="158"/>
      <c r="AT338" s="153" t="s">
        <v>164</v>
      </c>
      <c r="AU338" s="153" t="s">
        <v>90</v>
      </c>
      <c r="AV338" s="13" t="s">
        <v>90</v>
      </c>
      <c r="AW338" s="13" t="s">
        <v>34</v>
      </c>
      <c r="AX338" s="13" t="s">
        <v>80</v>
      </c>
      <c r="AY338" s="153" t="s">
        <v>152</v>
      </c>
    </row>
    <row r="339" spans="2:65" s="12" customFormat="1" ht="11.25">
      <c r="B339" s="145"/>
      <c r="D339" s="146" t="s">
        <v>164</v>
      </c>
      <c r="E339" s="147" t="s">
        <v>1</v>
      </c>
      <c r="F339" s="148" t="s">
        <v>925</v>
      </c>
      <c r="H339" s="147" t="s">
        <v>1</v>
      </c>
      <c r="I339" s="149"/>
      <c r="L339" s="145"/>
      <c r="M339" s="150"/>
      <c r="T339" s="151"/>
      <c r="AT339" s="147" t="s">
        <v>164</v>
      </c>
      <c r="AU339" s="147" t="s">
        <v>90</v>
      </c>
      <c r="AV339" s="12" t="s">
        <v>88</v>
      </c>
      <c r="AW339" s="12" t="s">
        <v>34</v>
      </c>
      <c r="AX339" s="12" t="s">
        <v>80</v>
      </c>
      <c r="AY339" s="147" t="s">
        <v>152</v>
      </c>
    </row>
    <row r="340" spans="2:65" s="13" customFormat="1" ht="22.5">
      <c r="B340" s="152"/>
      <c r="D340" s="146" t="s">
        <v>164</v>
      </c>
      <c r="E340" s="153" t="s">
        <v>1</v>
      </c>
      <c r="F340" s="154" t="s">
        <v>1052</v>
      </c>
      <c r="H340" s="155">
        <v>118.155</v>
      </c>
      <c r="I340" s="156"/>
      <c r="L340" s="152"/>
      <c r="M340" s="157"/>
      <c r="T340" s="158"/>
      <c r="AT340" s="153" t="s">
        <v>164</v>
      </c>
      <c r="AU340" s="153" t="s">
        <v>90</v>
      </c>
      <c r="AV340" s="13" t="s">
        <v>90</v>
      </c>
      <c r="AW340" s="13" t="s">
        <v>34</v>
      </c>
      <c r="AX340" s="13" t="s">
        <v>80</v>
      </c>
      <c r="AY340" s="153" t="s">
        <v>152</v>
      </c>
    </row>
    <row r="341" spans="2:65" s="12" customFormat="1" ht="11.25">
      <c r="B341" s="145"/>
      <c r="D341" s="146" t="s">
        <v>164</v>
      </c>
      <c r="E341" s="147" t="s">
        <v>1</v>
      </c>
      <c r="F341" s="148" t="s">
        <v>936</v>
      </c>
      <c r="H341" s="147" t="s">
        <v>1</v>
      </c>
      <c r="I341" s="149"/>
      <c r="L341" s="145"/>
      <c r="M341" s="150"/>
      <c r="T341" s="151"/>
      <c r="AT341" s="147" t="s">
        <v>164</v>
      </c>
      <c r="AU341" s="147" t="s">
        <v>90</v>
      </c>
      <c r="AV341" s="12" t="s">
        <v>88</v>
      </c>
      <c r="AW341" s="12" t="s">
        <v>34</v>
      </c>
      <c r="AX341" s="12" t="s">
        <v>80</v>
      </c>
      <c r="AY341" s="147" t="s">
        <v>152</v>
      </c>
    </row>
    <row r="342" spans="2:65" s="13" customFormat="1" ht="11.25">
      <c r="B342" s="152"/>
      <c r="D342" s="146" t="s">
        <v>164</v>
      </c>
      <c r="E342" s="153" t="s">
        <v>1</v>
      </c>
      <c r="F342" s="154" t="s">
        <v>1053</v>
      </c>
      <c r="H342" s="155">
        <v>34.984999999999999</v>
      </c>
      <c r="I342" s="156"/>
      <c r="L342" s="152"/>
      <c r="M342" s="157"/>
      <c r="T342" s="158"/>
      <c r="AT342" s="153" t="s">
        <v>164</v>
      </c>
      <c r="AU342" s="153" t="s">
        <v>90</v>
      </c>
      <c r="AV342" s="13" t="s">
        <v>90</v>
      </c>
      <c r="AW342" s="13" t="s">
        <v>34</v>
      </c>
      <c r="AX342" s="13" t="s">
        <v>80</v>
      </c>
      <c r="AY342" s="153" t="s">
        <v>152</v>
      </c>
    </row>
    <row r="343" spans="2:65" s="12" customFormat="1" ht="11.25">
      <c r="B343" s="145"/>
      <c r="D343" s="146" t="s">
        <v>164</v>
      </c>
      <c r="E343" s="147" t="s">
        <v>1</v>
      </c>
      <c r="F343" s="148" t="s">
        <v>940</v>
      </c>
      <c r="H343" s="147" t="s">
        <v>1</v>
      </c>
      <c r="I343" s="149"/>
      <c r="L343" s="145"/>
      <c r="M343" s="150"/>
      <c r="T343" s="151"/>
      <c r="AT343" s="147" t="s">
        <v>164</v>
      </c>
      <c r="AU343" s="147" t="s">
        <v>90</v>
      </c>
      <c r="AV343" s="12" t="s">
        <v>88</v>
      </c>
      <c r="AW343" s="12" t="s">
        <v>34</v>
      </c>
      <c r="AX343" s="12" t="s">
        <v>80</v>
      </c>
      <c r="AY343" s="147" t="s">
        <v>152</v>
      </c>
    </row>
    <row r="344" spans="2:65" s="13" customFormat="1" ht="11.25">
      <c r="B344" s="152"/>
      <c r="D344" s="146" t="s">
        <v>164</v>
      </c>
      <c r="E344" s="153" t="s">
        <v>1</v>
      </c>
      <c r="F344" s="154" t="s">
        <v>1054</v>
      </c>
      <c r="H344" s="155">
        <v>32.76</v>
      </c>
      <c r="I344" s="156"/>
      <c r="L344" s="152"/>
      <c r="M344" s="157"/>
      <c r="T344" s="158"/>
      <c r="AT344" s="153" t="s">
        <v>164</v>
      </c>
      <c r="AU344" s="153" t="s">
        <v>90</v>
      </c>
      <c r="AV344" s="13" t="s">
        <v>90</v>
      </c>
      <c r="AW344" s="13" t="s">
        <v>34</v>
      </c>
      <c r="AX344" s="13" t="s">
        <v>80</v>
      </c>
      <c r="AY344" s="153" t="s">
        <v>152</v>
      </c>
    </row>
    <row r="345" spans="2:65" s="12" customFormat="1" ht="11.25">
      <c r="B345" s="145"/>
      <c r="D345" s="146" t="s">
        <v>164</v>
      </c>
      <c r="E345" s="147" t="s">
        <v>1</v>
      </c>
      <c r="F345" s="148" t="s">
        <v>886</v>
      </c>
      <c r="H345" s="147" t="s">
        <v>1</v>
      </c>
      <c r="I345" s="149"/>
      <c r="L345" s="145"/>
      <c r="M345" s="150"/>
      <c r="T345" s="151"/>
      <c r="AT345" s="147" t="s">
        <v>164</v>
      </c>
      <c r="AU345" s="147" t="s">
        <v>90</v>
      </c>
      <c r="AV345" s="12" t="s">
        <v>88</v>
      </c>
      <c r="AW345" s="12" t="s">
        <v>34</v>
      </c>
      <c r="AX345" s="12" t="s">
        <v>80</v>
      </c>
      <c r="AY345" s="147" t="s">
        <v>152</v>
      </c>
    </row>
    <row r="346" spans="2:65" s="13" customFormat="1" ht="11.25">
      <c r="B346" s="152"/>
      <c r="D346" s="146" t="s">
        <v>164</v>
      </c>
      <c r="E346" s="153" t="s">
        <v>1</v>
      </c>
      <c r="F346" s="154" t="s">
        <v>1055</v>
      </c>
      <c r="H346" s="155">
        <v>9.1259999999999994</v>
      </c>
      <c r="I346" s="156"/>
      <c r="L346" s="152"/>
      <c r="M346" s="157"/>
      <c r="T346" s="158"/>
      <c r="AT346" s="153" t="s">
        <v>164</v>
      </c>
      <c r="AU346" s="153" t="s">
        <v>90</v>
      </c>
      <c r="AV346" s="13" t="s">
        <v>90</v>
      </c>
      <c r="AW346" s="13" t="s">
        <v>34</v>
      </c>
      <c r="AX346" s="13" t="s">
        <v>80</v>
      </c>
      <c r="AY346" s="153" t="s">
        <v>152</v>
      </c>
    </row>
    <row r="347" spans="2:65" s="14" customFormat="1" ht="11.25">
      <c r="B347" s="159"/>
      <c r="D347" s="146" t="s">
        <v>164</v>
      </c>
      <c r="E347" s="160" t="s">
        <v>1</v>
      </c>
      <c r="F347" s="161" t="s">
        <v>169</v>
      </c>
      <c r="H347" s="162">
        <v>267.31299999999999</v>
      </c>
      <c r="I347" s="163"/>
      <c r="L347" s="159"/>
      <c r="M347" s="164"/>
      <c r="T347" s="165"/>
      <c r="AT347" s="160" t="s">
        <v>164</v>
      </c>
      <c r="AU347" s="160" t="s">
        <v>90</v>
      </c>
      <c r="AV347" s="14" t="s">
        <v>161</v>
      </c>
      <c r="AW347" s="14" t="s">
        <v>34</v>
      </c>
      <c r="AX347" s="14" t="s">
        <v>88</v>
      </c>
      <c r="AY347" s="160" t="s">
        <v>152</v>
      </c>
    </row>
    <row r="348" spans="2:65" s="11" customFormat="1" ht="22.9" customHeight="1">
      <c r="B348" s="120"/>
      <c r="D348" s="121" t="s">
        <v>79</v>
      </c>
      <c r="E348" s="130" t="s">
        <v>221</v>
      </c>
      <c r="F348" s="130" t="s">
        <v>395</v>
      </c>
      <c r="I348" s="123"/>
      <c r="J348" s="131">
        <f>BK348</f>
        <v>0</v>
      </c>
      <c r="L348" s="120"/>
      <c r="M348" s="125"/>
      <c r="P348" s="126">
        <f>SUM(P349:P493)</f>
        <v>0</v>
      </c>
      <c r="R348" s="126">
        <f>SUM(R349:R493)</f>
        <v>427.92481945999987</v>
      </c>
      <c r="T348" s="127">
        <f>SUM(T349:T493)</f>
        <v>195.01759999999999</v>
      </c>
      <c r="AR348" s="121" t="s">
        <v>88</v>
      </c>
      <c r="AT348" s="128" t="s">
        <v>79</v>
      </c>
      <c r="AU348" s="128" t="s">
        <v>88</v>
      </c>
      <c r="AY348" s="121" t="s">
        <v>152</v>
      </c>
      <c r="BK348" s="129">
        <f>SUM(BK349:BK493)</f>
        <v>0</v>
      </c>
    </row>
    <row r="349" spans="2:65" s="1" customFormat="1" ht="24.2" customHeight="1">
      <c r="B349" s="32"/>
      <c r="C349" s="132" t="s">
        <v>328</v>
      </c>
      <c r="D349" s="132" t="s">
        <v>156</v>
      </c>
      <c r="E349" s="133" t="s">
        <v>1056</v>
      </c>
      <c r="F349" s="134" t="s">
        <v>1057</v>
      </c>
      <c r="G349" s="135" t="s">
        <v>258</v>
      </c>
      <c r="H349" s="136">
        <v>609.42999999999995</v>
      </c>
      <c r="I349" s="137"/>
      <c r="J349" s="138">
        <f>ROUND(I349*H349,2)</f>
        <v>0</v>
      </c>
      <c r="K349" s="134" t="s">
        <v>160</v>
      </c>
      <c r="L349" s="32"/>
      <c r="M349" s="139" t="s">
        <v>1</v>
      </c>
      <c r="N349" s="140" t="s">
        <v>45</v>
      </c>
      <c r="P349" s="141">
        <f>O349*H349</f>
        <v>0</v>
      </c>
      <c r="Q349" s="141">
        <v>0</v>
      </c>
      <c r="R349" s="141">
        <f>Q349*H349</f>
        <v>0</v>
      </c>
      <c r="S349" s="141">
        <v>0.32</v>
      </c>
      <c r="T349" s="142">
        <f>S349*H349</f>
        <v>195.01759999999999</v>
      </c>
      <c r="AR349" s="143" t="s">
        <v>161</v>
      </c>
      <c r="AT349" s="143" t="s">
        <v>156</v>
      </c>
      <c r="AU349" s="143" t="s">
        <v>90</v>
      </c>
      <c r="AY349" s="17" t="s">
        <v>152</v>
      </c>
      <c r="BE349" s="144">
        <f>IF(N349="základní",J349,0)</f>
        <v>0</v>
      </c>
      <c r="BF349" s="144">
        <f>IF(N349="snížená",J349,0)</f>
        <v>0</v>
      </c>
      <c r="BG349" s="144">
        <f>IF(N349="zákl. přenesená",J349,0)</f>
        <v>0</v>
      </c>
      <c r="BH349" s="144">
        <f>IF(N349="sníž. přenesená",J349,0)</f>
        <v>0</v>
      </c>
      <c r="BI349" s="144">
        <f>IF(N349="nulová",J349,0)</f>
        <v>0</v>
      </c>
      <c r="BJ349" s="17" t="s">
        <v>88</v>
      </c>
      <c r="BK349" s="144">
        <f>ROUND(I349*H349,2)</f>
        <v>0</v>
      </c>
      <c r="BL349" s="17" t="s">
        <v>161</v>
      </c>
      <c r="BM349" s="143" t="s">
        <v>461</v>
      </c>
    </row>
    <row r="350" spans="2:65" s="12" customFormat="1" ht="11.25">
      <c r="B350" s="145"/>
      <c r="D350" s="146" t="s">
        <v>164</v>
      </c>
      <c r="E350" s="147" t="s">
        <v>1</v>
      </c>
      <c r="F350" s="148" t="s">
        <v>1058</v>
      </c>
      <c r="H350" s="147" t="s">
        <v>1</v>
      </c>
      <c r="I350" s="149"/>
      <c r="L350" s="145"/>
      <c r="M350" s="150"/>
      <c r="T350" s="151"/>
      <c r="AT350" s="147" t="s">
        <v>164</v>
      </c>
      <c r="AU350" s="147" t="s">
        <v>90</v>
      </c>
      <c r="AV350" s="12" t="s">
        <v>88</v>
      </c>
      <c r="AW350" s="12" t="s">
        <v>34</v>
      </c>
      <c r="AX350" s="12" t="s">
        <v>80</v>
      </c>
      <c r="AY350" s="147" t="s">
        <v>152</v>
      </c>
    </row>
    <row r="351" spans="2:65" s="13" customFormat="1" ht="11.25">
      <c r="B351" s="152"/>
      <c r="D351" s="146" t="s">
        <v>164</v>
      </c>
      <c r="E351" s="153" t="s">
        <v>1</v>
      </c>
      <c r="F351" s="154" t="s">
        <v>1059</v>
      </c>
      <c r="H351" s="155">
        <v>609.42999999999995</v>
      </c>
      <c r="I351" s="156"/>
      <c r="L351" s="152"/>
      <c r="M351" s="157"/>
      <c r="T351" s="158"/>
      <c r="AT351" s="153" t="s">
        <v>164</v>
      </c>
      <c r="AU351" s="153" t="s">
        <v>90</v>
      </c>
      <c r="AV351" s="13" t="s">
        <v>90</v>
      </c>
      <c r="AW351" s="13" t="s">
        <v>34</v>
      </c>
      <c r="AX351" s="13" t="s">
        <v>80</v>
      </c>
      <c r="AY351" s="153" t="s">
        <v>152</v>
      </c>
    </row>
    <row r="352" spans="2:65" s="14" customFormat="1" ht="11.25">
      <c r="B352" s="159"/>
      <c r="D352" s="146" t="s">
        <v>164</v>
      </c>
      <c r="E352" s="160" t="s">
        <v>1</v>
      </c>
      <c r="F352" s="161" t="s">
        <v>169</v>
      </c>
      <c r="H352" s="162">
        <v>609.42999999999995</v>
      </c>
      <c r="I352" s="163"/>
      <c r="L352" s="159"/>
      <c r="M352" s="164"/>
      <c r="T352" s="165"/>
      <c r="AT352" s="160" t="s">
        <v>164</v>
      </c>
      <c r="AU352" s="160" t="s">
        <v>90</v>
      </c>
      <c r="AV352" s="14" t="s">
        <v>161</v>
      </c>
      <c r="AW352" s="14" t="s">
        <v>34</v>
      </c>
      <c r="AX352" s="14" t="s">
        <v>88</v>
      </c>
      <c r="AY352" s="160" t="s">
        <v>152</v>
      </c>
    </row>
    <row r="353" spans="2:65" s="1" customFormat="1" ht="37.9" customHeight="1">
      <c r="B353" s="32"/>
      <c r="C353" s="132" t="s">
        <v>332</v>
      </c>
      <c r="D353" s="132" t="s">
        <v>156</v>
      </c>
      <c r="E353" s="133" t="s">
        <v>1060</v>
      </c>
      <c r="F353" s="134" t="s">
        <v>1061</v>
      </c>
      <c r="G353" s="135" t="s">
        <v>258</v>
      </c>
      <c r="H353" s="136">
        <v>179</v>
      </c>
      <c r="I353" s="137"/>
      <c r="J353" s="138">
        <f>ROUND(I353*H353,2)</f>
        <v>0</v>
      </c>
      <c r="K353" s="134" t="s">
        <v>160</v>
      </c>
      <c r="L353" s="32"/>
      <c r="M353" s="139" t="s">
        <v>1</v>
      </c>
      <c r="N353" s="140" t="s">
        <v>45</v>
      </c>
      <c r="P353" s="141">
        <f>O353*H353</f>
        <v>0</v>
      </c>
      <c r="Q353" s="141">
        <v>2.2599999999999999E-3</v>
      </c>
      <c r="R353" s="141">
        <f>Q353*H353</f>
        <v>0.40453999999999996</v>
      </c>
      <c r="S353" s="141">
        <v>0</v>
      </c>
      <c r="T353" s="142">
        <f>S353*H353</f>
        <v>0</v>
      </c>
      <c r="AR353" s="143" t="s">
        <v>161</v>
      </c>
      <c r="AT353" s="143" t="s">
        <v>156</v>
      </c>
      <c r="AU353" s="143" t="s">
        <v>90</v>
      </c>
      <c r="AY353" s="17" t="s">
        <v>152</v>
      </c>
      <c r="BE353" s="144">
        <f>IF(N353="základní",J353,0)</f>
        <v>0</v>
      </c>
      <c r="BF353" s="144">
        <f>IF(N353="snížená",J353,0)</f>
        <v>0</v>
      </c>
      <c r="BG353" s="144">
        <f>IF(N353="zákl. přenesená",J353,0)</f>
        <v>0</v>
      </c>
      <c r="BH353" s="144">
        <f>IF(N353="sníž. přenesená",J353,0)</f>
        <v>0</v>
      </c>
      <c r="BI353" s="144">
        <f>IF(N353="nulová",J353,0)</f>
        <v>0</v>
      </c>
      <c r="BJ353" s="17" t="s">
        <v>88</v>
      </c>
      <c r="BK353" s="144">
        <f>ROUND(I353*H353,2)</f>
        <v>0</v>
      </c>
      <c r="BL353" s="17" t="s">
        <v>161</v>
      </c>
      <c r="BM353" s="143" t="s">
        <v>472</v>
      </c>
    </row>
    <row r="354" spans="2:65" s="12" customFormat="1" ht="11.25">
      <c r="B354" s="145"/>
      <c r="D354" s="146" t="s">
        <v>164</v>
      </c>
      <c r="E354" s="147" t="s">
        <v>1</v>
      </c>
      <c r="F354" s="148" t="s">
        <v>884</v>
      </c>
      <c r="H354" s="147" t="s">
        <v>1</v>
      </c>
      <c r="I354" s="149"/>
      <c r="L354" s="145"/>
      <c r="M354" s="150"/>
      <c r="T354" s="151"/>
      <c r="AT354" s="147" t="s">
        <v>164</v>
      </c>
      <c r="AU354" s="147" t="s">
        <v>90</v>
      </c>
      <c r="AV354" s="12" t="s">
        <v>88</v>
      </c>
      <c r="AW354" s="12" t="s">
        <v>34</v>
      </c>
      <c r="AX354" s="12" t="s">
        <v>80</v>
      </c>
      <c r="AY354" s="147" t="s">
        <v>152</v>
      </c>
    </row>
    <row r="355" spans="2:65" s="13" customFormat="1" ht="11.25">
      <c r="B355" s="152"/>
      <c r="D355" s="146" t="s">
        <v>164</v>
      </c>
      <c r="E355" s="153" t="s">
        <v>1</v>
      </c>
      <c r="F355" s="154" t="s">
        <v>1062</v>
      </c>
      <c r="H355" s="155">
        <v>140</v>
      </c>
      <c r="I355" s="156"/>
      <c r="L355" s="152"/>
      <c r="M355" s="157"/>
      <c r="T355" s="158"/>
      <c r="AT355" s="153" t="s">
        <v>164</v>
      </c>
      <c r="AU355" s="153" t="s">
        <v>90</v>
      </c>
      <c r="AV355" s="13" t="s">
        <v>90</v>
      </c>
      <c r="AW355" s="13" t="s">
        <v>34</v>
      </c>
      <c r="AX355" s="13" t="s">
        <v>80</v>
      </c>
      <c r="AY355" s="153" t="s">
        <v>152</v>
      </c>
    </row>
    <row r="356" spans="2:65" s="12" customFormat="1" ht="11.25">
      <c r="B356" s="145"/>
      <c r="D356" s="146" t="s">
        <v>164</v>
      </c>
      <c r="E356" s="147" t="s">
        <v>1</v>
      </c>
      <c r="F356" s="148" t="s">
        <v>1063</v>
      </c>
      <c r="H356" s="147" t="s">
        <v>1</v>
      </c>
      <c r="I356" s="149"/>
      <c r="L356" s="145"/>
      <c r="M356" s="150"/>
      <c r="T356" s="151"/>
      <c r="AT356" s="147" t="s">
        <v>164</v>
      </c>
      <c r="AU356" s="147" t="s">
        <v>90</v>
      </c>
      <c r="AV356" s="12" t="s">
        <v>88</v>
      </c>
      <c r="AW356" s="12" t="s">
        <v>34</v>
      </c>
      <c r="AX356" s="12" t="s">
        <v>80</v>
      </c>
      <c r="AY356" s="147" t="s">
        <v>152</v>
      </c>
    </row>
    <row r="357" spans="2:65" s="13" customFormat="1" ht="11.25">
      <c r="B357" s="152"/>
      <c r="D357" s="146" t="s">
        <v>164</v>
      </c>
      <c r="E357" s="153" t="s">
        <v>1</v>
      </c>
      <c r="F357" s="154" t="s">
        <v>1064</v>
      </c>
      <c r="H357" s="155">
        <v>39</v>
      </c>
      <c r="I357" s="156"/>
      <c r="L357" s="152"/>
      <c r="M357" s="157"/>
      <c r="T357" s="158"/>
      <c r="AT357" s="153" t="s">
        <v>164</v>
      </c>
      <c r="AU357" s="153" t="s">
        <v>90</v>
      </c>
      <c r="AV357" s="13" t="s">
        <v>90</v>
      </c>
      <c r="AW357" s="13" t="s">
        <v>34</v>
      </c>
      <c r="AX357" s="13" t="s">
        <v>80</v>
      </c>
      <c r="AY357" s="153" t="s">
        <v>152</v>
      </c>
    </row>
    <row r="358" spans="2:65" s="14" customFormat="1" ht="11.25">
      <c r="B358" s="159"/>
      <c r="D358" s="146" t="s">
        <v>164</v>
      </c>
      <c r="E358" s="160" t="s">
        <v>1</v>
      </c>
      <c r="F358" s="161" t="s">
        <v>169</v>
      </c>
      <c r="H358" s="162">
        <v>179</v>
      </c>
      <c r="I358" s="163"/>
      <c r="L358" s="159"/>
      <c r="M358" s="164"/>
      <c r="T358" s="165"/>
      <c r="AT358" s="160" t="s">
        <v>164</v>
      </c>
      <c r="AU358" s="160" t="s">
        <v>90</v>
      </c>
      <c r="AV358" s="14" t="s">
        <v>161</v>
      </c>
      <c r="AW358" s="14" t="s">
        <v>34</v>
      </c>
      <c r="AX358" s="14" t="s">
        <v>88</v>
      </c>
      <c r="AY358" s="160" t="s">
        <v>152</v>
      </c>
    </row>
    <row r="359" spans="2:65" s="1" customFormat="1" ht="16.5" customHeight="1">
      <c r="B359" s="32"/>
      <c r="C359" s="173" t="s">
        <v>336</v>
      </c>
      <c r="D359" s="173" t="s">
        <v>247</v>
      </c>
      <c r="E359" s="174" t="s">
        <v>1065</v>
      </c>
      <c r="F359" s="175" t="s">
        <v>1066</v>
      </c>
      <c r="G359" s="176" t="s">
        <v>258</v>
      </c>
      <c r="H359" s="177">
        <v>180.79</v>
      </c>
      <c r="I359" s="178"/>
      <c r="J359" s="179">
        <f>ROUND(I359*H359,2)</f>
        <v>0</v>
      </c>
      <c r="K359" s="175" t="s">
        <v>160</v>
      </c>
      <c r="L359" s="180"/>
      <c r="M359" s="181" t="s">
        <v>1</v>
      </c>
      <c r="N359" s="182" t="s">
        <v>45</v>
      </c>
      <c r="P359" s="141">
        <f>O359*H359</f>
        <v>0</v>
      </c>
      <c r="Q359" s="141">
        <v>0.23</v>
      </c>
      <c r="R359" s="141">
        <f>Q359*H359</f>
        <v>41.581699999999998</v>
      </c>
      <c r="S359" s="141">
        <v>0</v>
      </c>
      <c r="T359" s="142">
        <f>S359*H359</f>
        <v>0</v>
      </c>
      <c r="AR359" s="143" t="s">
        <v>221</v>
      </c>
      <c r="AT359" s="143" t="s">
        <v>247</v>
      </c>
      <c r="AU359" s="143" t="s">
        <v>90</v>
      </c>
      <c r="AY359" s="17" t="s">
        <v>152</v>
      </c>
      <c r="BE359" s="144">
        <f>IF(N359="základní",J359,0)</f>
        <v>0</v>
      </c>
      <c r="BF359" s="144">
        <f>IF(N359="snížená",J359,0)</f>
        <v>0</v>
      </c>
      <c r="BG359" s="144">
        <f>IF(N359="zákl. přenesená",J359,0)</f>
        <v>0</v>
      </c>
      <c r="BH359" s="144">
        <f>IF(N359="sníž. přenesená",J359,0)</f>
        <v>0</v>
      </c>
      <c r="BI359" s="144">
        <f>IF(N359="nulová",J359,0)</f>
        <v>0</v>
      </c>
      <c r="BJ359" s="17" t="s">
        <v>88</v>
      </c>
      <c r="BK359" s="144">
        <f>ROUND(I359*H359,2)</f>
        <v>0</v>
      </c>
      <c r="BL359" s="17" t="s">
        <v>161</v>
      </c>
      <c r="BM359" s="143" t="s">
        <v>484</v>
      </c>
    </row>
    <row r="360" spans="2:65" s="13" customFormat="1" ht="11.25">
      <c r="B360" s="152"/>
      <c r="D360" s="146" t="s">
        <v>164</v>
      </c>
      <c r="E360" s="153" t="s">
        <v>1</v>
      </c>
      <c r="F360" s="154" t="s">
        <v>1067</v>
      </c>
      <c r="H360" s="155">
        <v>180.79</v>
      </c>
      <c r="I360" s="156"/>
      <c r="L360" s="152"/>
      <c r="M360" s="157"/>
      <c r="T360" s="158"/>
      <c r="AT360" s="153" t="s">
        <v>164</v>
      </c>
      <c r="AU360" s="153" t="s">
        <v>90</v>
      </c>
      <c r="AV360" s="13" t="s">
        <v>90</v>
      </c>
      <c r="AW360" s="13" t="s">
        <v>34</v>
      </c>
      <c r="AX360" s="13" t="s">
        <v>80</v>
      </c>
      <c r="AY360" s="153" t="s">
        <v>152</v>
      </c>
    </row>
    <row r="361" spans="2:65" s="14" customFormat="1" ht="11.25">
      <c r="B361" s="159"/>
      <c r="D361" s="146" t="s">
        <v>164</v>
      </c>
      <c r="E361" s="160" t="s">
        <v>1</v>
      </c>
      <c r="F361" s="161" t="s">
        <v>169</v>
      </c>
      <c r="H361" s="162">
        <v>180.79</v>
      </c>
      <c r="I361" s="163"/>
      <c r="L361" s="159"/>
      <c r="M361" s="164"/>
      <c r="T361" s="165"/>
      <c r="AT361" s="160" t="s">
        <v>164</v>
      </c>
      <c r="AU361" s="160" t="s">
        <v>90</v>
      </c>
      <c r="AV361" s="14" t="s">
        <v>161</v>
      </c>
      <c r="AW361" s="14" t="s">
        <v>34</v>
      </c>
      <c r="AX361" s="14" t="s">
        <v>88</v>
      </c>
      <c r="AY361" s="160" t="s">
        <v>152</v>
      </c>
    </row>
    <row r="362" spans="2:65" s="1" customFormat="1" ht="37.9" customHeight="1">
      <c r="B362" s="32"/>
      <c r="C362" s="132" t="s">
        <v>342</v>
      </c>
      <c r="D362" s="132" t="s">
        <v>156</v>
      </c>
      <c r="E362" s="133" t="s">
        <v>1068</v>
      </c>
      <c r="F362" s="134" t="s">
        <v>1069</v>
      </c>
      <c r="G362" s="135" t="s">
        <v>258</v>
      </c>
      <c r="H362" s="136">
        <v>128.19999999999999</v>
      </c>
      <c r="I362" s="137"/>
      <c r="J362" s="138">
        <f>ROUND(I362*H362,2)</f>
        <v>0</v>
      </c>
      <c r="K362" s="134" t="s">
        <v>160</v>
      </c>
      <c r="L362" s="32"/>
      <c r="M362" s="139" t="s">
        <v>1</v>
      </c>
      <c r="N362" s="140" t="s">
        <v>45</v>
      </c>
      <c r="P362" s="141">
        <f>O362*H362</f>
        <v>0</v>
      </c>
      <c r="Q362" s="141">
        <v>2.2599999999999999E-3</v>
      </c>
      <c r="R362" s="141">
        <f>Q362*H362</f>
        <v>0.28973199999999993</v>
      </c>
      <c r="S362" s="141">
        <v>0</v>
      </c>
      <c r="T362" s="142">
        <f>S362*H362</f>
        <v>0</v>
      </c>
      <c r="AR362" s="143" t="s">
        <v>161</v>
      </c>
      <c r="AT362" s="143" t="s">
        <v>156</v>
      </c>
      <c r="AU362" s="143" t="s">
        <v>90</v>
      </c>
      <c r="AY362" s="17" t="s">
        <v>152</v>
      </c>
      <c r="BE362" s="144">
        <f>IF(N362="základní",J362,0)</f>
        <v>0</v>
      </c>
      <c r="BF362" s="144">
        <f>IF(N362="snížená",J362,0)</f>
        <v>0</v>
      </c>
      <c r="BG362" s="144">
        <f>IF(N362="zákl. přenesená",J362,0)</f>
        <v>0</v>
      </c>
      <c r="BH362" s="144">
        <f>IF(N362="sníž. přenesená",J362,0)</f>
        <v>0</v>
      </c>
      <c r="BI362" s="144">
        <f>IF(N362="nulová",J362,0)</f>
        <v>0</v>
      </c>
      <c r="BJ362" s="17" t="s">
        <v>88</v>
      </c>
      <c r="BK362" s="144">
        <f>ROUND(I362*H362,2)</f>
        <v>0</v>
      </c>
      <c r="BL362" s="17" t="s">
        <v>161</v>
      </c>
      <c r="BM362" s="143" t="s">
        <v>501</v>
      </c>
    </row>
    <row r="363" spans="2:65" s="12" customFormat="1" ht="11.25">
      <c r="B363" s="145"/>
      <c r="D363" s="146" t="s">
        <v>164</v>
      </c>
      <c r="E363" s="147" t="s">
        <v>1</v>
      </c>
      <c r="F363" s="148" t="s">
        <v>884</v>
      </c>
      <c r="H363" s="147" t="s">
        <v>1</v>
      </c>
      <c r="I363" s="149"/>
      <c r="L363" s="145"/>
      <c r="M363" s="150"/>
      <c r="T363" s="151"/>
      <c r="AT363" s="147" t="s">
        <v>164</v>
      </c>
      <c r="AU363" s="147" t="s">
        <v>90</v>
      </c>
      <c r="AV363" s="12" t="s">
        <v>88</v>
      </c>
      <c r="AW363" s="12" t="s">
        <v>34</v>
      </c>
      <c r="AX363" s="12" t="s">
        <v>80</v>
      </c>
      <c r="AY363" s="147" t="s">
        <v>152</v>
      </c>
    </row>
    <row r="364" spans="2:65" s="13" customFormat="1" ht="11.25">
      <c r="B364" s="152"/>
      <c r="D364" s="146" t="s">
        <v>164</v>
      </c>
      <c r="E364" s="153" t="s">
        <v>1</v>
      </c>
      <c r="F364" s="154" t="s">
        <v>1070</v>
      </c>
      <c r="H364" s="155">
        <v>128.19999999999999</v>
      </c>
      <c r="I364" s="156"/>
      <c r="L364" s="152"/>
      <c r="M364" s="157"/>
      <c r="T364" s="158"/>
      <c r="AT364" s="153" t="s">
        <v>164</v>
      </c>
      <c r="AU364" s="153" t="s">
        <v>90</v>
      </c>
      <c r="AV364" s="13" t="s">
        <v>90</v>
      </c>
      <c r="AW364" s="13" t="s">
        <v>34</v>
      </c>
      <c r="AX364" s="13" t="s">
        <v>80</v>
      </c>
      <c r="AY364" s="153" t="s">
        <v>152</v>
      </c>
    </row>
    <row r="365" spans="2:65" s="14" customFormat="1" ht="11.25">
      <c r="B365" s="159"/>
      <c r="D365" s="146" t="s">
        <v>164</v>
      </c>
      <c r="E365" s="160" t="s">
        <v>1</v>
      </c>
      <c r="F365" s="161" t="s">
        <v>169</v>
      </c>
      <c r="H365" s="162">
        <v>128.19999999999999</v>
      </c>
      <c r="I365" s="163"/>
      <c r="L365" s="159"/>
      <c r="M365" s="164"/>
      <c r="T365" s="165"/>
      <c r="AT365" s="160" t="s">
        <v>164</v>
      </c>
      <c r="AU365" s="160" t="s">
        <v>90</v>
      </c>
      <c r="AV365" s="14" t="s">
        <v>161</v>
      </c>
      <c r="AW365" s="14" t="s">
        <v>34</v>
      </c>
      <c r="AX365" s="14" t="s">
        <v>88</v>
      </c>
      <c r="AY365" s="160" t="s">
        <v>152</v>
      </c>
    </row>
    <row r="366" spans="2:65" s="1" customFormat="1" ht="16.5" customHeight="1">
      <c r="B366" s="32"/>
      <c r="C366" s="173" t="s">
        <v>349</v>
      </c>
      <c r="D366" s="173" t="s">
        <v>247</v>
      </c>
      <c r="E366" s="174" t="s">
        <v>1071</v>
      </c>
      <c r="F366" s="175" t="s">
        <v>1072</v>
      </c>
      <c r="G366" s="176" t="s">
        <v>258</v>
      </c>
      <c r="H366" s="177">
        <v>129.482</v>
      </c>
      <c r="I366" s="178"/>
      <c r="J366" s="179">
        <f>ROUND(I366*H366,2)</f>
        <v>0</v>
      </c>
      <c r="K366" s="175" t="s">
        <v>160</v>
      </c>
      <c r="L366" s="180"/>
      <c r="M366" s="181" t="s">
        <v>1</v>
      </c>
      <c r="N366" s="182" t="s">
        <v>45</v>
      </c>
      <c r="P366" s="141">
        <f>O366*H366</f>
        <v>0</v>
      </c>
      <c r="Q366" s="141">
        <v>0.33750000000000002</v>
      </c>
      <c r="R366" s="141">
        <f>Q366*H366</f>
        <v>43.700175000000002</v>
      </c>
      <c r="S366" s="141">
        <v>0</v>
      </c>
      <c r="T366" s="142">
        <f>S366*H366</f>
        <v>0</v>
      </c>
      <c r="AR366" s="143" t="s">
        <v>221</v>
      </c>
      <c r="AT366" s="143" t="s">
        <v>247</v>
      </c>
      <c r="AU366" s="143" t="s">
        <v>90</v>
      </c>
      <c r="AY366" s="17" t="s">
        <v>152</v>
      </c>
      <c r="BE366" s="144">
        <f>IF(N366="základní",J366,0)</f>
        <v>0</v>
      </c>
      <c r="BF366" s="144">
        <f>IF(N366="snížená",J366,0)</f>
        <v>0</v>
      </c>
      <c r="BG366" s="144">
        <f>IF(N366="zákl. přenesená",J366,0)</f>
        <v>0</v>
      </c>
      <c r="BH366" s="144">
        <f>IF(N366="sníž. přenesená",J366,0)</f>
        <v>0</v>
      </c>
      <c r="BI366" s="144">
        <f>IF(N366="nulová",J366,0)</f>
        <v>0</v>
      </c>
      <c r="BJ366" s="17" t="s">
        <v>88</v>
      </c>
      <c r="BK366" s="144">
        <f>ROUND(I366*H366,2)</f>
        <v>0</v>
      </c>
      <c r="BL366" s="17" t="s">
        <v>161</v>
      </c>
      <c r="BM366" s="143" t="s">
        <v>514</v>
      </c>
    </row>
    <row r="367" spans="2:65" s="13" customFormat="1" ht="11.25">
      <c r="B367" s="152"/>
      <c r="D367" s="146" t="s">
        <v>164</v>
      </c>
      <c r="E367" s="153" t="s">
        <v>1</v>
      </c>
      <c r="F367" s="154" t="s">
        <v>1073</v>
      </c>
      <c r="H367" s="155">
        <v>129.482</v>
      </c>
      <c r="I367" s="156"/>
      <c r="L367" s="152"/>
      <c r="M367" s="157"/>
      <c r="T367" s="158"/>
      <c r="AT367" s="153" t="s">
        <v>164</v>
      </c>
      <c r="AU367" s="153" t="s">
        <v>90</v>
      </c>
      <c r="AV367" s="13" t="s">
        <v>90</v>
      </c>
      <c r="AW367" s="13" t="s">
        <v>34</v>
      </c>
      <c r="AX367" s="13" t="s">
        <v>80</v>
      </c>
      <c r="AY367" s="153" t="s">
        <v>152</v>
      </c>
    </row>
    <row r="368" spans="2:65" s="14" customFormat="1" ht="11.25">
      <c r="B368" s="159"/>
      <c r="D368" s="146" t="s">
        <v>164</v>
      </c>
      <c r="E368" s="160" t="s">
        <v>1</v>
      </c>
      <c r="F368" s="161" t="s">
        <v>169</v>
      </c>
      <c r="H368" s="162">
        <v>129.482</v>
      </c>
      <c r="I368" s="163"/>
      <c r="L368" s="159"/>
      <c r="M368" s="164"/>
      <c r="T368" s="165"/>
      <c r="AT368" s="160" t="s">
        <v>164</v>
      </c>
      <c r="AU368" s="160" t="s">
        <v>90</v>
      </c>
      <c r="AV368" s="14" t="s">
        <v>161</v>
      </c>
      <c r="AW368" s="14" t="s">
        <v>34</v>
      </c>
      <c r="AX368" s="14" t="s">
        <v>88</v>
      </c>
      <c r="AY368" s="160" t="s">
        <v>152</v>
      </c>
    </row>
    <row r="369" spans="2:65" s="1" customFormat="1" ht="37.9" customHeight="1">
      <c r="B369" s="32"/>
      <c r="C369" s="132" t="s">
        <v>356</v>
      </c>
      <c r="D369" s="132" t="s">
        <v>156</v>
      </c>
      <c r="E369" s="133" t="s">
        <v>1074</v>
      </c>
      <c r="F369" s="134" t="s">
        <v>1075</v>
      </c>
      <c r="G369" s="135" t="s">
        <v>258</v>
      </c>
      <c r="H369" s="136">
        <v>404</v>
      </c>
      <c r="I369" s="137"/>
      <c r="J369" s="138">
        <f>ROUND(I369*H369,2)</f>
        <v>0</v>
      </c>
      <c r="K369" s="134" t="s">
        <v>160</v>
      </c>
      <c r="L369" s="32"/>
      <c r="M369" s="139" t="s">
        <v>1</v>
      </c>
      <c r="N369" s="140" t="s">
        <v>45</v>
      </c>
      <c r="P369" s="141">
        <f>O369*H369</f>
        <v>0</v>
      </c>
      <c r="Q369" s="141">
        <v>3.4399999999999999E-3</v>
      </c>
      <c r="R369" s="141">
        <f>Q369*H369</f>
        <v>1.3897599999999999</v>
      </c>
      <c r="S369" s="141">
        <v>0</v>
      </c>
      <c r="T369" s="142">
        <f>S369*H369</f>
        <v>0</v>
      </c>
      <c r="AR369" s="143" t="s">
        <v>161</v>
      </c>
      <c r="AT369" s="143" t="s">
        <v>156</v>
      </c>
      <c r="AU369" s="143" t="s">
        <v>90</v>
      </c>
      <c r="AY369" s="17" t="s">
        <v>152</v>
      </c>
      <c r="BE369" s="144">
        <f>IF(N369="základní",J369,0)</f>
        <v>0</v>
      </c>
      <c r="BF369" s="144">
        <f>IF(N369="snížená",J369,0)</f>
        <v>0</v>
      </c>
      <c r="BG369" s="144">
        <f>IF(N369="zákl. přenesená",J369,0)</f>
        <v>0</v>
      </c>
      <c r="BH369" s="144">
        <f>IF(N369="sníž. přenesená",J369,0)</f>
        <v>0</v>
      </c>
      <c r="BI369" s="144">
        <f>IF(N369="nulová",J369,0)</f>
        <v>0</v>
      </c>
      <c r="BJ369" s="17" t="s">
        <v>88</v>
      </c>
      <c r="BK369" s="144">
        <f>ROUND(I369*H369,2)</f>
        <v>0</v>
      </c>
      <c r="BL369" s="17" t="s">
        <v>161</v>
      </c>
      <c r="BM369" s="143" t="s">
        <v>527</v>
      </c>
    </row>
    <row r="370" spans="2:65" s="12" customFormat="1" ht="11.25">
      <c r="B370" s="145"/>
      <c r="D370" s="146" t="s">
        <v>164</v>
      </c>
      <c r="E370" s="147" t="s">
        <v>1</v>
      </c>
      <c r="F370" s="148" t="s">
        <v>884</v>
      </c>
      <c r="H370" s="147" t="s">
        <v>1</v>
      </c>
      <c r="I370" s="149"/>
      <c r="L370" s="145"/>
      <c r="M370" s="150"/>
      <c r="T370" s="151"/>
      <c r="AT370" s="147" t="s">
        <v>164</v>
      </c>
      <c r="AU370" s="147" t="s">
        <v>90</v>
      </c>
      <c r="AV370" s="12" t="s">
        <v>88</v>
      </c>
      <c r="AW370" s="12" t="s">
        <v>34</v>
      </c>
      <c r="AX370" s="12" t="s">
        <v>80</v>
      </c>
      <c r="AY370" s="147" t="s">
        <v>152</v>
      </c>
    </row>
    <row r="371" spans="2:65" s="13" customFormat="1" ht="11.25">
      <c r="B371" s="152"/>
      <c r="D371" s="146" t="s">
        <v>164</v>
      </c>
      <c r="E371" s="153" t="s">
        <v>1</v>
      </c>
      <c r="F371" s="154" t="s">
        <v>1076</v>
      </c>
      <c r="H371" s="155">
        <v>404</v>
      </c>
      <c r="I371" s="156"/>
      <c r="L371" s="152"/>
      <c r="M371" s="157"/>
      <c r="T371" s="158"/>
      <c r="AT371" s="153" t="s">
        <v>164</v>
      </c>
      <c r="AU371" s="153" t="s">
        <v>90</v>
      </c>
      <c r="AV371" s="13" t="s">
        <v>90</v>
      </c>
      <c r="AW371" s="13" t="s">
        <v>34</v>
      </c>
      <c r="AX371" s="13" t="s">
        <v>80</v>
      </c>
      <c r="AY371" s="153" t="s">
        <v>152</v>
      </c>
    </row>
    <row r="372" spans="2:65" s="14" customFormat="1" ht="11.25">
      <c r="B372" s="159"/>
      <c r="D372" s="146" t="s">
        <v>164</v>
      </c>
      <c r="E372" s="160" t="s">
        <v>1</v>
      </c>
      <c r="F372" s="161" t="s">
        <v>169</v>
      </c>
      <c r="H372" s="162">
        <v>404</v>
      </c>
      <c r="I372" s="163"/>
      <c r="L372" s="159"/>
      <c r="M372" s="164"/>
      <c r="T372" s="165"/>
      <c r="AT372" s="160" t="s">
        <v>164</v>
      </c>
      <c r="AU372" s="160" t="s">
        <v>90</v>
      </c>
      <c r="AV372" s="14" t="s">
        <v>161</v>
      </c>
      <c r="AW372" s="14" t="s">
        <v>34</v>
      </c>
      <c r="AX372" s="14" t="s">
        <v>88</v>
      </c>
      <c r="AY372" s="160" t="s">
        <v>152</v>
      </c>
    </row>
    <row r="373" spans="2:65" s="1" customFormat="1" ht="16.5" customHeight="1">
      <c r="B373" s="32"/>
      <c r="C373" s="173" t="s">
        <v>362</v>
      </c>
      <c r="D373" s="173" t="s">
        <v>247</v>
      </c>
      <c r="E373" s="174" t="s">
        <v>1077</v>
      </c>
      <c r="F373" s="175" t="s">
        <v>1078</v>
      </c>
      <c r="G373" s="176" t="s">
        <v>258</v>
      </c>
      <c r="H373" s="177">
        <v>408.04</v>
      </c>
      <c r="I373" s="178"/>
      <c r="J373" s="179">
        <f>ROUND(I373*H373,2)</f>
        <v>0</v>
      </c>
      <c r="K373" s="175" t="s">
        <v>160</v>
      </c>
      <c r="L373" s="180"/>
      <c r="M373" s="181" t="s">
        <v>1</v>
      </c>
      <c r="N373" s="182" t="s">
        <v>45</v>
      </c>
      <c r="P373" s="141">
        <f>O373*H373</f>
        <v>0</v>
      </c>
      <c r="Q373" s="141">
        <v>0.42</v>
      </c>
      <c r="R373" s="141">
        <f>Q373*H373</f>
        <v>171.3768</v>
      </c>
      <c r="S373" s="141">
        <v>0</v>
      </c>
      <c r="T373" s="142">
        <f>S373*H373</f>
        <v>0</v>
      </c>
      <c r="AR373" s="143" t="s">
        <v>221</v>
      </c>
      <c r="AT373" s="143" t="s">
        <v>247</v>
      </c>
      <c r="AU373" s="143" t="s">
        <v>90</v>
      </c>
      <c r="AY373" s="17" t="s">
        <v>152</v>
      </c>
      <c r="BE373" s="144">
        <f>IF(N373="základní",J373,0)</f>
        <v>0</v>
      </c>
      <c r="BF373" s="144">
        <f>IF(N373="snížená",J373,0)</f>
        <v>0</v>
      </c>
      <c r="BG373" s="144">
        <f>IF(N373="zákl. přenesená",J373,0)</f>
        <v>0</v>
      </c>
      <c r="BH373" s="144">
        <f>IF(N373="sníž. přenesená",J373,0)</f>
        <v>0</v>
      </c>
      <c r="BI373" s="144">
        <f>IF(N373="nulová",J373,0)</f>
        <v>0</v>
      </c>
      <c r="BJ373" s="17" t="s">
        <v>88</v>
      </c>
      <c r="BK373" s="144">
        <f>ROUND(I373*H373,2)</f>
        <v>0</v>
      </c>
      <c r="BL373" s="17" t="s">
        <v>161</v>
      </c>
      <c r="BM373" s="143" t="s">
        <v>535</v>
      </c>
    </row>
    <row r="374" spans="2:65" s="13" customFormat="1" ht="11.25">
      <c r="B374" s="152"/>
      <c r="D374" s="146" t="s">
        <v>164</v>
      </c>
      <c r="E374" s="153" t="s">
        <v>1</v>
      </c>
      <c r="F374" s="154" t="s">
        <v>1079</v>
      </c>
      <c r="H374" s="155">
        <v>408.04</v>
      </c>
      <c r="I374" s="156"/>
      <c r="L374" s="152"/>
      <c r="M374" s="157"/>
      <c r="T374" s="158"/>
      <c r="AT374" s="153" t="s">
        <v>164</v>
      </c>
      <c r="AU374" s="153" t="s">
        <v>90</v>
      </c>
      <c r="AV374" s="13" t="s">
        <v>90</v>
      </c>
      <c r="AW374" s="13" t="s">
        <v>34</v>
      </c>
      <c r="AX374" s="13" t="s">
        <v>80</v>
      </c>
      <c r="AY374" s="153" t="s">
        <v>152</v>
      </c>
    </row>
    <row r="375" spans="2:65" s="14" customFormat="1" ht="11.25">
      <c r="B375" s="159"/>
      <c r="D375" s="146" t="s">
        <v>164</v>
      </c>
      <c r="E375" s="160" t="s">
        <v>1</v>
      </c>
      <c r="F375" s="161" t="s">
        <v>169</v>
      </c>
      <c r="H375" s="162">
        <v>408.04</v>
      </c>
      <c r="I375" s="163"/>
      <c r="L375" s="159"/>
      <c r="M375" s="164"/>
      <c r="T375" s="165"/>
      <c r="AT375" s="160" t="s">
        <v>164</v>
      </c>
      <c r="AU375" s="160" t="s">
        <v>90</v>
      </c>
      <c r="AV375" s="14" t="s">
        <v>161</v>
      </c>
      <c r="AW375" s="14" t="s">
        <v>34</v>
      </c>
      <c r="AX375" s="14" t="s">
        <v>88</v>
      </c>
      <c r="AY375" s="160" t="s">
        <v>152</v>
      </c>
    </row>
    <row r="376" spans="2:65" s="1" customFormat="1" ht="37.9" customHeight="1">
      <c r="B376" s="32"/>
      <c r="C376" s="132" t="s">
        <v>368</v>
      </c>
      <c r="D376" s="132" t="s">
        <v>156</v>
      </c>
      <c r="E376" s="133" t="s">
        <v>1080</v>
      </c>
      <c r="F376" s="134" t="s">
        <v>1081</v>
      </c>
      <c r="G376" s="135" t="s">
        <v>258</v>
      </c>
      <c r="H376" s="136">
        <v>231.7</v>
      </c>
      <c r="I376" s="137"/>
      <c r="J376" s="138">
        <f>ROUND(I376*H376,2)</f>
        <v>0</v>
      </c>
      <c r="K376" s="134" t="s">
        <v>160</v>
      </c>
      <c r="L376" s="32"/>
      <c r="M376" s="139" t="s">
        <v>1</v>
      </c>
      <c r="N376" s="140" t="s">
        <v>45</v>
      </c>
      <c r="P376" s="141">
        <f>O376*H376</f>
        <v>0</v>
      </c>
      <c r="Q376" s="141">
        <v>3.9899999999999996E-3</v>
      </c>
      <c r="R376" s="141">
        <f>Q376*H376</f>
        <v>0.92448299999999983</v>
      </c>
      <c r="S376" s="141">
        <v>0</v>
      </c>
      <c r="T376" s="142">
        <f>S376*H376</f>
        <v>0</v>
      </c>
      <c r="AR376" s="143" t="s">
        <v>161</v>
      </c>
      <c r="AT376" s="143" t="s">
        <v>156</v>
      </c>
      <c r="AU376" s="143" t="s">
        <v>90</v>
      </c>
      <c r="AY376" s="17" t="s">
        <v>152</v>
      </c>
      <c r="BE376" s="144">
        <f>IF(N376="základní",J376,0)</f>
        <v>0</v>
      </c>
      <c r="BF376" s="144">
        <f>IF(N376="snížená",J376,0)</f>
        <v>0</v>
      </c>
      <c r="BG376" s="144">
        <f>IF(N376="zákl. přenesená",J376,0)</f>
        <v>0</v>
      </c>
      <c r="BH376" s="144">
        <f>IF(N376="sníž. přenesená",J376,0)</f>
        <v>0</v>
      </c>
      <c r="BI376" s="144">
        <f>IF(N376="nulová",J376,0)</f>
        <v>0</v>
      </c>
      <c r="BJ376" s="17" t="s">
        <v>88</v>
      </c>
      <c r="BK376" s="144">
        <f>ROUND(I376*H376,2)</f>
        <v>0</v>
      </c>
      <c r="BL376" s="17" t="s">
        <v>161</v>
      </c>
      <c r="BM376" s="143" t="s">
        <v>544</v>
      </c>
    </row>
    <row r="377" spans="2:65" s="12" customFormat="1" ht="11.25">
      <c r="B377" s="145"/>
      <c r="D377" s="146" t="s">
        <v>164</v>
      </c>
      <c r="E377" s="147" t="s">
        <v>1</v>
      </c>
      <c r="F377" s="148" t="s">
        <v>884</v>
      </c>
      <c r="H377" s="147" t="s">
        <v>1</v>
      </c>
      <c r="I377" s="149"/>
      <c r="L377" s="145"/>
      <c r="M377" s="150"/>
      <c r="T377" s="151"/>
      <c r="AT377" s="147" t="s">
        <v>164</v>
      </c>
      <c r="AU377" s="147" t="s">
        <v>90</v>
      </c>
      <c r="AV377" s="12" t="s">
        <v>88</v>
      </c>
      <c r="AW377" s="12" t="s">
        <v>34</v>
      </c>
      <c r="AX377" s="12" t="s">
        <v>80</v>
      </c>
      <c r="AY377" s="147" t="s">
        <v>152</v>
      </c>
    </row>
    <row r="378" spans="2:65" s="13" customFormat="1" ht="11.25">
      <c r="B378" s="152"/>
      <c r="D378" s="146" t="s">
        <v>164</v>
      </c>
      <c r="E378" s="153" t="s">
        <v>1</v>
      </c>
      <c r="F378" s="154" t="s">
        <v>1082</v>
      </c>
      <c r="H378" s="155">
        <v>231.7</v>
      </c>
      <c r="I378" s="156"/>
      <c r="L378" s="152"/>
      <c r="M378" s="157"/>
      <c r="T378" s="158"/>
      <c r="AT378" s="153" t="s">
        <v>164</v>
      </c>
      <c r="AU378" s="153" t="s">
        <v>90</v>
      </c>
      <c r="AV378" s="13" t="s">
        <v>90</v>
      </c>
      <c r="AW378" s="13" t="s">
        <v>34</v>
      </c>
      <c r="AX378" s="13" t="s">
        <v>80</v>
      </c>
      <c r="AY378" s="153" t="s">
        <v>152</v>
      </c>
    </row>
    <row r="379" spans="2:65" s="14" customFormat="1" ht="11.25">
      <c r="B379" s="159"/>
      <c r="D379" s="146" t="s">
        <v>164</v>
      </c>
      <c r="E379" s="160" t="s">
        <v>1</v>
      </c>
      <c r="F379" s="161" t="s">
        <v>169</v>
      </c>
      <c r="H379" s="162">
        <v>231.7</v>
      </c>
      <c r="I379" s="163"/>
      <c r="L379" s="159"/>
      <c r="M379" s="164"/>
      <c r="T379" s="165"/>
      <c r="AT379" s="160" t="s">
        <v>164</v>
      </c>
      <c r="AU379" s="160" t="s">
        <v>90</v>
      </c>
      <c r="AV379" s="14" t="s">
        <v>161</v>
      </c>
      <c r="AW379" s="14" t="s">
        <v>34</v>
      </c>
      <c r="AX379" s="14" t="s">
        <v>88</v>
      </c>
      <c r="AY379" s="160" t="s">
        <v>152</v>
      </c>
    </row>
    <row r="380" spans="2:65" s="1" customFormat="1" ht="16.5" customHeight="1">
      <c r="B380" s="32"/>
      <c r="C380" s="173" t="s">
        <v>377</v>
      </c>
      <c r="D380" s="173" t="s">
        <v>247</v>
      </c>
      <c r="E380" s="174" t="s">
        <v>1083</v>
      </c>
      <c r="F380" s="175" t="s">
        <v>1084</v>
      </c>
      <c r="G380" s="176" t="s">
        <v>258</v>
      </c>
      <c r="H380" s="177">
        <v>234.017</v>
      </c>
      <c r="I380" s="178"/>
      <c r="J380" s="179">
        <f>ROUND(I380*H380,2)</f>
        <v>0</v>
      </c>
      <c r="K380" s="175" t="s">
        <v>160</v>
      </c>
      <c r="L380" s="180"/>
      <c r="M380" s="181" t="s">
        <v>1</v>
      </c>
      <c r="N380" s="182" t="s">
        <v>45</v>
      </c>
      <c r="P380" s="141">
        <f>O380*H380</f>
        <v>0</v>
      </c>
      <c r="Q380" s="141">
        <v>0.5575</v>
      </c>
      <c r="R380" s="141">
        <f>Q380*H380</f>
        <v>130.46447749999999</v>
      </c>
      <c r="S380" s="141">
        <v>0</v>
      </c>
      <c r="T380" s="142">
        <f>S380*H380</f>
        <v>0</v>
      </c>
      <c r="AR380" s="143" t="s">
        <v>221</v>
      </c>
      <c r="AT380" s="143" t="s">
        <v>247</v>
      </c>
      <c r="AU380" s="143" t="s">
        <v>90</v>
      </c>
      <c r="AY380" s="17" t="s">
        <v>152</v>
      </c>
      <c r="BE380" s="144">
        <f>IF(N380="základní",J380,0)</f>
        <v>0</v>
      </c>
      <c r="BF380" s="144">
        <f>IF(N380="snížená",J380,0)</f>
        <v>0</v>
      </c>
      <c r="BG380" s="144">
        <f>IF(N380="zákl. přenesená",J380,0)</f>
        <v>0</v>
      </c>
      <c r="BH380" s="144">
        <f>IF(N380="sníž. přenesená",J380,0)</f>
        <v>0</v>
      </c>
      <c r="BI380" s="144">
        <f>IF(N380="nulová",J380,0)</f>
        <v>0</v>
      </c>
      <c r="BJ380" s="17" t="s">
        <v>88</v>
      </c>
      <c r="BK380" s="144">
        <f>ROUND(I380*H380,2)</f>
        <v>0</v>
      </c>
      <c r="BL380" s="17" t="s">
        <v>161</v>
      </c>
      <c r="BM380" s="143" t="s">
        <v>555</v>
      </c>
    </row>
    <row r="381" spans="2:65" s="13" customFormat="1" ht="11.25">
      <c r="B381" s="152"/>
      <c r="D381" s="146" t="s">
        <v>164</v>
      </c>
      <c r="E381" s="153" t="s">
        <v>1</v>
      </c>
      <c r="F381" s="154" t="s">
        <v>1085</v>
      </c>
      <c r="H381" s="155">
        <v>234.017</v>
      </c>
      <c r="I381" s="156"/>
      <c r="L381" s="152"/>
      <c r="M381" s="157"/>
      <c r="T381" s="158"/>
      <c r="AT381" s="153" t="s">
        <v>164</v>
      </c>
      <c r="AU381" s="153" t="s">
        <v>90</v>
      </c>
      <c r="AV381" s="13" t="s">
        <v>90</v>
      </c>
      <c r="AW381" s="13" t="s">
        <v>34</v>
      </c>
      <c r="AX381" s="13" t="s">
        <v>80</v>
      </c>
      <c r="AY381" s="153" t="s">
        <v>152</v>
      </c>
    </row>
    <row r="382" spans="2:65" s="14" customFormat="1" ht="11.25">
      <c r="B382" s="159"/>
      <c r="D382" s="146" t="s">
        <v>164</v>
      </c>
      <c r="E382" s="160" t="s">
        <v>1</v>
      </c>
      <c r="F382" s="161" t="s">
        <v>169</v>
      </c>
      <c r="H382" s="162">
        <v>234.017</v>
      </c>
      <c r="I382" s="163"/>
      <c r="L382" s="159"/>
      <c r="M382" s="164"/>
      <c r="T382" s="165"/>
      <c r="AT382" s="160" t="s">
        <v>164</v>
      </c>
      <c r="AU382" s="160" t="s">
        <v>90</v>
      </c>
      <c r="AV382" s="14" t="s">
        <v>161</v>
      </c>
      <c r="AW382" s="14" t="s">
        <v>34</v>
      </c>
      <c r="AX382" s="14" t="s">
        <v>88</v>
      </c>
      <c r="AY382" s="160" t="s">
        <v>152</v>
      </c>
    </row>
    <row r="383" spans="2:65" s="1" customFormat="1" ht="24.2" customHeight="1">
      <c r="B383" s="32"/>
      <c r="C383" s="132" t="s">
        <v>383</v>
      </c>
      <c r="D383" s="132" t="s">
        <v>156</v>
      </c>
      <c r="E383" s="133" t="s">
        <v>1086</v>
      </c>
      <c r="F383" s="134" t="s">
        <v>1087</v>
      </c>
      <c r="G383" s="135" t="s">
        <v>258</v>
      </c>
      <c r="H383" s="136">
        <v>33.68</v>
      </c>
      <c r="I383" s="137"/>
      <c r="J383" s="138">
        <f>ROUND(I383*H383,2)</f>
        <v>0</v>
      </c>
      <c r="K383" s="134" t="s">
        <v>160</v>
      </c>
      <c r="L383" s="32"/>
      <c r="M383" s="139" t="s">
        <v>1</v>
      </c>
      <c r="N383" s="140" t="s">
        <v>45</v>
      </c>
      <c r="P383" s="141">
        <f>O383*H383</f>
        <v>0</v>
      </c>
      <c r="Q383" s="141">
        <v>1.0000000000000001E-5</v>
      </c>
      <c r="R383" s="141">
        <f>Q383*H383</f>
        <v>3.368E-4</v>
      </c>
      <c r="S383" s="141">
        <v>0</v>
      </c>
      <c r="T383" s="142">
        <f>S383*H383</f>
        <v>0</v>
      </c>
      <c r="AR383" s="143" t="s">
        <v>161</v>
      </c>
      <c r="AT383" s="143" t="s">
        <v>156</v>
      </c>
      <c r="AU383" s="143" t="s">
        <v>90</v>
      </c>
      <c r="AY383" s="17" t="s">
        <v>152</v>
      </c>
      <c r="BE383" s="144">
        <f>IF(N383="základní",J383,0)</f>
        <v>0</v>
      </c>
      <c r="BF383" s="144">
        <f>IF(N383="snížená",J383,0)</f>
        <v>0</v>
      </c>
      <c r="BG383" s="144">
        <f>IF(N383="zákl. přenesená",J383,0)</f>
        <v>0</v>
      </c>
      <c r="BH383" s="144">
        <f>IF(N383="sníž. přenesená",J383,0)</f>
        <v>0</v>
      </c>
      <c r="BI383" s="144">
        <f>IF(N383="nulová",J383,0)</f>
        <v>0</v>
      </c>
      <c r="BJ383" s="17" t="s">
        <v>88</v>
      </c>
      <c r="BK383" s="144">
        <f>ROUND(I383*H383,2)</f>
        <v>0</v>
      </c>
      <c r="BL383" s="17" t="s">
        <v>161</v>
      </c>
      <c r="BM383" s="143" t="s">
        <v>569</v>
      </c>
    </row>
    <row r="384" spans="2:65" s="12" customFormat="1" ht="11.25">
      <c r="B384" s="145"/>
      <c r="D384" s="146" t="s">
        <v>164</v>
      </c>
      <c r="E384" s="147" t="s">
        <v>1</v>
      </c>
      <c r="F384" s="148" t="s">
        <v>1088</v>
      </c>
      <c r="H384" s="147" t="s">
        <v>1</v>
      </c>
      <c r="I384" s="149"/>
      <c r="L384" s="145"/>
      <c r="M384" s="150"/>
      <c r="T384" s="151"/>
      <c r="AT384" s="147" t="s">
        <v>164</v>
      </c>
      <c r="AU384" s="147" t="s">
        <v>90</v>
      </c>
      <c r="AV384" s="12" t="s">
        <v>88</v>
      </c>
      <c r="AW384" s="12" t="s">
        <v>34</v>
      </c>
      <c r="AX384" s="12" t="s">
        <v>80</v>
      </c>
      <c r="AY384" s="147" t="s">
        <v>152</v>
      </c>
    </row>
    <row r="385" spans="2:65" s="13" customFormat="1" ht="11.25">
      <c r="B385" s="152"/>
      <c r="D385" s="146" t="s">
        <v>164</v>
      </c>
      <c r="E385" s="153" t="s">
        <v>1</v>
      </c>
      <c r="F385" s="154" t="s">
        <v>1089</v>
      </c>
      <c r="H385" s="155">
        <v>33.68</v>
      </c>
      <c r="I385" s="156"/>
      <c r="L385" s="152"/>
      <c r="M385" s="157"/>
      <c r="T385" s="158"/>
      <c r="AT385" s="153" t="s">
        <v>164</v>
      </c>
      <c r="AU385" s="153" t="s">
        <v>90</v>
      </c>
      <c r="AV385" s="13" t="s">
        <v>90</v>
      </c>
      <c r="AW385" s="13" t="s">
        <v>34</v>
      </c>
      <c r="AX385" s="13" t="s">
        <v>80</v>
      </c>
      <c r="AY385" s="153" t="s">
        <v>152</v>
      </c>
    </row>
    <row r="386" spans="2:65" s="14" customFormat="1" ht="11.25">
      <c r="B386" s="159"/>
      <c r="D386" s="146" t="s">
        <v>164</v>
      </c>
      <c r="E386" s="160" t="s">
        <v>1</v>
      </c>
      <c r="F386" s="161" t="s">
        <v>169</v>
      </c>
      <c r="H386" s="162">
        <v>33.68</v>
      </c>
      <c r="I386" s="163"/>
      <c r="L386" s="159"/>
      <c r="M386" s="164"/>
      <c r="T386" s="165"/>
      <c r="AT386" s="160" t="s">
        <v>164</v>
      </c>
      <c r="AU386" s="160" t="s">
        <v>90</v>
      </c>
      <c r="AV386" s="14" t="s">
        <v>161</v>
      </c>
      <c r="AW386" s="14" t="s">
        <v>34</v>
      </c>
      <c r="AX386" s="14" t="s">
        <v>88</v>
      </c>
      <c r="AY386" s="160" t="s">
        <v>152</v>
      </c>
    </row>
    <row r="387" spans="2:65" s="1" customFormat="1" ht="24.2" customHeight="1">
      <c r="B387" s="32"/>
      <c r="C387" s="173" t="s">
        <v>390</v>
      </c>
      <c r="D387" s="173" t="s">
        <v>247</v>
      </c>
      <c r="E387" s="174" t="s">
        <v>1090</v>
      </c>
      <c r="F387" s="175" t="s">
        <v>1091</v>
      </c>
      <c r="G387" s="176" t="s">
        <v>258</v>
      </c>
      <c r="H387" s="177">
        <v>34.185000000000002</v>
      </c>
      <c r="I387" s="178"/>
      <c r="J387" s="179">
        <f>ROUND(I387*H387,2)</f>
        <v>0</v>
      </c>
      <c r="K387" s="175" t="s">
        <v>160</v>
      </c>
      <c r="L387" s="180"/>
      <c r="M387" s="181" t="s">
        <v>1</v>
      </c>
      <c r="N387" s="182" t="s">
        <v>45</v>
      </c>
      <c r="P387" s="141">
        <f>O387*H387</f>
        <v>0</v>
      </c>
      <c r="Q387" s="141">
        <v>1.8E-3</v>
      </c>
      <c r="R387" s="141">
        <f>Q387*H387</f>
        <v>6.1533000000000004E-2</v>
      </c>
      <c r="S387" s="141">
        <v>0</v>
      </c>
      <c r="T387" s="142">
        <f>S387*H387</f>
        <v>0</v>
      </c>
      <c r="AR387" s="143" t="s">
        <v>221</v>
      </c>
      <c r="AT387" s="143" t="s">
        <v>247</v>
      </c>
      <c r="AU387" s="143" t="s">
        <v>90</v>
      </c>
      <c r="AY387" s="17" t="s">
        <v>152</v>
      </c>
      <c r="BE387" s="144">
        <f>IF(N387="základní",J387,0)</f>
        <v>0</v>
      </c>
      <c r="BF387" s="144">
        <f>IF(N387="snížená",J387,0)</f>
        <v>0</v>
      </c>
      <c r="BG387" s="144">
        <f>IF(N387="zákl. přenesená",J387,0)</f>
        <v>0</v>
      </c>
      <c r="BH387" s="144">
        <f>IF(N387="sníž. přenesená",J387,0)</f>
        <v>0</v>
      </c>
      <c r="BI387" s="144">
        <f>IF(N387="nulová",J387,0)</f>
        <v>0</v>
      </c>
      <c r="BJ387" s="17" t="s">
        <v>88</v>
      </c>
      <c r="BK387" s="144">
        <f>ROUND(I387*H387,2)</f>
        <v>0</v>
      </c>
      <c r="BL387" s="17" t="s">
        <v>161</v>
      </c>
      <c r="BM387" s="143" t="s">
        <v>583</v>
      </c>
    </row>
    <row r="388" spans="2:65" s="13" customFormat="1" ht="11.25">
      <c r="B388" s="152"/>
      <c r="D388" s="146" t="s">
        <v>164</v>
      </c>
      <c r="E388" s="153" t="s">
        <v>1</v>
      </c>
      <c r="F388" s="154" t="s">
        <v>1092</v>
      </c>
      <c r="H388" s="155">
        <v>34.185000000000002</v>
      </c>
      <c r="I388" s="156"/>
      <c r="L388" s="152"/>
      <c r="M388" s="157"/>
      <c r="T388" s="158"/>
      <c r="AT388" s="153" t="s">
        <v>164</v>
      </c>
      <c r="AU388" s="153" t="s">
        <v>90</v>
      </c>
      <c r="AV388" s="13" t="s">
        <v>90</v>
      </c>
      <c r="AW388" s="13" t="s">
        <v>34</v>
      </c>
      <c r="AX388" s="13" t="s">
        <v>80</v>
      </c>
      <c r="AY388" s="153" t="s">
        <v>152</v>
      </c>
    </row>
    <row r="389" spans="2:65" s="14" customFormat="1" ht="11.25">
      <c r="B389" s="159"/>
      <c r="D389" s="146" t="s">
        <v>164</v>
      </c>
      <c r="E389" s="160" t="s">
        <v>1</v>
      </c>
      <c r="F389" s="161" t="s">
        <v>169</v>
      </c>
      <c r="H389" s="162">
        <v>34.185000000000002</v>
      </c>
      <c r="I389" s="163"/>
      <c r="L389" s="159"/>
      <c r="M389" s="164"/>
      <c r="T389" s="165"/>
      <c r="AT389" s="160" t="s">
        <v>164</v>
      </c>
      <c r="AU389" s="160" t="s">
        <v>90</v>
      </c>
      <c r="AV389" s="14" t="s">
        <v>161</v>
      </c>
      <c r="AW389" s="14" t="s">
        <v>34</v>
      </c>
      <c r="AX389" s="14" t="s">
        <v>88</v>
      </c>
      <c r="AY389" s="160" t="s">
        <v>152</v>
      </c>
    </row>
    <row r="390" spans="2:65" s="1" customFormat="1" ht="24.2" customHeight="1">
      <c r="B390" s="32"/>
      <c r="C390" s="132" t="s">
        <v>398</v>
      </c>
      <c r="D390" s="132" t="s">
        <v>156</v>
      </c>
      <c r="E390" s="133" t="s">
        <v>1093</v>
      </c>
      <c r="F390" s="134" t="s">
        <v>1094</v>
      </c>
      <c r="G390" s="135" t="s">
        <v>258</v>
      </c>
      <c r="H390" s="136">
        <v>109.59</v>
      </c>
      <c r="I390" s="137"/>
      <c r="J390" s="138">
        <f>ROUND(I390*H390,2)</f>
        <v>0</v>
      </c>
      <c r="K390" s="134" t="s">
        <v>160</v>
      </c>
      <c r="L390" s="32"/>
      <c r="M390" s="139" t="s">
        <v>1</v>
      </c>
      <c r="N390" s="140" t="s">
        <v>45</v>
      </c>
      <c r="P390" s="141">
        <f>O390*H390</f>
        <v>0</v>
      </c>
      <c r="Q390" s="141">
        <v>1.0000000000000001E-5</v>
      </c>
      <c r="R390" s="141">
        <f>Q390*H390</f>
        <v>1.0959000000000001E-3</v>
      </c>
      <c r="S390" s="141">
        <v>0</v>
      </c>
      <c r="T390" s="142">
        <f>S390*H390</f>
        <v>0</v>
      </c>
      <c r="AR390" s="143" t="s">
        <v>161</v>
      </c>
      <c r="AT390" s="143" t="s">
        <v>156</v>
      </c>
      <c r="AU390" s="143" t="s">
        <v>90</v>
      </c>
      <c r="AY390" s="17" t="s">
        <v>152</v>
      </c>
      <c r="BE390" s="144">
        <f>IF(N390="základní",J390,0)</f>
        <v>0</v>
      </c>
      <c r="BF390" s="144">
        <f>IF(N390="snížená",J390,0)</f>
        <v>0</v>
      </c>
      <c r="BG390" s="144">
        <f>IF(N390="zákl. přenesená",J390,0)</f>
        <v>0</v>
      </c>
      <c r="BH390" s="144">
        <f>IF(N390="sníž. přenesená",J390,0)</f>
        <v>0</v>
      </c>
      <c r="BI390" s="144">
        <f>IF(N390="nulová",J390,0)</f>
        <v>0</v>
      </c>
      <c r="BJ390" s="17" t="s">
        <v>88</v>
      </c>
      <c r="BK390" s="144">
        <f>ROUND(I390*H390,2)</f>
        <v>0</v>
      </c>
      <c r="BL390" s="17" t="s">
        <v>161</v>
      </c>
      <c r="BM390" s="143" t="s">
        <v>1095</v>
      </c>
    </row>
    <row r="391" spans="2:65" s="12" customFormat="1" ht="11.25">
      <c r="B391" s="145"/>
      <c r="D391" s="146" t="s">
        <v>164</v>
      </c>
      <c r="E391" s="147" t="s">
        <v>1</v>
      </c>
      <c r="F391" s="148" t="s">
        <v>1096</v>
      </c>
      <c r="H391" s="147" t="s">
        <v>1</v>
      </c>
      <c r="I391" s="149"/>
      <c r="L391" s="145"/>
      <c r="M391" s="150"/>
      <c r="T391" s="151"/>
      <c r="AT391" s="147" t="s">
        <v>164</v>
      </c>
      <c r="AU391" s="147" t="s">
        <v>90</v>
      </c>
      <c r="AV391" s="12" t="s">
        <v>88</v>
      </c>
      <c r="AW391" s="12" t="s">
        <v>34</v>
      </c>
      <c r="AX391" s="12" t="s">
        <v>80</v>
      </c>
      <c r="AY391" s="147" t="s">
        <v>152</v>
      </c>
    </row>
    <row r="392" spans="2:65" s="13" customFormat="1" ht="11.25">
      <c r="B392" s="152"/>
      <c r="D392" s="146" t="s">
        <v>164</v>
      </c>
      <c r="E392" s="153" t="s">
        <v>1</v>
      </c>
      <c r="F392" s="154" t="s">
        <v>1097</v>
      </c>
      <c r="H392" s="155">
        <v>109.59</v>
      </c>
      <c r="I392" s="156"/>
      <c r="L392" s="152"/>
      <c r="M392" s="157"/>
      <c r="T392" s="158"/>
      <c r="AT392" s="153" t="s">
        <v>164</v>
      </c>
      <c r="AU392" s="153" t="s">
        <v>90</v>
      </c>
      <c r="AV392" s="13" t="s">
        <v>90</v>
      </c>
      <c r="AW392" s="13" t="s">
        <v>34</v>
      </c>
      <c r="AX392" s="13" t="s">
        <v>80</v>
      </c>
      <c r="AY392" s="153" t="s">
        <v>152</v>
      </c>
    </row>
    <row r="393" spans="2:65" s="14" customFormat="1" ht="11.25">
      <c r="B393" s="159"/>
      <c r="D393" s="146" t="s">
        <v>164</v>
      </c>
      <c r="E393" s="160" t="s">
        <v>1</v>
      </c>
      <c r="F393" s="161" t="s">
        <v>169</v>
      </c>
      <c r="H393" s="162">
        <v>109.59</v>
      </c>
      <c r="I393" s="163"/>
      <c r="L393" s="159"/>
      <c r="M393" s="164"/>
      <c r="T393" s="165"/>
      <c r="AT393" s="160" t="s">
        <v>164</v>
      </c>
      <c r="AU393" s="160" t="s">
        <v>90</v>
      </c>
      <c r="AV393" s="14" t="s">
        <v>161</v>
      </c>
      <c r="AW393" s="14" t="s">
        <v>34</v>
      </c>
      <c r="AX393" s="14" t="s">
        <v>88</v>
      </c>
      <c r="AY393" s="160" t="s">
        <v>152</v>
      </c>
    </row>
    <row r="394" spans="2:65" s="1" customFormat="1" ht="24.2" customHeight="1">
      <c r="B394" s="32"/>
      <c r="C394" s="173" t="s">
        <v>403</v>
      </c>
      <c r="D394" s="173" t="s">
        <v>247</v>
      </c>
      <c r="E394" s="174" t="s">
        <v>1098</v>
      </c>
      <c r="F394" s="175" t="s">
        <v>1099</v>
      </c>
      <c r="G394" s="176" t="s">
        <v>258</v>
      </c>
      <c r="H394" s="177">
        <v>112.878</v>
      </c>
      <c r="I394" s="178"/>
      <c r="J394" s="179">
        <f>ROUND(I394*H394,2)</f>
        <v>0</v>
      </c>
      <c r="K394" s="175" t="s">
        <v>160</v>
      </c>
      <c r="L394" s="180"/>
      <c r="M394" s="181" t="s">
        <v>1</v>
      </c>
      <c r="N394" s="182" t="s">
        <v>45</v>
      </c>
      <c r="P394" s="141">
        <f>O394*H394</f>
        <v>0</v>
      </c>
      <c r="Q394" s="141">
        <v>2.6700000000000001E-3</v>
      </c>
      <c r="R394" s="141">
        <f>Q394*H394</f>
        <v>0.30138426000000001</v>
      </c>
      <c r="S394" s="141">
        <v>0</v>
      </c>
      <c r="T394" s="142">
        <f>S394*H394</f>
        <v>0</v>
      </c>
      <c r="AR394" s="143" t="s">
        <v>221</v>
      </c>
      <c r="AT394" s="143" t="s">
        <v>247</v>
      </c>
      <c r="AU394" s="143" t="s">
        <v>90</v>
      </c>
      <c r="AY394" s="17" t="s">
        <v>152</v>
      </c>
      <c r="BE394" s="144">
        <f>IF(N394="základní",J394,0)</f>
        <v>0</v>
      </c>
      <c r="BF394" s="144">
        <f>IF(N394="snížená",J394,0)</f>
        <v>0</v>
      </c>
      <c r="BG394" s="144">
        <f>IF(N394="zákl. přenesená",J394,0)</f>
        <v>0</v>
      </c>
      <c r="BH394" s="144">
        <f>IF(N394="sníž. přenesená",J394,0)</f>
        <v>0</v>
      </c>
      <c r="BI394" s="144">
        <f>IF(N394="nulová",J394,0)</f>
        <v>0</v>
      </c>
      <c r="BJ394" s="17" t="s">
        <v>88</v>
      </c>
      <c r="BK394" s="144">
        <f>ROUND(I394*H394,2)</f>
        <v>0</v>
      </c>
      <c r="BL394" s="17" t="s">
        <v>161</v>
      </c>
      <c r="BM394" s="143" t="s">
        <v>1100</v>
      </c>
    </row>
    <row r="395" spans="2:65" s="12" customFormat="1" ht="11.25">
      <c r="B395" s="145"/>
      <c r="D395" s="146" t="s">
        <v>164</v>
      </c>
      <c r="E395" s="147" t="s">
        <v>1</v>
      </c>
      <c r="F395" s="148" t="s">
        <v>1096</v>
      </c>
      <c r="H395" s="147" t="s">
        <v>1</v>
      </c>
      <c r="I395" s="149"/>
      <c r="L395" s="145"/>
      <c r="M395" s="150"/>
      <c r="T395" s="151"/>
      <c r="AT395" s="147" t="s">
        <v>164</v>
      </c>
      <c r="AU395" s="147" t="s">
        <v>90</v>
      </c>
      <c r="AV395" s="12" t="s">
        <v>88</v>
      </c>
      <c r="AW395" s="12" t="s">
        <v>34</v>
      </c>
      <c r="AX395" s="12" t="s">
        <v>80</v>
      </c>
      <c r="AY395" s="147" t="s">
        <v>152</v>
      </c>
    </row>
    <row r="396" spans="2:65" s="13" customFormat="1" ht="11.25">
      <c r="B396" s="152"/>
      <c r="D396" s="146" t="s">
        <v>164</v>
      </c>
      <c r="E396" s="153" t="s">
        <v>1</v>
      </c>
      <c r="F396" s="154" t="s">
        <v>1097</v>
      </c>
      <c r="H396" s="155">
        <v>109.59</v>
      </c>
      <c r="I396" s="156"/>
      <c r="L396" s="152"/>
      <c r="M396" s="157"/>
      <c r="T396" s="158"/>
      <c r="AT396" s="153" t="s">
        <v>164</v>
      </c>
      <c r="AU396" s="153" t="s">
        <v>90</v>
      </c>
      <c r="AV396" s="13" t="s">
        <v>90</v>
      </c>
      <c r="AW396" s="13" t="s">
        <v>34</v>
      </c>
      <c r="AX396" s="13" t="s">
        <v>80</v>
      </c>
      <c r="AY396" s="153" t="s">
        <v>152</v>
      </c>
    </row>
    <row r="397" spans="2:65" s="14" customFormat="1" ht="11.25">
      <c r="B397" s="159"/>
      <c r="D397" s="146" t="s">
        <v>164</v>
      </c>
      <c r="E397" s="160" t="s">
        <v>1</v>
      </c>
      <c r="F397" s="161" t="s">
        <v>169</v>
      </c>
      <c r="H397" s="162">
        <v>109.59</v>
      </c>
      <c r="I397" s="163"/>
      <c r="L397" s="159"/>
      <c r="M397" s="164"/>
      <c r="T397" s="165"/>
      <c r="AT397" s="160" t="s">
        <v>164</v>
      </c>
      <c r="AU397" s="160" t="s">
        <v>90</v>
      </c>
      <c r="AV397" s="14" t="s">
        <v>161</v>
      </c>
      <c r="AW397" s="14" t="s">
        <v>34</v>
      </c>
      <c r="AX397" s="14" t="s">
        <v>88</v>
      </c>
      <c r="AY397" s="160" t="s">
        <v>152</v>
      </c>
    </row>
    <row r="398" spans="2:65" s="13" customFormat="1" ht="11.25">
      <c r="B398" s="152"/>
      <c r="D398" s="146" t="s">
        <v>164</v>
      </c>
      <c r="F398" s="154" t="s">
        <v>1101</v>
      </c>
      <c r="H398" s="155">
        <v>112.878</v>
      </c>
      <c r="I398" s="156"/>
      <c r="L398" s="152"/>
      <c r="M398" s="157"/>
      <c r="T398" s="158"/>
      <c r="AT398" s="153" t="s">
        <v>164</v>
      </c>
      <c r="AU398" s="153" t="s">
        <v>90</v>
      </c>
      <c r="AV398" s="13" t="s">
        <v>90</v>
      </c>
      <c r="AW398" s="13" t="s">
        <v>4</v>
      </c>
      <c r="AX398" s="13" t="s">
        <v>88</v>
      </c>
      <c r="AY398" s="153" t="s">
        <v>152</v>
      </c>
    </row>
    <row r="399" spans="2:65" s="1" customFormat="1" ht="33" customHeight="1">
      <c r="B399" s="32"/>
      <c r="C399" s="132" t="s">
        <v>407</v>
      </c>
      <c r="D399" s="132" t="s">
        <v>156</v>
      </c>
      <c r="E399" s="133" t="s">
        <v>1102</v>
      </c>
      <c r="F399" s="134" t="s">
        <v>1103</v>
      </c>
      <c r="G399" s="135" t="s">
        <v>401</v>
      </c>
      <c r="H399" s="136">
        <v>96</v>
      </c>
      <c r="I399" s="137"/>
      <c r="J399" s="138">
        <f>ROUND(I399*H399,2)</f>
        <v>0</v>
      </c>
      <c r="K399" s="134" t="s">
        <v>160</v>
      </c>
      <c r="L399" s="32"/>
      <c r="M399" s="139" t="s">
        <v>1</v>
      </c>
      <c r="N399" s="140" t="s">
        <v>45</v>
      </c>
      <c r="P399" s="141">
        <f>O399*H399</f>
        <v>0</v>
      </c>
      <c r="Q399" s="141">
        <v>0</v>
      </c>
      <c r="R399" s="141">
        <f>Q399*H399</f>
        <v>0</v>
      </c>
      <c r="S399" s="141">
        <v>0</v>
      </c>
      <c r="T399" s="142">
        <f>S399*H399</f>
        <v>0</v>
      </c>
      <c r="AR399" s="143" t="s">
        <v>161</v>
      </c>
      <c r="AT399" s="143" t="s">
        <v>156</v>
      </c>
      <c r="AU399" s="143" t="s">
        <v>90</v>
      </c>
      <c r="AY399" s="17" t="s">
        <v>152</v>
      </c>
      <c r="BE399" s="144">
        <f>IF(N399="základní",J399,0)</f>
        <v>0</v>
      </c>
      <c r="BF399" s="144">
        <f>IF(N399="snížená",J399,0)</f>
        <v>0</v>
      </c>
      <c r="BG399" s="144">
        <f>IF(N399="zákl. přenesená",J399,0)</f>
        <v>0</v>
      </c>
      <c r="BH399" s="144">
        <f>IF(N399="sníž. přenesená",J399,0)</f>
        <v>0</v>
      </c>
      <c r="BI399" s="144">
        <f>IF(N399="nulová",J399,0)</f>
        <v>0</v>
      </c>
      <c r="BJ399" s="17" t="s">
        <v>88</v>
      </c>
      <c r="BK399" s="144">
        <f>ROUND(I399*H399,2)</f>
        <v>0</v>
      </c>
      <c r="BL399" s="17" t="s">
        <v>161</v>
      </c>
      <c r="BM399" s="143" t="s">
        <v>602</v>
      </c>
    </row>
    <row r="400" spans="2:65" s="12" customFormat="1" ht="11.25">
      <c r="B400" s="145"/>
      <c r="D400" s="146" t="s">
        <v>164</v>
      </c>
      <c r="E400" s="147" t="s">
        <v>1</v>
      </c>
      <c r="F400" s="148" t="s">
        <v>1104</v>
      </c>
      <c r="H400" s="147" t="s">
        <v>1</v>
      </c>
      <c r="I400" s="149"/>
      <c r="L400" s="145"/>
      <c r="M400" s="150"/>
      <c r="T400" s="151"/>
      <c r="AT400" s="147" t="s">
        <v>164</v>
      </c>
      <c r="AU400" s="147" t="s">
        <v>90</v>
      </c>
      <c r="AV400" s="12" t="s">
        <v>88</v>
      </c>
      <c r="AW400" s="12" t="s">
        <v>34</v>
      </c>
      <c r="AX400" s="12" t="s">
        <v>80</v>
      </c>
      <c r="AY400" s="147" t="s">
        <v>152</v>
      </c>
    </row>
    <row r="401" spans="2:65" s="13" customFormat="1" ht="11.25">
      <c r="B401" s="152"/>
      <c r="D401" s="146" t="s">
        <v>164</v>
      </c>
      <c r="E401" s="153" t="s">
        <v>1</v>
      </c>
      <c r="F401" s="154" t="s">
        <v>1105</v>
      </c>
      <c r="H401" s="155">
        <v>96</v>
      </c>
      <c r="I401" s="156"/>
      <c r="L401" s="152"/>
      <c r="M401" s="157"/>
      <c r="T401" s="158"/>
      <c r="AT401" s="153" t="s">
        <v>164</v>
      </c>
      <c r="AU401" s="153" t="s">
        <v>90</v>
      </c>
      <c r="AV401" s="13" t="s">
        <v>90</v>
      </c>
      <c r="AW401" s="13" t="s">
        <v>34</v>
      </c>
      <c r="AX401" s="13" t="s">
        <v>80</v>
      </c>
      <c r="AY401" s="153" t="s">
        <v>152</v>
      </c>
    </row>
    <row r="402" spans="2:65" s="14" customFormat="1" ht="11.25">
      <c r="B402" s="159"/>
      <c r="D402" s="146" t="s">
        <v>164</v>
      </c>
      <c r="E402" s="160" t="s">
        <v>1</v>
      </c>
      <c r="F402" s="161" t="s">
        <v>169</v>
      </c>
      <c r="H402" s="162">
        <v>96</v>
      </c>
      <c r="I402" s="163"/>
      <c r="L402" s="159"/>
      <c r="M402" s="164"/>
      <c r="T402" s="165"/>
      <c r="AT402" s="160" t="s">
        <v>164</v>
      </c>
      <c r="AU402" s="160" t="s">
        <v>90</v>
      </c>
      <c r="AV402" s="14" t="s">
        <v>161</v>
      </c>
      <c r="AW402" s="14" t="s">
        <v>34</v>
      </c>
      <c r="AX402" s="14" t="s">
        <v>88</v>
      </c>
      <c r="AY402" s="160" t="s">
        <v>152</v>
      </c>
    </row>
    <row r="403" spans="2:65" s="1" customFormat="1" ht="16.5" customHeight="1">
      <c r="B403" s="32"/>
      <c r="C403" s="173" t="s">
        <v>411</v>
      </c>
      <c r="D403" s="173" t="s">
        <v>247</v>
      </c>
      <c r="E403" s="174" t="s">
        <v>1106</v>
      </c>
      <c r="F403" s="175" t="s">
        <v>1107</v>
      </c>
      <c r="G403" s="176" t="s">
        <v>401</v>
      </c>
      <c r="H403" s="177">
        <v>52.8</v>
      </c>
      <c r="I403" s="178"/>
      <c r="J403" s="179">
        <f>ROUND(I403*H403,2)</f>
        <v>0</v>
      </c>
      <c r="K403" s="175" t="s">
        <v>160</v>
      </c>
      <c r="L403" s="180"/>
      <c r="M403" s="181" t="s">
        <v>1</v>
      </c>
      <c r="N403" s="182" t="s">
        <v>45</v>
      </c>
      <c r="P403" s="141">
        <f>O403*H403</f>
        <v>0</v>
      </c>
      <c r="Q403" s="141">
        <v>5.4000000000000001E-4</v>
      </c>
      <c r="R403" s="141">
        <f>Q403*H403</f>
        <v>2.8511999999999999E-2</v>
      </c>
      <c r="S403" s="141">
        <v>0</v>
      </c>
      <c r="T403" s="142">
        <f>S403*H403</f>
        <v>0</v>
      </c>
      <c r="AR403" s="143" t="s">
        <v>221</v>
      </c>
      <c r="AT403" s="143" t="s">
        <v>247</v>
      </c>
      <c r="AU403" s="143" t="s">
        <v>90</v>
      </c>
      <c r="AY403" s="17" t="s">
        <v>152</v>
      </c>
      <c r="BE403" s="144">
        <f>IF(N403="základní",J403,0)</f>
        <v>0</v>
      </c>
      <c r="BF403" s="144">
        <f>IF(N403="snížená",J403,0)</f>
        <v>0</v>
      </c>
      <c r="BG403" s="144">
        <f>IF(N403="zákl. přenesená",J403,0)</f>
        <v>0</v>
      </c>
      <c r="BH403" s="144">
        <f>IF(N403="sníž. přenesená",J403,0)</f>
        <v>0</v>
      </c>
      <c r="BI403" s="144">
        <f>IF(N403="nulová",J403,0)</f>
        <v>0</v>
      </c>
      <c r="BJ403" s="17" t="s">
        <v>88</v>
      </c>
      <c r="BK403" s="144">
        <f>ROUND(I403*H403,2)</f>
        <v>0</v>
      </c>
      <c r="BL403" s="17" t="s">
        <v>161</v>
      </c>
      <c r="BM403" s="143" t="s">
        <v>618</v>
      </c>
    </row>
    <row r="404" spans="2:65" s="13" customFormat="1" ht="11.25">
      <c r="B404" s="152"/>
      <c r="D404" s="146" t="s">
        <v>164</v>
      </c>
      <c r="E404" s="153" t="s">
        <v>1</v>
      </c>
      <c r="F404" s="154" t="s">
        <v>1108</v>
      </c>
      <c r="H404" s="155">
        <v>52.8</v>
      </c>
      <c r="I404" s="156"/>
      <c r="L404" s="152"/>
      <c r="M404" s="157"/>
      <c r="T404" s="158"/>
      <c r="AT404" s="153" t="s">
        <v>164</v>
      </c>
      <c r="AU404" s="153" t="s">
        <v>90</v>
      </c>
      <c r="AV404" s="13" t="s">
        <v>90</v>
      </c>
      <c r="AW404" s="13" t="s">
        <v>34</v>
      </c>
      <c r="AX404" s="13" t="s">
        <v>80</v>
      </c>
      <c r="AY404" s="153" t="s">
        <v>152</v>
      </c>
    </row>
    <row r="405" spans="2:65" s="14" customFormat="1" ht="11.25">
      <c r="B405" s="159"/>
      <c r="D405" s="146" t="s">
        <v>164</v>
      </c>
      <c r="E405" s="160" t="s">
        <v>1</v>
      </c>
      <c r="F405" s="161" t="s">
        <v>169</v>
      </c>
      <c r="H405" s="162">
        <v>52.8</v>
      </c>
      <c r="I405" s="163"/>
      <c r="L405" s="159"/>
      <c r="M405" s="164"/>
      <c r="T405" s="165"/>
      <c r="AT405" s="160" t="s">
        <v>164</v>
      </c>
      <c r="AU405" s="160" t="s">
        <v>90</v>
      </c>
      <c r="AV405" s="14" t="s">
        <v>161</v>
      </c>
      <c r="AW405" s="14" t="s">
        <v>34</v>
      </c>
      <c r="AX405" s="14" t="s">
        <v>88</v>
      </c>
      <c r="AY405" s="160" t="s">
        <v>152</v>
      </c>
    </row>
    <row r="406" spans="2:65" s="1" customFormat="1" ht="16.5" customHeight="1">
      <c r="B406" s="32"/>
      <c r="C406" s="173" t="s">
        <v>417</v>
      </c>
      <c r="D406" s="173" t="s">
        <v>247</v>
      </c>
      <c r="E406" s="174" t="s">
        <v>1109</v>
      </c>
      <c r="F406" s="175" t="s">
        <v>1110</v>
      </c>
      <c r="G406" s="176" t="s">
        <v>401</v>
      </c>
      <c r="H406" s="177">
        <v>52.8</v>
      </c>
      <c r="I406" s="178"/>
      <c r="J406" s="179">
        <f>ROUND(I406*H406,2)</f>
        <v>0</v>
      </c>
      <c r="K406" s="175" t="s">
        <v>160</v>
      </c>
      <c r="L406" s="180"/>
      <c r="M406" s="181" t="s">
        <v>1</v>
      </c>
      <c r="N406" s="182" t="s">
        <v>45</v>
      </c>
      <c r="P406" s="141">
        <f>O406*H406</f>
        <v>0</v>
      </c>
      <c r="Q406" s="141">
        <v>6.4999999999999997E-4</v>
      </c>
      <c r="R406" s="141">
        <f>Q406*H406</f>
        <v>3.4319999999999996E-2</v>
      </c>
      <c r="S406" s="141">
        <v>0</v>
      </c>
      <c r="T406" s="142">
        <f>S406*H406</f>
        <v>0</v>
      </c>
      <c r="AR406" s="143" t="s">
        <v>221</v>
      </c>
      <c r="AT406" s="143" t="s">
        <v>247</v>
      </c>
      <c r="AU406" s="143" t="s">
        <v>90</v>
      </c>
      <c r="AY406" s="17" t="s">
        <v>152</v>
      </c>
      <c r="BE406" s="144">
        <f>IF(N406="základní",J406,0)</f>
        <v>0</v>
      </c>
      <c r="BF406" s="144">
        <f>IF(N406="snížená",J406,0)</f>
        <v>0</v>
      </c>
      <c r="BG406" s="144">
        <f>IF(N406="zákl. přenesená",J406,0)</f>
        <v>0</v>
      </c>
      <c r="BH406" s="144">
        <f>IF(N406="sníž. přenesená",J406,0)</f>
        <v>0</v>
      </c>
      <c r="BI406" s="144">
        <f>IF(N406="nulová",J406,0)</f>
        <v>0</v>
      </c>
      <c r="BJ406" s="17" t="s">
        <v>88</v>
      </c>
      <c r="BK406" s="144">
        <f>ROUND(I406*H406,2)</f>
        <v>0</v>
      </c>
      <c r="BL406" s="17" t="s">
        <v>161</v>
      </c>
      <c r="BM406" s="143" t="s">
        <v>630</v>
      </c>
    </row>
    <row r="407" spans="2:65" s="13" customFormat="1" ht="11.25">
      <c r="B407" s="152"/>
      <c r="D407" s="146" t="s">
        <v>164</v>
      </c>
      <c r="E407" s="153" t="s">
        <v>1</v>
      </c>
      <c r="F407" s="154" t="s">
        <v>1108</v>
      </c>
      <c r="H407" s="155">
        <v>52.8</v>
      </c>
      <c r="I407" s="156"/>
      <c r="L407" s="152"/>
      <c r="M407" s="157"/>
      <c r="T407" s="158"/>
      <c r="AT407" s="153" t="s">
        <v>164</v>
      </c>
      <c r="AU407" s="153" t="s">
        <v>90</v>
      </c>
      <c r="AV407" s="13" t="s">
        <v>90</v>
      </c>
      <c r="AW407" s="13" t="s">
        <v>34</v>
      </c>
      <c r="AX407" s="13" t="s">
        <v>80</v>
      </c>
      <c r="AY407" s="153" t="s">
        <v>152</v>
      </c>
    </row>
    <row r="408" spans="2:65" s="14" customFormat="1" ht="11.25">
      <c r="B408" s="159"/>
      <c r="D408" s="146" t="s">
        <v>164</v>
      </c>
      <c r="E408" s="160" t="s">
        <v>1</v>
      </c>
      <c r="F408" s="161" t="s">
        <v>169</v>
      </c>
      <c r="H408" s="162">
        <v>52.8</v>
      </c>
      <c r="I408" s="163"/>
      <c r="L408" s="159"/>
      <c r="M408" s="164"/>
      <c r="T408" s="165"/>
      <c r="AT408" s="160" t="s">
        <v>164</v>
      </c>
      <c r="AU408" s="160" t="s">
        <v>90</v>
      </c>
      <c r="AV408" s="14" t="s">
        <v>161</v>
      </c>
      <c r="AW408" s="14" t="s">
        <v>34</v>
      </c>
      <c r="AX408" s="14" t="s">
        <v>88</v>
      </c>
      <c r="AY408" s="160" t="s">
        <v>152</v>
      </c>
    </row>
    <row r="409" spans="2:65" s="1" customFormat="1" ht="24.2" customHeight="1">
      <c r="B409" s="32"/>
      <c r="C409" s="132" t="s">
        <v>421</v>
      </c>
      <c r="D409" s="132" t="s">
        <v>156</v>
      </c>
      <c r="E409" s="133" t="s">
        <v>1111</v>
      </c>
      <c r="F409" s="134" t="s">
        <v>1112</v>
      </c>
      <c r="G409" s="135" t="s">
        <v>401</v>
      </c>
      <c r="H409" s="136">
        <v>72</v>
      </c>
      <c r="I409" s="137"/>
      <c r="J409" s="138">
        <f>ROUND(I409*H409,2)</f>
        <v>0</v>
      </c>
      <c r="K409" s="134" t="s">
        <v>160</v>
      </c>
      <c r="L409" s="32"/>
      <c r="M409" s="139" t="s">
        <v>1</v>
      </c>
      <c r="N409" s="140" t="s">
        <v>45</v>
      </c>
      <c r="P409" s="141">
        <f>O409*H409</f>
        <v>0</v>
      </c>
      <c r="Q409" s="141">
        <v>1.0189999999999999E-2</v>
      </c>
      <c r="R409" s="141">
        <f>Q409*H409</f>
        <v>0.73368</v>
      </c>
      <c r="S409" s="141">
        <v>0</v>
      </c>
      <c r="T409" s="142">
        <f>S409*H409</f>
        <v>0</v>
      </c>
      <c r="AR409" s="143" t="s">
        <v>161</v>
      </c>
      <c r="AT409" s="143" t="s">
        <v>156</v>
      </c>
      <c r="AU409" s="143" t="s">
        <v>90</v>
      </c>
      <c r="AY409" s="17" t="s">
        <v>152</v>
      </c>
      <c r="BE409" s="144">
        <f>IF(N409="základní",J409,0)</f>
        <v>0</v>
      </c>
      <c r="BF409" s="144">
        <f>IF(N409="snížená",J409,0)</f>
        <v>0</v>
      </c>
      <c r="BG409" s="144">
        <f>IF(N409="zákl. přenesená",J409,0)</f>
        <v>0</v>
      </c>
      <c r="BH409" s="144">
        <f>IF(N409="sníž. přenesená",J409,0)</f>
        <v>0</v>
      </c>
      <c r="BI409" s="144">
        <f>IF(N409="nulová",J409,0)</f>
        <v>0</v>
      </c>
      <c r="BJ409" s="17" t="s">
        <v>88</v>
      </c>
      <c r="BK409" s="144">
        <f>ROUND(I409*H409,2)</f>
        <v>0</v>
      </c>
      <c r="BL409" s="17" t="s">
        <v>161</v>
      </c>
      <c r="BM409" s="143" t="s">
        <v>641</v>
      </c>
    </row>
    <row r="410" spans="2:65" s="12" customFormat="1" ht="11.25">
      <c r="B410" s="145"/>
      <c r="D410" s="146" t="s">
        <v>164</v>
      </c>
      <c r="E410" s="147" t="s">
        <v>1</v>
      </c>
      <c r="F410" s="148" t="s">
        <v>1113</v>
      </c>
      <c r="H410" s="147" t="s">
        <v>1</v>
      </c>
      <c r="I410" s="149"/>
      <c r="L410" s="145"/>
      <c r="M410" s="150"/>
      <c r="T410" s="151"/>
      <c r="AT410" s="147" t="s">
        <v>164</v>
      </c>
      <c r="AU410" s="147" t="s">
        <v>90</v>
      </c>
      <c r="AV410" s="12" t="s">
        <v>88</v>
      </c>
      <c r="AW410" s="12" t="s">
        <v>34</v>
      </c>
      <c r="AX410" s="12" t="s">
        <v>80</v>
      </c>
      <c r="AY410" s="147" t="s">
        <v>152</v>
      </c>
    </row>
    <row r="411" spans="2:65" s="12" customFormat="1" ht="11.25">
      <c r="B411" s="145"/>
      <c r="D411" s="146" t="s">
        <v>164</v>
      </c>
      <c r="E411" s="147" t="s">
        <v>1</v>
      </c>
      <c r="F411" s="148" t="s">
        <v>1114</v>
      </c>
      <c r="H411" s="147" t="s">
        <v>1</v>
      </c>
      <c r="I411" s="149"/>
      <c r="L411" s="145"/>
      <c r="M411" s="150"/>
      <c r="T411" s="151"/>
      <c r="AT411" s="147" t="s">
        <v>164</v>
      </c>
      <c r="AU411" s="147" t="s">
        <v>90</v>
      </c>
      <c r="AV411" s="12" t="s">
        <v>88</v>
      </c>
      <c r="AW411" s="12" t="s">
        <v>34</v>
      </c>
      <c r="AX411" s="12" t="s">
        <v>80</v>
      </c>
      <c r="AY411" s="147" t="s">
        <v>152</v>
      </c>
    </row>
    <row r="412" spans="2:65" s="13" customFormat="1" ht="11.25">
      <c r="B412" s="152"/>
      <c r="D412" s="146" t="s">
        <v>164</v>
      </c>
      <c r="E412" s="153" t="s">
        <v>1</v>
      </c>
      <c r="F412" s="154" t="s">
        <v>1115</v>
      </c>
      <c r="H412" s="155">
        <v>72</v>
      </c>
      <c r="I412" s="156"/>
      <c r="L412" s="152"/>
      <c r="M412" s="157"/>
      <c r="T412" s="158"/>
      <c r="AT412" s="153" t="s">
        <v>164</v>
      </c>
      <c r="AU412" s="153" t="s">
        <v>90</v>
      </c>
      <c r="AV412" s="13" t="s">
        <v>90</v>
      </c>
      <c r="AW412" s="13" t="s">
        <v>34</v>
      </c>
      <c r="AX412" s="13" t="s">
        <v>80</v>
      </c>
      <c r="AY412" s="153" t="s">
        <v>152</v>
      </c>
    </row>
    <row r="413" spans="2:65" s="14" customFormat="1" ht="11.25">
      <c r="B413" s="159"/>
      <c r="D413" s="146" t="s">
        <v>164</v>
      </c>
      <c r="E413" s="160" t="s">
        <v>1</v>
      </c>
      <c r="F413" s="161" t="s">
        <v>169</v>
      </c>
      <c r="H413" s="162">
        <v>72</v>
      </c>
      <c r="I413" s="163"/>
      <c r="L413" s="159"/>
      <c r="M413" s="164"/>
      <c r="T413" s="165"/>
      <c r="AT413" s="160" t="s">
        <v>164</v>
      </c>
      <c r="AU413" s="160" t="s">
        <v>90</v>
      </c>
      <c r="AV413" s="14" t="s">
        <v>161</v>
      </c>
      <c r="AW413" s="14" t="s">
        <v>34</v>
      </c>
      <c r="AX413" s="14" t="s">
        <v>88</v>
      </c>
      <c r="AY413" s="160" t="s">
        <v>152</v>
      </c>
    </row>
    <row r="414" spans="2:65" s="1" customFormat="1" ht="24.2" customHeight="1">
      <c r="B414" s="32"/>
      <c r="C414" s="173" t="s">
        <v>425</v>
      </c>
      <c r="D414" s="173" t="s">
        <v>247</v>
      </c>
      <c r="E414" s="174" t="s">
        <v>1116</v>
      </c>
      <c r="F414" s="175" t="s">
        <v>1117</v>
      </c>
      <c r="G414" s="176" t="s">
        <v>401</v>
      </c>
      <c r="H414" s="177">
        <v>3.03</v>
      </c>
      <c r="I414" s="178"/>
      <c r="J414" s="179">
        <f>ROUND(I414*H414,2)</f>
        <v>0</v>
      </c>
      <c r="K414" s="175" t="s">
        <v>160</v>
      </c>
      <c r="L414" s="180"/>
      <c r="M414" s="181" t="s">
        <v>1</v>
      </c>
      <c r="N414" s="182" t="s">
        <v>45</v>
      </c>
      <c r="P414" s="141">
        <f>O414*H414</f>
        <v>0</v>
      </c>
      <c r="Q414" s="141">
        <v>2.8000000000000001E-2</v>
      </c>
      <c r="R414" s="141">
        <f>Q414*H414</f>
        <v>8.4839999999999999E-2</v>
      </c>
      <c r="S414" s="141">
        <v>0</v>
      </c>
      <c r="T414" s="142">
        <f>S414*H414</f>
        <v>0</v>
      </c>
      <c r="AR414" s="143" t="s">
        <v>221</v>
      </c>
      <c r="AT414" s="143" t="s">
        <v>247</v>
      </c>
      <c r="AU414" s="143" t="s">
        <v>90</v>
      </c>
      <c r="AY414" s="17" t="s">
        <v>152</v>
      </c>
      <c r="BE414" s="144">
        <f>IF(N414="základní",J414,0)</f>
        <v>0</v>
      </c>
      <c r="BF414" s="144">
        <f>IF(N414="snížená",J414,0)</f>
        <v>0</v>
      </c>
      <c r="BG414" s="144">
        <f>IF(N414="zákl. přenesená",J414,0)</f>
        <v>0</v>
      </c>
      <c r="BH414" s="144">
        <f>IF(N414="sníž. přenesená",J414,0)</f>
        <v>0</v>
      </c>
      <c r="BI414" s="144">
        <f>IF(N414="nulová",J414,0)</f>
        <v>0</v>
      </c>
      <c r="BJ414" s="17" t="s">
        <v>88</v>
      </c>
      <c r="BK414" s="144">
        <f>ROUND(I414*H414,2)</f>
        <v>0</v>
      </c>
      <c r="BL414" s="17" t="s">
        <v>161</v>
      </c>
      <c r="BM414" s="143" t="s">
        <v>652</v>
      </c>
    </row>
    <row r="415" spans="2:65" s="12" customFormat="1" ht="11.25">
      <c r="B415" s="145"/>
      <c r="D415" s="146" t="s">
        <v>164</v>
      </c>
      <c r="E415" s="147" t="s">
        <v>1</v>
      </c>
      <c r="F415" s="148" t="s">
        <v>1118</v>
      </c>
      <c r="H415" s="147" t="s">
        <v>1</v>
      </c>
      <c r="I415" s="149"/>
      <c r="L415" s="145"/>
      <c r="M415" s="150"/>
      <c r="T415" s="151"/>
      <c r="AT415" s="147" t="s">
        <v>164</v>
      </c>
      <c r="AU415" s="147" t="s">
        <v>90</v>
      </c>
      <c r="AV415" s="12" t="s">
        <v>88</v>
      </c>
      <c r="AW415" s="12" t="s">
        <v>34</v>
      </c>
      <c r="AX415" s="12" t="s">
        <v>80</v>
      </c>
      <c r="AY415" s="147" t="s">
        <v>152</v>
      </c>
    </row>
    <row r="416" spans="2:65" s="13" customFormat="1" ht="11.25">
      <c r="B416" s="152"/>
      <c r="D416" s="146" t="s">
        <v>164</v>
      </c>
      <c r="E416" s="153" t="s">
        <v>1</v>
      </c>
      <c r="F416" s="154" t="s">
        <v>1119</v>
      </c>
      <c r="H416" s="155">
        <v>3.03</v>
      </c>
      <c r="I416" s="156"/>
      <c r="L416" s="152"/>
      <c r="M416" s="157"/>
      <c r="T416" s="158"/>
      <c r="AT416" s="153" t="s">
        <v>164</v>
      </c>
      <c r="AU416" s="153" t="s">
        <v>90</v>
      </c>
      <c r="AV416" s="13" t="s">
        <v>90</v>
      </c>
      <c r="AW416" s="13" t="s">
        <v>34</v>
      </c>
      <c r="AX416" s="13" t="s">
        <v>80</v>
      </c>
      <c r="AY416" s="153" t="s">
        <v>152</v>
      </c>
    </row>
    <row r="417" spans="2:65" s="14" customFormat="1" ht="11.25">
      <c r="B417" s="159"/>
      <c r="D417" s="146" t="s">
        <v>164</v>
      </c>
      <c r="E417" s="160" t="s">
        <v>1</v>
      </c>
      <c r="F417" s="161" t="s">
        <v>169</v>
      </c>
      <c r="H417" s="162">
        <v>3.03</v>
      </c>
      <c r="I417" s="163"/>
      <c r="L417" s="159"/>
      <c r="M417" s="164"/>
      <c r="T417" s="165"/>
      <c r="AT417" s="160" t="s">
        <v>164</v>
      </c>
      <c r="AU417" s="160" t="s">
        <v>90</v>
      </c>
      <c r="AV417" s="14" t="s">
        <v>161</v>
      </c>
      <c r="AW417" s="14" t="s">
        <v>34</v>
      </c>
      <c r="AX417" s="14" t="s">
        <v>88</v>
      </c>
      <c r="AY417" s="160" t="s">
        <v>152</v>
      </c>
    </row>
    <row r="418" spans="2:65" s="1" customFormat="1" ht="24.2" customHeight="1">
      <c r="B418" s="32"/>
      <c r="C418" s="173" t="s">
        <v>429</v>
      </c>
      <c r="D418" s="173" t="s">
        <v>247</v>
      </c>
      <c r="E418" s="174" t="s">
        <v>1120</v>
      </c>
      <c r="F418" s="175" t="s">
        <v>1121</v>
      </c>
      <c r="G418" s="176" t="s">
        <v>401</v>
      </c>
      <c r="H418" s="177">
        <v>5.05</v>
      </c>
      <c r="I418" s="178"/>
      <c r="J418" s="179">
        <f>ROUND(I418*H418,2)</f>
        <v>0</v>
      </c>
      <c r="K418" s="175" t="s">
        <v>160</v>
      </c>
      <c r="L418" s="180"/>
      <c r="M418" s="181" t="s">
        <v>1</v>
      </c>
      <c r="N418" s="182" t="s">
        <v>45</v>
      </c>
      <c r="P418" s="141">
        <f>O418*H418</f>
        <v>0</v>
      </c>
      <c r="Q418" s="141">
        <v>0.04</v>
      </c>
      <c r="R418" s="141">
        <f>Q418*H418</f>
        <v>0.20199999999999999</v>
      </c>
      <c r="S418" s="141">
        <v>0</v>
      </c>
      <c r="T418" s="142">
        <f>S418*H418</f>
        <v>0</v>
      </c>
      <c r="AR418" s="143" t="s">
        <v>221</v>
      </c>
      <c r="AT418" s="143" t="s">
        <v>247</v>
      </c>
      <c r="AU418" s="143" t="s">
        <v>90</v>
      </c>
      <c r="AY418" s="17" t="s">
        <v>152</v>
      </c>
      <c r="BE418" s="144">
        <f>IF(N418="základní",J418,0)</f>
        <v>0</v>
      </c>
      <c r="BF418" s="144">
        <f>IF(N418="snížená",J418,0)</f>
        <v>0</v>
      </c>
      <c r="BG418" s="144">
        <f>IF(N418="zákl. přenesená",J418,0)</f>
        <v>0</v>
      </c>
      <c r="BH418" s="144">
        <f>IF(N418="sníž. přenesená",J418,0)</f>
        <v>0</v>
      </c>
      <c r="BI418" s="144">
        <f>IF(N418="nulová",J418,0)</f>
        <v>0</v>
      </c>
      <c r="BJ418" s="17" t="s">
        <v>88</v>
      </c>
      <c r="BK418" s="144">
        <f>ROUND(I418*H418,2)</f>
        <v>0</v>
      </c>
      <c r="BL418" s="17" t="s">
        <v>161</v>
      </c>
      <c r="BM418" s="143" t="s">
        <v>669</v>
      </c>
    </row>
    <row r="419" spans="2:65" s="12" customFormat="1" ht="11.25">
      <c r="B419" s="145"/>
      <c r="D419" s="146" t="s">
        <v>164</v>
      </c>
      <c r="E419" s="147" t="s">
        <v>1</v>
      </c>
      <c r="F419" s="148" t="s">
        <v>1118</v>
      </c>
      <c r="H419" s="147" t="s">
        <v>1</v>
      </c>
      <c r="I419" s="149"/>
      <c r="L419" s="145"/>
      <c r="M419" s="150"/>
      <c r="T419" s="151"/>
      <c r="AT419" s="147" t="s">
        <v>164</v>
      </c>
      <c r="AU419" s="147" t="s">
        <v>90</v>
      </c>
      <c r="AV419" s="12" t="s">
        <v>88</v>
      </c>
      <c r="AW419" s="12" t="s">
        <v>34</v>
      </c>
      <c r="AX419" s="12" t="s">
        <v>80</v>
      </c>
      <c r="AY419" s="147" t="s">
        <v>152</v>
      </c>
    </row>
    <row r="420" spans="2:65" s="13" customFormat="1" ht="11.25">
      <c r="B420" s="152"/>
      <c r="D420" s="146" t="s">
        <v>164</v>
      </c>
      <c r="E420" s="153" t="s">
        <v>1</v>
      </c>
      <c r="F420" s="154" t="s">
        <v>1122</v>
      </c>
      <c r="H420" s="155">
        <v>5.05</v>
      </c>
      <c r="I420" s="156"/>
      <c r="L420" s="152"/>
      <c r="M420" s="157"/>
      <c r="T420" s="158"/>
      <c r="AT420" s="153" t="s">
        <v>164</v>
      </c>
      <c r="AU420" s="153" t="s">
        <v>90</v>
      </c>
      <c r="AV420" s="13" t="s">
        <v>90</v>
      </c>
      <c r="AW420" s="13" t="s">
        <v>34</v>
      </c>
      <c r="AX420" s="13" t="s">
        <v>80</v>
      </c>
      <c r="AY420" s="153" t="s">
        <v>152</v>
      </c>
    </row>
    <row r="421" spans="2:65" s="14" customFormat="1" ht="11.25">
      <c r="B421" s="159"/>
      <c r="D421" s="146" t="s">
        <v>164</v>
      </c>
      <c r="E421" s="160" t="s">
        <v>1</v>
      </c>
      <c r="F421" s="161" t="s">
        <v>169</v>
      </c>
      <c r="H421" s="162">
        <v>5.05</v>
      </c>
      <c r="I421" s="163"/>
      <c r="L421" s="159"/>
      <c r="M421" s="164"/>
      <c r="T421" s="165"/>
      <c r="AT421" s="160" t="s">
        <v>164</v>
      </c>
      <c r="AU421" s="160" t="s">
        <v>90</v>
      </c>
      <c r="AV421" s="14" t="s">
        <v>161</v>
      </c>
      <c r="AW421" s="14" t="s">
        <v>34</v>
      </c>
      <c r="AX421" s="14" t="s">
        <v>88</v>
      </c>
      <c r="AY421" s="160" t="s">
        <v>152</v>
      </c>
    </row>
    <row r="422" spans="2:65" s="1" customFormat="1" ht="24.2" customHeight="1">
      <c r="B422" s="32"/>
      <c r="C422" s="173" t="s">
        <v>433</v>
      </c>
      <c r="D422" s="173" t="s">
        <v>247</v>
      </c>
      <c r="E422" s="174" t="s">
        <v>1123</v>
      </c>
      <c r="F422" s="175" t="s">
        <v>1124</v>
      </c>
      <c r="G422" s="176" t="s">
        <v>401</v>
      </c>
      <c r="H422" s="177">
        <v>5.05</v>
      </c>
      <c r="I422" s="178"/>
      <c r="J422" s="179">
        <f>ROUND(I422*H422,2)</f>
        <v>0</v>
      </c>
      <c r="K422" s="175" t="s">
        <v>160</v>
      </c>
      <c r="L422" s="180"/>
      <c r="M422" s="181" t="s">
        <v>1</v>
      </c>
      <c r="N422" s="182" t="s">
        <v>45</v>
      </c>
      <c r="P422" s="141">
        <f>O422*H422</f>
        <v>0</v>
      </c>
      <c r="Q422" s="141">
        <v>5.0999999999999997E-2</v>
      </c>
      <c r="R422" s="141">
        <f>Q422*H422</f>
        <v>0.25755</v>
      </c>
      <c r="S422" s="141">
        <v>0</v>
      </c>
      <c r="T422" s="142">
        <f>S422*H422</f>
        <v>0</v>
      </c>
      <c r="AR422" s="143" t="s">
        <v>221</v>
      </c>
      <c r="AT422" s="143" t="s">
        <v>247</v>
      </c>
      <c r="AU422" s="143" t="s">
        <v>90</v>
      </c>
      <c r="AY422" s="17" t="s">
        <v>152</v>
      </c>
      <c r="BE422" s="144">
        <f>IF(N422="základní",J422,0)</f>
        <v>0</v>
      </c>
      <c r="BF422" s="144">
        <f>IF(N422="snížená",J422,0)</f>
        <v>0</v>
      </c>
      <c r="BG422" s="144">
        <f>IF(N422="zákl. přenesená",J422,0)</f>
        <v>0</v>
      </c>
      <c r="BH422" s="144">
        <f>IF(N422="sníž. přenesená",J422,0)</f>
        <v>0</v>
      </c>
      <c r="BI422" s="144">
        <f>IF(N422="nulová",J422,0)</f>
        <v>0</v>
      </c>
      <c r="BJ422" s="17" t="s">
        <v>88</v>
      </c>
      <c r="BK422" s="144">
        <f>ROUND(I422*H422,2)</f>
        <v>0</v>
      </c>
      <c r="BL422" s="17" t="s">
        <v>161</v>
      </c>
      <c r="BM422" s="143" t="s">
        <v>679</v>
      </c>
    </row>
    <row r="423" spans="2:65" s="12" customFormat="1" ht="11.25">
      <c r="B423" s="145"/>
      <c r="D423" s="146" t="s">
        <v>164</v>
      </c>
      <c r="E423" s="147" t="s">
        <v>1</v>
      </c>
      <c r="F423" s="148" t="s">
        <v>1118</v>
      </c>
      <c r="H423" s="147" t="s">
        <v>1</v>
      </c>
      <c r="I423" s="149"/>
      <c r="L423" s="145"/>
      <c r="M423" s="150"/>
      <c r="T423" s="151"/>
      <c r="AT423" s="147" t="s">
        <v>164</v>
      </c>
      <c r="AU423" s="147" t="s">
        <v>90</v>
      </c>
      <c r="AV423" s="12" t="s">
        <v>88</v>
      </c>
      <c r="AW423" s="12" t="s">
        <v>34</v>
      </c>
      <c r="AX423" s="12" t="s">
        <v>80</v>
      </c>
      <c r="AY423" s="147" t="s">
        <v>152</v>
      </c>
    </row>
    <row r="424" spans="2:65" s="13" customFormat="1" ht="11.25">
      <c r="B424" s="152"/>
      <c r="D424" s="146" t="s">
        <v>164</v>
      </c>
      <c r="E424" s="153" t="s">
        <v>1</v>
      </c>
      <c r="F424" s="154" t="s">
        <v>1122</v>
      </c>
      <c r="H424" s="155">
        <v>5.05</v>
      </c>
      <c r="I424" s="156"/>
      <c r="L424" s="152"/>
      <c r="M424" s="157"/>
      <c r="T424" s="158"/>
      <c r="AT424" s="153" t="s">
        <v>164</v>
      </c>
      <c r="AU424" s="153" t="s">
        <v>90</v>
      </c>
      <c r="AV424" s="13" t="s">
        <v>90</v>
      </c>
      <c r="AW424" s="13" t="s">
        <v>34</v>
      </c>
      <c r="AX424" s="13" t="s">
        <v>80</v>
      </c>
      <c r="AY424" s="153" t="s">
        <v>152</v>
      </c>
    </row>
    <row r="425" spans="2:65" s="14" customFormat="1" ht="11.25">
      <c r="B425" s="159"/>
      <c r="D425" s="146" t="s">
        <v>164</v>
      </c>
      <c r="E425" s="160" t="s">
        <v>1</v>
      </c>
      <c r="F425" s="161" t="s">
        <v>169</v>
      </c>
      <c r="H425" s="162">
        <v>5.05</v>
      </c>
      <c r="I425" s="163"/>
      <c r="L425" s="159"/>
      <c r="M425" s="164"/>
      <c r="T425" s="165"/>
      <c r="AT425" s="160" t="s">
        <v>164</v>
      </c>
      <c r="AU425" s="160" t="s">
        <v>90</v>
      </c>
      <c r="AV425" s="14" t="s">
        <v>161</v>
      </c>
      <c r="AW425" s="14" t="s">
        <v>34</v>
      </c>
      <c r="AX425" s="14" t="s">
        <v>88</v>
      </c>
      <c r="AY425" s="160" t="s">
        <v>152</v>
      </c>
    </row>
    <row r="426" spans="2:65" s="1" customFormat="1" ht="24.2" customHeight="1">
      <c r="B426" s="32"/>
      <c r="C426" s="173" t="s">
        <v>437</v>
      </c>
      <c r="D426" s="173" t="s">
        <v>247</v>
      </c>
      <c r="E426" s="174" t="s">
        <v>1125</v>
      </c>
      <c r="F426" s="175" t="s">
        <v>1126</v>
      </c>
      <c r="G426" s="176" t="s">
        <v>401</v>
      </c>
      <c r="H426" s="177">
        <v>9.09</v>
      </c>
      <c r="I426" s="178"/>
      <c r="J426" s="179">
        <f>ROUND(I426*H426,2)</f>
        <v>0</v>
      </c>
      <c r="K426" s="175" t="s">
        <v>160</v>
      </c>
      <c r="L426" s="180"/>
      <c r="M426" s="181" t="s">
        <v>1</v>
      </c>
      <c r="N426" s="182" t="s">
        <v>45</v>
      </c>
      <c r="P426" s="141">
        <f>O426*H426</f>
        <v>0</v>
      </c>
      <c r="Q426" s="141">
        <v>6.8000000000000005E-2</v>
      </c>
      <c r="R426" s="141">
        <f>Q426*H426</f>
        <v>0.61812</v>
      </c>
      <c r="S426" s="141">
        <v>0</v>
      </c>
      <c r="T426" s="142">
        <f>S426*H426</f>
        <v>0</v>
      </c>
      <c r="AR426" s="143" t="s">
        <v>221</v>
      </c>
      <c r="AT426" s="143" t="s">
        <v>247</v>
      </c>
      <c r="AU426" s="143" t="s">
        <v>90</v>
      </c>
      <c r="AY426" s="17" t="s">
        <v>152</v>
      </c>
      <c r="BE426" s="144">
        <f>IF(N426="základní",J426,0)</f>
        <v>0</v>
      </c>
      <c r="BF426" s="144">
        <f>IF(N426="snížená",J426,0)</f>
        <v>0</v>
      </c>
      <c r="BG426" s="144">
        <f>IF(N426="zákl. přenesená",J426,0)</f>
        <v>0</v>
      </c>
      <c r="BH426" s="144">
        <f>IF(N426="sníž. přenesená",J426,0)</f>
        <v>0</v>
      </c>
      <c r="BI426" s="144">
        <f>IF(N426="nulová",J426,0)</f>
        <v>0</v>
      </c>
      <c r="BJ426" s="17" t="s">
        <v>88</v>
      </c>
      <c r="BK426" s="144">
        <f>ROUND(I426*H426,2)</f>
        <v>0</v>
      </c>
      <c r="BL426" s="17" t="s">
        <v>161</v>
      </c>
      <c r="BM426" s="143" t="s">
        <v>688</v>
      </c>
    </row>
    <row r="427" spans="2:65" s="12" customFormat="1" ht="11.25">
      <c r="B427" s="145"/>
      <c r="D427" s="146" t="s">
        <v>164</v>
      </c>
      <c r="E427" s="147" t="s">
        <v>1</v>
      </c>
      <c r="F427" s="148" t="s">
        <v>1118</v>
      </c>
      <c r="H427" s="147" t="s">
        <v>1</v>
      </c>
      <c r="I427" s="149"/>
      <c r="L427" s="145"/>
      <c r="M427" s="150"/>
      <c r="T427" s="151"/>
      <c r="AT427" s="147" t="s">
        <v>164</v>
      </c>
      <c r="AU427" s="147" t="s">
        <v>90</v>
      </c>
      <c r="AV427" s="12" t="s">
        <v>88</v>
      </c>
      <c r="AW427" s="12" t="s">
        <v>34</v>
      </c>
      <c r="AX427" s="12" t="s">
        <v>80</v>
      </c>
      <c r="AY427" s="147" t="s">
        <v>152</v>
      </c>
    </row>
    <row r="428" spans="2:65" s="13" customFormat="1" ht="11.25">
      <c r="B428" s="152"/>
      <c r="D428" s="146" t="s">
        <v>164</v>
      </c>
      <c r="E428" s="153" t="s">
        <v>1</v>
      </c>
      <c r="F428" s="154" t="s">
        <v>1127</v>
      </c>
      <c r="H428" s="155">
        <v>9.09</v>
      </c>
      <c r="I428" s="156"/>
      <c r="L428" s="152"/>
      <c r="M428" s="157"/>
      <c r="T428" s="158"/>
      <c r="AT428" s="153" t="s">
        <v>164</v>
      </c>
      <c r="AU428" s="153" t="s">
        <v>90</v>
      </c>
      <c r="AV428" s="13" t="s">
        <v>90</v>
      </c>
      <c r="AW428" s="13" t="s">
        <v>34</v>
      </c>
      <c r="AX428" s="13" t="s">
        <v>80</v>
      </c>
      <c r="AY428" s="153" t="s">
        <v>152</v>
      </c>
    </row>
    <row r="429" spans="2:65" s="14" customFormat="1" ht="11.25">
      <c r="B429" s="159"/>
      <c r="D429" s="146" t="s">
        <v>164</v>
      </c>
      <c r="E429" s="160" t="s">
        <v>1</v>
      </c>
      <c r="F429" s="161" t="s">
        <v>169</v>
      </c>
      <c r="H429" s="162">
        <v>9.09</v>
      </c>
      <c r="I429" s="163"/>
      <c r="L429" s="159"/>
      <c r="M429" s="164"/>
      <c r="T429" s="165"/>
      <c r="AT429" s="160" t="s">
        <v>164</v>
      </c>
      <c r="AU429" s="160" t="s">
        <v>90</v>
      </c>
      <c r="AV429" s="14" t="s">
        <v>161</v>
      </c>
      <c r="AW429" s="14" t="s">
        <v>34</v>
      </c>
      <c r="AX429" s="14" t="s">
        <v>88</v>
      </c>
      <c r="AY429" s="160" t="s">
        <v>152</v>
      </c>
    </row>
    <row r="430" spans="2:65" s="1" customFormat="1" ht="24.2" customHeight="1">
      <c r="B430" s="32"/>
      <c r="C430" s="173" t="s">
        <v>441</v>
      </c>
      <c r="D430" s="173" t="s">
        <v>247</v>
      </c>
      <c r="E430" s="174" t="s">
        <v>1128</v>
      </c>
      <c r="F430" s="175" t="s">
        <v>1129</v>
      </c>
      <c r="G430" s="176" t="s">
        <v>401</v>
      </c>
      <c r="H430" s="177">
        <v>15.15</v>
      </c>
      <c r="I430" s="178"/>
      <c r="J430" s="179">
        <f>ROUND(I430*H430,2)</f>
        <v>0</v>
      </c>
      <c r="K430" s="175" t="s">
        <v>160</v>
      </c>
      <c r="L430" s="180"/>
      <c r="M430" s="181" t="s">
        <v>1</v>
      </c>
      <c r="N430" s="182" t="s">
        <v>45</v>
      </c>
      <c r="P430" s="141">
        <f>O430*H430</f>
        <v>0</v>
      </c>
      <c r="Q430" s="141">
        <v>8.1000000000000003E-2</v>
      </c>
      <c r="R430" s="141">
        <f>Q430*H430</f>
        <v>1.22715</v>
      </c>
      <c r="S430" s="141">
        <v>0</v>
      </c>
      <c r="T430" s="142">
        <f>S430*H430</f>
        <v>0</v>
      </c>
      <c r="AR430" s="143" t="s">
        <v>221</v>
      </c>
      <c r="AT430" s="143" t="s">
        <v>247</v>
      </c>
      <c r="AU430" s="143" t="s">
        <v>90</v>
      </c>
      <c r="AY430" s="17" t="s">
        <v>152</v>
      </c>
      <c r="BE430" s="144">
        <f>IF(N430="základní",J430,0)</f>
        <v>0</v>
      </c>
      <c r="BF430" s="144">
        <f>IF(N430="snížená",J430,0)</f>
        <v>0</v>
      </c>
      <c r="BG430" s="144">
        <f>IF(N430="zákl. přenesená",J430,0)</f>
        <v>0</v>
      </c>
      <c r="BH430" s="144">
        <f>IF(N430="sníž. přenesená",J430,0)</f>
        <v>0</v>
      </c>
      <c r="BI430" s="144">
        <f>IF(N430="nulová",J430,0)</f>
        <v>0</v>
      </c>
      <c r="BJ430" s="17" t="s">
        <v>88</v>
      </c>
      <c r="BK430" s="144">
        <f>ROUND(I430*H430,2)</f>
        <v>0</v>
      </c>
      <c r="BL430" s="17" t="s">
        <v>161</v>
      </c>
      <c r="BM430" s="143" t="s">
        <v>697</v>
      </c>
    </row>
    <row r="431" spans="2:65" s="12" customFormat="1" ht="11.25">
      <c r="B431" s="145"/>
      <c r="D431" s="146" t="s">
        <v>164</v>
      </c>
      <c r="E431" s="147" t="s">
        <v>1</v>
      </c>
      <c r="F431" s="148" t="s">
        <v>1118</v>
      </c>
      <c r="H431" s="147" t="s">
        <v>1</v>
      </c>
      <c r="I431" s="149"/>
      <c r="L431" s="145"/>
      <c r="M431" s="150"/>
      <c r="T431" s="151"/>
      <c r="AT431" s="147" t="s">
        <v>164</v>
      </c>
      <c r="AU431" s="147" t="s">
        <v>90</v>
      </c>
      <c r="AV431" s="12" t="s">
        <v>88</v>
      </c>
      <c r="AW431" s="12" t="s">
        <v>34</v>
      </c>
      <c r="AX431" s="12" t="s">
        <v>80</v>
      </c>
      <c r="AY431" s="147" t="s">
        <v>152</v>
      </c>
    </row>
    <row r="432" spans="2:65" s="13" customFormat="1" ht="11.25">
      <c r="B432" s="152"/>
      <c r="D432" s="146" t="s">
        <v>164</v>
      </c>
      <c r="E432" s="153" t="s">
        <v>1</v>
      </c>
      <c r="F432" s="154" t="s">
        <v>1130</v>
      </c>
      <c r="H432" s="155">
        <v>15.15</v>
      </c>
      <c r="I432" s="156"/>
      <c r="L432" s="152"/>
      <c r="M432" s="157"/>
      <c r="T432" s="158"/>
      <c r="AT432" s="153" t="s">
        <v>164</v>
      </c>
      <c r="AU432" s="153" t="s">
        <v>90</v>
      </c>
      <c r="AV432" s="13" t="s">
        <v>90</v>
      </c>
      <c r="AW432" s="13" t="s">
        <v>34</v>
      </c>
      <c r="AX432" s="13" t="s">
        <v>80</v>
      </c>
      <c r="AY432" s="153" t="s">
        <v>152</v>
      </c>
    </row>
    <row r="433" spans="2:65" s="14" customFormat="1" ht="11.25">
      <c r="B433" s="159"/>
      <c r="D433" s="146" t="s">
        <v>164</v>
      </c>
      <c r="E433" s="160" t="s">
        <v>1</v>
      </c>
      <c r="F433" s="161" t="s">
        <v>169</v>
      </c>
      <c r="H433" s="162">
        <v>15.15</v>
      </c>
      <c r="I433" s="163"/>
      <c r="L433" s="159"/>
      <c r="M433" s="164"/>
      <c r="T433" s="165"/>
      <c r="AT433" s="160" t="s">
        <v>164</v>
      </c>
      <c r="AU433" s="160" t="s">
        <v>90</v>
      </c>
      <c r="AV433" s="14" t="s">
        <v>161</v>
      </c>
      <c r="AW433" s="14" t="s">
        <v>34</v>
      </c>
      <c r="AX433" s="14" t="s">
        <v>88</v>
      </c>
      <c r="AY433" s="160" t="s">
        <v>152</v>
      </c>
    </row>
    <row r="434" spans="2:65" s="1" customFormat="1" ht="21.75" customHeight="1">
      <c r="B434" s="32"/>
      <c r="C434" s="173" t="s">
        <v>445</v>
      </c>
      <c r="D434" s="173" t="s">
        <v>247</v>
      </c>
      <c r="E434" s="174" t="s">
        <v>1131</v>
      </c>
      <c r="F434" s="175" t="s">
        <v>1132</v>
      </c>
      <c r="G434" s="176" t="s">
        <v>401</v>
      </c>
      <c r="H434" s="177">
        <v>9.09</v>
      </c>
      <c r="I434" s="178"/>
      <c r="J434" s="179">
        <f>ROUND(I434*H434,2)</f>
        <v>0</v>
      </c>
      <c r="K434" s="175" t="s">
        <v>160</v>
      </c>
      <c r="L434" s="180"/>
      <c r="M434" s="181" t="s">
        <v>1</v>
      </c>
      <c r="N434" s="182" t="s">
        <v>45</v>
      </c>
      <c r="P434" s="141">
        <f>O434*H434</f>
        <v>0</v>
      </c>
      <c r="Q434" s="141">
        <v>0.254</v>
      </c>
      <c r="R434" s="141">
        <f>Q434*H434</f>
        <v>2.3088600000000001</v>
      </c>
      <c r="S434" s="141">
        <v>0</v>
      </c>
      <c r="T434" s="142">
        <f>S434*H434</f>
        <v>0</v>
      </c>
      <c r="AR434" s="143" t="s">
        <v>221</v>
      </c>
      <c r="AT434" s="143" t="s">
        <v>247</v>
      </c>
      <c r="AU434" s="143" t="s">
        <v>90</v>
      </c>
      <c r="AY434" s="17" t="s">
        <v>152</v>
      </c>
      <c r="BE434" s="144">
        <f>IF(N434="základní",J434,0)</f>
        <v>0</v>
      </c>
      <c r="BF434" s="144">
        <f>IF(N434="snížená",J434,0)</f>
        <v>0</v>
      </c>
      <c r="BG434" s="144">
        <f>IF(N434="zákl. přenesená",J434,0)</f>
        <v>0</v>
      </c>
      <c r="BH434" s="144">
        <f>IF(N434="sníž. přenesená",J434,0)</f>
        <v>0</v>
      </c>
      <c r="BI434" s="144">
        <f>IF(N434="nulová",J434,0)</f>
        <v>0</v>
      </c>
      <c r="BJ434" s="17" t="s">
        <v>88</v>
      </c>
      <c r="BK434" s="144">
        <f>ROUND(I434*H434,2)</f>
        <v>0</v>
      </c>
      <c r="BL434" s="17" t="s">
        <v>161</v>
      </c>
      <c r="BM434" s="143" t="s">
        <v>710</v>
      </c>
    </row>
    <row r="435" spans="2:65" s="12" customFormat="1" ht="11.25">
      <c r="B435" s="145"/>
      <c r="D435" s="146" t="s">
        <v>164</v>
      </c>
      <c r="E435" s="147" t="s">
        <v>1</v>
      </c>
      <c r="F435" s="148" t="s">
        <v>1118</v>
      </c>
      <c r="H435" s="147" t="s">
        <v>1</v>
      </c>
      <c r="I435" s="149"/>
      <c r="L435" s="145"/>
      <c r="M435" s="150"/>
      <c r="T435" s="151"/>
      <c r="AT435" s="147" t="s">
        <v>164</v>
      </c>
      <c r="AU435" s="147" t="s">
        <v>90</v>
      </c>
      <c r="AV435" s="12" t="s">
        <v>88</v>
      </c>
      <c r="AW435" s="12" t="s">
        <v>34</v>
      </c>
      <c r="AX435" s="12" t="s">
        <v>80</v>
      </c>
      <c r="AY435" s="147" t="s">
        <v>152</v>
      </c>
    </row>
    <row r="436" spans="2:65" s="13" customFormat="1" ht="11.25">
      <c r="B436" s="152"/>
      <c r="D436" s="146" t="s">
        <v>164</v>
      </c>
      <c r="E436" s="153" t="s">
        <v>1</v>
      </c>
      <c r="F436" s="154" t="s">
        <v>1127</v>
      </c>
      <c r="H436" s="155">
        <v>9.09</v>
      </c>
      <c r="I436" s="156"/>
      <c r="L436" s="152"/>
      <c r="M436" s="157"/>
      <c r="T436" s="158"/>
      <c r="AT436" s="153" t="s">
        <v>164</v>
      </c>
      <c r="AU436" s="153" t="s">
        <v>90</v>
      </c>
      <c r="AV436" s="13" t="s">
        <v>90</v>
      </c>
      <c r="AW436" s="13" t="s">
        <v>34</v>
      </c>
      <c r="AX436" s="13" t="s">
        <v>80</v>
      </c>
      <c r="AY436" s="153" t="s">
        <v>152</v>
      </c>
    </row>
    <row r="437" spans="2:65" s="14" customFormat="1" ht="11.25">
      <c r="B437" s="159"/>
      <c r="D437" s="146" t="s">
        <v>164</v>
      </c>
      <c r="E437" s="160" t="s">
        <v>1</v>
      </c>
      <c r="F437" s="161" t="s">
        <v>169</v>
      </c>
      <c r="H437" s="162">
        <v>9.09</v>
      </c>
      <c r="I437" s="163"/>
      <c r="L437" s="159"/>
      <c r="M437" s="164"/>
      <c r="T437" s="165"/>
      <c r="AT437" s="160" t="s">
        <v>164</v>
      </c>
      <c r="AU437" s="160" t="s">
        <v>90</v>
      </c>
      <c r="AV437" s="14" t="s">
        <v>161</v>
      </c>
      <c r="AW437" s="14" t="s">
        <v>34</v>
      </c>
      <c r="AX437" s="14" t="s">
        <v>88</v>
      </c>
      <c r="AY437" s="160" t="s">
        <v>152</v>
      </c>
    </row>
    <row r="438" spans="2:65" s="1" customFormat="1" ht="21.75" customHeight="1">
      <c r="B438" s="32"/>
      <c r="C438" s="173" t="s">
        <v>449</v>
      </c>
      <c r="D438" s="173" t="s">
        <v>247</v>
      </c>
      <c r="E438" s="174" t="s">
        <v>1133</v>
      </c>
      <c r="F438" s="175" t="s">
        <v>1134</v>
      </c>
      <c r="G438" s="176" t="s">
        <v>401</v>
      </c>
      <c r="H438" s="177">
        <v>9.09</v>
      </c>
      <c r="I438" s="178"/>
      <c r="J438" s="179">
        <f>ROUND(I438*H438,2)</f>
        <v>0</v>
      </c>
      <c r="K438" s="175" t="s">
        <v>160</v>
      </c>
      <c r="L438" s="180"/>
      <c r="M438" s="181" t="s">
        <v>1</v>
      </c>
      <c r="N438" s="182" t="s">
        <v>45</v>
      </c>
      <c r="P438" s="141">
        <f>O438*H438</f>
        <v>0</v>
      </c>
      <c r="Q438" s="141">
        <v>0.50600000000000001</v>
      </c>
      <c r="R438" s="141">
        <f>Q438*H438</f>
        <v>4.5995400000000002</v>
      </c>
      <c r="S438" s="141">
        <v>0</v>
      </c>
      <c r="T438" s="142">
        <f>S438*H438</f>
        <v>0</v>
      </c>
      <c r="AR438" s="143" t="s">
        <v>221</v>
      </c>
      <c r="AT438" s="143" t="s">
        <v>247</v>
      </c>
      <c r="AU438" s="143" t="s">
        <v>90</v>
      </c>
      <c r="AY438" s="17" t="s">
        <v>152</v>
      </c>
      <c r="BE438" s="144">
        <f>IF(N438="základní",J438,0)</f>
        <v>0</v>
      </c>
      <c r="BF438" s="144">
        <f>IF(N438="snížená",J438,0)</f>
        <v>0</v>
      </c>
      <c r="BG438" s="144">
        <f>IF(N438="zákl. přenesená",J438,0)</f>
        <v>0</v>
      </c>
      <c r="BH438" s="144">
        <f>IF(N438="sníž. přenesená",J438,0)</f>
        <v>0</v>
      </c>
      <c r="BI438" s="144">
        <f>IF(N438="nulová",J438,0)</f>
        <v>0</v>
      </c>
      <c r="BJ438" s="17" t="s">
        <v>88</v>
      </c>
      <c r="BK438" s="144">
        <f>ROUND(I438*H438,2)</f>
        <v>0</v>
      </c>
      <c r="BL438" s="17" t="s">
        <v>161</v>
      </c>
      <c r="BM438" s="143" t="s">
        <v>725</v>
      </c>
    </row>
    <row r="439" spans="2:65" s="12" customFormat="1" ht="11.25">
      <c r="B439" s="145"/>
      <c r="D439" s="146" t="s">
        <v>164</v>
      </c>
      <c r="E439" s="147" t="s">
        <v>1</v>
      </c>
      <c r="F439" s="148" t="s">
        <v>1118</v>
      </c>
      <c r="H439" s="147" t="s">
        <v>1</v>
      </c>
      <c r="I439" s="149"/>
      <c r="L439" s="145"/>
      <c r="M439" s="150"/>
      <c r="T439" s="151"/>
      <c r="AT439" s="147" t="s">
        <v>164</v>
      </c>
      <c r="AU439" s="147" t="s">
        <v>90</v>
      </c>
      <c r="AV439" s="12" t="s">
        <v>88</v>
      </c>
      <c r="AW439" s="12" t="s">
        <v>34</v>
      </c>
      <c r="AX439" s="12" t="s">
        <v>80</v>
      </c>
      <c r="AY439" s="147" t="s">
        <v>152</v>
      </c>
    </row>
    <row r="440" spans="2:65" s="13" customFormat="1" ht="11.25">
      <c r="B440" s="152"/>
      <c r="D440" s="146" t="s">
        <v>164</v>
      </c>
      <c r="E440" s="153" t="s">
        <v>1</v>
      </c>
      <c r="F440" s="154" t="s">
        <v>1127</v>
      </c>
      <c r="H440" s="155">
        <v>9.09</v>
      </c>
      <c r="I440" s="156"/>
      <c r="L440" s="152"/>
      <c r="M440" s="157"/>
      <c r="T440" s="158"/>
      <c r="AT440" s="153" t="s">
        <v>164</v>
      </c>
      <c r="AU440" s="153" t="s">
        <v>90</v>
      </c>
      <c r="AV440" s="13" t="s">
        <v>90</v>
      </c>
      <c r="AW440" s="13" t="s">
        <v>34</v>
      </c>
      <c r="AX440" s="13" t="s">
        <v>80</v>
      </c>
      <c r="AY440" s="153" t="s">
        <v>152</v>
      </c>
    </row>
    <row r="441" spans="2:65" s="14" customFormat="1" ht="11.25">
      <c r="B441" s="159"/>
      <c r="D441" s="146" t="s">
        <v>164</v>
      </c>
      <c r="E441" s="160" t="s">
        <v>1</v>
      </c>
      <c r="F441" s="161" t="s">
        <v>169</v>
      </c>
      <c r="H441" s="162">
        <v>9.09</v>
      </c>
      <c r="I441" s="163"/>
      <c r="L441" s="159"/>
      <c r="M441" s="164"/>
      <c r="T441" s="165"/>
      <c r="AT441" s="160" t="s">
        <v>164</v>
      </c>
      <c r="AU441" s="160" t="s">
        <v>90</v>
      </c>
      <c r="AV441" s="14" t="s">
        <v>161</v>
      </c>
      <c r="AW441" s="14" t="s">
        <v>34</v>
      </c>
      <c r="AX441" s="14" t="s">
        <v>88</v>
      </c>
      <c r="AY441" s="160" t="s">
        <v>152</v>
      </c>
    </row>
    <row r="442" spans="2:65" s="1" customFormat="1" ht="21.75" customHeight="1">
      <c r="B442" s="32"/>
      <c r="C442" s="173" t="s">
        <v>453</v>
      </c>
      <c r="D442" s="173" t="s">
        <v>247</v>
      </c>
      <c r="E442" s="174" t="s">
        <v>1135</v>
      </c>
      <c r="F442" s="175" t="s">
        <v>1136</v>
      </c>
      <c r="G442" s="176" t="s">
        <v>401</v>
      </c>
      <c r="H442" s="177">
        <v>17.170000000000002</v>
      </c>
      <c r="I442" s="178"/>
      <c r="J442" s="179">
        <f>ROUND(I442*H442,2)</f>
        <v>0</v>
      </c>
      <c r="K442" s="175" t="s">
        <v>160</v>
      </c>
      <c r="L442" s="180"/>
      <c r="M442" s="181" t="s">
        <v>1</v>
      </c>
      <c r="N442" s="182" t="s">
        <v>45</v>
      </c>
      <c r="P442" s="141">
        <f>O442*H442</f>
        <v>0</v>
      </c>
      <c r="Q442" s="141">
        <v>1.0129999999999999</v>
      </c>
      <c r="R442" s="141">
        <f>Q442*H442</f>
        <v>17.39321</v>
      </c>
      <c r="S442" s="141">
        <v>0</v>
      </c>
      <c r="T442" s="142">
        <f>S442*H442</f>
        <v>0</v>
      </c>
      <c r="AR442" s="143" t="s">
        <v>221</v>
      </c>
      <c r="AT442" s="143" t="s">
        <v>247</v>
      </c>
      <c r="AU442" s="143" t="s">
        <v>90</v>
      </c>
      <c r="AY442" s="17" t="s">
        <v>152</v>
      </c>
      <c r="BE442" s="144">
        <f>IF(N442="základní",J442,0)</f>
        <v>0</v>
      </c>
      <c r="BF442" s="144">
        <f>IF(N442="snížená",J442,0)</f>
        <v>0</v>
      </c>
      <c r="BG442" s="144">
        <f>IF(N442="zákl. přenesená",J442,0)</f>
        <v>0</v>
      </c>
      <c r="BH442" s="144">
        <f>IF(N442="sníž. přenesená",J442,0)</f>
        <v>0</v>
      </c>
      <c r="BI442" s="144">
        <f>IF(N442="nulová",J442,0)</f>
        <v>0</v>
      </c>
      <c r="BJ442" s="17" t="s">
        <v>88</v>
      </c>
      <c r="BK442" s="144">
        <f>ROUND(I442*H442,2)</f>
        <v>0</v>
      </c>
      <c r="BL442" s="17" t="s">
        <v>161</v>
      </c>
      <c r="BM442" s="143" t="s">
        <v>733</v>
      </c>
    </row>
    <row r="443" spans="2:65" s="12" customFormat="1" ht="11.25">
      <c r="B443" s="145"/>
      <c r="D443" s="146" t="s">
        <v>164</v>
      </c>
      <c r="E443" s="147" t="s">
        <v>1</v>
      </c>
      <c r="F443" s="148" t="s">
        <v>1118</v>
      </c>
      <c r="H443" s="147" t="s">
        <v>1</v>
      </c>
      <c r="I443" s="149"/>
      <c r="L443" s="145"/>
      <c r="M443" s="150"/>
      <c r="T443" s="151"/>
      <c r="AT443" s="147" t="s">
        <v>164</v>
      </c>
      <c r="AU443" s="147" t="s">
        <v>90</v>
      </c>
      <c r="AV443" s="12" t="s">
        <v>88</v>
      </c>
      <c r="AW443" s="12" t="s">
        <v>34</v>
      </c>
      <c r="AX443" s="12" t="s">
        <v>80</v>
      </c>
      <c r="AY443" s="147" t="s">
        <v>152</v>
      </c>
    </row>
    <row r="444" spans="2:65" s="13" customFormat="1" ht="11.25">
      <c r="B444" s="152"/>
      <c r="D444" s="146" t="s">
        <v>164</v>
      </c>
      <c r="E444" s="153" t="s">
        <v>1</v>
      </c>
      <c r="F444" s="154" t="s">
        <v>1137</v>
      </c>
      <c r="H444" s="155">
        <v>17.170000000000002</v>
      </c>
      <c r="I444" s="156"/>
      <c r="L444" s="152"/>
      <c r="M444" s="157"/>
      <c r="T444" s="158"/>
      <c r="AT444" s="153" t="s">
        <v>164</v>
      </c>
      <c r="AU444" s="153" t="s">
        <v>90</v>
      </c>
      <c r="AV444" s="13" t="s">
        <v>90</v>
      </c>
      <c r="AW444" s="13" t="s">
        <v>34</v>
      </c>
      <c r="AX444" s="13" t="s">
        <v>80</v>
      </c>
      <c r="AY444" s="153" t="s">
        <v>152</v>
      </c>
    </row>
    <row r="445" spans="2:65" s="14" customFormat="1" ht="11.25">
      <c r="B445" s="159"/>
      <c r="D445" s="146" t="s">
        <v>164</v>
      </c>
      <c r="E445" s="160" t="s">
        <v>1</v>
      </c>
      <c r="F445" s="161" t="s">
        <v>169</v>
      </c>
      <c r="H445" s="162">
        <v>17.170000000000002</v>
      </c>
      <c r="I445" s="163"/>
      <c r="L445" s="159"/>
      <c r="M445" s="164"/>
      <c r="T445" s="165"/>
      <c r="AT445" s="160" t="s">
        <v>164</v>
      </c>
      <c r="AU445" s="160" t="s">
        <v>90</v>
      </c>
      <c r="AV445" s="14" t="s">
        <v>161</v>
      </c>
      <c r="AW445" s="14" t="s">
        <v>34</v>
      </c>
      <c r="AX445" s="14" t="s">
        <v>88</v>
      </c>
      <c r="AY445" s="160" t="s">
        <v>152</v>
      </c>
    </row>
    <row r="446" spans="2:65" s="1" customFormat="1" ht="24.2" customHeight="1">
      <c r="B446" s="32"/>
      <c r="C446" s="132" t="s">
        <v>457</v>
      </c>
      <c r="D446" s="132" t="s">
        <v>156</v>
      </c>
      <c r="E446" s="133" t="s">
        <v>1138</v>
      </c>
      <c r="F446" s="134" t="s">
        <v>1139</v>
      </c>
      <c r="G446" s="135" t="s">
        <v>401</v>
      </c>
      <c r="H446" s="136">
        <v>39</v>
      </c>
      <c r="I446" s="137"/>
      <c r="J446" s="138">
        <f>ROUND(I446*H446,2)</f>
        <v>0</v>
      </c>
      <c r="K446" s="134" t="s">
        <v>160</v>
      </c>
      <c r="L446" s="32"/>
      <c r="M446" s="139" t="s">
        <v>1</v>
      </c>
      <c r="N446" s="140" t="s">
        <v>45</v>
      </c>
      <c r="P446" s="141">
        <f>O446*H446</f>
        <v>0</v>
      </c>
      <c r="Q446" s="141">
        <v>1.248E-2</v>
      </c>
      <c r="R446" s="141">
        <f>Q446*H446</f>
        <v>0.48671999999999999</v>
      </c>
      <c r="S446" s="141">
        <v>0</v>
      </c>
      <c r="T446" s="142">
        <f>S446*H446</f>
        <v>0</v>
      </c>
      <c r="AR446" s="143" t="s">
        <v>161</v>
      </c>
      <c r="AT446" s="143" t="s">
        <v>156</v>
      </c>
      <c r="AU446" s="143" t="s">
        <v>90</v>
      </c>
      <c r="AY446" s="17" t="s">
        <v>152</v>
      </c>
      <c r="BE446" s="144">
        <f>IF(N446="základní",J446,0)</f>
        <v>0</v>
      </c>
      <c r="BF446" s="144">
        <f>IF(N446="snížená",J446,0)</f>
        <v>0</v>
      </c>
      <c r="BG446" s="144">
        <f>IF(N446="zákl. přenesená",J446,0)</f>
        <v>0</v>
      </c>
      <c r="BH446" s="144">
        <f>IF(N446="sníž. přenesená",J446,0)</f>
        <v>0</v>
      </c>
      <c r="BI446" s="144">
        <f>IF(N446="nulová",J446,0)</f>
        <v>0</v>
      </c>
      <c r="BJ446" s="17" t="s">
        <v>88</v>
      </c>
      <c r="BK446" s="144">
        <f>ROUND(I446*H446,2)</f>
        <v>0</v>
      </c>
      <c r="BL446" s="17" t="s">
        <v>161</v>
      </c>
      <c r="BM446" s="143" t="s">
        <v>743</v>
      </c>
    </row>
    <row r="447" spans="2:65" s="12" customFormat="1" ht="11.25">
      <c r="B447" s="145"/>
      <c r="D447" s="146" t="s">
        <v>164</v>
      </c>
      <c r="E447" s="147" t="s">
        <v>1</v>
      </c>
      <c r="F447" s="148" t="s">
        <v>1114</v>
      </c>
      <c r="H447" s="147" t="s">
        <v>1</v>
      </c>
      <c r="I447" s="149"/>
      <c r="L447" s="145"/>
      <c r="M447" s="150"/>
      <c r="T447" s="151"/>
      <c r="AT447" s="147" t="s">
        <v>164</v>
      </c>
      <c r="AU447" s="147" t="s">
        <v>90</v>
      </c>
      <c r="AV447" s="12" t="s">
        <v>88</v>
      </c>
      <c r="AW447" s="12" t="s">
        <v>34</v>
      </c>
      <c r="AX447" s="12" t="s">
        <v>80</v>
      </c>
      <c r="AY447" s="147" t="s">
        <v>152</v>
      </c>
    </row>
    <row r="448" spans="2:65" s="13" customFormat="1" ht="11.25">
      <c r="B448" s="152"/>
      <c r="D448" s="146" t="s">
        <v>164</v>
      </c>
      <c r="E448" s="153" t="s">
        <v>1</v>
      </c>
      <c r="F448" s="154" t="s">
        <v>1140</v>
      </c>
      <c r="H448" s="155">
        <v>39</v>
      </c>
      <c r="I448" s="156"/>
      <c r="L448" s="152"/>
      <c r="M448" s="157"/>
      <c r="T448" s="158"/>
      <c r="AT448" s="153" t="s">
        <v>164</v>
      </c>
      <c r="AU448" s="153" t="s">
        <v>90</v>
      </c>
      <c r="AV448" s="13" t="s">
        <v>90</v>
      </c>
      <c r="AW448" s="13" t="s">
        <v>34</v>
      </c>
      <c r="AX448" s="13" t="s">
        <v>80</v>
      </c>
      <c r="AY448" s="153" t="s">
        <v>152</v>
      </c>
    </row>
    <row r="449" spans="2:65" s="14" customFormat="1" ht="11.25">
      <c r="B449" s="159"/>
      <c r="D449" s="146" t="s">
        <v>164</v>
      </c>
      <c r="E449" s="160" t="s">
        <v>1</v>
      </c>
      <c r="F449" s="161" t="s">
        <v>169</v>
      </c>
      <c r="H449" s="162">
        <v>39</v>
      </c>
      <c r="I449" s="163"/>
      <c r="L449" s="159"/>
      <c r="M449" s="164"/>
      <c r="T449" s="165"/>
      <c r="AT449" s="160" t="s">
        <v>164</v>
      </c>
      <c r="AU449" s="160" t="s">
        <v>90</v>
      </c>
      <c r="AV449" s="14" t="s">
        <v>161</v>
      </c>
      <c r="AW449" s="14" t="s">
        <v>34</v>
      </c>
      <c r="AX449" s="14" t="s">
        <v>88</v>
      </c>
      <c r="AY449" s="160" t="s">
        <v>152</v>
      </c>
    </row>
    <row r="450" spans="2:65" s="1" customFormat="1" ht="33" customHeight="1">
      <c r="B450" s="32"/>
      <c r="C450" s="173" t="s">
        <v>461</v>
      </c>
      <c r="D450" s="173" t="s">
        <v>247</v>
      </c>
      <c r="E450" s="174" t="s">
        <v>1141</v>
      </c>
      <c r="F450" s="175" t="s">
        <v>1142</v>
      </c>
      <c r="G450" s="176" t="s">
        <v>401</v>
      </c>
      <c r="H450" s="177">
        <v>41.41</v>
      </c>
      <c r="I450" s="178"/>
      <c r="J450" s="179">
        <f>ROUND(I450*H450,2)</f>
        <v>0</v>
      </c>
      <c r="K450" s="175" t="s">
        <v>1</v>
      </c>
      <c r="L450" s="180"/>
      <c r="M450" s="181" t="s">
        <v>1</v>
      </c>
      <c r="N450" s="182" t="s">
        <v>45</v>
      </c>
      <c r="P450" s="141">
        <f>O450*H450</f>
        <v>0</v>
      </c>
      <c r="Q450" s="141">
        <v>0</v>
      </c>
      <c r="R450" s="141">
        <f>Q450*H450</f>
        <v>0</v>
      </c>
      <c r="S450" s="141">
        <v>0</v>
      </c>
      <c r="T450" s="142">
        <f>S450*H450</f>
        <v>0</v>
      </c>
      <c r="AR450" s="143" t="s">
        <v>221</v>
      </c>
      <c r="AT450" s="143" t="s">
        <v>247</v>
      </c>
      <c r="AU450" s="143" t="s">
        <v>90</v>
      </c>
      <c r="AY450" s="17" t="s">
        <v>152</v>
      </c>
      <c r="BE450" s="144">
        <f>IF(N450="základní",J450,0)</f>
        <v>0</v>
      </c>
      <c r="BF450" s="144">
        <f>IF(N450="snížená",J450,0)</f>
        <v>0</v>
      </c>
      <c r="BG450" s="144">
        <f>IF(N450="zákl. přenesená",J450,0)</f>
        <v>0</v>
      </c>
      <c r="BH450" s="144">
        <f>IF(N450="sníž. přenesená",J450,0)</f>
        <v>0</v>
      </c>
      <c r="BI450" s="144">
        <f>IF(N450="nulová",J450,0)</f>
        <v>0</v>
      </c>
      <c r="BJ450" s="17" t="s">
        <v>88</v>
      </c>
      <c r="BK450" s="144">
        <f>ROUND(I450*H450,2)</f>
        <v>0</v>
      </c>
      <c r="BL450" s="17" t="s">
        <v>161</v>
      </c>
      <c r="BM450" s="143" t="s">
        <v>755</v>
      </c>
    </row>
    <row r="451" spans="2:65" s="12" customFormat="1" ht="11.25">
      <c r="B451" s="145"/>
      <c r="D451" s="146" t="s">
        <v>164</v>
      </c>
      <c r="E451" s="147" t="s">
        <v>1</v>
      </c>
      <c r="F451" s="148" t="s">
        <v>1114</v>
      </c>
      <c r="H451" s="147" t="s">
        <v>1</v>
      </c>
      <c r="I451" s="149"/>
      <c r="L451" s="145"/>
      <c r="M451" s="150"/>
      <c r="T451" s="151"/>
      <c r="AT451" s="147" t="s">
        <v>164</v>
      </c>
      <c r="AU451" s="147" t="s">
        <v>90</v>
      </c>
      <c r="AV451" s="12" t="s">
        <v>88</v>
      </c>
      <c r="AW451" s="12" t="s">
        <v>34</v>
      </c>
      <c r="AX451" s="12" t="s">
        <v>80</v>
      </c>
      <c r="AY451" s="147" t="s">
        <v>152</v>
      </c>
    </row>
    <row r="452" spans="2:65" s="13" customFormat="1" ht="11.25">
      <c r="B452" s="152"/>
      <c r="D452" s="146" t="s">
        <v>164</v>
      </c>
      <c r="E452" s="153" t="s">
        <v>1</v>
      </c>
      <c r="F452" s="154" t="s">
        <v>1143</v>
      </c>
      <c r="H452" s="155">
        <v>41.41</v>
      </c>
      <c r="I452" s="156"/>
      <c r="L452" s="152"/>
      <c r="M452" s="157"/>
      <c r="T452" s="158"/>
      <c r="AT452" s="153" t="s">
        <v>164</v>
      </c>
      <c r="AU452" s="153" t="s">
        <v>90</v>
      </c>
      <c r="AV452" s="13" t="s">
        <v>90</v>
      </c>
      <c r="AW452" s="13" t="s">
        <v>34</v>
      </c>
      <c r="AX452" s="13" t="s">
        <v>80</v>
      </c>
      <c r="AY452" s="153" t="s">
        <v>152</v>
      </c>
    </row>
    <row r="453" spans="2:65" s="14" customFormat="1" ht="11.25">
      <c r="B453" s="159"/>
      <c r="D453" s="146" t="s">
        <v>164</v>
      </c>
      <c r="E453" s="160" t="s">
        <v>1</v>
      </c>
      <c r="F453" s="161" t="s">
        <v>169</v>
      </c>
      <c r="H453" s="162">
        <v>41.41</v>
      </c>
      <c r="I453" s="163"/>
      <c r="L453" s="159"/>
      <c r="M453" s="164"/>
      <c r="T453" s="165"/>
      <c r="AT453" s="160" t="s">
        <v>164</v>
      </c>
      <c r="AU453" s="160" t="s">
        <v>90</v>
      </c>
      <c r="AV453" s="14" t="s">
        <v>161</v>
      </c>
      <c r="AW453" s="14" t="s">
        <v>34</v>
      </c>
      <c r="AX453" s="14" t="s">
        <v>88</v>
      </c>
      <c r="AY453" s="160" t="s">
        <v>152</v>
      </c>
    </row>
    <row r="454" spans="2:65" s="1" customFormat="1" ht="24.2" customHeight="1">
      <c r="B454" s="32"/>
      <c r="C454" s="132" t="s">
        <v>467</v>
      </c>
      <c r="D454" s="132" t="s">
        <v>156</v>
      </c>
      <c r="E454" s="133" t="s">
        <v>1144</v>
      </c>
      <c r="F454" s="134" t="s">
        <v>1145</v>
      </c>
      <c r="G454" s="135" t="s">
        <v>401</v>
      </c>
      <c r="H454" s="136">
        <v>25</v>
      </c>
      <c r="I454" s="137"/>
      <c r="J454" s="138">
        <f>ROUND(I454*H454,2)</f>
        <v>0</v>
      </c>
      <c r="K454" s="134" t="s">
        <v>160</v>
      </c>
      <c r="L454" s="32"/>
      <c r="M454" s="139" t="s">
        <v>1</v>
      </c>
      <c r="N454" s="140" t="s">
        <v>45</v>
      </c>
      <c r="P454" s="141">
        <f>O454*H454</f>
        <v>0</v>
      </c>
      <c r="Q454" s="141">
        <v>2.8539999999999999E-2</v>
      </c>
      <c r="R454" s="141">
        <f>Q454*H454</f>
        <v>0.71350000000000002</v>
      </c>
      <c r="S454" s="141">
        <v>0</v>
      </c>
      <c r="T454" s="142">
        <f>S454*H454</f>
        <v>0</v>
      </c>
      <c r="AR454" s="143" t="s">
        <v>161</v>
      </c>
      <c r="AT454" s="143" t="s">
        <v>156</v>
      </c>
      <c r="AU454" s="143" t="s">
        <v>90</v>
      </c>
      <c r="AY454" s="17" t="s">
        <v>152</v>
      </c>
      <c r="BE454" s="144">
        <f>IF(N454="základní",J454,0)</f>
        <v>0</v>
      </c>
      <c r="BF454" s="144">
        <f>IF(N454="snížená",J454,0)</f>
        <v>0</v>
      </c>
      <c r="BG454" s="144">
        <f>IF(N454="zákl. přenesená",J454,0)</f>
        <v>0</v>
      </c>
      <c r="BH454" s="144">
        <f>IF(N454="sníž. přenesená",J454,0)</f>
        <v>0</v>
      </c>
      <c r="BI454" s="144">
        <f>IF(N454="nulová",J454,0)</f>
        <v>0</v>
      </c>
      <c r="BJ454" s="17" t="s">
        <v>88</v>
      </c>
      <c r="BK454" s="144">
        <f>ROUND(I454*H454,2)</f>
        <v>0</v>
      </c>
      <c r="BL454" s="17" t="s">
        <v>161</v>
      </c>
      <c r="BM454" s="143" t="s">
        <v>768</v>
      </c>
    </row>
    <row r="455" spans="2:65" s="12" customFormat="1" ht="11.25">
      <c r="B455" s="145"/>
      <c r="D455" s="146" t="s">
        <v>164</v>
      </c>
      <c r="E455" s="147" t="s">
        <v>1</v>
      </c>
      <c r="F455" s="148" t="s">
        <v>884</v>
      </c>
      <c r="H455" s="147" t="s">
        <v>1</v>
      </c>
      <c r="I455" s="149"/>
      <c r="L455" s="145"/>
      <c r="M455" s="150"/>
      <c r="T455" s="151"/>
      <c r="AT455" s="147" t="s">
        <v>164</v>
      </c>
      <c r="AU455" s="147" t="s">
        <v>90</v>
      </c>
      <c r="AV455" s="12" t="s">
        <v>88</v>
      </c>
      <c r="AW455" s="12" t="s">
        <v>34</v>
      </c>
      <c r="AX455" s="12" t="s">
        <v>80</v>
      </c>
      <c r="AY455" s="147" t="s">
        <v>152</v>
      </c>
    </row>
    <row r="456" spans="2:65" s="13" customFormat="1" ht="11.25">
      <c r="B456" s="152"/>
      <c r="D456" s="146" t="s">
        <v>164</v>
      </c>
      <c r="E456" s="153" t="s">
        <v>1</v>
      </c>
      <c r="F456" s="154" t="s">
        <v>1146</v>
      </c>
      <c r="H456" s="155">
        <v>24</v>
      </c>
      <c r="I456" s="156"/>
      <c r="L456" s="152"/>
      <c r="M456" s="157"/>
      <c r="T456" s="158"/>
      <c r="AT456" s="153" t="s">
        <v>164</v>
      </c>
      <c r="AU456" s="153" t="s">
        <v>90</v>
      </c>
      <c r="AV456" s="13" t="s">
        <v>90</v>
      </c>
      <c r="AW456" s="13" t="s">
        <v>34</v>
      </c>
      <c r="AX456" s="13" t="s">
        <v>80</v>
      </c>
      <c r="AY456" s="153" t="s">
        <v>152</v>
      </c>
    </row>
    <row r="457" spans="2:65" s="12" customFormat="1" ht="11.25">
      <c r="B457" s="145"/>
      <c r="D457" s="146" t="s">
        <v>164</v>
      </c>
      <c r="E457" s="147" t="s">
        <v>1</v>
      </c>
      <c r="F457" s="148" t="s">
        <v>886</v>
      </c>
      <c r="H457" s="147" t="s">
        <v>1</v>
      </c>
      <c r="I457" s="149"/>
      <c r="L457" s="145"/>
      <c r="M457" s="150"/>
      <c r="T457" s="151"/>
      <c r="AT457" s="147" t="s">
        <v>164</v>
      </c>
      <c r="AU457" s="147" t="s">
        <v>90</v>
      </c>
      <c r="AV457" s="12" t="s">
        <v>88</v>
      </c>
      <c r="AW457" s="12" t="s">
        <v>34</v>
      </c>
      <c r="AX457" s="12" t="s">
        <v>80</v>
      </c>
      <c r="AY457" s="147" t="s">
        <v>152</v>
      </c>
    </row>
    <row r="458" spans="2:65" s="13" customFormat="1" ht="11.25">
      <c r="B458" s="152"/>
      <c r="D458" s="146" t="s">
        <v>164</v>
      </c>
      <c r="E458" s="153" t="s">
        <v>1</v>
      </c>
      <c r="F458" s="154" t="s">
        <v>1147</v>
      </c>
      <c r="H458" s="155">
        <v>1</v>
      </c>
      <c r="I458" s="156"/>
      <c r="L458" s="152"/>
      <c r="M458" s="157"/>
      <c r="T458" s="158"/>
      <c r="AT458" s="153" t="s">
        <v>164</v>
      </c>
      <c r="AU458" s="153" t="s">
        <v>90</v>
      </c>
      <c r="AV458" s="13" t="s">
        <v>90</v>
      </c>
      <c r="AW458" s="13" t="s">
        <v>34</v>
      </c>
      <c r="AX458" s="13" t="s">
        <v>80</v>
      </c>
      <c r="AY458" s="153" t="s">
        <v>152</v>
      </c>
    </row>
    <row r="459" spans="2:65" s="14" customFormat="1" ht="11.25">
      <c r="B459" s="159"/>
      <c r="D459" s="146" t="s">
        <v>164</v>
      </c>
      <c r="E459" s="160" t="s">
        <v>1</v>
      </c>
      <c r="F459" s="161" t="s">
        <v>169</v>
      </c>
      <c r="H459" s="162">
        <v>25</v>
      </c>
      <c r="I459" s="163"/>
      <c r="L459" s="159"/>
      <c r="M459" s="164"/>
      <c r="T459" s="165"/>
      <c r="AT459" s="160" t="s">
        <v>164</v>
      </c>
      <c r="AU459" s="160" t="s">
        <v>90</v>
      </c>
      <c r="AV459" s="14" t="s">
        <v>161</v>
      </c>
      <c r="AW459" s="14" t="s">
        <v>34</v>
      </c>
      <c r="AX459" s="14" t="s">
        <v>88</v>
      </c>
      <c r="AY459" s="160" t="s">
        <v>152</v>
      </c>
    </row>
    <row r="460" spans="2:65" s="1" customFormat="1" ht="16.5" customHeight="1">
      <c r="B460" s="32"/>
      <c r="C460" s="173" t="s">
        <v>472</v>
      </c>
      <c r="D460" s="173" t="s">
        <v>247</v>
      </c>
      <c r="E460" s="174" t="s">
        <v>1148</v>
      </c>
      <c r="F460" s="175" t="s">
        <v>1149</v>
      </c>
      <c r="G460" s="176" t="s">
        <v>401</v>
      </c>
      <c r="H460" s="177">
        <v>4.04</v>
      </c>
      <c r="I460" s="178"/>
      <c r="J460" s="179">
        <f>ROUND(I460*H460,2)</f>
        <v>0</v>
      </c>
      <c r="K460" s="175" t="s">
        <v>1</v>
      </c>
      <c r="L460" s="180"/>
      <c r="M460" s="181" t="s">
        <v>1</v>
      </c>
      <c r="N460" s="182" t="s">
        <v>45</v>
      </c>
      <c r="P460" s="141">
        <f>O460*H460</f>
        <v>0</v>
      </c>
      <c r="Q460" s="141">
        <v>0</v>
      </c>
      <c r="R460" s="141">
        <f>Q460*H460</f>
        <v>0</v>
      </c>
      <c r="S460" s="141">
        <v>0</v>
      </c>
      <c r="T460" s="142">
        <f>S460*H460</f>
        <v>0</v>
      </c>
      <c r="AR460" s="143" t="s">
        <v>221</v>
      </c>
      <c r="AT460" s="143" t="s">
        <v>247</v>
      </c>
      <c r="AU460" s="143" t="s">
        <v>90</v>
      </c>
      <c r="AY460" s="17" t="s">
        <v>152</v>
      </c>
      <c r="BE460" s="144">
        <f>IF(N460="základní",J460,0)</f>
        <v>0</v>
      </c>
      <c r="BF460" s="144">
        <f>IF(N460="snížená",J460,0)</f>
        <v>0</v>
      </c>
      <c r="BG460" s="144">
        <f>IF(N460="zákl. přenesená",J460,0)</f>
        <v>0</v>
      </c>
      <c r="BH460" s="144">
        <f>IF(N460="sníž. přenesená",J460,0)</f>
        <v>0</v>
      </c>
      <c r="BI460" s="144">
        <f>IF(N460="nulová",J460,0)</f>
        <v>0</v>
      </c>
      <c r="BJ460" s="17" t="s">
        <v>88</v>
      </c>
      <c r="BK460" s="144">
        <f>ROUND(I460*H460,2)</f>
        <v>0</v>
      </c>
      <c r="BL460" s="17" t="s">
        <v>161</v>
      </c>
      <c r="BM460" s="143" t="s">
        <v>779</v>
      </c>
    </row>
    <row r="461" spans="2:65" s="12" customFormat="1" ht="11.25">
      <c r="B461" s="145"/>
      <c r="D461" s="146" t="s">
        <v>164</v>
      </c>
      <c r="E461" s="147" t="s">
        <v>1</v>
      </c>
      <c r="F461" s="148" t="s">
        <v>1114</v>
      </c>
      <c r="H461" s="147" t="s">
        <v>1</v>
      </c>
      <c r="I461" s="149"/>
      <c r="L461" s="145"/>
      <c r="M461" s="150"/>
      <c r="T461" s="151"/>
      <c r="AT461" s="147" t="s">
        <v>164</v>
      </c>
      <c r="AU461" s="147" t="s">
        <v>90</v>
      </c>
      <c r="AV461" s="12" t="s">
        <v>88</v>
      </c>
      <c r="AW461" s="12" t="s">
        <v>34</v>
      </c>
      <c r="AX461" s="12" t="s">
        <v>80</v>
      </c>
      <c r="AY461" s="147" t="s">
        <v>152</v>
      </c>
    </row>
    <row r="462" spans="2:65" s="13" customFormat="1" ht="11.25">
      <c r="B462" s="152"/>
      <c r="D462" s="146" t="s">
        <v>164</v>
      </c>
      <c r="E462" s="153" t="s">
        <v>1</v>
      </c>
      <c r="F462" s="154" t="s">
        <v>1150</v>
      </c>
      <c r="H462" s="155">
        <v>4.04</v>
      </c>
      <c r="I462" s="156"/>
      <c r="L462" s="152"/>
      <c r="M462" s="157"/>
      <c r="T462" s="158"/>
      <c r="AT462" s="153" t="s">
        <v>164</v>
      </c>
      <c r="AU462" s="153" t="s">
        <v>90</v>
      </c>
      <c r="AV462" s="13" t="s">
        <v>90</v>
      </c>
      <c r="AW462" s="13" t="s">
        <v>34</v>
      </c>
      <c r="AX462" s="13" t="s">
        <v>80</v>
      </c>
      <c r="AY462" s="153" t="s">
        <v>152</v>
      </c>
    </row>
    <row r="463" spans="2:65" s="14" customFormat="1" ht="11.25">
      <c r="B463" s="159"/>
      <c r="D463" s="146" t="s">
        <v>164</v>
      </c>
      <c r="E463" s="160" t="s">
        <v>1</v>
      </c>
      <c r="F463" s="161" t="s">
        <v>169</v>
      </c>
      <c r="H463" s="162">
        <v>4.04</v>
      </c>
      <c r="I463" s="163"/>
      <c r="L463" s="159"/>
      <c r="M463" s="164"/>
      <c r="T463" s="165"/>
      <c r="AT463" s="160" t="s">
        <v>164</v>
      </c>
      <c r="AU463" s="160" t="s">
        <v>90</v>
      </c>
      <c r="AV463" s="14" t="s">
        <v>161</v>
      </c>
      <c r="AW463" s="14" t="s">
        <v>34</v>
      </c>
      <c r="AX463" s="14" t="s">
        <v>88</v>
      </c>
      <c r="AY463" s="160" t="s">
        <v>152</v>
      </c>
    </row>
    <row r="464" spans="2:65" s="1" customFormat="1" ht="16.5" customHeight="1">
      <c r="B464" s="32"/>
      <c r="C464" s="173" t="s">
        <v>478</v>
      </c>
      <c r="D464" s="173" t="s">
        <v>247</v>
      </c>
      <c r="E464" s="174" t="s">
        <v>1151</v>
      </c>
      <c r="F464" s="175" t="s">
        <v>1152</v>
      </c>
      <c r="G464" s="176" t="s">
        <v>401</v>
      </c>
      <c r="H464" s="177">
        <v>3.03</v>
      </c>
      <c r="I464" s="178"/>
      <c r="J464" s="179">
        <f>ROUND(I464*H464,2)</f>
        <v>0</v>
      </c>
      <c r="K464" s="175" t="s">
        <v>1</v>
      </c>
      <c r="L464" s="180"/>
      <c r="M464" s="181" t="s">
        <v>1</v>
      </c>
      <c r="N464" s="182" t="s">
        <v>45</v>
      </c>
      <c r="P464" s="141">
        <f>O464*H464</f>
        <v>0</v>
      </c>
      <c r="Q464" s="141">
        <v>0</v>
      </c>
      <c r="R464" s="141">
        <f>Q464*H464</f>
        <v>0</v>
      </c>
      <c r="S464" s="141">
        <v>0</v>
      </c>
      <c r="T464" s="142">
        <f>S464*H464</f>
        <v>0</v>
      </c>
      <c r="AR464" s="143" t="s">
        <v>221</v>
      </c>
      <c r="AT464" s="143" t="s">
        <v>247</v>
      </c>
      <c r="AU464" s="143" t="s">
        <v>90</v>
      </c>
      <c r="AY464" s="17" t="s">
        <v>152</v>
      </c>
      <c r="BE464" s="144">
        <f>IF(N464="základní",J464,0)</f>
        <v>0</v>
      </c>
      <c r="BF464" s="144">
        <f>IF(N464="snížená",J464,0)</f>
        <v>0</v>
      </c>
      <c r="BG464" s="144">
        <f>IF(N464="zákl. přenesená",J464,0)</f>
        <v>0</v>
      </c>
      <c r="BH464" s="144">
        <f>IF(N464="sníž. přenesená",J464,0)</f>
        <v>0</v>
      </c>
      <c r="BI464" s="144">
        <f>IF(N464="nulová",J464,0)</f>
        <v>0</v>
      </c>
      <c r="BJ464" s="17" t="s">
        <v>88</v>
      </c>
      <c r="BK464" s="144">
        <f>ROUND(I464*H464,2)</f>
        <v>0</v>
      </c>
      <c r="BL464" s="17" t="s">
        <v>161</v>
      </c>
      <c r="BM464" s="143" t="s">
        <v>789</v>
      </c>
    </row>
    <row r="465" spans="2:65" s="12" customFormat="1" ht="11.25">
      <c r="B465" s="145"/>
      <c r="D465" s="146" t="s">
        <v>164</v>
      </c>
      <c r="E465" s="147" t="s">
        <v>1</v>
      </c>
      <c r="F465" s="148" t="s">
        <v>884</v>
      </c>
      <c r="H465" s="147" t="s">
        <v>1</v>
      </c>
      <c r="I465" s="149"/>
      <c r="L465" s="145"/>
      <c r="M465" s="150"/>
      <c r="T465" s="151"/>
      <c r="AT465" s="147" t="s">
        <v>164</v>
      </c>
      <c r="AU465" s="147" t="s">
        <v>90</v>
      </c>
      <c r="AV465" s="12" t="s">
        <v>88</v>
      </c>
      <c r="AW465" s="12" t="s">
        <v>34</v>
      </c>
      <c r="AX465" s="12" t="s">
        <v>80</v>
      </c>
      <c r="AY465" s="147" t="s">
        <v>152</v>
      </c>
    </row>
    <row r="466" spans="2:65" s="13" customFormat="1" ht="11.25">
      <c r="B466" s="152"/>
      <c r="D466" s="146" t="s">
        <v>164</v>
      </c>
      <c r="E466" s="153" t="s">
        <v>1</v>
      </c>
      <c r="F466" s="154" t="s">
        <v>1119</v>
      </c>
      <c r="H466" s="155">
        <v>3.03</v>
      </c>
      <c r="I466" s="156"/>
      <c r="L466" s="152"/>
      <c r="M466" s="157"/>
      <c r="T466" s="158"/>
      <c r="AT466" s="153" t="s">
        <v>164</v>
      </c>
      <c r="AU466" s="153" t="s">
        <v>90</v>
      </c>
      <c r="AV466" s="13" t="s">
        <v>90</v>
      </c>
      <c r="AW466" s="13" t="s">
        <v>34</v>
      </c>
      <c r="AX466" s="13" t="s">
        <v>80</v>
      </c>
      <c r="AY466" s="153" t="s">
        <v>152</v>
      </c>
    </row>
    <row r="467" spans="2:65" s="14" customFormat="1" ht="11.25">
      <c r="B467" s="159"/>
      <c r="D467" s="146" t="s">
        <v>164</v>
      </c>
      <c r="E467" s="160" t="s">
        <v>1</v>
      </c>
      <c r="F467" s="161" t="s">
        <v>169</v>
      </c>
      <c r="H467" s="162">
        <v>3.03</v>
      </c>
      <c r="I467" s="163"/>
      <c r="L467" s="159"/>
      <c r="M467" s="164"/>
      <c r="T467" s="165"/>
      <c r="AT467" s="160" t="s">
        <v>164</v>
      </c>
      <c r="AU467" s="160" t="s">
        <v>90</v>
      </c>
      <c r="AV467" s="14" t="s">
        <v>161</v>
      </c>
      <c r="AW467" s="14" t="s">
        <v>34</v>
      </c>
      <c r="AX467" s="14" t="s">
        <v>88</v>
      </c>
      <c r="AY467" s="160" t="s">
        <v>152</v>
      </c>
    </row>
    <row r="468" spans="2:65" s="1" customFormat="1" ht="16.5" customHeight="1">
      <c r="B468" s="32"/>
      <c r="C468" s="173" t="s">
        <v>484</v>
      </c>
      <c r="D468" s="173" t="s">
        <v>247</v>
      </c>
      <c r="E468" s="174" t="s">
        <v>1153</v>
      </c>
      <c r="F468" s="175" t="s">
        <v>1154</v>
      </c>
      <c r="G468" s="176" t="s">
        <v>401</v>
      </c>
      <c r="H468" s="177">
        <v>10.1</v>
      </c>
      <c r="I468" s="178"/>
      <c r="J468" s="179">
        <f>ROUND(I468*H468,2)</f>
        <v>0</v>
      </c>
      <c r="K468" s="175" t="s">
        <v>1</v>
      </c>
      <c r="L468" s="180"/>
      <c r="M468" s="181" t="s">
        <v>1</v>
      </c>
      <c r="N468" s="182" t="s">
        <v>45</v>
      </c>
      <c r="P468" s="141">
        <f>O468*H468</f>
        <v>0</v>
      </c>
      <c r="Q468" s="141">
        <v>0</v>
      </c>
      <c r="R468" s="141">
        <f>Q468*H468</f>
        <v>0</v>
      </c>
      <c r="S468" s="141">
        <v>0</v>
      </c>
      <c r="T468" s="142">
        <f>S468*H468</f>
        <v>0</v>
      </c>
      <c r="AR468" s="143" t="s">
        <v>221</v>
      </c>
      <c r="AT468" s="143" t="s">
        <v>247</v>
      </c>
      <c r="AU468" s="143" t="s">
        <v>90</v>
      </c>
      <c r="AY468" s="17" t="s">
        <v>152</v>
      </c>
      <c r="BE468" s="144">
        <f>IF(N468="základní",J468,0)</f>
        <v>0</v>
      </c>
      <c r="BF468" s="144">
        <f>IF(N468="snížená",J468,0)</f>
        <v>0</v>
      </c>
      <c r="BG468" s="144">
        <f>IF(N468="zákl. přenesená",J468,0)</f>
        <v>0</v>
      </c>
      <c r="BH468" s="144">
        <f>IF(N468="sníž. přenesená",J468,0)</f>
        <v>0</v>
      </c>
      <c r="BI468" s="144">
        <f>IF(N468="nulová",J468,0)</f>
        <v>0</v>
      </c>
      <c r="BJ468" s="17" t="s">
        <v>88</v>
      </c>
      <c r="BK468" s="144">
        <f>ROUND(I468*H468,2)</f>
        <v>0</v>
      </c>
      <c r="BL468" s="17" t="s">
        <v>161</v>
      </c>
      <c r="BM468" s="143" t="s">
        <v>800</v>
      </c>
    </row>
    <row r="469" spans="2:65" s="12" customFormat="1" ht="11.25">
      <c r="B469" s="145"/>
      <c r="D469" s="146" t="s">
        <v>164</v>
      </c>
      <c r="E469" s="147" t="s">
        <v>1</v>
      </c>
      <c r="F469" s="148" t="s">
        <v>884</v>
      </c>
      <c r="H469" s="147" t="s">
        <v>1</v>
      </c>
      <c r="I469" s="149"/>
      <c r="L469" s="145"/>
      <c r="M469" s="150"/>
      <c r="T469" s="151"/>
      <c r="AT469" s="147" t="s">
        <v>164</v>
      </c>
      <c r="AU469" s="147" t="s">
        <v>90</v>
      </c>
      <c r="AV469" s="12" t="s">
        <v>88</v>
      </c>
      <c r="AW469" s="12" t="s">
        <v>34</v>
      </c>
      <c r="AX469" s="12" t="s">
        <v>80</v>
      </c>
      <c r="AY469" s="147" t="s">
        <v>152</v>
      </c>
    </row>
    <row r="470" spans="2:65" s="13" customFormat="1" ht="11.25">
      <c r="B470" s="152"/>
      <c r="D470" s="146" t="s">
        <v>164</v>
      </c>
      <c r="E470" s="153" t="s">
        <v>1</v>
      </c>
      <c r="F470" s="154" t="s">
        <v>1155</v>
      </c>
      <c r="H470" s="155">
        <v>10.1</v>
      </c>
      <c r="I470" s="156"/>
      <c r="L470" s="152"/>
      <c r="M470" s="157"/>
      <c r="T470" s="158"/>
      <c r="AT470" s="153" t="s">
        <v>164</v>
      </c>
      <c r="AU470" s="153" t="s">
        <v>90</v>
      </c>
      <c r="AV470" s="13" t="s">
        <v>90</v>
      </c>
      <c r="AW470" s="13" t="s">
        <v>34</v>
      </c>
      <c r="AX470" s="13" t="s">
        <v>80</v>
      </c>
      <c r="AY470" s="153" t="s">
        <v>152</v>
      </c>
    </row>
    <row r="471" spans="2:65" s="14" customFormat="1" ht="11.25">
      <c r="B471" s="159"/>
      <c r="D471" s="146" t="s">
        <v>164</v>
      </c>
      <c r="E471" s="160" t="s">
        <v>1</v>
      </c>
      <c r="F471" s="161" t="s">
        <v>169</v>
      </c>
      <c r="H471" s="162">
        <v>10.1</v>
      </c>
      <c r="I471" s="163"/>
      <c r="L471" s="159"/>
      <c r="M471" s="164"/>
      <c r="T471" s="165"/>
      <c r="AT471" s="160" t="s">
        <v>164</v>
      </c>
      <c r="AU471" s="160" t="s">
        <v>90</v>
      </c>
      <c r="AV471" s="14" t="s">
        <v>161</v>
      </c>
      <c r="AW471" s="14" t="s">
        <v>34</v>
      </c>
      <c r="AX471" s="14" t="s">
        <v>88</v>
      </c>
      <c r="AY471" s="160" t="s">
        <v>152</v>
      </c>
    </row>
    <row r="472" spans="2:65" s="1" customFormat="1" ht="16.5" customHeight="1">
      <c r="B472" s="32"/>
      <c r="C472" s="173" t="s">
        <v>493</v>
      </c>
      <c r="D472" s="173" t="s">
        <v>247</v>
      </c>
      <c r="E472" s="174" t="s">
        <v>1156</v>
      </c>
      <c r="F472" s="175" t="s">
        <v>1157</v>
      </c>
      <c r="G472" s="176" t="s">
        <v>401</v>
      </c>
      <c r="H472" s="177">
        <v>8.08</v>
      </c>
      <c r="I472" s="178"/>
      <c r="J472" s="179">
        <f>ROUND(I472*H472,2)</f>
        <v>0</v>
      </c>
      <c r="K472" s="175" t="s">
        <v>1</v>
      </c>
      <c r="L472" s="180"/>
      <c r="M472" s="181" t="s">
        <v>1</v>
      </c>
      <c r="N472" s="182" t="s">
        <v>45</v>
      </c>
      <c r="P472" s="141">
        <f>O472*H472</f>
        <v>0</v>
      </c>
      <c r="Q472" s="141">
        <v>0</v>
      </c>
      <c r="R472" s="141">
        <f>Q472*H472</f>
        <v>0</v>
      </c>
      <c r="S472" s="141">
        <v>0</v>
      </c>
      <c r="T472" s="142">
        <f>S472*H472</f>
        <v>0</v>
      </c>
      <c r="AR472" s="143" t="s">
        <v>221</v>
      </c>
      <c r="AT472" s="143" t="s">
        <v>247</v>
      </c>
      <c r="AU472" s="143" t="s">
        <v>90</v>
      </c>
      <c r="AY472" s="17" t="s">
        <v>152</v>
      </c>
      <c r="BE472" s="144">
        <f>IF(N472="základní",J472,0)</f>
        <v>0</v>
      </c>
      <c r="BF472" s="144">
        <f>IF(N472="snížená",J472,0)</f>
        <v>0</v>
      </c>
      <c r="BG472" s="144">
        <f>IF(N472="zákl. přenesená",J472,0)</f>
        <v>0</v>
      </c>
      <c r="BH472" s="144">
        <f>IF(N472="sníž. přenesená",J472,0)</f>
        <v>0</v>
      </c>
      <c r="BI472" s="144">
        <f>IF(N472="nulová",J472,0)</f>
        <v>0</v>
      </c>
      <c r="BJ472" s="17" t="s">
        <v>88</v>
      </c>
      <c r="BK472" s="144">
        <f>ROUND(I472*H472,2)</f>
        <v>0</v>
      </c>
      <c r="BL472" s="17" t="s">
        <v>161</v>
      </c>
      <c r="BM472" s="143" t="s">
        <v>810</v>
      </c>
    </row>
    <row r="473" spans="2:65" s="12" customFormat="1" ht="11.25">
      <c r="B473" s="145"/>
      <c r="D473" s="146" t="s">
        <v>164</v>
      </c>
      <c r="E473" s="147" t="s">
        <v>1</v>
      </c>
      <c r="F473" s="148" t="s">
        <v>884</v>
      </c>
      <c r="H473" s="147" t="s">
        <v>1</v>
      </c>
      <c r="I473" s="149"/>
      <c r="L473" s="145"/>
      <c r="M473" s="150"/>
      <c r="T473" s="151"/>
      <c r="AT473" s="147" t="s">
        <v>164</v>
      </c>
      <c r="AU473" s="147" t="s">
        <v>90</v>
      </c>
      <c r="AV473" s="12" t="s">
        <v>88</v>
      </c>
      <c r="AW473" s="12" t="s">
        <v>34</v>
      </c>
      <c r="AX473" s="12" t="s">
        <v>80</v>
      </c>
      <c r="AY473" s="147" t="s">
        <v>152</v>
      </c>
    </row>
    <row r="474" spans="2:65" s="13" customFormat="1" ht="11.25">
      <c r="B474" s="152"/>
      <c r="D474" s="146" t="s">
        <v>164</v>
      </c>
      <c r="E474" s="153" t="s">
        <v>1</v>
      </c>
      <c r="F474" s="154" t="s">
        <v>1158</v>
      </c>
      <c r="H474" s="155">
        <v>8.08</v>
      </c>
      <c r="I474" s="156"/>
      <c r="L474" s="152"/>
      <c r="M474" s="157"/>
      <c r="T474" s="158"/>
      <c r="AT474" s="153" t="s">
        <v>164</v>
      </c>
      <c r="AU474" s="153" t="s">
        <v>90</v>
      </c>
      <c r="AV474" s="13" t="s">
        <v>90</v>
      </c>
      <c r="AW474" s="13" t="s">
        <v>34</v>
      </c>
      <c r="AX474" s="13" t="s">
        <v>80</v>
      </c>
      <c r="AY474" s="153" t="s">
        <v>152</v>
      </c>
    </row>
    <row r="475" spans="2:65" s="14" customFormat="1" ht="11.25">
      <c r="B475" s="159"/>
      <c r="D475" s="146" t="s">
        <v>164</v>
      </c>
      <c r="E475" s="160" t="s">
        <v>1</v>
      </c>
      <c r="F475" s="161" t="s">
        <v>169</v>
      </c>
      <c r="H475" s="162">
        <v>8.08</v>
      </c>
      <c r="I475" s="163"/>
      <c r="L475" s="159"/>
      <c r="M475" s="164"/>
      <c r="T475" s="165"/>
      <c r="AT475" s="160" t="s">
        <v>164</v>
      </c>
      <c r="AU475" s="160" t="s">
        <v>90</v>
      </c>
      <c r="AV475" s="14" t="s">
        <v>161</v>
      </c>
      <c r="AW475" s="14" t="s">
        <v>34</v>
      </c>
      <c r="AX475" s="14" t="s">
        <v>88</v>
      </c>
      <c r="AY475" s="160" t="s">
        <v>152</v>
      </c>
    </row>
    <row r="476" spans="2:65" s="1" customFormat="1" ht="24.2" customHeight="1">
      <c r="B476" s="32"/>
      <c r="C476" s="132" t="s">
        <v>501</v>
      </c>
      <c r="D476" s="132" t="s">
        <v>156</v>
      </c>
      <c r="E476" s="133" t="s">
        <v>1159</v>
      </c>
      <c r="F476" s="134" t="s">
        <v>1160</v>
      </c>
      <c r="G476" s="135" t="s">
        <v>401</v>
      </c>
      <c r="H476" s="136">
        <v>1</v>
      </c>
      <c r="I476" s="137"/>
      <c r="J476" s="138">
        <f>ROUND(I476*H476,2)</f>
        <v>0</v>
      </c>
      <c r="K476" s="134" t="s">
        <v>160</v>
      </c>
      <c r="L476" s="32"/>
      <c r="M476" s="139" t="s">
        <v>1</v>
      </c>
      <c r="N476" s="140" t="s">
        <v>45</v>
      </c>
      <c r="P476" s="141">
        <f>O476*H476</f>
        <v>0</v>
      </c>
      <c r="Q476" s="141">
        <v>3.9269999999999999E-2</v>
      </c>
      <c r="R476" s="141">
        <f>Q476*H476</f>
        <v>3.9269999999999999E-2</v>
      </c>
      <c r="S476" s="141">
        <v>0</v>
      </c>
      <c r="T476" s="142">
        <f>S476*H476</f>
        <v>0</v>
      </c>
      <c r="AR476" s="143" t="s">
        <v>161</v>
      </c>
      <c r="AT476" s="143" t="s">
        <v>156</v>
      </c>
      <c r="AU476" s="143" t="s">
        <v>90</v>
      </c>
      <c r="AY476" s="17" t="s">
        <v>152</v>
      </c>
      <c r="BE476" s="144">
        <f>IF(N476="základní",J476,0)</f>
        <v>0</v>
      </c>
      <c r="BF476" s="144">
        <f>IF(N476="snížená",J476,0)</f>
        <v>0</v>
      </c>
      <c r="BG476" s="144">
        <f>IF(N476="zákl. přenesená",J476,0)</f>
        <v>0</v>
      </c>
      <c r="BH476" s="144">
        <f>IF(N476="sníž. přenesená",J476,0)</f>
        <v>0</v>
      </c>
      <c r="BI476" s="144">
        <f>IF(N476="nulová",J476,0)</f>
        <v>0</v>
      </c>
      <c r="BJ476" s="17" t="s">
        <v>88</v>
      </c>
      <c r="BK476" s="144">
        <f>ROUND(I476*H476,2)</f>
        <v>0</v>
      </c>
      <c r="BL476" s="17" t="s">
        <v>161</v>
      </c>
      <c r="BM476" s="143" t="s">
        <v>820</v>
      </c>
    </row>
    <row r="477" spans="2:65" s="12" customFormat="1" ht="11.25">
      <c r="B477" s="145"/>
      <c r="D477" s="146" t="s">
        <v>164</v>
      </c>
      <c r="E477" s="147" t="s">
        <v>1</v>
      </c>
      <c r="F477" s="148" t="s">
        <v>1114</v>
      </c>
      <c r="H477" s="147" t="s">
        <v>1</v>
      </c>
      <c r="I477" s="149"/>
      <c r="L477" s="145"/>
      <c r="M477" s="150"/>
      <c r="T477" s="151"/>
      <c r="AT477" s="147" t="s">
        <v>164</v>
      </c>
      <c r="AU477" s="147" t="s">
        <v>90</v>
      </c>
      <c r="AV477" s="12" t="s">
        <v>88</v>
      </c>
      <c r="AW477" s="12" t="s">
        <v>34</v>
      </c>
      <c r="AX477" s="12" t="s">
        <v>80</v>
      </c>
      <c r="AY477" s="147" t="s">
        <v>152</v>
      </c>
    </row>
    <row r="478" spans="2:65" s="13" customFormat="1" ht="11.25">
      <c r="B478" s="152"/>
      <c r="D478" s="146" t="s">
        <v>164</v>
      </c>
      <c r="E478" s="153" t="s">
        <v>1</v>
      </c>
      <c r="F478" s="154" t="s">
        <v>88</v>
      </c>
      <c r="H478" s="155">
        <v>1</v>
      </c>
      <c r="I478" s="156"/>
      <c r="L478" s="152"/>
      <c r="M478" s="157"/>
      <c r="T478" s="158"/>
      <c r="AT478" s="153" t="s">
        <v>164</v>
      </c>
      <c r="AU478" s="153" t="s">
        <v>90</v>
      </c>
      <c r="AV478" s="13" t="s">
        <v>90</v>
      </c>
      <c r="AW478" s="13" t="s">
        <v>34</v>
      </c>
      <c r="AX478" s="13" t="s">
        <v>80</v>
      </c>
      <c r="AY478" s="153" t="s">
        <v>152</v>
      </c>
    </row>
    <row r="479" spans="2:65" s="14" customFormat="1" ht="11.25">
      <c r="B479" s="159"/>
      <c r="D479" s="146" t="s">
        <v>164</v>
      </c>
      <c r="E479" s="160" t="s">
        <v>1</v>
      </c>
      <c r="F479" s="161" t="s">
        <v>169</v>
      </c>
      <c r="H479" s="162">
        <v>1</v>
      </c>
      <c r="I479" s="163"/>
      <c r="L479" s="159"/>
      <c r="M479" s="164"/>
      <c r="T479" s="165"/>
      <c r="AT479" s="160" t="s">
        <v>164</v>
      </c>
      <c r="AU479" s="160" t="s">
        <v>90</v>
      </c>
      <c r="AV479" s="14" t="s">
        <v>161</v>
      </c>
      <c r="AW479" s="14" t="s">
        <v>34</v>
      </c>
      <c r="AX479" s="14" t="s">
        <v>88</v>
      </c>
      <c r="AY479" s="160" t="s">
        <v>152</v>
      </c>
    </row>
    <row r="480" spans="2:65" s="1" customFormat="1" ht="21.75" customHeight="1">
      <c r="B480" s="32"/>
      <c r="C480" s="173" t="s">
        <v>507</v>
      </c>
      <c r="D480" s="173" t="s">
        <v>247</v>
      </c>
      <c r="E480" s="174" t="s">
        <v>1161</v>
      </c>
      <c r="F480" s="175" t="s">
        <v>1162</v>
      </c>
      <c r="G480" s="176" t="s">
        <v>401</v>
      </c>
      <c r="H480" s="177">
        <v>1.01</v>
      </c>
      <c r="I480" s="178"/>
      <c r="J480" s="179">
        <f>ROUND(I480*H480,2)</f>
        <v>0</v>
      </c>
      <c r="K480" s="175" t="s">
        <v>1</v>
      </c>
      <c r="L480" s="180"/>
      <c r="M480" s="181" t="s">
        <v>1</v>
      </c>
      <c r="N480" s="182" t="s">
        <v>45</v>
      </c>
      <c r="P480" s="141">
        <f>O480*H480</f>
        <v>0</v>
      </c>
      <c r="Q480" s="141">
        <v>0</v>
      </c>
      <c r="R480" s="141">
        <f>Q480*H480</f>
        <v>0</v>
      </c>
      <c r="S480" s="141">
        <v>0</v>
      </c>
      <c r="T480" s="142">
        <f>S480*H480</f>
        <v>0</v>
      </c>
      <c r="AR480" s="143" t="s">
        <v>221</v>
      </c>
      <c r="AT480" s="143" t="s">
        <v>247</v>
      </c>
      <c r="AU480" s="143" t="s">
        <v>90</v>
      </c>
      <c r="AY480" s="17" t="s">
        <v>152</v>
      </c>
      <c r="BE480" s="144">
        <f>IF(N480="základní",J480,0)</f>
        <v>0</v>
      </c>
      <c r="BF480" s="144">
        <f>IF(N480="snížená",J480,0)</f>
        <v>0</v>
      </c>
      <c r="BG480" s="144">
        <f>IF(N480="zákl. přenesená",J480,0)</f>
        <v>0</v>
      </c>
      <c r="BH480" s="144">
        <f>IF(N480="sníž. přenesená",J480,0)</f>
        <v>0</v>
      </c>
      <c r="BI480" s="144">
        <f>IF(N480="nulová",J480,0)</f>
        <v>0</v>
      </c>
      <c r="BJ480" s="17" t="s">
        <v>88</v>
      </c>
      <c r="BK480" s="144">
        <f>ROUND(I480*H480,2)</f>
        <v>0</v>
      </c>
      <c r="BL480" s="17" t="s">
        <v>161</v>
      </c>
      <c r="BM480" s="143" t="s">
        <v>829</v>
      </c>
    </row>
    <row r="481" spans="2:65" s="12" customFormat="1" ht="11.25">
      <c r="B481" s="145"/>
      <c r="D481" s="146" t="s">
        <v>164</v>
      </c>
      <c r="E481" s="147" t="s">
        <v>1</v>
      </c>
      <c r="F481" s="148" t="s">
        <v>1114</v>
      </c>
      <c r="H481" s="147" t="s">
        <v>1</v>
      </c>
      <c r="I481" s="149"/>
      <c r="L481" s="145"/>
      <c r="M481" s="150"/>
      <c r="T481" s="151"/>
      <c r="AT481" s="147" t="s">
        <v>164</v>
      </c>
      <c r="AU481" s="147" t="s">
        <v>90</v>
      </c>
      <c r="AV481" s="12" t="s">
        <v>88</v>
      </c>
      <c r="AW481" s="12" t="s">
        <v>34</v>
      </c>
      <c r="AX481" s="12" t="s">
        <v>80</v>
      </c>
      <c r="AY481" s="147" t="s">
        <v>152</v>
      </c>
    </row>
    <row r="482" spans="2:65" s="13" customFormat="1" ht="11.25">
      <c r="B482" s="152"/>
      <c r="D482" s="146" t="s">
        <v>164</v>
      </c>
      <c r="E482" s="153" t="s">
        <v>1</v>
      </c>
      <c r="F482" s="154" t="s">
        <v>1163</v>
      </c>
      <c r="H482" s="155">
        <v>1.01</v>
      </c>
      <c r="I482" s="156"/>
      <c r="L482" s="152"/>
      <c r="M482" s="157"/>
      <c r="T482" s="158"/>
      <c r="AT482" s="153" t="s">
        <v>164</v>
      </c>
      <c r="AU482" s="153" t="s">
        <v>90</v>
      </c>
      <c r="AV482" s="13" t="s">
        <v>90</v>
      </c>
      <c r="AW482" s="13" t="s">
        <v>34</v>
      </c>
      <c r="AX482" s="13" t="s">
        <v>80</v>
      </c>
      <c r="AY482" s="153" t="s">
        <v>152</v>
      </c>
    </row>
    <row r="483" spans="2:65" s="14" customFormat="1" ht="11.25">
      <c r="B483" s="159"/>
      <c r="D483" s="146" t="s">
        <v>164</v>
      </c>
      <c r="E483" s="160" t="s">
        <v>1</v>
      </c>
      <c r="F483" s="161" t="s">
        <v>169</v>
      </c>
      <c r="H483" s="162">
        <v>1.01</v>
      </c>
      <c r="I483" s="163"/>
      <c r="L483" s="159"/>
      <c r="M483" s="164"/>
      <c r="T483" s="165"/>
      <c r="AT483" s="160" t="s">
        <v>164</v>
      </c>
      <c r="AU483" s="160" t="s">
        <v>90</v>
      </c>
      <c r="AV483" s="14" t="s">
        <v>161</v>
      </c>
      <c r="AW483" s="14" t="s">
        <v>34</v>
      </c>
      <c r="AX483" s="14" t="s">
        <v>88</v>
      </c>
      <c r="AY483" s="160" t="s">
        <v>152</v>
      </c>
    </row>
    <row r="484" spans="2:65" s="1" customFormat="1" ht="16.5" customHeight="1">
      <c r="B484" s="32"/>
      <c r="C484" s="132" t="s">
        <v>514</v>
      </c>
      <c r="D484" s="132" t="s">
        <v>156</v>
      </c>
      <c r="E484" s="133" t="s">
        <v>1164</v>
      </c>
      <c r="F484" s="134" t="s">
        <v>1165</v>
      </c>
      <c r="G484" s="135" t="s">
        <v>1166</v>
      </c>
      <c r="H484" s="136">
        <v>4</v>
      </c>
      <c r="I484" s="137"/>
      <c r="J484" s="138">
        <f>ROUND(I484*H484,2)</f>
        <v>0</v>
      </c>
      <c r="K484" s="134" t="s">
        <v>1</v>
      </c>
      <c r="L484" s="32"/>
      <c r="M484" s="139" t="s">
        <v>1</v>
      </c>
      <c r="N484" s="140" t="s">
        <v>45</v>
      </c>
      <c r="P484" s="141">
        <f>O484*H484</f>
        <v>0</v>
      </c>
      <c r="Q484" s="141">
        <v>0</v>
      </c>
      <c r="R484" s="141">
        <f>Q484*H484</f>
        <v>0</v>
      </c>
      <c r="S484" s="141">
        <v>0</v>
      </c>
      <c r="T484" s="142">
        <f>S484*H484</f>
        <v>0</v>
      </c>
      <c r="AR484" s="143" t="s">
        <v>161</v>
      </c>
      <c r="AT484" s="143" t="s">
        <v>156</v>
      </c>
      <c r="AU484" s="143" t="s">
        <v>90</v>
      </c>
      <c r="AY484" s="17" t="s">
        <v>152</v>
      </c>
      <c r="BE484" s="144">
        <f>IF(N484="základní",J484,0)</f>
        <v>0</v>
      </c>
      <c r="BF484" s="144">
        <f>IF(N484="snížená",J484,0)</f>
        <v>0</v>
      </c>
      <c r="BG484" s="144">
        <f>IF(N484="zákl. přenesená",J484,0)</f>
        <v>0</v>
      </c>
      <c r="BH484" s="144">
        <f>IF(N484="sníž. přenesená",J484,0)</f>
        <v>0</v>
      </c>
      <c r="BI484" s="144">
        <f>IF(N484="nulová",J484,0)</f>
        <v>0</v>
      </c>
      <c r="BJ484" s="17" t="s">
        <v>88</v>
      </c>
      <c r="BK484" s="144">
        <f>ROUND(I484*H484,2)</f>
        <v>0</v>
      </c>
      <c r="BL484" s="17" t="s">
        <v>161</v>
      </c>
      <c r="BM484" s="143" t="s">
        <v>837</v>
      </c>
    </row>
    <row r="485" spans="2:65" s="1" customFormat="1" ht="37.9" customHeight="1">
      <c r="B485" s="32"/>
      <c r="C485" s="132" t="s">
        <v>521</v>
      </c>
      <c r="D485" s="132" t="s">
        <v>156</v>
      </c>
      <c r="E485" s="133" t="s">
        <v>1167</v>
      </c>
      <c r="F485" s="134" t="s">
        <v>1168</v>
      </c>
      <c r="G485" s="135" t="s">
        <v>401</v>
      </c>
      <c r="H485" s="136">
        <v>25</v>
      </c>
      <c r="I485" s="137"/>
      <c r="J485" s="138">
        <f>ROUND(I485*H485,2)</f>
        <v>0</v>
      </c>
      <c r="K485" s="134" t="s">
        <v>160</v>
      </c>
      <c r="L485" s="32"/>
      <c r="M485" s="139" t="s">
        <v>1</v>
      </c>
      <c r="N485" s="140" t="s">
        <v>45</v>
      </c>
      <c r="P485" s="141">
        <f>O485*H485</f>
        <v>0</v>
      </c>
      <c r="Q485" s="141">
        <v>0.09</v>
      </c>
      <c r="R485" s="141">
        <f>Q485*H485</f>
        <v>2.25</v>
      </c>
      <c r="S485" s="141">
        <v>0</v>
      </c>
      <c r="T485" s="142">
        <f>S485*H485</f>
        <v>0</v>
      </c>
      <c r="AR485" s="143" t="s">
        <v>161</v>
      </c>
      <c r="AT485" s="143" t="s">
        <v>156</v>
      </c>
      <c r="AU485" s="143" t="s">
        <v>90</v>
      </c>
      <c r="AY485" s="17" t="s">
        <v>152</v>
      </c>
      <c r="BE485" s="144">
        <f>IF(N485="základní",J485,0)</f>
        <v>0</v>
      </c>
      <c r="BF485" s="144">
        <f>IF(N485="snížená",J485,0)</f>
        <v>0</v>
      </c>
      <c r="BG485" s="144">
        <f>IF(N485="zákl. přenesená",J485,0)</f>
        <v>0</v>
      </c>
      <c r="BH485" s="144">
        <f>IF(N485="sníž. přenesená",J485,0)</f>
        <v>0</v>
      </c>
      <c r="BI485" s="144">
        <f>IF(N485="nulová",J485,0)</f>
        <v>0</v>
      </c>
      <c r="BJ485" s="17" t="s">
        <v>88</v>
      </c>
      <c r="BK485" s="144">
        <f>ROUND(I485*H485,2)</f>
        <v>0</v>
      </c>
      <c r="BL485" s="17" t="s">
        <v>161</v>
      </c>
      <c r="BM485" s="143" t="s">
        <v>848</v>
      </c>
    </row>
    <row r="486" spans="2:65" s="12" customFormat="1" ht="11.25">
      <c r="B486" s="145"/>
      <c r="D486" s="146" t="s">
        <v>164</v>
      </c>
      <c r="E486" s="147" t="s">
        <v>1</v>
      </c>
      <c r="F486" s="148" t="s">
        <v>1169</v>
      </c>
      <c r="H486" s="147" t="s">
        <v>1</v>
      </c>
      <c r="I486" s="149"/>
      <c r="L486" s="145"/>
      <c r="M486" s="150"/>
      <c r="T486" s="151"/>
      <c r="AT486" s="147" t="s">
        <v>164</v>
      </c>
      <c r="AU486" s="147" t="s">
        <v>90</v>
      </c>
      <c r="AV486" s="12" t="s">
        <v>88</v>
      </c>
      <c r="AW486" s="12" t="s">
        <v>34</v>
      </c>
      <c r="AX486" s="12" t="s">
        <v>80</v>
      </c>
      <c r="AY486" s="147" t="s">
        <v>152</v>
      </c>
    </row>
    <row r="487" spans="2:65" s="12" customFormat="1" ht="11.25">
      <c r="B487" s="145"/>
      <c r="D487" s="146" t="s">
        <v>164</v>
      </c>
      <c r="E487" s="147" t="s">
        <v>1</v>
      </c>
      <c r="F487" s="148" t="s">
        <v>884</v>
      </c>
      <c r="H487" s="147" t="s">
        <v>1</v>
      </c>
      <c r="I487" s="149"/>
      <c r="L487" s="145"/>
      <c r="M487" s="150"/>
      <c r="T487" s="151"/>
      <c r="AT487" s="147" t="s">
        <v>164</v>
      </c>
      <c r="AU487" s="147" t="s">
        <v>90</v>
      </c>
      <c r="AV487" s="12" t="s">
        <v>88</v>
      </c>
      <c r="AW487" s="12" t="s">
        <v>34</v>
      </c>
      <c r="AX487" s="12" t="s">
        <v>80</v>
      </c>
      <c r="AY487" s="147" t="s">
        <v>152</v>
      </c>
    </row>
    <row r="488" spans="2:65" s="13" customFormat="1" ht="11.25">
      <c r="B488" s="152"/>
      <c r="D488" s="146" t="s">
        <v>164</v>
      </c>
      <c r="E488" s="153" t="s">
        <v>1</v>
      </c>
      <c r="F488" s="154" t="s">
        <v>1170</v>
      </c>
      <c r="H488" s="155">
        <v>24</v>
      </c>
      <c r="I488" s="156"/>
      <c r="L488" s="152"/>
      <c r="M488" s="157"/>
      <c r="T488" s="158"/>
      <c r="AT488" s="153" t="s">
        <v>164</v>
      </c>
      <c r="AU488" s="153" t="s">
        <v>90</v>
      </c>
      <c r="AV488" s="13" t="s">
        <v>90</v>
      </c>
      <c r="AW488" s="13" t="s">
        <v>34</v>
      </c>
      <c r="AX488" s="13" t="s">
        <v>80</v>
      </c>
      <c r="AY488" s="153" t="s">
        <v>152</v>
      </c>
    </row>
    <row r="489" spans="2:65" s="12" customFormat="1" ht="11.25">
      <c r="B489" s="145"/>
      <c r="D489" s="146" t="s">
        <v>164</v>
      </c>
      <c r="E489" s="147" t="s">
        <v>1</v>
      </c>
      <c r="F489" s="148" t="s">
        <v>886</v>
      </c>
      <c r="H489" s="147" t="s">
        <v>1</v>
      </c>
      <c r="I489" s="149"/>
      <c r="L489" s="145"/>
      <c r="M489" s="150"/>
      <c r="T489" s="151"/>
      <c r="AT489" s="147" t="s">
        <v>164</v>
      </c>
      <c r="AU489" s="147" t="s">
        <v>90</v>
      </c>
      <c r="AV489" s="12" t="s">
        <v>88</v>
      </c>
      <c r="AW489" s="12" t="s">
        <v>34</v>
      </c>
      <c r="AX489" s="12" t="s">
        <v>80</v>
      </c>
      <c r="AY489" s="147" t="s">
        <v>152</v>
      </c>
    </row>
    <row r="490" spans="2:65" s="13" customFormat="1" ht="11.25">
      <c r="B490" s="152"/>
      <c r="D490" s="146" t="s">
        <v>164</v>
      </c>
      <c r="E490" s="153" t="s">
        <v>1</v>
      </c>
      <c r="F490" s="154" t="s">
        <v>1147</v>
      </c>
      <c r="H490" s="155">
        <v>1</v>
      </c>
      <c r="I490" s="156"/>
      <c r="L490" s="152"/>
      <c r="M490" s="157"/>
      <c r="T490" s="158"/>
      <c r="AT490" s="153" t="s">
        <v>164</v>
      </c>
      <c r="AU490" s="153" t="s">
        <v>90</v>
      </c>
      <c r="AV490" s="13" t="s">
        <v>90</v>
      </c>
      <c r="AW490" s="13" t="s">
        <v>34</v>
      </c>
      <c r="AX490" s="13" t="s">
        <v>80</v>
      </c>
      <c r="AY490" s="153" t="s">
        <v>152</v>
      </c>
    </row>
    <row r="491" spans="2:65" s="14" customFormat="1" ht="11.25">
      <c r="B491" s="159"/>
      <c r="D491" s="146" t="s">
        <v>164</v>
      </c>
      <c r="E491" s="160" t="s">
        <v>1</v>
      </c>
      <c r="F491" s="161" t="s">
        <v>169</v>
      </c>
      <c r="H491" s="162">
        <v>25</v>
      </c>
      <c r="I491" s="163"/>
      <c r="L491" s="159"/>
      <c r="M491" s="164"/>
      <c r="T491" s="165"/>
      <c r="AT491" s="160" t="s">
        <v>164</v>
      </c>
      <c r="AU491" s="160" t="s">
        <v>90</v>
      </c>
      <c r="AV491" s="14" t="s">
        <v>161</v>
      </c>
      <c r="AW491" s="14" t="s">
        <v>34</v>
      </c>
      <c r="AX491" s="14" t="s">
        <v>88</v>
      </c>
      <c r="AY491" s="160" t="s">
        <v>152</v>
      </c>
    </row>
    <row r="492" spans="2:65" s="1" customFormat="1" ht="24.2" customHeight="1">
      <c r="B492" s="32"/>
      <c r="C492" s="173" t="s">
        <v>527</v>
      </c>
      <c r="D492" s="173" t="s">
        <v>247</v>
      </c>
      <c r="E492" s="174" t="s">
        <v>1171</v>
      </c>
      <c r="F492" s="175" t="s">
        <v>1172</v>
      </c>
      <c r="G492" s="176" t="s">
        <v>401</v>
      </c>
      <c r="H492" s="177">
        <v>25</v>
      </c>
      <c r="I492" s="178"/>
      <c r="J492" s="179">
        <f>ROUND(I492*H492,2)</f>
        <v>0</v>
      </c>
      <c r="K492" s="175" t="s">
        <v>160</v>
      </c>
      <c r="L492" s="180"/>
      <c r="M492" s="181" t="s">
        <v>1</v>
      </c>
      <c r="N492" s="182" t="s">
        <v>45</v>
      </c>
      <c r="P492" s="141">
        <f>O492*H492</f>
        <v>0</v>
      </c>
      <c r="Q492" s="141">
        <v>0.12</v>
      </c>
      <c r="R492" s="141">
        <f>Q492*H492</f>
        <v>3</v>
      </c>
      <c r="S492" s="141">
        <v>0</v>
      </c>
      <c r="T492" s="142">
        <f>S492*H492</f>
        <v>0</v>
      </c>
      <c r="AR492" s="143" t="s">
        <v>221</v>
      </c>
      <c r="AT492" s="143" t="s">
        <v>247</v>
      </c>
      <c r="AU492" s="143" t="s">
        <v>90</v>
      </c>
      <c r="AY492" s="17" t="s">
        <v>152</v>
      </c>
      <c r="BE492" s="144">
        <f>IF(N492="základní",J492,0)</f>
        <v>0</v>
      </c>
      <c r="BF492" s="144">
        <f>IF(N492="snížená",J492,0)</f>
        <v>0</v>
      </c>
      <c r="BG492" s="144">
        <f>IF(N492="zákl. přenesená",J492,0)</f>
        <v>0</v>
      </c>
      <c r="BH492" s="144">
        <f>IF(N492="sníž. přenesená",J492,0)</f>
        <v>0</v>
      </c>
      <c r="BI492" s="144">
        <f>IF(N492="nulová",J492,0)</f>
        <v>0</v>
      </c>
      <c r="BJ492" s="17" t="s">
        <v>88</v>
      </c>
      <c r="BK492" s="144">
        <f>ROUND(I492*H492,2)</f>
        <v>0</v>
      </c>
      <c r="BL492" s="17" t="s">
        <v>161</v>
      </c>
      <c r="BM492" s="143" t="s">
        <v>859</v>
      </c>
    </row>
    <row r="493" spans="2:65" s="1" customFormat="1" ht="24.2" customHeight="1">
      <c r="B493" s="32"/>
      <c r="C493" s="132" t="s">
        <v>531</v>
      </c>
      <c r="D493" s="132" t="s">
        <v>156</v>
      </c>
      <c r="E493" s="133" t="s">
        <v>1173</v>
      </c>
      <c r="F493" s="134" t="s">
        <v>1174</v>
      </c>
      <c r="G493" s="135" t="s">
        <v>159</v>
      </c>
      <c r="H493" s="136">
        <v>1.5</v>
      </c>
      <c r="I493" s="137"/>
      <c r="J493" s="138">
        <f>ROUND(I493*H493,2)</f>
        <v>0</v>
      </c>
      <c r="K493" s="134" t="s">
        <v>160</v>
      </c>
      <c r="L493" s="32"/>
      <c r="M493" s="139" t="s">
        <v>1</v>
      </c>
      <c r="N493" s="140" t="s">
        <v>45</v>
      </c>
      <c r="P493" s="141">
        <f>O493*H493</f>
        <v>0</v>
      </c>
      <c r="Q493" s="141">
        <v>2.3010199999999998</v>
      </c>
      <c r="R493" s="141">
        <f>Q493*H493</f>
        <v>3.45153</v>
      </c>
      <c r="S493" s="141">
        <v>0</v>
      </c>
      <c r="T493" s="142">
        <f>S493*H493</f>
        <v>0</v>
      </c>
      <c r="AR493" s="143" t="s">
        <v>161</v>
      </c>
      <c r="AT493" s="143" t="s">
        <v>156</v>
      </c>
      <c r="AU493" s="143" t="s">
        <v>90</v>
      </c>
      <c r="AY493" s="17" t="s">
        <v>152</v>
      </c>
      <c r="BE493" s="144">
        <f>IF(N493="základní",J493,0)</f>
        <v>0</v>
      </c>
      <c r="BF493" s="144">
        <f>IF(N493="snížená",J493,0)</f>
        <v>0</v>
      </c>
      <c r="BG493" s="144">
        <f>IF(N493="zákl. přenesená",J493,0)</f>
        <v>0</v>
      </c>
      <c r="BH493" s="144">
        <f>IF(N493="sníž. přenesená",J493,0)</f>
        <v>0</v>
      </c>
      <c r="BI493" s="144">
        <f>IF(N493="nulová",J493,0)</f>
        <v>0</v>
      </c>
      <c r="BJ493" s="17" t="s">
        <v>88</v>
      </c>
      <c r="BK493" s="144">
        <f>ROUND(I493*H493,2)</f>
        <v>0</v>
      </c>
      <c r="BL493" s="17" t="s">
        <v>161</v>
      </c>
      <c r="BM493" s="143" t="s">
        <v>869</v>
      </c>
    </row>
    <row r="494" spans="2:65" s="11" customFormat="1" ht="22.9" customHeight="1">
      <c r="B494" s="120"/>
      <c r="D494" s="121" t="s">
        <v>79</v>
      </c>
      <c r="E494" s="130" t="s">
        <v>226</v>
      </c>
      <c r="F494" s="130" t="s">
        <v>1175</v>
      </c>
      <c r="I494" s="123"/>
      <c r="J494" s="131">
        <f>BK494</f>
        <v>0</v>
      </c>
      <c r="L494" s="120"/>
      <c r="M494" s="125"/>
      <c r="P494" s="126">
        <f>SUM(P495:P497)</f>
        <v>0</v>
      </c>
      <c r="R494" s="126">
        <f>SUM(R495:R497)</f>
        <v>8.8000000000000005E-3</v>
      </c>
      <c r="T494" s="127">
        <f>SUM(T495:T497)</f>
        <v>1.25</v>
      </c>
      <c r="AR494" s="121" t="s">
        <v>88</v>
      </c>
      <c r="AT494" s="128" t="s">
        <v>79</v>
      </c>
      <c r="AU494" s="128" t="s">
        <v>88</v>
      </c>
      <c r="AY494" s="121" t="s">
        <v>152</v>
      </c>
      <c r="BK494" s="129">
        <f>SUM(BK495:BK497)</f>
        <v>0</v>
      </c>
    </row>
    <row r="495" spans="2:65" s="1" customFormat="1" ht="24.2" customHeight="1">
      <c r="B495" s="32"/>
      <c r="C495" s="132" t="s">
        <v>535</v>
      </c>
      <c r="D495" s="132" t="s">
        <v>156</v>
      </c>
      <c r="E495" s="133" t="s">
        <v>1176</v>
      </c>
      <c r="F495" s="134" t="s">
        <v>1177</v>
      </c>
      <c r="G495" s="135" t="s">
        <v>258</v>
      </c>
      <c r="H495" s="136">
        <v>1</v>
      </c>
      <c r="I495" s="137"/>
      <c r="J495" s="138">
        <f>ROUND(I495*H495,2)</f>
        <v>0</v>
      </c>
      <c r="K495" s="134" t="s">
        <v>160</v>
      </c>
      <c r="L495" s="32"/>
      <c r="M495" s="139" t="s">
        <v>1</v>
      </c>
      <c r="N495" s="140" t="s">
        <v>45</v>
      </c>
      <c r="P495" s="141">
        <f>O495*H495</f>
        <v>0</v>
      </c>
      <c r="Q495" s="141">
        <v>8.8000000000000005E-3</v>
      </c>
      <c r="R495" s="141">
        <f>Q495*H495</f>
        <v>8.8000000000000005E-3</v>
      </c>
      <c r="S495" s="141">
        <v>1.25</v>
      </c>
      <c r="T495" s="142">
        <f>S495*H495</f>
        <v>1.25</v>
      </c>
      <c r="AR495" s="143" t="s">
        <v>161</v>
      </c>
      <c r="AT495" s="143" t="s">
        <v>156</v>
      </c>
      <c r="AU495" s="143" t="s">
        <v>90</v>
      </c>
      <c r="AY495" s="17" t="s">
        <v>152</v>
      </c>
      <c r="BE495" s="144">
        <f>IF(N495="základní",J495,0)</f>
        <v>0</v>
      </c>
      <c r="BF495" s="144">
        <f>IF(N495="snížená",J495,0)</f>
        <v>0</v>
      </c>
      <c r="BG495" s="144">
        <f>IF(N495="zákl. přenesená",J495,0)</f>
        <v>0</v>
      </c>
      <c r="BH495" s="144">
        <f>IF(N495="sníž. přenesená",J495,0)</f>
        <v>0</v>
      </c>
      <c r="BI495" s="144">
        <f>IF(N495="nulová",J495,0)</f>
        <v>0</v>
      </c>
      <c r="BJ495" s="17" t="s">
        <v>88</v>
      </c>
      <c r="BK495" s="144">
        <f>ROUND(I495*H495,2)</f>
        <v>0</v>
      </c>
      <c r="BL495" s="17" t="s">
        <v>161</v>
      </c>
      <c r="BM495" s="143" t="s">
        <v>1178</v>
      </c>
    </row>
    <row r="496" spans="2:65" s="13" customFormat="1" ht="22.5">
      <c r="B496" s="152"/>
      <c r="D496" s="146" t="s">
        <v>164</v>
      </c>
      <c r="E496" s="153" t="s">
        <v>1</v>
      </c>
      <c r="F496" s="154" t="s">
        <v>1179</v>
      </c>
      <c r="H496" s="155">
        <v>1</v>
      </c>
      <c r="I496" s="156"/>
      <c r="L496" s="152"/>
      <c r="M496" s="157"/>
      <c r="T496" s="158"/>
      <c r="AT496" s="153" t="s">
        <v>164</v>
      </c>
      <c r="AU496" s="153" t="s">
        <v>90</v>
      </c>
      <c r="AV496" s="13" t="s">
        <v>90</v>
      </c>
      <c r="AW496" s="13" t="s">
        <v>34</v>
      </c>
      <c r="AX496" s="13" t="s">
        <v>80</v>
      </c>
      <c r="AY496" s="153" t="s">
        <v>152</v>
      </c>
    </row>
    <row r="497" spans="2:65" s="14" customFormat="1" ht="11.25">
      <c r="B497" s="159"/>
      <c r="D497" s="146" t="s">
        <v>164</v>
      </c>
      <c r="E497" s="160" t="s">
        <v>1</v>
      </c>
      <c r="F497" s="161" t="s">
        <v>169</v>
      </c>
      <c r="H497" s="162">
        <v>1</v>
      </c>
      <c r="I497" s="163"/>
      <c r="L497" s="159"/>
      <c r="M497" s="164"/>
      <c r="T497" s="165"/>
      <c r="AT497" s="160" t="s">
        <v>164</v>
      </c>
      <c r="AU497" s="160" t="s">
        <v>90</v>
      </c>
      <c r="AV497" s="14" t="s">
        <v>161</v>
      </c>
      <c r="AW497" s="14" t="s">
        <v>34</v>
      </c>
      <c r="AX497" s="14" t="s">
        <v>88</v>
      </c>
      <c r="AY497" s="160" t="s">
        <v>152</v>
      </c>
    </row>
    <row r="498" spans="2:65" s="11" customFormat="1" ht="22.9" customHeight="1">
      <c r="B498" s="120"/>
      <c r="D498" s="121" t="s">
        <v>79</v>
      </c>
      <c r="E498" s="130" t="s">
        <v>1180</v>
      </c>
      <c r="F498" s="130" t="s">
        <v>1181</v>
      </c>
      <c r="I498" s="123"/>
      <c r="J498" s="131">
        <f>BK498</f>
        <v>0</v>
      </c>
      <c r="L498" s="120"/>
      <c r="M498" s="125"/>
      <c r="P498" s="126">
        <f>SUM(P499:P503)</f>
        <v>0</v>
      </c>
      <c r="R498" s="126">
        <f>SUM(R499:R503)</f>
        <v>0</v>
      </c>
      <c r="T498" s="127">
        <f>SUM(T499:T503)</f>
        <v>0</v>
      </c>
      <c r="AR498" s="121" t="s">
        <v>88</v>
      </c>
      <c r="AT498" s="128" t="s">
        <v>79</v>
      </c>
      <c r="AU498" s="128" t="s">
        <v>88</v>
      </c>
      <c r="AY498" s="121" t="s">
        <v>152</v>
      </c>
      <c r="BK498" s="129">
        <f>SUM(BK499:BK503)</f>
        <v>0</v>
      </c>
    </row>
    <row r="499" spans="2:65" s="1" customFormat="1" ht="24.2" customHeight="1">
      <c r="B499" s="32"/>
      <c r="C499" s="132" t="s">
        <v>539</v>
      </c>
      <c r="D499" s="132" t="s">
        <v>156</v>
      </c>
      <c r="E499" s="133" t="s">
        <v>1182</v>
      </c>
      <c r="F499" s="134" t="s">
        <v>1183</v>
      </c>
      <c r="G499" s="135" t="s">
        <v>180</v>
      </c>
      <c r="H499" s="136">
        <v>4514.1639999999998</v>
      </c>
      <c r="I499" s="137"/>
      <c r="J499" s="138">
        <f>ROUND(I499*H499,2)</f>
        <v>0</v>
      </c>
      <c r="K499" s="134" t="s">
        <v>160</v>
      </c>
      <c r="L499" s="32"/>
      <c r="M499" s="139" t="s">
        <v>1</v>
      </c>
      <c r="N499" s="140" t="s">
        <v>45</v>
      </c>
      <c r="P499" s="141">
        <f>O499*H499</f>
        <v>0</v>
      </c>
      <c r="Q499" s="141">
        <v>0</v>
      </c>
      <c r="R499" s="141">
        <f>Q499*H499</f>
        <v>0</v>
      </c>
      <c r="S499" s="141">
        <v>0</v>
      </c>
      <c r="T499" s="142">
        <f>S499*H499</f>
        <v>0</v>
      </c>
      <c r="AR499" s="143" t="s">
        <v>161</v>
      </c>
      <c r="AT499" s="143" t="s">
        <v>156</v>
      </c>
      <c r="AU499" s="143" t="s">
        <v>90</v>
      </c>
      <c r="AY499" s="17" t="s">
        <v>152</v>
      </c>
      <c r="BE499" s="144">
        <f>IF(N499="základní",J499,0)</f>
        <v>0</v>
      </c>
      <c r="BF499" s="144">
        <f>IF(N499="snížená",J499,0)</f>
        <v>0</v>
      </c>
      <c r="BG499" s="144">
        <f>IF(N499="zákl. přenesená",J499,0)</f>
        <v>0</v>
      </c>
      <c r="BH499" s="144">
        <f>IF(N499="sníž. přenesená",J499,0)</f>
        <v>0</v>
      </c>
      <c r="BI499" s="144">
        <f>IF(N499="nulová",J499,0)</f>
        <v>0</v>
      </c>
      <c r="BJ499" s="17" t="s">
        <v>88</v>
      </c>
      <c r="BK499" s="144">
        <f>ROUND(I499*H499,2)</f>
        <v>0</v>
      </c>
      <c r="BL499" s="17" t="s">
        <v>161</v>
      </c>
      <c r="BM499" s="143" t="s">
        <v>1184</v>
      </c>
    </row>
    <row r="500" spans="2:65" s="13" customFormat="1" ht="11.25">
      <c r="B500" s="152"/>
      <c r="D500" s="146" t="s">
        <v>164</v>
      </c>
      <c r="E500" s="153" t="s">
        <v>1</v>
      </c>
      <c r="F500" s="154" t="s">
        <v>1185</v>
      </c>
      <c r="H500" s="155">
        <v>4514.1639999999998</v>
      </c>
      <c r="I500" s="156"/>
      <c r="L500" s="152"/>
      <c r="M500" s="157"/>
      <c r="T500" s="158"/>
      <c r="AT500" s="153" t="s">
        <v>164</v>
      </c>
      <c r="AU500" s="153" t="s">
        <v>90</v>
      </c>
      <c r="AV500" s="13" t="s">
        <v>90</v>
      </c>
      <c r="AW500" s="13" t="s">
        <v>34</v>
      </c>
      <c r="AX500" s="13" t="s">
        <v>80</v>
      </c>
      <c r="AY500" s="153" t="s">
        <v>152</v>
      </c>
    </row>
    <row r="501" spans="2:65" s="14" customFormat="1" ht="11.25">
      <c r="B501" s="159"/>
      <c r="D501" s="146" t="s">
        <v>164</v>
      </c>
      <c r="E501" s="160" t="s">
        <v>1</v>
      </c>
      <c r="F501" s="161" t="s">
        <v>169</v>
      </c>
      <c r="H501" s="162">
        <v>4514.1639999999998</v>
      </c>
      <c r="I501" s="163"/>
      <c r="L501" s="159"/>
      <c r="M501" s="164"/>
      <c r="T501" s="165"/>
      <c r="AT501" s="160" t="s">
        <v>164</v>
      </c>
      <c r="AU501" s="160" t="s">
        <v>90</v>
      </c>
      <c r="AV501" s="14" t="s">
        <v>161</v>
      </c>
      <c r="AW501" s="14" t="s">
        <v>34</v>
      </c>
      <c r="AX501" s="14" t="s">
        <v>88</v>
      </c>
      <c r="AY501" s="160" t="s">
        <v>152</v>
      </c>
    </row>
    <row r="502" spans="2:65" s="1" customFormat="1" ht="33" customHeight="1">
      <c r="B502" s="32"/>
      <c r="C502" s="132" t="s">
        <v>544</v>
      </c>
      <c r="D502" s="132" t="s">
        <v>156</v>
      </c>
      <c r="E502" s="133" t="s">
        <v>1186</v>
      </c>
      <c r="F502" s="134" t="s">
        <v>1187</v>
      </c>
      <c r="G502" s="135" t="s">
        <v>180</v>
      </c>
      <c r="H502" s="136">
        <v>196.268</v>
      </c>
      <c r="I502" s="137"/>
      <c r="J502" s="138">
        <f>ROUND(I502*H502,2)</f>
        <v>0</v>
      </c>
      <c r="K502" s="134" t="s">
        <v>160</v>
      </c>
      <c r="L502" s="32"/>
      <c r="M502" s="139" t="s">
        <v>1</v>
      </c>
      <c r="N502" s="140" t="s">
        <v>45</v>
      </c>
      <c r="P502" s="141">
        <f>O502*H502</f>
        <v>0</v>
      </c>
      <c r="Q502" s="141">
        <v>0</v>
      </c>
      <c r="R502" s="141">
        <f>Q502*H502</f>
        <v>0</v>
      </c>
      <c r="S502" s="141">
        <v>0</v>
      </c>
      <c r="T502" s="142">
        <f>S502*H502</f>
        <v>0</v>
      </c>
      <c r="AR502" s="143" t="s">
        <v>161</v>
      </c>
      <c r="AT502" s="143" t="s">
        <v>156</v>
      </c>
      <c r="AU502" s="143" t="s">
        <v>90</v>
      </c>
      <c r="AY502" s="17" t="s">
        <v>152</v>
      </c>
      <c r="BE502" s="144">
        <f>IF(N502="základní",J502,0)</f>
        <v>0</v>
      </c>
      <c r="BF502" s="144">
        <f>IF(N502="snížená",J502,0)</f>
        <v>0</v>
      </c>
      <c r="BG502" s="144">
        <f>IF(N502="zákl. přenesená",J502,0)</f>
        <v>0</v>
      </c>
      <c r="BH502" s="144">
        <f>IF(N502="sníž. přenesená",J502,0)</f>
        <v>0</v>
      </c>
      <c r="BI502" s="144">
        <f>IF(N502="nulová",J502,0)</f>
        <v>0</v>
      </c>
      <c r="BJ502" s="17" t="s">
        <v>88</v>
      </c>
      <c r="BK502" s="144">
        <f>ROUND(I502*H502,2)</f>
        <v>0</v>
      </c>
      <c r="BL502" s="17" t="s">
        <v>161</v>
      </c>
      <c r="BM502" s="143" t="s">
        <v>1188</v>
      </c>
    </row>
    <row r="503" spans="2:65" s="1" customFormat="1" ht="33" customHeight="1">
      <c r="B503" s="32"/>
      <c r="C503" s="132" t="s">
        <v>549</v>
      </c>
      <c r="D503" s="132" t="s">
        <v>156</v>
      </c>
      <c r="E503" s="133" t="s">
        <v>1189</v>
      </c>
      <c r="F503" s="134" t="s">
        <v>1190</v>
      </c>
      <c r="G503" s="135" t="s">
        <v>180</v>
      </c>
      <c r="H503" s="136">
        <v>196.268</v>
      </c>
      <c r="I503" s="137"/>
      <c r="J503" s="138">
        <f>ROUND(I503*H503,2)</f>
        <v>0</v>
      </c>
      <c r="K503" s="134" t="s">
        <v>1</v>
      </c>
      <c r="L503" s="32"/>
      <c r="M503" s="139" t="s">
        <v>1</v>
      </c>
      <c r="N503" s="140" t="s">
        <v>45</v>
      </c>
      <c r="P503" s="141">
        <f>O503*H503</f>
        <v>0</v>
      </c>
      <c r="Q503" s="141">
        <v>0</v>
      </c>
      <c r="R503" s="141">
        <f>Q503*H503</f>
        <v>0</v>
      </c>
      <c r="S503" s="141">
        <v>0</v>
      </c>
      <c r="T503" s="142">
        <f>S503*H503</f>
        <v>0</v>
      </c>
      <c r="AR503" s="143" t="s">
        <v>161</v>
      </c>
      <c r="AT503" s="143" t="s">
        <v>156</v>
      </c>
      <c r="AU503" s="143" t="s">
        <v>90</v>
      </c>
      <c r="AY503" s="17" t="s">
        <v>152</v>
      </c>
      <c r="BE503" s="144">
        <f>IF(N503="základní",J503,0)</f>
        <v>0</v>
      </c>
      <c r="BF503" s="144">
        <f>IF(N503="snížená",J503,0)</f>
        <v>0</v>
      </c>
      <c r="BG503" s="144">
        <f>IF(N503="zákl. přenesená",J503,0)</f>
        <v>0</v>
      </c>
      <c r="BH503" s="144">
        <f>IF(N503="sníž. přenesená",J503,0)</f>
        <v>0</v>
      </c>
      <c r="BI503" s="144">
        <f>IF(N503="nulová",J503,0)</f>
        <v>0</v>
      </c>
      <c r="BJ503" s="17" t="s">
        <v>88</v>
      </c>
      <c r="BK503" s="144">
        <f>ROUND(I503*H503,2)</f>
        <v>0</v>
      </c>
      <c r="BL503" s="17" t="s">
        <v>161</v>
      </c>
      <c r="BM503" s="143" t="s">
        <v>1191</v>
      </c>
    </row>
    <row r="504" spans="2:65" s="11" customFormat="1" ht="22.9" customHeight="1">
      <c r="B504" s="120"/>
      <c r="D504" s="121" t="s">
        <v>79</v>
      </c>
      <c r="E504" s="130" t="s">
        <v>1192</v>
      </c>
      <c r="F504" s="130" t="s">
        <v>1193</v>
      </c>
      <c r="I504" s="123"/>
      <c r="J504" s="131">
        <f>BK504</f>
        <v>0</v>
      </c>
      <c r="L504" s="120"/>
      <c r="M504" s="125"/>
      <c r="P504" s="126">
        <f>P505</f>
        <v>0</v>
      </c>
      <c r="R504" s="126">
        <f>R505</f>
        <v>0</v>
      </c>
      <c r="T504" s="127">
        <f>T505</f>
        <v>0</v>
      </c>
      <c r="AR504" s="121" t="s">
        <v>88</v>
      </c>
      <c r="AT504" s="128" t="s">
        <v>79</v>
      </c>
      <c r="AU504" s="128" t="s">
        <v>88</v>
      </c>
      <c r="AY504" s="121" t="s">
        <v>152</v>
      </c>
      <c r="BK504" s="129">
        <f>BK505</f>
        <v>0</v>
      </c>
    </row>
    <row r="505" spans="2:65" s="1" customFormat="1" ht="24.2" customHeight="1">
      <c r="B505" s="32"/>
      <c r="C505" s="132" t="s">
        <v>555</v>
      </c>
      <c r="D505" s="132" t="s">
        <v>156</v>
      </c>
      <c r="E505" s="133" t="s">
        <v>1194</v>
      </c>
      <c r="F505" s="134" t="s">
        <v>1195</v>
      </c>
      <c r="G505" s="135" t="s">
        <v>180</v>
      </c>
      <c r="H505" s="136">
        <v>2480.172</v>
      </c>
      <c r="I505" s="137"/>
      <c r="J505" s="138">
        <f>ROUND(I505*H505,2)</f>
        <v>0</v>
      </c>
      <c r="K505" s="134" t="s">
        <v>160</v>
      </c>
      <c r="L505" s="32"/>
      <c r="M505" s="183" t="s">
        <v>1</v>
      </c>
      <c r="N505" s="184" t="s">
        <v>45</v>
      </c>
      <c r="O505" s="185"/>
      <c r="P505" s="186">
        <f>O505*H505</f>
        <v>0</v>
      </c>
      <c r="Q505" s="186">
        <v>0</v>
      </c>
      <c r="R505" s="186">
        <f>Q505*H505</f>
        <v>0</v>
      </c>
      <c r="S505" s="186">
        <v>0</v>
      </c>
      <c r="T505" s="187">
        <f>S505*H505</f>
        <v>0</v>
      </c>
      <c r="AR505" s="143" t="s">
        <v>161</v>
      </c>
      <c r="AT505" s="143" t="s">
        <v>156</v>
      </c>
      <c r="AU505" s="143" t="s">
        <v>90</v>
      </c>
      <c r="AY505" s="17" t="s">
        <v>152</v>
      </c>
      <c r="BE505" s="144">
        <f>IF(N505="základní",J505,0)</f>
        <v>0</v>
      </c>
      <c r="BF505" s="144">
        <f>IF(N505="snížená",J505,0)</f>
        <v>0</v>
      </c>
      <c r="BG505" s="144">
        <f>IF(N505="zákl. přenesená",J505,0)</f>
        <v>0</v>
      </c>
      <c r="BH505" s="144">
        <f>IF(N505="sníž. přenesená",J505,0)</f>
        <v>0</v>
      </c>
      <c r="BI505" s="144">
        <f>IF(N505="nulová",J505,0)</f>
        <v>0</v>
      </c>
      <c r="BJ505" s="17" t="s">
        <v>88</v>
      </c>
      <c r="BK505" s="144">
        <f>ROUND(I505*H505,2)</f>
        <v>0</v>
      </c>
      <c r="BL505" s="17" t="s">
        <v>161</v>
      </c>
      <c r="BM505" s="143" t="s">
        <v>1196</v>
      </c>
    </row>
    <row r="506" spans="2:65" s="1" customFormat="1" ht="6.95" customHeight="1">
      <c r="B506" s="44"/>
      <c r="C506" s="45"/>
      <c r="D506" s="45"/>
      <c r="E506" s="45"/>
      <c r="F506" s="45"/>
      <c r="G506" s="45"/>
      <c r="H506" s="45"/>
      <c r="I506" s="45"/>
      <c r="J506" s="45"/>
      <c r="K506" s="45"/>
      <c r="L506" s="32"/>
    </row>
  </sheetData>
  <sheetProtection algorithmName="SHA-512" hashValue="znr9dVsWG7otl4yT+aRBDbLQV3injftLHGxF5dmXdjnED/Cub+G1YF6UKCuWIrFG8+PP8j4wVSEWs0+ywRctMw==" saltValue="jkYWP33vedh2qE2AHYI0Tmi8RK4OECH5qXoRlnIG4XtrCsUmmj96Try5UmjqLaemTsrIJTACOlR7DfxFBFvgUA==" spinCount="100000" sheet="1" objects="1" scenarios="1" formatColumns="0" formatRows="0" autoFilter="0"/>
  <autoFilter ref="C122:K505" xr:uid="{00000000-0009-0000-0000-000002000000}"/>
  <mergeCells count="9">
    <mergeCell ref="E87:H87"/>
    <mergeCell ref="E113:H113"/>
    <mergeCell ref="E115:H115"/>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7" t="s">
        <v>97</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2" t="str">
        <f>'Rekapitulace stavby'!K6</f>
        <v>III/2444 a III/0105A Přezletice, průtah - I. etapa</v>
      </c>
      <c r="F7" s="233"/>
      <c r="G7" s="233"/>
      <c r="H7" s="233"/>
      <c r="L7" s="20"/>
    </row>
    <row r="8" spans="2:46" s="1" customFormat="1" ht="12" customHeight="1">
      <c r="B8" s="32"/>
      <c r="D8" s="27" t="s">
        <v>103</v>
      </c>
      <c r="L8" s="32"/>
    </row>
    <row r="9" spans="2:46" s="1" customFormat="1" ht="30" customHeight="1">
      <c r="B9" s="32"/>
      <c r="E9" s="194" t="s">
        <v>1197</v>
      </c>
      <c r="F9" s="234"/>
      <c r="G9" s="234"/>
      <c r="H9" s="234"/>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1198</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5" t="str">
        <f>'Rekapitulace stavby'!E14</f>
        <v>Vyplň údaj</v>
      </c>
      <c r="F18" s="216"/>
      <c r="G18" s="216"/>
      <c r="H18" s="21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1199</v>
      </c>
      <c r="L20" s="32"/>
    </row>
    <row r="21" spans="2:12" s="1" customFormat="1" ht="18" customHeight="1">
      <c r="B21" s="32"/>
      <c r="E21" s="25" t="s">
        <v>1200</v>
      </c>
      <c r="I21" s="27" t="s">
        <v>27</v>
      </c>
      <c r="J21" s="25" t="s">
        <v>1201</v>
      </c>
      <c r="L21" s="32"/>
    </row>
    <row r="22" spans="2:12" s="1" customFormat="1" ht="6.95" customHeight="1">
      <c r="B22" s="32"/>
      <c r="L22" s="32"/>
    </row>
    <row r="23" spans="2:12" s="1" customFormat="1" ht="12" customHeight="1">
      <c r="B23" s="32"/>
      <c r="D23" s="27" t="s">
        <v>35</v>
      </c>
      <c r="I23" s="27" t="s">
        <v>25</v>
      </c>
      <c r="J23" s="25" t="s">
        <v>1199</v>
      </c>
      <c r="L23" s="32"/>
    </row>
    <row r="24" spans="2:12" s="1" customFormat="1" ht="18" customHeight="1">
      <c r="B24" s="32"/>
      <c r="E24" s="25" t="s">
        <v>1200</v>
      </c>
      <c r="I24" s="27" t="s">
        <v>27</v>
      </c>
      <c r="J24" s="25" t="s">
        <v>1201</v>
      </c>
      <c r="L24" s="32"/>
    </row>
    <row r="25" spans="2:12" s="1" customFormat="1" ht="6.95" customHeight="1">
      <c r="B25" s="32"/>
      <c r="L25" s="32"/>
    </row>
    <row r="26" spans="2:12" s="1" customFormat="1" ht="12" customHeight="1">
      <c r="B26" s="32"/>
      <c r="D26" s="27" t="s">
        <v>38</v>
      </c>
      <c r="L26" s="32"/>
    </row>
    <row r="27" spans="2:12" s="7" customFormat="1" ht="16.5" customHeight="1">
      <c r="B27" s="89"/>
      <c r="E27" s="221" t="s">
        <v>1</v>
      </c>
      <c r="F27" s="221"/>
      <c r="G27" s="221"/>
      <c r="H27" s="221"/>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ROUNDUP(J127,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ROUNDUP((SUM(BE127:BE319)),  2)</f>
        <v>0</v>
      </c>
      <c r="I33" s="92">
        <v>0.21</v>
      </c>
      <c r="J33" s="91">
        <f>ROUNDUP(((SUM(BE127:BE319))*I33),  2)</f>
        <v>0</v>
      </c>
      <c r="L33" s="32"/>
    </row>
    <row r="34" spans="2:12" s="1" customFormat="1" ht="14.45" customHeight="1">
      <c r="B34" s="32"/>
      <c r="E34" s="27" t="s">
        <v>46</v>
      </c>
      <c r="F34" s="91">
        <f>ROUNDUP((SUM(BF127:BF319)),  2)</f>
        <v>0</v>
      </c>
      <c r="I34" s="92">
        <v>0.12</v>
      </c>
      <c r="J34" s="91">
        <f>ROUNDUP(((SUM(BF127:BF319))*I34),  2)</f>
        <v>0</v>
      </c>
      <c r="L34" s="32"/>
    </row>
    <row r="35" spans="2:12" s="1" customFormat="1" ht="14.45" hidden="1" customHeight="1">
      <c r="B35" s="32"/>
      <c r="E35" s="27" t="s">
        <v>47</v>
      </c>
      <c r="F35" s="91">
        <f>ROUNDUP((SUM(BG127:BG319)),  2)</f>
        <v>0</v>
      </c>
      <c r="I35" s="92">
        <v>0.21</v>
      </c>
      <c r="J35" s="91">
        <f>0</f>
        <v>0</v>
      </c>
      <c r="L35" s="32"/>
    </row>
    <row r="36" spans="2:12" s="1" customFormat="1" ht="14.45" hidden="1" customHeight="1">
      <c r="B36" s="32"/>
      <c r="E36" s="27" t="s">
        <v>48</v>
      </c>
      <c r="F36" s="91">
        <f>ROUNDUP((SUM(BH127:BH319)),  2)</f>
        <v>0</v>
      </c>
      <c r="I36" s="92">
        <v>0.12</v>
      </c>
      <c r="J36" s="91">
        <f>0</f>
        <v>0</v>
      </c>
      <c r="L36" s="32"/>
    </row>
    <row r="37" spans="2:12" s="1" customFormat="1" ht="14.45" hidden="1" customHeight="1">
      <c r="B37" s="32"/>
      <c r="E37" s="27" t="s">
        <v>49</v>
      </c>
      <c r="F37" s="91">
        <f>ROUNDUP((SUM(BI127:BI319)),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2" t="str">
        <f>E7</f>
        <v>III/2444 a III/0105A Přezletice, průtah - I. etapa</v>
      </c>
      <c r="F85" s="233"/>
      <c r="G85" s="233"/>
      <c r="H85" s="233"/>
      <c r="L85" s="32"/>
    </row>
    <row r="86" spans="2:47" s="1" customFormat="1" ht="12" customHeight="1">
      <c r="B86" s="32"/>
      <c r="C86" s="27" t="s">
        <v>103</v>
      </c>
      <c r="L86" s="32"/>
    </row>
    <row r="87" spans="2:47" s="1" customFormat="1" ht="30" customHeight="1">
      <c r="B87" s="32"/>
      <c r="E87" s="194" t="str">
        <f>E9</f>
        <v>SO.501-I - SO.501-I - Přeložky plynovodního vedení - I. etapa</v>
      </c>
      <c r="F87" s="234"/>
      <c r="G87" s="234"/>
      <c r="H87" s="234"/>
      <c r="L87" s="32"/>
    </row>
    <row r="88" spans="2:47" s="1" customFormat="1" ht="6.95" customHeight="1">
      <c r="B88" s="32"/>
      <c r="L88" s="32"/>
    </row>
    <row r="89" spans="2:47" s="1" customFormat="1" ht="12" customHeight="1">
      <c r="B89" s="32"/>
      <c r="C89" s="27" t="s">
        <v>20</v>
      </c>
      <c r="F89" s="25" t="str">
        <f>F12</f>
        <v>Přezletice</v>
      </c>
      <c r="I89" s="27" t="s">
        <v>22</v>
      </c>
      <c r="J89" s="52" t="str">
        <f>IF(J12="","",J12)</f>
        <v>30. 1. 2024</v>
      </c>
      <c r="L89" s="32"/>
    </row>
    <row r="90" spans="2:47" s="1" customFormat="1" ht="6.95" customHeight="1">
      <c r="B90" s="32"/>
      <c r="L90" s="32"/>
    </row>
    <row r="91" spans="2:47" s="1" customFormat="1" ht="15.2" customHeight="1">
      <c r="B91" s="32"/>
      <c r="C91" s="27" t="s">
        <v>24</v>
      </c>
      <c r="F91" s="25" t="str">
        <f>E15</f>
        <v>KSÚS středočeského kraje, Obec Přezletice</v>
      </c>
      <c r="I91" s="27" t="s">
        <v>30</v>
      </c>
      <c r="J91" s="30" t="str">
        <f>E21</f>
        <v>LABRON s.r.o.</v>
      </c>
      <c r="L91" s="32"/>
    </row>
    <row r="92" spans="2:47" s="1" customFormat="1" ht="15.2" customHeight="1">
      <c r="B92" s="32"/>
      <c r="C92" s="27" t="s">
        <v>28</v>
      </c>
      <c r="F92" s="25" t="str">
        <f>IF(E18="","",E18)</f>
        <v>Vyplň údaj</v>
      </c>
      <c r="I92" s="27" t="s">
        <v>35</v>
      </c>
      <c r="J92" s="30" t="str">
        <f>E24</f>
        <v>LABRON s.r.o.</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J127</f>
        <v>0</v>
      </c>
      <c r="L96" s="32"/>
      <c r="AU96" s="17" t="s">
        <v>109</v>
      </c>
    </row>
    <row r="97" spans="2:12" s="8" customFormat="1" ht="24.95" customHeight="1">
      <c r="B97" s="104"/>
      <c r="D97" s="105" t="s">
        <v>110</v>
      </c>
      <c r="E97" s="106"/>
      <c r="F97" s="106"/>
      <c r="G97" s="106"/>
      <c r="H97" s="106"/>
      <c r="I97" s="106"/>
      <c r="J97" s="107">
        <f>J128</f>
        <v>0</v>
      </c>
      <c r="L97" s="104"/>
    </row>
    <row r="98" spans="2:12" s="9" customFormat="1" ht="19.899999999999999" customHeight="1">
      <c r="B98" s="108"/>
      <c r="D98" s="109" t="s">
        <v>111</v>
      </c>
      <c r="E98" s="110"/>
      <c r="F98" s="110"/>
      <c r="G98" s="110"/>
      <c r="H98" s="110"/>
      <c r="I98" s="110"/>
      <c r="J98" s="111">
        <f>J129</f>
        <v>0</v>
      </c>
      <c r="L98" s="108"/>
    </row>
    <row r="99" spans="2:12" s="9" customFormat="1" ht="19.899999999999999" customHeight="1">
      <c r="B99" s="108"/>
      <c r="D99" s="109" t="s">
        <v>878</v>
      </c>
      <c r="E99" s="110"/>
      <c r="F99" s="110"/>
      <c r="G99" s="110"/>
      <c r="H99" s="110"/>
      <c r="I99" s="110"/>
      <c r="J99" s="111">
        <f>J190</f>
        <v>0</v>
      </c>
      <c r="L99" s="108"/>
    </row>
    <row r="100" spans="2:12" s="9" customFormat="1" ht="19.899999999999999" customHeight="1">
      <c r="B100" s="108"/>
      <c r="D100" s="109" t="s">
        <v>123</v>
      </c>
      <c r="E100" s="110"/>
      <c r="F100" s="110"/>
      <c r="G100" s="110"/>
      <c r="H100" s="110"/>
      <c r="I100" s="110"/>
      <c r="J100" s="111">
        <f>J197</f>
        <v>0</v>
      </c>
      <c r="L100" s="108"/>
    </row>
    <row r="101" spans="2:12" s="9" customFormat="1" ht="19.899999999999999" customHeight="1">
      <c r="B101" s="108"/>
      <c r="D101" s="109" t="s">
        <v>881</v>
      </c>
      <c r="E101" s="110"/>
      <c r="F101" s="110"/>
      <c r="G101" s="110"/>
      <c r="H101" s="110"/>
      <c r="I101" s="110"/>
      <c r="J101" s="111">
        <f>J206</f>
        <v>0</v>
      </c>
      <c r="L101" s="108"/>
    </row>
    <row r="102" spans="2:12" s="8" customFormat="1" ht="24.95" customHeight="1">
      <c r="B102" s="104"/>
      <c r="D102" s="105" t="s">
        <v>1202</v>
      </c>
      <c r="E102" s="106"/>
      <c r="F102" s="106"/>
      <c r="G102" s="106"/>
      <c r="H102" s="106"/>
      <c r="I102" s="106"/>
      <c r="J102" s="107">
        <f>J208</f>
        <v>0</v>
      </c>
      <c r="L102" s="104"/>
    </row>
    <row r="103" spans="2:12" s="9" customFormat="1" ht="19.899999999999999" customHeight="1">
      <c r="B103" s="108"/>
      <c r="D103" s="109" t="s">
        <v>1203</v>
      </c>
      <c r="E103" s="110"/>
      <c r="F103" s="110"/>
      <c r="G103" s="110"/>
      <c r="H103" s="110"/>
      <c r="I103" s="110"/>
      <c r="J103" s="111">
        <f>J209</f>
        <v>0</v>
      </c>
      <c r="L103" s="108"/>
    </row>
    <row r="104" spans="2:12" s="9" customFormat="1" ht="14.85" customHeight="1">
      <c r="B104" s="108"/>
      <c r="D104" s="109" t="s">
        <v>1204</v>
      </c>
      <c r="E104" s="110"/>
      <c r="F104" s="110"/>
      <c r="G104" s="110"/>
      <c r="H104" s="110"/>
      <c r="I104" s="110"/>
      <c r="J104" s="111">
        <f>J210</f>
        <v>0</v>
      </c>
      <c r="L104" s="108"/>
    </row>
    <row r="105" spans="2:12" s="9" customFormat="1" ht="14.85" customHeight="1">
      <c r="B105" s="108"/>
      <c r="D105" s="109" t="s">
        <v>1205</v>
      </c>
      <c r="E105" s="110"/>
      <c r="F105" s="110"/>
      <c r="G105" s="110"/>
      <c r="H105" s="110"/>
      <c r="I105" s="110"/>
      <c r="J105" s="111">
        <f>J265</f>
        <v>0</v>
      </c>
      <c r="L105" s="108"/>
    </row>
    <row r="106" spans="2:12" s="9" customFormat="1" ht="14.85" customHeight="1">
      <c r="B106" s="108"/>
      <c r="D106" s="109" t="s">
        <v>1206</v>
      </c>
      <c r="E106" s="110"/>
      <c r="F106" s="110"/>
      <c r="G106" s="110"/>
      <c r="H106" s="110"/>
      <c r="I106" s="110"/>
      <c r="J106" s="111">
        <f>J280</f>
        <v>0</v>
      </c>
      <c r="L106" s="108"/>
    </row>
    <row r="107" spans="2:12" s="8" customFormat="1" ht="24.95" customHeight="1">
      <c r="B107" s="104"/>
      <c r="D107" s="105" t="s">
        <v>1207</v>
      </c>
      <c r="E107" s="106"/>
      <c r="F107" s="106"/>
      <c r="G107" s="106"/>
      <c r="H107" s="106"/>
      <c r="I107" s="106"/>
      <c r="J107" s="107">
        <f>J315</f>
        <v>0</v>
      </c>
      <c r="L107" s="104"/>
    </row>
    <row r="108" spans="2:12" s="1" customFormat="1" ht="21.75" customHeight="1">
      <c r="B108" s="32"/>
      <c r="L108" s="32"/>
    </row>
    <row r="109" spans="2:12" s="1" customFormat="1" ht="6.95" customHeight="1">
      <c r="B109" s="44"/>
      <c r="C109" s="45"/>
      <c r="D109" s="45"/>
      <c r="E109" s="45"/>
      <c r="F109" s="45"/>
      <c r="G109" s="45"/>
      <c r="H109" s="45"/>
      <c r="I109" s="45"/>
      <c r="J109" s="45"/>
      <c r="K109" s="45"/>
      <c r="L109" s="32"/>
    </row>
    <row r="113" spans="2:63" s="1" customFormat="1" ht="6.95" customHeight="1">
      <c r="B113" s="46"/>
      <c r="C113" s="47"/>
      <c r="D113" s="47"/>
      <c r="E113" s="47"/>
      <c r="F113" s="47"/>
      <c r="G113" s="47"/>
      <c r="H113" s="47"/>
      <c r="I113" s="47"/>
      <c r="J113" s="47"/>
      <c r="K113" s="47"/>
      <c r="L113" s="32"/>
    </row>
    <row r="114" spans="2:63" s="1" customFormat="1" ht="24.95" customHeight="1">
      <c r="B114" s="32"/>
      <c r="C114" s="21" t="s">
        <v>137</v>
      </c>
      <c r="L114" s="32"/>
    </row>
    <row r="115" spans="2:63" s="1" customFormat="1" ht="6.95" customHeight="1">
      <c r="B115" s="32"/>
      <c r="L115" s="32"/>
    </row>
    <row r="116" spans="2:63" s="1" customFormat="1" ht="12" customHeight="1">
      <c r="B116" s="32"/>
      <c r="C116" s="27" t="s">
        <v>16</v>
      </c>
      <c r="L116" s="32"/>
    </row>
    <row r="117" spans="2:63" s="1" customFormat="1" ht="16.5" customHeight="1">
      <c r="B117" s="32"/>
      <c r="E117" s="232" t="str">
        <f>E7</f>
        <v>III/2444 a III/0105A Přezletice, průtah - I. etapa</v>
      </c>
      <c r="F117" s="233"/>
      <c r="G117" s="233"/>
      <c r="H117" s="233"/>
      <c r="L117" s="32"/>
    </row>
    <row r="118" spans="2:63" s="1" customFormat="1" ht="12" customHeight="1">
      <c r="B118" s="32"/>
      <c r="C118" s="27" t="s">
        <v>103</v>
      </c>
      <c r="L118" s="32"/>
    </row>
    <row r="119" spans="2:63" s="1" customFormat="1" ht="30" customHeight="1">
      <c r="B119" s="32"/>
      <c r="E119" s="194" t="str">
        <f>E9</f>
        <v>SO.501-I - SO.501-I - Přeložky plynovodního vedení - I. etapa</v>
      </c>
      <c r="F119" s="234"/>
      <c r="G119" s="234"/>
      <c r="H119" s="234"/>
      <c r="L119" s="32"/>
    </row>
    <row r="120" spans="2:63" s="1" customFormat="1" ht="6.95" customHeight="1">
      <c r="B120" s="32"/>
      <c r="L120" s="32"/>
    </row>
    <row r="121" spans="2:63" s="1" customFormat="1" ht="12" customHeight="1">
      <c r="B121" s="32"/>
      <c r="C121" s="27" t="s">
        <v>20</v>
      </c>
      <c r="F121" s="25" t="str">
        <f>F12</f>
        <v>Přezletice</v>
      </c>
      <c r="I121" s="27" t="s">
        <v>22</v>
      </c>
      <c r="J121" s="52" t="str">
        <f>IF(J12="","",J12)</f>
        <v>30. 1. 2024</v>
      </c>
      <c r="L121" s="32"/>
    </row>
    <row r="122" spans="2:63" s="1" customFormat="1" ht="6.95" customHeight="1">
      <c r="B122" s="32"/>
      <c r="L122" s="32"/>
    </row>
    <row r="123" spans="2:63" s="1" customFormat="1" ht="15.2" customHeight="1">
      <c r="B123" s="32"/>
      <c r="C123" s="27" t="s">
        <v>24</v>
      </c>
      <c r="F123" s="25" t="str">
        <f>E15</f>
        <v>KSÚS středočeského kraje, Obec Přezletice</v>
      </c>
      <c r="I123" s="27" t="s">
        <v>30</v>
      </c>
      <c r="J123" s="30" t="str">
        <f>E21</f>
        <v>LABRON s.r.o.</v>
      </c>
      <c r="L123" s="32"/>
    </row>
    <row r="124" spans="2:63" s="1" customFormat="1" ht="15.2" customHeight="1">
      <c r="B124" s="32"/>
      <c r="C124" s="27" t="s">
        <v>28</v>
      </c>
      <c r="F124" s="25" t="str">
        <f>IF(E18="","",E18)</f>
        <v>Vyplň údaj</v>
      </c>
      <c r="I124" s="27" t="s">
        <v>35</v>
      </c>
      <c r="J124" s="30" t="str">
        <f>E24</f>
        <v>LABRON s.r.o.</v>
      </c>
      <c r="L124" s="32"/>
    </row>
    <row r="125" spans="2:63" s="1" customFormat="1" ht="10.35" customHeight="1">
      <c r="B125" s="32"/>
      <c r="L125" s="32"/>
    </row>
    <row r="126" spans="2:63" s="10" customFormat="1" ht="29.25" customHeight="1">
      <c r="B126" s="112"/>
      <c r="C126" s="113" t="s">
        <v>138</v>
      </c>
      <c r="D126" s="114" t="s">
        <v>65</v>
      </c>
      <c r="E126" s="114" t="s">
        <v>61</v>
      </c>
      <c r="F126" s="114" t="s">
        <v>62</v>
      </c>
      <c r="G126" s="114" t="s">
        <v>139</v>
      </c>
      <c r="H126" s="114" t="s">
        <v>140</v>
      </c>
      <c r="I126" s="114" t="s">
        <v>141</v>
      </c>
      <c r="J126" s="114" t="s">
        <v>107</v>
      </c>
      <c r="K126" s="115" t="s">
        <v>142</v>
      </c>
      <c r="L126" s="112"/>
      <c r="M126" s="59" t="s">
        <v>1</v>
      </c>
      <c r="N126" s="60" t="s">
        <v>44</v>
      </c>
      <c r="O126" s="60" t="s">
        <v>143</v>
      </c>
      <c r="P126" s="60" t="s">
        <v>144</v>
      </c>
      <c r="Q126" s="60" t="s">
        <v>145</v>
      </c>
      <c r="R126" s="60" t="s">
        <v>146</v>
      </c>
      <c r="S126" s="60" t="s">
        <v>147</v>
      </c>
      <c r="T126" s="61" t="s">
        <v>148</v>
      </c>
    </row>
    <row r="127" spans="2:63" s="1" customFormat="1" ht="22.9" customHeight="1">
      <c r="B127" s="32"/>
      <c r="C127" s="64" t="s">
        <v>149</v>
      </c>
      <c r="J127" s="116">
        <f>BK127</f>
        <v>0</v>
      </c>
      <c r="L127" s="32"/>
      <c r="M127" s="62"/>
      <c r="N127" s="53"/>
      <c r="O127" s="53"/>
      <c r="P127" s="117">
        <f>P128+P208+P315</f>
        <v>0</v>
      </c>
      <c r="Q127" s="53"/>
      <c r="R127" s="117">
        <f>R128+R208+R315</f>
        <v>0.73518879999999998</v>
      </c>
      <c r="S127" s="53"/>
      <c r="T127" s="118">
        <f>T128+T208+T315</f>
        <v>0</v>
      </c>
      <c r="AT127" s="17" t="s">
        <v>79</v>
      </c>
      <c r="AU127" s="17" t="s">
        <v>109</v>
      </c>
      <c r="BK127" s="119">
        <f>BK128+BK208+BK315</f>
        <v>0</v>
      </c>
    </row>
    <row r="128" spans="2:63" s="11" customFormat="1" ht="25.9" customHeight="1">
      <c r="B128" s="120"/>
      <c r="D128" s="121" t="s">
        <v>79</v>
      </c>
      <c r="E128" s="122" t="s">
        <v>150</v>
      </c>
      <c r="F128" s="122" t="s">
        <v>151</v>
      </c>
      <c r="I128" s="123"/>
      <c r="J128" s="124">
        <f>BK128</f>
        <v>0</v>
      </c>
      <c r="L128" s="120"/>
      <c r="M128" s="125"/>
      <c r="P128" s="126">
        <f>P129+P190+P197+P206</f>
        <v>0</v>
      </c>
      <c r="R128" s="126">
        <f>R129+R190+R197+R206</f>
        <v>0.51699000000000006</v>
      </c>
      <c r="T128" s="127">
        <f>T129+T190+T197+T206</f>
        <v>0</v>
      </c>
      <c r="AR128" s="121" t="s">
        <v>88</v>
      </c>
      <c r="AT128" s="128" t="s">
        <v>79</v>
      </c>
      <c r="AU128" s="128" t="s">
        <v>80</v>
      </c>
      <c r="AY128" s="121" t="s">
        <v>152</v>
      </c>
      <c r="BK128" s="129">
        <f>BK129+BK190+BK197+BK206</f>
        <v>0</v>
      </c>
    </row>
    <row r="129" spans="2:65" s="11" customFormat="1" ht="22.9" customHeight="1">
      <c r="B129" s="120"/>
      <c r="D129" s="121" t="s">
        <v>79</v>
      </c>
      <c r="E129" s="130" t="s">
        <v>88</v>
      </c>
      <c r="F129" s="130" t="s">
        <v>153</v>
      </c>
      <c r="I129" s="123"/>
      <c r="J129" s="131">
        <f>BK129</f>
        <v>0</v>
      </c>
      <c r="L129" s="120"/>
      <c r="M129" s="125"/>
      <c r="P129" s="126">
        <f>SUM(P130:P189)</f>
        <v>0</v>
      </c>
      <c r="R129" s="126">
        <f>SUM(R130:R189)</f>
        <v>0.48003000000000007</v>
      </c>
      <c r="T129" s="127">
        <f>SUM(T130:T189)</f>
        <v>0</v>
      </c>
      <c r="AR129" s="121" t="s">
        <v>88</v>
      </c>
      <c r="AT129" s="128" t="s">
        <v>79</v>
      </c>
      <c r="AU129" s="128" t="s">
        <v>88</v>
      </c>
      <c r="AY129" s="121" t="s">
        <v>152</v>
      </c>
      <c r="BK129" s="129">
        <f>SUM(BK130:BK189)</f>
        <v>0</v>
      </c>
    </row>
    <row r="130" spans="2:65" s="1" customFormat="1" ht="24.2" customHeight="1">
      <c r="B130" s="32"/>
      <c r="C130" s="132" t="s">
        <v>88</v>
      </c>
      <c r="D130" s="132" t="s">
        <v>156</v>
      </c>
      <c r="E130" s="133" t="s">
        <v>888</v>
      </c>
      <c r="F130" s="134" t="s">
        <v>889</v>
      </c>
      <c r="G130" s="135" t="s">
        <v>258</v>
      </c>
      <c r="H130" s="136">
        <v>12</v>
      </c>
      <c r="I130" s="137"/>
      <c r="J130" s="138">
        <f>ROUND(I130*H130,2)</f>
        <v>0</v>
      </c>
      <c r="K130" s="134" t="s">
        <v>160</v>
      </c>
      <c r="L130" s="32"/>
      <c r="M130" s="139" t="s">
        <v>1</v>
      </c>
      <c r="N130" s="140" t="s">
        <v>45</v>
      </c>
      <c r="P130" s="141">
        <f>O130*H130</f>
        <v>0</v>
      </c>
      <c r="Q130" s="141">
        <v>3.6900000000000002E-2</v>
      </c>
      <c r="R130" s="141">
        <f>Q130*H130</f>
        <v>0.44280000000000003</v>
      </c>
      <c r="S130" s="141">
        <v>0</v>
      </c>
      <c r="T130" s="142">
        <f>S130*H130</f>
        <v>0</v>
      </c>
      <c r="AR130" s="143" t="s">
        <v>161</v>
      </c>
      <c r="AT130" s="143" t="s">
        <v>156</v>
      </c>
      <c r="AU130" s="143" t="s">
        <v>90</v>
      </c>
      <c r="AY130" s="17" t="s">
        <v>152</v>
      </c>
      <c r="BE130" s="144">
        <f>IF(N130="základní",J130,0)</f>
        <v>0</v>
      </c>
      <c r="BF130" s="144">
        <f>IF(N130="snížená",J130,0)</f>
        <v>0</v>
      </c>
      <c r="BG130" s="144">
        <f>IF(N130="zákl. přenesená",J130,0)</f>
        <v>0</v>
      </c>
      <c r="BH130" s="144">
        <f>IF(N130="sníž. přenesená",J130,0)</f>
        <v>0</v>
      </c>
      <c r="BI130" s="144">
        <f>IF(N130="nulová",J130,0)</f>
        <v>0</v>
      </c>
      <c r="BJ130" s="17" t="s">
        <v>88</v>
      </c>
      <c r="BK130" s="144">
        <f>ROUND(I130*H130,2)</f>
        <v>0</v>
      </c>
      <c r="BL130" s="17" t="s">
        <v>161</v>
      </c>
      <c r="BM130" s="143" t="s">
        <v>1208</v>
      </c>
    </row>
    <row r="131" spans="2:65" s="13" customFormat="1" ht="11.25">
      <c r="B131" s="152"/>
      <c r="D131" s="146" t="s">
        <v>164</v>
      </c>
      <c r="E131" s="153" t="s">
        <v>1</v>
      </c>
      <c r="F131" s="154" t="s">
        <v>8</v>
      </c>
      <c r="H131" s="155">
        <v>12</v>
      </c>
      <c r="I131" s="156"/>
      <c r="L131" s="152"/>
      <c r="M131" s="157"/>
      <c r="T131" s="158"/>
      <c r="AT131" s="153" t="s">
        <v>164</v>
      </c>
      <c r="AU131" s="153" t="s">
        <v>90</v>
      </c>
      <c r="AV131" s="13" t="s">
        <v>90</v>
      </c>
      <c r="AW131" s="13" t="s">
        <v>34</v>
      </c>
      <c r="AX131" s="13" t="s">
        <v>88</v>
      </c>
      <c r="AY131" s="153" t="s">
        <v>152</v>
      </c>
    </row>
    <row r="132" spans="2:65" s="1" customFormat="1" ht="24.2" customHeight="1">
      <c r="B132" s="32"/>
      <c r="C132" s="132" t="s">
        <v>90</v>
      </c>
      <c r="D132" s="132" t="s">
        <v>156</v>
      </c>
      <c r="E132" s="133" t="s">
        <v>891</v>
      </c>
      <c r="F132" s="134" t="s">
        <v>892</v>
      </c>
      <c r="G132" s="135" t="s">
        <v>401</v>
      </c>
      <c r="H132" s="136">
        <v>6</v>
      </c>
      <c r="I132" s="137"/>
      <c r="J132" s="138">
        <f>ROUND(I132*H132,2)</f>
        <v>0</v>
      </c>
      <c r="K132" s="134" t="s">
        <v>160</v>
      </c>
      <c r="L132" s="32"/>
      <c r="M132" s="139" t="s">
        <v>1</v>
      </c>
      <c r="N132" s="140" t="s">
        <v>45</v>
      </c>
      <c r="P132" s="141">
        <f>O132*H132</f>
        <v>0</v>
      </c>
      <c r="Q132" s="141">
        <v>6.4999999999999997E-4</v>
      </c>
      <c r="R132" s="141">
        <f>Q132*H132</f>
        <v>3.8999999999999998E-3</v>
      </c>
      <c r="S132" s="141">
        <v>0</v>
      </c>
      <c r="T132" s="142">
        <f>S132*H132</f>
        <v>0</v>
      </c>
      <c r="AR132" s="143" t="s">
        <v>161</v>
      </c>
      <c r="AT132" s="143" t="s">
        <v>156</v>
      </c>
      <c r="AU132" s="143" t="s">
        <v>90</v>
      </c>
      <c r="AY132" s="17" t="s">
        <v>152</v>
      </c>
      <c r="BE132" s="144">
        <f>IF(N132="základní",J132,0)</f>
        <v>0</v>
      </c>
      <c r="BF132" s="144">
        <f>IF(N132="snížená",J132,0)</f>
        <v>0</v>
      </c>
      <c r="BG132" s="144">
        <f>IF(N132="zákl. přenesená",J132,0)</f>
        <v>0</v>
      </c>
      <c r="BH132" s="144">
        <f>IF(N132="sníž. přenesená",J132,0)</f>
        <v>0</v>
      </c>
      <c r="BI132" s="144">
        <f>IF(N132="nulová",J132,0)</f>
        <v>0</v>
      </c>
      <c r="BJ132" s="17" t="s">
        <v>88</v>
      </c>
      <c r="BK132" s="144">
        <f>ROUND(I132*H132,2)</f>
        <v>0</v>
      </c>
      <c r="BL132" s="17" t="s">
        <v>161</v>
      </c>
      <c r="BM132" s="143" t="s">
        <v>1209</v>
      </c>
    </row>
    <row r="133" spans="2:65" s="13" customFormat="1" ht="11.25">
      <c r="B133" s="152"/>
      <c r="D133" s="146" t="s">
        <v>164</v>
      </c>
      <c r="E133" s="153" t="s">
        <v>1</v>
      </c>
      <c r="F133" s="154" t="s">
        <v>196</v>
      </c>
      <c r="H133" s="155">
        <v>6</v>
      </c>
      <c r="I133" s="156"/>
      <c r="L133" s="152"/>
      <c r="M133" s="157"/>
      <c r="T133" s="158"/>
      <c r="AT133" s="153" t="s">
        <v>164</v>
      </c>
      <c r="AU133" s="153" t="s">
        <v>90</v>
      </c>
      <c r="AV133" s="13" t="s">
        <v>90</v>
      </c>
      <c r="AW133" s="13" t="s">
        <v>34</v>
      </c>
      <c r="AX133" s="13" t="s">
        <v>88</v>
      </c>
      <c r="AY133" s="153" t="s">
        <v>152</v>
      </c>
    </row>
    <row r="134" spans="2:65" s="1" customFormat="1" ht="24.2" customHeight="1">
      <c r="B134" s="32"/>
      <c r="C134" s="132" t="s">
        <v>162</v>
      </c>
      <c r="D134" s="132" t="s">
        <v>156</v>
      </c>
      <c r="E134" s="133" t="s">
        <v>893</v>
      </c>
      <c r="F134" s="134" t="s">
        <v>894</v>
      </c>
      <c r="G134" s="135" t="s">
        <v>401</v>
      </c>
      <c r="H134" s="136">
        <v>6</v>
      </c>
      <c r="I134" s="137"/>
      <c r="J134" s="138">
        <f>ROUND(I134*H134,2)</f>
        <v>0</v>
      </c>
      <c r="K134" s="134" t="s">
        <v>160</v>
      </c>
      <c r="L134" s="32"/>
      <c r="M134" s="139" t="s">
        <v>1</v>
      </c>
      <c r="N134" s="140" t="s">
        <v>45</v>
      </c>
      <c r="P134" s="141">
        <f>O134*H134</f>
        <v>0</v>
      </c>
      <c r="Q134" s="141">
        <v>0</v>
      </c>
      <c r="R134" s="141">
        <f>Q134*H134</f>
        <v>0</v>
      </c>
      <c r="S134" s="141">
        <v>0</v>
      </c>
      <c r="T134" s="142">
        <f>S134*H134</f>
        <v>0</v>
      </c>
      <c r="AR134" s="143" t="s">
        <v>161</v>
      </c>
      <c r="AT134" s="143" t="s">
        <v>156</v>
      </c>
      <c r="AU134" s="143" t="s">
        <v>90</v>
      </c>
      <c r="AY134" s="17" t="s">
        <v>152</v>
      </c>
      <c r="BE134" s="144">
        <f>IF(N134="základní",J134,0)</f>
        <v>0</v>
      </c>
      <c r="BF134" s="144">
        <f>IF(N134="snížená",J134,0)</f>
        <v>0</v>
      </c>
      <c r="BG134" s="144">
        <f>IF(N134="zákl. přenesená",J134,0)</f>
        <v>0</v>
      </c>
      <c r="BH134" s="144">
        <f>IF(N134="sníž. přenesená",J134,0)</f>
        <v>0</v>
      </c>
      <c r="BI134" s="144">
        <f>IF(N134="nulová",J134,0)</f>
        <v>0</v>
      </c>
      <c r="BJ134" s="17" t="s">
        <v>88</v>
      </c>
      <c r="BK134" s="144">
        <f>ROUND(I134*H134,2)</f>
        <v>0</v>
      </c>
      <c r="BL134" s="17" t="s">
        <v>161</v>
      </c>
      <c r="BM134" s="143" t="s">
        <v>1210</v>
      </c>
    </row>
    <row r="135" spans="2:65" s="13" customFormat="1" ht="11.25">
      <c r="B135" s="152"/>
      <c r="D135" s="146" t="s">
        <v>164</v>
      </c>
      <c r="E135" s="153" t="s">
        <v>1</v>
      </c>
      <c r="F135" s="154" t="s">
        <v>196</v>
      </c>
      <c r="H135" s="155">
        <v>6</v>
      </c>
      <c r="I135" s="156"/>
      <c r="L135" s="152"/>
      <c r="M135" s="157"/>
      <c r="T135" s="158"/>
      <c r="AT135" s="153" t="s">
        <v>164</v>
      </c>
      <c r="AU135" s="153" t="s">
        <v>90</v>
      </c>
      <c r="AV135" s="13" t="s">
        <v>90</v>
      </c>
      <c r="AW135" s="13" t="s">
        <v>34</v>
      </c>
      <c r="AX135" s="13" t="s">
        <v>88</v>
      </c>
      <c r="AY135" s="153" t="s">
        <v>152</v>
      </c>
    </row>
    <row r="136" spans="2:65" s="1" customFormat="1" ht="24.2" customHeight="1">
      <c r="B136" s="32"/>
      <c r="C136" s="132" t="s">
        <v>161</v>
      </c>
      <c r="D136" s="132" t="s">
        <v>156</v>
      </c>
      <c r="E136" s="133" t="s">
        <v>1211</v>
      </c>
      <c r="F136" s="134" t="s">
        <v>1212</v>
      </c>
      <c r="G136" s="135" t="s">
        <v>258</v>
      </c>
      <c r="H136" s="136">
        <v>228</v>
      </c>
      <c r="I136" s="137"/>
      <c r="J136" s="138">
        <f>ROUND(I136*H136,2)</f>
        <v>0</v>
      </c>
      <c r="K136" s="134" t="s">
        <v>160</v>
      </c>
      <c r="L136" s="32"/>
      <c r="M136" s="139" t="s">
        <v>1</v>
      </c>
      <c r="N136" s="140" t="s">
        <v>45</v>
      </c>
      <c r="P136" s="141">
        <f>O136*H136</f>
        <v>0</v>
      </c>
      <c r="Q136" s="141">
        <v>1.3999999999999999E-4</v>
      </c>
      <c r="R136" s="141">
        <f>Q136*H136</f>
        <v>3.1919999999999997E-2</v>
      </c>
      <c r="S136" s="141">
        <v>0</v>
      </c>
      <c r="T136" s="142">
        <f>S136*H136</f>
        <v>0</v>
      </c>
      <c r="AR136" s="143" t="s">
        <v>161</v>
      </c>
      <c r="AT136" s="143" t="s">
        <v>156</v>
      </c>
      <c r="AU136" s="143" t="s">
        <v>90</v>
      </c>
      <c r="AY136" s="17" t="s">
        <v>152</v>
      </c>
      <c r="BE136" s="144">
        <f>IF(N136="základní",J136,0)</f>
        <v>0</v>
      </c>
      <c r="BF136" s="144">
        <f>IF(N136="snížená",J136,0)</f>
        <v>0</v>
      </c>
      <c r="BG136" s="144">
        <f>IF(N136="zákl. přenesená",J136,0)</f>
        <v>0</v>
      </c>
      <c r="BH136" s="144">
        <f>IF(N136="sníž. přenesená",J136,0)</f>
        <v>0</v>
      </c>
      <c r="BI136" s="144">
        <f>IF(N136="nulová",J136,0)</f>
        <v>0</v>
      </c>
      <c r="BJ136" s="17" t="s">
        <v>88</v>
      </c>
      <c r="BK136" s="144">
        <f>ROUND(I136*H136,2)</f>
        <v>0</v>
      </c>
      <c r="BL136" s="17" t="s">
        <v>161</v>
      </c>
      <c r="BM136" s="143" t="s">
        <v>1213</v>
      </c>
    </row>
    <row r="137" spans="2:65" s="13" customFormat="1" ht="11.25">
      <c r="B137" s="152"/>
      <c r="D137" s="146" t="s">
        <v>164</v>
      </c>
      <c r="E137" s="153" t="s">
        <v>1</v>
      </c>
      <c r="F137" s="154" t="s">
        <v>1214</v>
      </c>
      <c r="H137" s="155">
        <v>228</v>
      </c>
      <c r="I137" s="156"/>
      <c r="L137" s="152"/>
      <c r="M137" s="157"/>
      <c r="T137" s="158"/>
      <c r="AT137" s="153" t="s">
        <v>164</v>
      </c>
      <c r="AU137" s="153" t="s">
        <v>90</v>
      </c>
      <c r="AV137" s="13" t="s">
        <v>90</v>
      </c>
      <c r="AW137" s="13" t="s">
        <v>34</v>
      </c>
      <c r="AX137" s="13" t="s">
        <v>88</v>
      </c>
      <c r="AY137" s="153" t="s">
        <v>152</v>
      </c>
    </row>
    <row r="138" spans="2:65" s="1" customFormat="1" ht="24.2" customHeight="1">
      <c r="B138" s="32"/>
      <c r="C138" s="132" t="s">
        <v>183</v>
      </c>
      <c r="D138" s="132" t="s">
        <v>156</v>
      </c>
      <c r="E138" s="133" t="s">
        <v>1215</v>
      </c>
      <c r="F138" s="134" t="s">
        <v>1216</v>
      </c>
      <c r="G138" s="135" t="s">
        <v>258</v>
      </c>
      <c r="H138" s="136">
        <v>228</v>
      </c>
      <c r="I138" s="137"/>
      <c r="J138" s="138">
        <f>ROUND(I138*H138,2)</f>
        <v>0</v>
      </c>
      <c r="K138" s="134" t="s">
        <v>160</v>
      </c>
      <c r="L138" s="32"/>
      <c r="M138" s="139" t="s">
        <v>1</v>
      </c>
      <c r="N138" s="140" t="s">
        <v>45</v>
      </c>
      <c r="P138" s="141">
        <f>O138*H138</f>
        <v>0</v>
      </c>
      <c r="Q138" s="141">
        <v>0</v>
      </c>
      <c r="R138" s="141">
        <f>Q138*H138</f>
        <v>0</v>
      </c>
      <c r="S138" s="141">
        <v>0</v>
      </c>
      <c r="T138" s="142">
        <f>S138*H138</f>
        <v>0</v>
      </c>
      <c r="AR138" s="143" t="s">
        <v>161</v>
      </c>
      <c r="AT138" s="143" t="s">
        <v>156</v>
      </c>
      <c r="AU138" s="143" t="s">
        <v>90</v>
      </c>
      <c r="AY138" s="17" t="s">
        <v>152</v>
      </c>
      <c r="BE138" s="144">
        <f>IF(N138="základní",J138,0)</f>
        <v>0</v>
      </c>
      <c r="BF138" s="144">
        <f>IF(N138="snížená",J138,0)</f>
        <v>0</v>
      </c>
      <c r="BG138" s="144">
        <f>IF(N138="zákl. přenesená",J138,0)</f>
        <v>0</v>
      </c>
      <c r="BH138" s="144">
        <f>IF(N138="sníž. přenesená",J138,0)</f>
        <v>0</v>
      </c>
      <c r="BI138" s="144">
        <f>IF(N138="nulová",J138,0)</f>
        <v>0</v>
      </c>
      <c r="BJ138" s="17" t="s">
        <v>88</v>
      </c>
      <c r="BK138" s="144">
        <f>ROUND(I138*H138,2)</f>
        <v>0</v>
      </c>
      <c r="BL138" s="17" t="s">
        <v>161</v>
      </c>
      <c r="BM138" s="143" t="s">
        <v>1217</v>
      </c>
    </row>
    <row r="139" spans="2:65" s="13" customFormat="1" ht="11.25">
      <c r="B139" s="152"/>
      <c r="D139" s="146" t="s">
        <v>164</v>
      </c>
      <c r="E139" s="153" t="s">
        <v>1</v>
      </c>
      <c r="F139" s="154" t="s">
        <v>1214</v>
      </c>
      <c r="H139" s="155">
        <v>228</v>
      </c>
      <c r="I139" s="156"/>
      <c r="L139" s="152"/>
      <c r="M139" s="157"/>
      <c r="T139" s="158"/>
      <c r="AT139" s="153" t="s">
        <v>164</v>
      </c>
      <c r="AU139" s="153" t="s">
        <v>90</v>
      </c>
      <c r="AV139" s="13" t="s">
        <v>90</v>
      </c>
      <c r="AW139" s="13" t="s">
        <v>34</v>
      </c>
      <c r="AX139" s="13" t="s">
        <v>88</v>
      </c>
      <c r="AY139" s="153" t="s">
        <v>152</v>
      </c>
    </row>
    <row r="140" spans="2:65" s="1" customFormat="1" ht="24.2" customHeight="1">
      <c r="B140" s="32"/>
      <c r="C140" s="132" t="s">
        <v>196</v>
      </c>
      <c r="D140" s="132" t="s">
        <v>156</v>
      </c>
      <c r="E140" s="133" t="s">
        <v>904</v>
      </c>
      <c r="F140" s="134" t="s">
        <v>905</v>
      </c>
      <c r="G140" s="135" t="s">
        <v>258</v>
      </c>
      <c r="H140" s="136">
        <v>3</v>
      </c>
      <c r="I140" s="137"/>
      <c r="J140" s="138">
        <f>ROUND(I140*H140,2)</f>
        <v>0</v>
      </c>
      <c r="K140" s="134" t="s">
        <v>160</v>
      </c>
      <c r="L140" s="32"/>
      <c r="M140" s="139" t="s">
        <v>1</v>
      </c>
      <c r="N140" s="140" t="s">
        <v>45</v>
      </c>
      <c r="P140" s="141">
        <f>O140*H140</f>
        <v>0</v>
      </c>
      <c r="Q140" s="141">
        <v>4.6999999999999999E-4</v>
      </c>
      <c r="R140" s="141">
        <f>Q140*H140</f>
        <v>1.41E-3</v>
      </c>
      <c r="S140" s="141">
        <v>0</v>
      </c>
      <c r="T140" s="142">
        <f>S140*H140</f>
        <v>0</v>
      </c>
      <c r="AR140" s="143" t="s">
        <v>161</v>
      </c>
      <c r="AT140" s="143" t="s">
        <v>156</v>
      </c>
      <c r="AU140" s="143" t="s">
        <v>90</v>
      </c>
      <c r="AY140" s="17" t="s">
        <v>152</v>
      </c>
      <c r="BE140" s="144">
        <f>IF(N140="základní",J140,0)</f>
        <v>0</v>
      </c>
      <c r="BF140" s="144">
        <f>IF(N140="snížená",J140,0)</f>
        <v>0</v>
      </c>
      <c r="BG140" s="144">
        <f>IF(N140="zákl. přenesená",J140,0)</f>
        <v>0</v>
      </c>
      <c r="BH140" s="144">
        <f>IF(N140="sníž. přenesená",J140,0)</f>
        <v>0</v>
      </c>
      <c r="BI140" s="144">
        <f>IF(N140="nulová",J140,0)</f>
        <v>0</v>
      </c>
      <c r="BJ140" s="17" t="s">
        <v>88</v>
      </c>
      <c r="BK140" s="144">
        <f>ROUND(I140*H140,2)</f>
        <v>0</v>
      </c>
      <c r="BL140" s="17" t="s">
        <v>161</v>
      </c>
      <c r="BM140" s="143" t="s">
        <v>1218</v>
      </c>
    </row>
    <row r="141" spans="2:65" s="13" customFormat="1" ht="11.25">
      <c r="B141" s="152"/>
      <c r="D141" s="146" t="s">
        <v>164</v>
      </c>
      <c r="E141" s="153" t="s">
        <v>1</v>
      </c>
      <c r="F141" s="154" t="s">
        <v>1219</v>
      </c>
      <c r="H141" s="155">
        <v>3</v>
      </c>
      <c r="I141" s="156"/>
      <c r="L141" s="152"/>
      <c r="M141" s="157"/>
      <c r="T141" s="158"/>
      <c r="AT141" s="153" t="s">
        <v>164</v>
      </c>
      <c r="AU141" s="153" t="s">
        <v>90</v>
      </c>
      <c r="AV141" s="13" t="s">
        <v>90</v>
      </c>
      <c r="AW141" s="13" t="s">
        <v>34</v>
      </c>
      <c r="AX141" s="13" t="s">
        <v>88</v>
      </c>
      <c r="AY141" s="153" t="s">
        <v>152</v>
      </c>
    </row>
    <row r="142" spans="2:65" s="1" customFormat="1" ht="24.2" customHeight="1">
      <c r="B142" s="32"/>
      <c r="C142" s="132" t="s">
        <v>213</v>
      </c>
      <c r="D142" s="132" t="s">
        <v>156</v>
      </c>
      <c r="E142" s="133" t="s">
        <v>906</v>
      </c>
      <c r="F142" s="134" t="s">
        <v>907</v>
      </c>
      <c r="G142" s="135" t="s">
        <v>258</v>
      </c>
      <c r="H142" s="136">
        <v>3</v>
      </c>
      <c r="I142" s="137"/>
      <c r="J142" s="138">
        <f>ROUND(I142*H142,2)</f>
        <v>0</v>
      </c>
      <c r="K142" s="134" t="s">
        <v>160</v>
      </c>
      <c r="L142" s="32"/>
      <c r="M142" s="139" t="s">
        <v>1</v>
      </c>
      <c r="N142" s="140" t="s">
        <v>45</v>
      </c>
      <c r="P142" s="141">
        <f>O142*H142</f>
        <v>0</v>
      </c>
      <c r="Q142" s="141">
        <v>0</v>
      </c>
      <c r="R142" s="141">
        <f>Q142*H142</f>
        <v>0</v>
      </c>
      <c r="S142" s="141">
        <v>0</v>
      </c>
      <c r="T142" s="142">
        <f>S142*H142</f>
        <v>0</v>
      </c>
      <c r="AR142" s="143" t="s">
        <v>161</v>
      </c>
      <c r="AT142" s="143" t="s">
        <v>156</v>
      </c>
      <c r="AU142" s="143" t="s">
        <v>90</v>
      </c>
      <c r="AY142" s="17" t="s">
        <v>152</v>
      </c>
      <c r="BE142" s="144">
        <f>IF(N142="základní",J142,0)</f>
        <v>0</v>
      </c>
      <c r="BF142" s="144">
        <f>IF(N142="snížená",J142,0)</f>
        <v>0</v>
      </c>
      <c r="BG142" s="144">
        <f>IF(N142="zákl. přenesená",J142,0)</f>
        <v>0</v>
      </c>
      <c r="BH142" s="144">
        <f>IF(N142="sníž. přenesená",J142,0)</f>
        <v>0</v>
      </c>
      <c r="BI142" s="144">
        <f>IF(N142="nulová",J142,0)</f>
        <v>0</v>
      </c>
      <c r="BJ142" s="17" t="s">
        <v>88</v>
      </c>
      <c r="BK142" s="144">
        <f>ROUND(I142*H142,2)</f>
        <v>0</v>
      </c>
      <c r="BL142" s="17" t="s">
        <v>161</v>
      </c>
      <c r="BM142" s="143" t="s">
        <v>1220</v>
      </c>
    </row>
    <row r="143" spans="2:65" s="13" customFormat="1" ht="11.25">
      <c r="B143" s="152"/>
      <c r="D143" s="146" t="s">
        <v>164</v>
      </c>
      <c r="E143" s="153" t="s">
        <v>1</v>
      </c>
      <c r="F143" s="154" t="s">
        <v>1219</v>
      </c>
      <c r="H143" s="155">
        <v>3</v>
      </c>
      <c r="I143" s="156"/>
      <c r="L143" s="152"/>
      <c r="M143" s="157"/>
      <c r="T143" s="158"/>
      <c r="AT143" s="153" t="s">
        <v>164</v>
      </c>
      <c r="AU143" s="153" t="s">
        <v>90</v>
      </c>
      <c r="AV143" s="13" t="s">
        <v>90</v>
      </c>
      <c r="AW143" s="13" t="s">
        <v>34</v>
      </c>
      <c r="AX143" s="13" t="s">
        <v>88</v>
      </c>
      <c r="AY143" s="153" t="s">
        <v>152</v>
      </c>
    </row>
    <row r="144" spans="2:65" s="1" customFormat="1" ht="33" customHeight="1">
      <c r="B144" s="32"/>
      <c r="C144" s="132" t="s">
        <v>221</v>
      </c>
      <c r="D144" s="132" t="s">
        <v>156</v>
      </c>
      <c r="E144" s="133" t="s">
        <v>908</v>
      </c>
      <c r="F144" s="134" t="s">
        <v>909</v>
      </c>
      <c r="G144" s="135" t="s">
        <v>159</v>
      </c>
      <c r="H144" s="136">
        <v>53.591999999999999</v>
      </c>
      <c r="I144" s="137"/>
      <c r="J144" s="138">
        <f>ROUND(I144*H144,2)</f>
        <v>0</v>
      </c>
      <c r="K144" s="134" t="s">
        <v>160</v>
      </c>
      <c r="L144" s="32"/>
      <c r="M144" s="139" t="s">
        <v>1</v>
      </c>
      <c r="N144" s="140" t="s">
        <v>45</v>
      </c>
      <c r="P144" s="141">
        <f>O144*H144</f>
        <v>0</v>
      </c>
      <c r="Q144" s="141">
        <v>0</v>
      </c>
      <c r="R144" s="141">
        <f>Q144*H144</f>
        <v>0</v>
      </c>
      <c r="S144" s="141">
        <v>0</v>
      </c>
      <c r="T144" s="142">
        <f>S144*H144</f>
        <v>0</v>
      </c>
      <c r="AR144" s="143" t="s">
        <v>161</v>
      </c>
      <c r="AT144" s="143" t="s">
        <v>156</v>
      </c>
      <c r="AU144" s="143" t="s">
        <v>90</v>
      </c>
      <c r="AY144" s="17" t="s">
        <v>152</v>
      </c>
      <c r="BE144" s="144">
        <f>IF(N144="základní",J144,0)</f>
        <v>0</v>
      </c>
      <c r="BF144" s="144">
        <f>IF(N144="snížená",J144,0)</f>
        <v>0</v>
      </c>
      <c r="BG144" s="144">
        <f>IF(N144="zákl. přenesená",J144,0)</f>
        <v>0</v>
      </c>
      <c r="BH144" s="144">
        <f>IF(N144="sníž. přenesená",J144,0)</f>
        <v>0</v>
      </c>
      <c r="BI144" s="144">
        <f>IF(N144="nulová",J144,0)</f>
        <v>0</v>
      </c>
      <c r="BJ144" s="17" t="s">
        <v>88</v>
      </c>
      <c r="BK144" s="144">
        <f>ROUND(I144*H144,2)</f>
        <v>0</v>
      </c>
      <c r="BL144" s="17" t="s">
        <v>161</v>
      </c>
      <c r="BM144" s="143" t="s">
        <v>1221</v>
      </c>
    </row>
    <row r="145" spans="2:65" s="12" customFormat="1" ht="22.5">
      <c r="B145" s="145"/>
      <c r="D145" s="146" t="s">
        <v>164</v>
      </c>
      <c r="E145" s="147" t="s">
        <v>1</v>
      </c>
      <c r="F145" s="148" t="s">
        <v>1222</v>
      </c>
      <c r="H145" s="147" t="s">
        <v>1</v>
      </c>
      <c r="I145" s="149"/>
      <c r="L145" s="145"/>
      <c r="M145" s="150"/>
      <c r="T145" s="151"/>
      <c r="AT145" s="147" t="s">
        <v>164</v>
      </c>
      <c r="AU145" s="147" t="s">
        <v>90</v>
      </c>
      <c r="AV145" s="12" t="s">
        <v>88</v>
      </c>
      <c r="AW145" s="12" t="s">
        <v>34</v>
      </c>
      <c r="AX145" s="12" t="s">
        <v>80</v>
      </c>
      <c r="AY145" s="147" t="s">
        <v>152</v>
      </c>
    </row>
    <row r="146" spans="2:65" s="13" customFormat="1" ht="11.25">
      <c r="B146" s="152"/>
      <c r="D146" s="146" t="s">
        <v>164</v>
      </c>
      <c r="E146" s="153" t="s">
        <v>1</v>
      </c>
      <c r="F146" s="154" t="s">
        <v>1223</v>
      </c>
      <c r="H146" s="155">
        <v>5.0960000000000001</v>
      </c>
      <c r="I146" s="156"/>
      <c r="L146" s="152"/>
      <c r="M146" s="157"/>
      <c r="T146" s="158"/>
      <c r="AT146" s="153" t="s">
        <v>164</v>
      </c>
      <c r="AU146" s="153" t="s">
        <v>90</v>
      </c>
      <c r="AV146" s="13" t="s">
        <v>90</v>
      </c>
      <c r="AW146" s="13" t="s">
        <v>34</v>
      </c>
      <c r="AX146" s="13" t="s">
        <v>80</v>
      </c>
      <c r="AY146" s="153" t="s">
        <v>152</v>
      </c>
    </row>
    <row r="147" spans="2:65" s="13" customFormat="1" ht="11.25">
      <c r="B147" s="152"/>
      <c r="D147" s="146" t="s">
        <v>164</v>
      </c>
      <c r="E147" s="153" t="s">
        <v>1</v>
      </c>
      <c r="F147" s="154" t="s">
        <v>1224</v>
      </c>
      <c r="H147" s="155">
        <v>34</v>
      </c>
      <c r="I147" s="156"/>
      <c r="L147" s="152"/>
      <c r="M147" s="157"/>
      <c r="T147" s="158"/>
      <c r="AT147" s="153" t="s">
        <v>164</v>
      </c>
      <c r="AU147" s="153" t="s">
        <v>90</v>
      </c>
      <c r="AV147" s="13" t="s">
        <v>90</v>
      </c>
      <c r="AW147" s="13" t="s">
        <v>34</v>
      </c>
      <c r="AX147" s="13" t="s">
        <v>80</v>
      </c>
      <c r="AY147" s="153" t="s">
        <v>152</v>
      </c>
    </row>
    <row r="148" spans="2:65" s="13" customFormat="1" ht="11.25">
      <c r="B148" s="152"/>
      <c r="D148" s="146" t="s">
        <v>164</v>
      </c>
      <c r="E148" s="153" t="s">
        <v>1</v>
      </c>
      <c r="F148" s="154" t="s">
        <v>1225</v>
      </c>
      <c r="H148" s="155">
        <v>8.7360000000000007</v>
      </c>
      <c r="I148" s="156"/>
      <c r="L148" s="152"/>
      <c r="M148" s="157"/>
      <c r="T148" s="158"/>
      <c r="AT148" s="153" t="s">
        <v>164</v>
      </c>
      <c r="AU148" s="153" t="s">
        <v>90</v>
      </c>
      <c r="AV148" s="13" t="s">
        <v>90</v>
      </c>
      <c r="AW148" s="13" t="s">
        <v>34</v>
      </c>
      <c r="AX148" s="13" t="s">
        <v>80</v>
      </c>
      <c r="AY148" s="153" t="s">
        <v>152</v>
      </c>
    </row>
    <row r="149" spans="2:65" s="13" customFormat="1" ht="11.25">
      <c r="B149" s="152"/>
      <c r="D149" s="146" t="s">
        <v>164</v>
      </c>
      <c r="E149" s="153" t="s">
        <v>1</v>
      </c>
      <c r="F149" s="154" t="s">
        <v>1226</v>
      </c>
      <c r="H149" s="155">
        <v>5.76</v>
      </c>
      <c r="I149" s="156"/>
      <c r="L149" s="152"/>
      <c r="M149" s="157"/>
      <c r="T149" s="158"/>
      <c r="AT149" s="153" t="s">
        <v>164</v>
      </c>
      <c r="AU149" s="153" t="s">
        <v>90</v>
      </c>
      <c r="AV149" s="13" t="s">
        <v>90</v>
      </c>
      <c r="AW149" s="13" t="s">
        <v>34</v>
      </c>
      <c r="AX149" s="13" t="s">
        <v>80</v>
      </c>
      <c r="AY149" s="153" t="s">
        <v>152</v>
      </c>
    </row>
    <row r="150" spans="2:65" s="14" customFormat="1" ht="11.25">
      <c r="B150" s="159"/>
      <c r="D150" s="146" t="s">
        <v>164</v>
      </c>
      <c r="E150" s="160" t="s">
        <v>1</v>
      </c>
      <c r="F150" s="161" t="s">
        <v>169</v>
      </c>
      <c r="H150" s="162">
        <v>53.591999999999999</v>
      </c>
      <c r="I150" s="163"/>
      <c r="L150" s="159"/>
      <c r="M150" s="164"/>
      <c r="T150" s="165"/>
      <c r="AT150" s="160" t="s">
        <v>164</v>
      </c>
      <c r="AU150" s="160" t="s">
        <v>90</v>
      </c>
      <c r="AV150" s="14" t="s">
        <v>161</v>
      </c>
      <c r="AW150" s="14" t="s">
        <v>34</v>
      </c>
      <c r="AX150" s="14" t="s">
        <v>88</v>
      </c>
      <c r="AY150" s="160" t="s">
        <v>152</v>
      </c>
    </row>
    <row r="151" spans="2:65" s="1" customFormat="1" ht="33" customHeight="1">
      <c r="B151" s="32"/>
      <c r="C151" s="132" t="s">
        <v>226</v>
      </c>
      <c r="D151" s="132" t="s">
        <v>156</v>
      </c>
      <c r="E151" s="133" t="s">
        <v>1227</v>
      </c>
      <c r="F151" s="134" t="s">
        <v>1228</v>
      </c>
      <c r="G151" s="135" t="s">
        <v>159</v>
      </c>
      <c r="H151" s="136">
        <v>53.591999999999999</v>
      </c>
      <c r="I151" s="137"/>
      <c r="J151" s="138">
        <f>ROUND(I151*H151,2)</f>
        <v>0</v>
      </c>
      <c r="K151" s="134" t="s">
        <v>160</v>
      </c>
      <c r="L151" s="32"/>
      <c r="M151" s="139" t="s">
        <v>1</v>
      </c>
      <c r="N151" s="140" t="s">
        <v>45</v>
      </c>
      <c r="P151" s="141">
        <f>O151*H151</f>
        <v>0</v>
      </c>
      <c r="Q151" s="141">
        <v>0</v>
      </c>
      <c r="R151" s="141">
        <f>Q151*H151</f>
        <v>0</v>
      </c>
      <c r="S151" s="141">
        <v>0</v>
      </c>
      <c r="T151" s="142">
        <f>S151*H151</f>
        <v>0</v>
      </c>
      <c r="AR151" s="143" t="s">
        <v>161</v>
      </c>
      <c r="AT151" s="143" t="s">
        <v>156</v>
      </c>
      <c r="AU151" s="143" t="s">
        <v>90</v>
      </c>
      <c r="AY151" s="17" t="s">
        <v>152</v>
      </c>
      <c r="BE151" s="144">
        <f>IF(N151="základní",J151,0)</f>
        <v>0</v>
      </c>
      <c r="BF151" s="144">
        <f>IF(N151="snížená",J151,0)</f>
        <v>0</v>
      </c>
      <c r="BG151" s="144">
        <f>IF(N151="zákl. přenesená",J151,0)</f>
        <v>0</v>
      </c>
      <c r="BH151" s="144">
        <f>IF(N151="sníž. přenesená",J151,0)</f>
        <v>0</v>
      </c>
      <c r="BI151" s="144">
        <f>IF(N151="nulová",J151,0)</f>
        <v>0</v>
      </c>
      <c r="BJ151" s="17" t="s">
        <v>88</v>
      </c>
      <c r="BK151" s="144">
        <f>ROUND(I151*H151,2)</f>
        <v>0</v>
      </c>
      <c r="BL151" s="17" t="s">
        <v>161</v>
      </c>
      <c r="BM151" s="143" t="s">
        <v>1229</v>
      </c>
    </row>
    <row r="152" spans="2:65" s="12" customFormat="1" ht="22.5">
      <c r="B152" s="145"/>
      <c r="D152" s="146" t="s">
        <v>164</v>
      </c>
      <c r="E152" s="147" t="s">
        <v>1</v>
      </c>
      <c r="F152" s="148" t="s">
        <v>1222</v>
      </c>
      <c r="H152" s="147" t="s">
        <v>1</v>
      </c>
      <c r="I152" s="149"/>
      <c r="L152" s="145"/>
      <c r="M152" s="150"/>
      <c r="T152" s="151"/>
      <c r="AT152" s="147" t="s">
        <v>164</v>
      </c>
      <c r="AU152" s="147" t="s">
        <v>90</v>
      </c>
      <c r="AV152" s="12" t="s">
        <v>88</v>
      </c>
      <c r="AW152" s="12" t="s">
        <v>34</v>
      </c>
      <c r="AX152" s="12" t="s">
        <v>80</v>
      </c>
      <c r="AY152" s="147" t="s">
        <v>152</v>
      </c>
    </row>
    <row r="153" spans="2:65" s="13" customFormat="1" ht="11.25">
      <c r="B153" s="152"/>
      <c r="D153" s="146" t="s">
        <v>164</v>
      </c>
      <c r="E153" s="153" t="s">
        <v>1</v>
      </c>
      <c r="F153" s="154" t="s">
        <v>1223</v>
      </c>
      <c r="H153" s="155">
        <v>5.0960000000000001</v>
      </c>
      <c r="I153" s="156"/>
      <c r="L153" s="152"/>
      <c r="M153" s="157"/>
      <c r="T153" s="158"/>
      <c r="AT153" s="153" t="s">
        <v>164</v>
      </c>
      <c r="AU153" s="153" t="s">
        <v>90</v>
      </c>
      <c r="AV153" s="13" t="s">
        <v>90</v>
      </c>
      <c r="AW153" s="13" t="s">
        <v>34</v>
      </c>
      <c r="AX153" s="13" t="s">
        <v>80</v>
      </c>
      <c r="AY153" s="153" t="s">
        <v>152</v>
      </c>
    </row>
    <row r="154" spans="2:65" s="13" customFormat="1" ht="11.25">
      <c r="B154" s="152"/>
      <c r="D154" s="146" t="s">
        <v>164</v>
      </c>
      <c r="E154" s="153" t="s">
        <v>1</v>
      </c>
      <c r="F154" s="154" t="s">
        <v>1224</v>
      </c>
      <c r="H154" s="155">
        <v>34</v>
      </c>
      <c r="I154" s="156"/>
      <c r="L154" s="152"/>
      <c r="M154" s="157"/>
      <c r="T154" s="158"/>
      <c r="AT154" s="153" t="s">
        <v>164</v>
      </c>
      <c r="AU154" s="153" t="s">
        <v>90</v>
      </c>
      <c r="AV154" s="13" t="s">
        <v>90</v>
      </c>
      <c r="AW154" s="13" t="s">
        <v>34</v>
      </c>
      <c r="AX154" s="13" t="s">
        <v>80</v>
      </c>
      <c r="AY154" s="153" t="s">
        <v>152</v>
      </c>
    </row>
    <row r="155" spans="2:65" s="13" customFormat="1" ht="11.25">
      <c r="B155" s="152"/>
      <c r="D155" s="146" t="s">
        <v>164</v>
      </c>
      <c r="E155" s="153" t="s">
        <v>1</v>
      </c>
      <c r="F155" s="154" t="s">
        <v>1225</v>
      </c>
      <c r="H155" s="155">
        <v>8.7360000000000007</v>
      </c>
      <c r="I155" s="156"/>
      <c r="L155" s="152"/>
      <c r="M155" s="157"/>
      <c r="T155" s="158"/>
      <c r="AT155" s="153" t="s">
        <v>164</v>
      </c>
      <c r="AU155" s="153" t="s">
        <v>90</v>
      </c>
      <c r="AV155" s="13" t="s">
        <v>90</v>
      </c>
      <c r="AW155" s="13" t="s">
        <v>34</v>
      </c>
      <c r="AX155" s="13" t="s">
        <v>80</v>
      </c>
      <c r="AY155" s="153" t="s">
        <v>152</v>
      </c>
    </row>
    <row r="156" spans="2:65" s="13" customFormat="1" ht="11.25">
      <c r="B156" s="152"/>
      <c r="D156" s="146" t="s">
        <v>164</v>
      </c>
      <c r="E156" s="153" t="s">
        <v>1</v>
      </c>
      <c r="F156" s="154" t="s">
        <v>1226</v>
      </c>
      <c r="H156" s="155">
        <v>5.76</v>
      </c>
      <c r="I156" s="156"/>
      <c r="L156" s="152"/>
      <c r="M156" s="157"/>
      <c r="T156" s="158"/>
      <c r="AT156" s="153" t="s">
        <v>164</v>
      </c>
      <c r="AU156" s="153" t="s">
        <v>90</v>
      </c>
      <c r="AV156" s="13" t="s">
        <v>90</v>
      </c>
      <c r="AW156" s="13" t="s">
        <v>34</v>
      </c>
      <c r="AX156" s="13" t="s">
        <v>80</v>
      </c>
      <c r="AY156" s="153" t="s">
        <v>152</v>
      </c>
    </row>
    <row r="157" spans="2:65" s="14" customFormat="1" ht="11.25">
      <c r="B157" s="159"/>
      <c r="D157" s="146" t="s">
        <v>164</v>
      </c>
      <c r="E157" s="160" t="s">
        <v>1</v>
      </c>
      <c r="F157" s="161" t="s">
        <v>169</v>
      </c>
      <c r="H157" s="162">
        <v>53.591999999999999</v>
      </c>
      <c r="I157" s="163"/>
      <c r="L157" s="159"/>
      <c r="M157" s="164"/>
      <c r="T157" s="165"/>
      <c r="AT157" s="160" t="s">
        <v>164</v>
      </c>
      <c r="AU157" s="160" t="s">
        <v>90</v>
      </c>
      <c r="AV157" s="14" t="s">
        <v>161</v>
      </c>
      <c r="AW157" s="14" t="s">
        <v>34</v>
      </c>
      <c r="AX157" s="14" t="s">
        <v>88</v>
      </c>
      <c r="AY157" s="160" t="s">
        <v>152</v>
      </c>
    </row>
    <row r="158" spans="2:65" s="1" customFormat="1" ht="24.2" customHeight="1">
      <c r="B158" s="32"/>
      <c r="C158" s="132" t="s">
        <v>231</v>
      </c>
      <c r="D158" s="132" t="s">
        <v>156</v>
      </c>
      <c r="E158" s="133" t="s">
        <v>946</v>
      </c>
      <c r="F158" s="134" t="s">
        <v>947</v>
      </c>
      <c r="G158" s="135" t="s">
        <v>159</v>
      </c>
      <c r="H158" s="136">
        <v>12</v>
      </c>
      <c r="I158" s="137"/>
      <c r="J158" s="138">
        <f>ROUND(I158*H158,2)</f>
        <v>0</v>
      </c>
      <c r="K158" s="134" t="s">
        <v>160</v>
      </c>
      <c r="L158" s="32"/>
      <c r="M158" s="139" t="s">
        <v>1</v>
      </c>
      <c r="N158" s="140" t="s">
        <v>45</v>
      </c>
      <c r="P158" s="141">
        <f>O158*H158</f>
        <v>0</v>
      </c>
      <c r="Q158" s="141">
        <v>0</v>
      </c>
      <c r="R158" s="141">
        <f>Q158*H158</f>
        <v>0</v>
      </c>
      <c r="S158" s="141">
        <v>0</v>
      </c>
      <c r="T158" s="142">
        <f>S158*H158</f>
        <v>0</v>
      </c>
      <c r="AR158" s="143" t="s">
        <v>161</v>
      </c>
      <c r="AT158" s="143" t="s">
        <v>156</v>
      </c>
      <c r="AU158" s="143" t="s">
        <v>90</v>
      </c>
      <c r="AY158" s="17" t="s">
        <v>152</v>
      </c>
      <c r="BE158" s="144">
        <f>IF(N158="základní",J158,0)</f>
        <v>0</v>
      </c>
      <c r="BF158" s="144">
        <f>IF(N158="snížená",J158,0)</f>
        <v>0</v>
      </c>
      <c r="BG158" s="144">
        <f>IF(N158="zákl. přenesená",J158,0)</f>
        <v>0</v>
      </c>
      <c r="BH158" s="144">
        <f>IF(N158="sníž. přenesená",J158,0)</f>
        <v>0</v>
      </c>
      <c r="BI158" s="144">
        <f>IF(N158="nulová",J158,0)</f>
        <v>0</v>
      </c>
      <c r="BJ158" s="17" t="s">
        <v>88</v>
      </c>
      <c r="BK158" s="144">
        <f>ROUND(I158*H158,2)</f>
        <v>0</v>
      </c>
      <c r="BL158" s="17" t="s">
        <v>161</v>
      </c>
      <c r="BM158" s="143" t="s">
        <v>1230</v>
      </c>
    </row>
    <row r="159" spans="2:65" s="13" customFormat="1" ht="11.25">
      <c r="B159" s="152"/>
      <c r="D159" s="146" t="s">
        <v>164</v>
      </c>
      <c r="E159" s="153" t="s">
        <v>1</v>
      </c>
      <c r="F159" s="154" t="s">
        <v>8</v>
      </c>
      <c r="H159" s="155">
        <v>12</v>
      </c>
      <c r="I159" s="156"/>
      <c r="L159" s="152"/>
      <c r="M159" s="157"/>
      <c r="T159" s="158"/>
      <c r="AT159" s="153" t="s">
        <v>164</v>
      </c>
      <c r="AU159" s="153" t="s">
        <v>90</v>
      </c>
      <c r="AV159" s="13" t="s">
        <v>90</v>
      </c>
      <c r="AW159" s="13" t="s">
        <v>34</v>
      </c>
      <c r="AX159" s="13" t="s">
        <v>88</v>
      </c>
      <c r="AY159" s="153" t="s">
        <v>152</v>
      </c>
    </row>
    <row r="160" spans="2:65" s="1" customFormat="1" ht="37.9" customHeight="1">
      <c r="B160" s="32"/>
      <c r="C160" s="132" t="s">
        <v>236</v>
      </c>
      <c r="D160" s="132" t="s">
        <v>156</v>
      </c>
      <c r="E160" s="133" t="s">
        <v>157</v>
      </c>
      <c r="F160" s="134" t="s">
        <v>158</v>
      </c>
      <c r="G160" s="135" t="s">
        <v>159</v>
      </c>
      <c r="H160" s="136">
        <v>53.591999999999999</v>
      </c>
      <c r="I160" s="137"/>
      <c r="J160" s="138">
        <f>ROUND(I160*H160,2)</f>
        <v>0</v>
      </c>
      <c r="K160" s="134" t="s">
        <v>160</v>
      </c>
      <c r="L160" s="32"/>
      <c r="M160" s="139" t="s">
        <v>1</v>
      </c>
      <c r="N160" s="140" t="s">
        <v>45</v>
      </c>
      <c r="P160" s="141">
        <f>O160*H160</f>
        <v>0</v>
      </c>
      <c r="Q160" s="141">
        <v>0</v>
      </c>
      <c r="R160" s="141">
        <f>Q160*H160</f>
        <v>0</v>
      </c>
      <c r="S160" s="141">
        <v>0</v>
      </c>
      <c r="T160" s="142">
        <f>S160*H160</f>
        <v>0</v>
      </c>
      <c r="AR160" s="143" t="s">
        <v>161</v>
      </c>
      <c r="AT160" s="143" t="s">
        <v>156</v>
      </c>
      <c r="AU160" s="143" t="s">
        <v>90</v>
      </c>
      <c r="AY160" s="17" t="s">
        <v>152</v>
      </c>
      <c r="BE160" s="144">
        <f>IF(N160="základní",J160,0)</f>
        <v>0</v>
      </c>
      <c r="BF160" s="144">
        <f>IF(N160="snížená",J160,0)</f>
        <v>0</v>
      </c>
      <c r="BG160" s="144">
        <f>IF(N160="zákl. přenesená",J160,0)</f>
        <v>0</v>
      </c>
      <c r="BH160" s="144">
        <f>IF(N160="sníž. přenesená",J160,0)</f>
        <v>0</v>
      </c>
      <c r="BI160" s="144">
        <f>IF(N160="nulová",J160,0)</f>
        <v>0</v>
      </c>
      <c r="BJ160" s="17" t="s">
        <v>88</v>
      </c>
      <c r="BK160" s="144">
        <f>ROUND(I160*H160,2)</f>
        <v>0</v>
      </c>
      <c r="BL160" s="17" t="s">
        <v>161</v>
      </c>
      <c r="BM160" s="143" t="s">
        <v>1231</v>
      </c>
    </row>
    <row r="161" spans="2:65" s="13" customFormat="1" ht="11.25">
      <c r="B161" s="152"/>
      <c r="D161" s="146" t="s">
        <v>164</v>
      </c>
      <c r="E161" s="153" t="s">
        <v>1</v>
      </c>
      <c r="F161" s="154" t="s">
        <v>1232</v>
      </c>
      <c r="H161" s="155">
        <v>53.591999999999999</v>
      </c>
      <c r="I161" s="156"/>
      <c r="L161" s="152"/>
      <c r="M161" s="157"/>
      <c r="T161" s="158"/>
      <c r="AT161" s="153" t="s">
        <v>164</v>
      </c>
      <c r="AU161" s="153" t="s">
        <v>90</v>
      </c>
      <c r="AV161" s="13" t="s">
        <v>90</v>
      </c>
      <c r="AW161" s="13" t="s">
        <v>34</v>
      </c>
      <c r="AX161" s="13" t="s">
        <v>88</v>
      </c>
      <c r="AY161" s="153" t="s">
        <v>152</v>
      </c>
    </row>
    <row r="162" spans="2:65" s="1" customFormat="1" ht="37.9" customHeight="1">
      <c r="B162" s="32"/>
      <c r="C162" s="132" t="s">
        <v>8</v>
      </c>
      <c r="D162" s="132" t="s">
        <v>156</v>
      </c>
      <c r="E162" s="133" t="s">
        <v>170</v>
      </c>
      <c r="F162" s="134" t="s">
        <v>171</v>
      </c>
      <c r="G162" s="135" t="s">
        <v>159</v>
      </c>
      <c r="H162" s="136">
        <v>696.69600000000003</v>
      </c>
      <c r="I162" s="137"/>
      <c r="J162" s="138">
        <f>ROUND(I162*H162,2)</f>
        <v>0</v>
      </c>
      <c r="K162" s="134" t="s">
        <v>160</v>
      </c>
      <c r="L162" s="32"/>
      <c r="M162" s="139" t="s">
        <v>1</v>
      </c>
      <c r="N162" s="140" t="s">
        <v>45</v>
      </c>
      <c r="P162" s="141">
        <f>O162*H162</f>
        <v>0</v>
      </c>
      <c r="Q162" s="141">
        <v>0</v>
      </c>
      <c r="R162" s="141">
        <f>Q162*H162</f>
        <v>0</v>
      </c>
      <c r="S162" s="141">
        <v>0</v>
      </c>
      <c r="T162" s="142">
        <f>S162*H162</f>
        <v>0</v>
      </c>
      <c r="AR162" s="143" t="s">
        <v>161</v>
      </c>
      <c r="AT162" s="143" t="s">
        <v>156</v>
      </c>
      <c r="AU162" s="143" t="s">
        <v>90</v>
      </c>
      <c r="AY162" s="17" t="s">
        <v>152</v>
      </c>
      <c r="BE162" s="144">
        <f>IF(N162="základní",J162,0)</f>
        <v>0</v>
      </c>
      <c r="BF162" s="144">
        <f>IF(N162="snížená",J162,0)</f>
        <v>0</v>
      </c>
      <c r="BG162" s="144">
        <f>IF(N162="zákl. přenesená",J162,0)</f>
        <v>0</v>
      </c>
      <c r="BH162" s="144">
        <f>IF(N162="sníž. přenesená",J162,0)</f>
        <v>0</v>
      </c>
      <c r="BI162" s="144">
        <f>IF(N162="nulová",J162,0)</f>
        <v>0</v>
      </c>
      <c r="BJ162" s="17" t="s">
        <v>88</v>
      </c>
      <c r="BK162" s="144">
        <f>ROUND(I162*H162,2)</f>
        <v>0</v>
      </c>
      <c r="BL162" s="17" t="s">
        <v>161</v>
      </c>
      <c r="BM162" s="143" t="s">
        <v>1233</v>
      </c>
    </row>
    <row r="163" spans="2:65" s="13" customFormat="1" ht="11.25">
      <c r="B163" s="152"/>
      <c r="D163" s="146" t="s">
        <v>164</v>
      </c>
      <c r="E163" s="153" t="s">
        <v>1</v>
      </c>
      <c r="F163" s="154" t="s">
        <v>1234</v>
      </c>
      <c r="H163" s="155">
        <v>696.69600000000003</v>
      </c>
      <c r="I163" s="156"/>
      <c r="L163" s="152"/>
      <c r="M163" s="157"/>
      <c r="T163" s="158"/>
      <c r="AT163" s="153" t="s">
        <v>164</v>
      </c>
      <c r="AU163" s="153" t="s">
        <v>90</v>
      </c>
      <c r="AV163" s="13" t="s">
        <v>90</v>
      </c>
      <c r="AW163" s="13" t="s">
        <v>34</v>
      </c>
      <c r="AX163" s="13" t="s">
        <v>88</v>
      </c>
      <c r="AY163" s="153" t="s">
        <v>152</v>
      </c>
    </row>
    <row r="164" spans="2:65" s="1" customFormat="1" ht="37.9" customHeight="1">
      <c r="B164" s="32"/>
      <c r="C164" s="132" t="s">
        <v>246</v>
      </c>
      <c r="D164" s="132" t="s">
        <v>156</v>
      </c>
      <c r="E164" s="133" t="s">
        <v>1235</v>
      </c>
      <c r="F164" s="134" t="s">
        <v>1236</v>
      </c>
      <c r="G164" s="135" t="s">
        <v>159</v>
      </c>
      <c r="H164" s="136">
        <v>53.591999999999999</v>
      </c>
      <c r="I164" s="137"/>
      <c r="J164" s="138">
        <f>ROUND(I164*H164,2)</f>
        <v>0</v>
      </c>
      <c r="K164" s="134" t="s">
        <v>160</v>
      </c>
      <c r="L164" s="32"/>
      <c r="M164" s="139" t="s">
        <v>1</v>
      </c>
      <c r="N164" s="140" t="s">
        <v>45</v>
      </c>
      <c r="P164" s="141">
        <f>O164*H164</f>
        <v>0</v>
      </c>
      <c r="Q164" s="141">
        <v>0</v>
      </c>
      <c r="R164" s="141">
        <f>Q164*H164</f>
        <v>0</v>
      </c>
      <c r="S164" s="141">
        <v>0</v>
      </c>
      <c r="T164" s="142">
        <f>S164*H164</f>
        <v>0</v>
      </c>
      <c r="AR164" s="143" t="s">
        <v>161</v>
      </c>
      <c r="AT164" s="143" t="s">
        <v>156</v>
      </c>
      <c r="AU164" s="143" t="s">
        <v>90</v>
      </c>
      <c r="AY164" s="17" t="s">
        <v>152</v>
      </c>
      <c r="BE164" s="144">
        <f>IF(N164="základní",J164,0)</f>
        <v>0</v>
      </c>
      <c r="BF164" s="144">
        <f>IF(N164="snížená",J164,0)</f>
        <v>0</v>
      </c>
      <c r="BG164" s="144">
        <f>IF(N164="zákl. přenesená",J164,0)</f>
        <v>0</v>
      </c>
      <c r="BH164" s="144">
        <f>IF(N164="sníž. přenesená",J164,0)</f>
        <v>0</v>
      </c>
      <c r="BI164" s="144">
        <f>IF(N164="nulová",J164,0)</f>
        <v>0</v>
      </c>
      <c r="BJ164" s="17" t="s">
        <v>88</v>
      </c>
      <c r="BK164" s="144">
        <f>ROUND(I164*H164,2)</f>
        <v>0</v>
      </c>
      <c r="BL164" s="17" t="s">
        <v>161</v>
      </c>
      <c r="BM164" s="143" t="s">
        <v>1237</v>
      </c>
    </row>
    <row r="165" spans="2:65" s="13" customFormat="1" ht="11.25">
      <c r="B165" s="152"/>
      <c r="D165" s="146" t="s">
        <v>164</v>
      </c>
      <c r="E165" s="153" t="s">
        <v>1</v>
      </c>
      <c r="F165" s="154" t="s">
        <v>1232</v>
      </c>
      <c r="H165" s="155">
        <v>53.591999999999999</v>
      </c>
      <c r="I165" s="156"/>
      <c r="L165" s="152"/>
      <c r="M165" s="157"/>
      <c r="T165" s="158"/>
      <c r="AT165" s="153" t="s">
        <v>164</v>
      </c>
      <c r="AU165" s="153" t="s">
        <v>90</v>
      </c>
      <c r="AV165" s="13" t="s">
        <v>90</v>
      </c>
      <c r="AW165" s="13" t="s">
        <v>34</v>
      </c>
      <c r="AX165" s="13" t="s">
        <v>88</v>
      </c>
      <c r="AY165" s="153" t="s">
        <v>152</v>
      </c>
    </row>
    <row r="166" spans="2:65" s="1" customFormat="1" ht="37.9" customHeight="1">
      <c r="B166" s="32"/>
      <c r="C166" s="132" t="s">
        <v>255</v>
      </c>
      <c r="D166" s="132" t="s">
        <v>156</v>
      </c>
      <c r="E166" s="133" t="s">
        <v>1238</v>
      </c>
      <c r="F166" s="134" t="s">
        <v>1239</v>
      </c>
      <c r="G166" s="135" t="s">
        <v>159</v>
      </c>
      <c r="H166" s="136">
        <v>696.69600000000003</v>
      </c>
      <c r="I166" s="137"/>
      <c r="J166" s="138">
        <f>ROUND(I166*H166,2)</f>
        <v>0</v>
      </c>
      <c r="K166" s="134" t="s">
        <v>160</v>
      </c>
      <c r="L166" s="32"/>
      <c r="M166" s="139" t="s">
        <v>1</v>
      </c>
      <c r="N166" s="140" t="s">
        <v>45</v>
      </c>
      <c r="P166" s="141">
        <f>O166*H166</f>
        <v>0</v>
      </c>
      <c r="Q166" s="141">
        <v>0</v>
      </c>
      <c r="R166" s="141">
        <f>Q166*H166</f>
        <v>0</v>
      </c>
      <c r="S166" s="141">
        <v>0</v>
      </c>
      <c r="T166" s="142">
        <f>S166*H166</f>
        <v>0</v>
      </c>
      <c r="AR166" s="143" t="s">
        <v>161</v>
      </c>
      <c r="AT166" s="143" t="s">
        <v>156</v>
      </c>
      <c r="AU166" s="143" t="s">
        <v>90</v>
      </c>
      <c r="AY166" s="17" t="s">
        <v>152</v>
      </c>
      <c r="BE166" s="144">
        <f>IF(N166="základní",J166,0)</f>
        <v>0</v>
      </c>
      <c r="BF166" s="144">
        <f>IF(N166="snížená",J166,0)</f>
        <v>0</v>
      </c>
      <c r="BG166" s="144">
        <f>IF(N166="zákl. přenesená",J166,0)</f>
        <v>0</v>
      </c>
      <c r="BH166" s="144">
        <f>IF(N166="sníž. přenesená",J166,0)</f>
        <v>0</v>
      </c>
      <c r="BI166" s="144">
        <f>IF(N166="nulová",J166,0)</f>
        <v>0</v>
      </c>
      <c r="BJ166" s="17" t="s">
        <v>88</v>
      </c>
      <c r="BK166" s="144">
        <f>ROUND(I166*H166,2)</f>
        <v>0</v>
      </c>
      <c r="BL166" s="17" t="s">
        <v>161</v>
      </c>
      <c r="BM166" s="143" t="s">
        <v>1240</v>
      </c>
    </row>
    <row r="167" spans="2:65" s="13" customFormat="1" ht="11.25">
      <c r="B167" s="152"/>
      <c r="D167" s="146" t="s">
        <v>164</v>
      </c>
      <c r="E167" s="153" t="s">
        <v>1</v>
      </c>
      <c r="F167" s="154" t="s">
        <v>1234</v>
      </c>
      <c r="H167" s="155">
        <v>696.69600000000003</v>
      </c>
      <c r="I167" s="156"/>
      <c r="L167" s="152"/>
      <c r="M167" s="157"/>
      <c r="T167" s="158"/>
      <c r="AT167" s="153" t="s">
        <v>164</v>
      </c>
      <c r="AU167" s="153" t="s">
        <v>90</v>
      </c>
      <c r="AV167" s="13" t="s">
        <v>90</v>
      </c>
      <c r="AW167" s="13" t="s">
        <v>34</v>
      </c>
      <c r="AX167" s="13" t="s">
        <v>88</v>
      </c>
      <c r="AY167" s="153" t="s">
        <v>152</v>
      </c>
    </row>
    <row r="168" spans="2:65" s="1" customFormat="1" ht="24.2" customHeight="1">
      <c r="B168" s="32"/>
      <c r="C168" s="132" t="s">
        <v>261</v>
      </c>
      <c r="D168" s="132" t="s">
        <v>156</v>
      </c>
      <c r="E168" s="133" t="s">
        <v>1241</v>
      </c>
      <c r="F168" s="134" t="s">
        <v>1242</v>
      </c>
      <c r="G168" s="135" t="s">
        <v>159</v>
      </c>
      <c r="H168" s="136">
        <v>53.591999999999999</v>
      </c>
      <c r="I168" s="137"/>
      <c r="J168" s="138">
        <f>ROUND(I168*H168,2)</f>
        <v>0</v>
      </c>
      <c r="K168" s="134" t="s">
        <v>160</v>
      </c>
      <c r="L168" s="32"/>
      <c r="M168" s="139" t="s">
        <v>1</v>
      </c>
      <c r="N168" s="140" t="s">
        <v>45</v>
      </c>
      <c r="P168" s="141">
        <f>O168*H168</f>
        <v>0</v>
      </c>
      <c r="Q168" s="141">
        <v>0</v>
      </c>
      <c r="R168" s="141">
        <f>Q168*H168</f>
        <v>0</v>
      </c>
      <c r="S168" s="141">
        <v>0</v>
      </c>
      <c r="T168" s="142">
        <f>S168*H168</f>
        <v>0</v>
      </c>
      <c r="AR168" s="143" t="s">
        <v>161</v>
      </c>
      <c r="AT168" s="143" t="s">
        <v>156</v>
      </c>
      <c r="AU168" s="143" t="s">
        <v>90</v>
      </c>
      <c r="AY168" s="17" t="s">
        <v>152</v>
      </c>
      <c r="BE168" s="144">
        <f>IF(N168="základní",J168,0)</f>
        <v>0</v>
      </c>
      <c r="BF168" s="144">
        <f>IF(N168="snížená",J168,0)</f>
        <v>0</v>
      </c>
      <c r="BG168" s="144">
        <f>IF(N168="zákl. přenesená",J168,0)</f>
        <v>0</v>
      </c>
      <c r="BH168" s="144">
        <f>IF(N168="sníž. přenesená",J168,0)</f>
        <v>0</v>
      </c>
      <c r="BI168" s="144">
        <f>IF(N168="nulová",J168,0)</f>
        <v>0</v>
      </c>
      <c r="BJ168" s="17" t="s">
        <v>88</v>
      </c>
      <c r="BK168" s="144">
        <f>ROUND(I168*H168,2)</f>
        <v>0</v>
      </c>
      <c r="BL168" s="17" t="s">
        <v>161</v>
      </c>
      <c r="BM168" s="143" t="s">
        <v>1243</v>
      </c>
    </row>
    <row r="169" spans="2:65" s="13" customFormat="1" ht="11.25">
      <c r="B169" s="152"/>
      <c r="D169" s="146" t="s">
        <v>164</v>
      </c>
      <c r="E169" s="153" t="s">
        <v>1</v>
      </c>
      <c r="F169" s="154" t="s">
        <v>1232</v>
      </c>
      <c r="H169" s="155">
        <v>53.591999999999999</v>
      </c>
      <c r="I169" s="156"/>
      <c r="L169" s="152"/>
      <c r="M169" s="157"/>
      <c r="T169" s="158"/>
      <c r="AT169" s="153" t="s">
        <v>164</v>
      </c>
      <c r="AU169" s="153" t="s">
        <v>90</v>
      </c>
      <c r="AV169" s="13" t="s">
        <v>90</v>
      </c>
      <c r="AW169" s="13" t="s">
        <v>34</v>
      </c>
      <c r="AX169" s="13" t="s">
        <v>88</v>
      </c>
      <c r="AY169" s="153" t="s">
        <v>152</v>
      </c>
    </row>
    <row r="170" spans="2:65" s="1" customFormat="1" ht="24.2" customHeight="1">
      <c r="B170" s="32"/>
      <c r="C170" s="132" t="s">
        <v>266</v>
      </c>
      <c r="D170" s="132" t="s">
        <v>156</v>
      </c>
      <c r="E170" s="133" t="s">
        <v>1244</v>
      </c>
      <c r="F170" s="134" t="s">
        <v>1245</v>
      </c>
      <c r="G170" s="135" t="s">
        <v>159</v>
      </c>
      <c r="H170" s="136">
        <v>53.591999999999999</v>
      </c>
      <c r="I170" s="137"/>
      <c r="J170" s="138">
        <f>ROUND(I170*H170,2)</f>
        <v>0</v>
      </c>
      <c r="K170" s="134" t="s">
        <v>160</v>
      </c>
      <c r="L170" s="32"/>
      <c r="M170" s="139" t="s">
        <v>1</v>
      </c>
      <c r="N170" s="140" t="s">
        <v>45</v>
      </c>
      <c r="P170" s="141">
        <f>O170*H170</f>
        <v>0</v>
      </c>
      <c r="Q170" s="141">
        <v>0</v>
      </c>
      <c r="R170" s="141">
        <f>Q170*H170</f>
        <v>0</v>
      </c>
      <c r="S170" s="141">
        <v>0</v>
      </c>
      <c r="T170" s="142">
        <f>S170*H170</f>
        <v>0</v>
      </c>
      <c r="AR170" s="143" t="s">
        <v>161</v>
      </c>
      <c r="AT170" s="143" t="s">
        <v>156</v>
      </c>
      <c r="AU170" s="143" t="s">
        <v>90</v>
      </c>
      <c r="AY170" s="17" t="s">
        <v>152</v>
      </c>
      <c r="BE170" s="144">
        <f>IF(N170="základní",J170,0)</f>
        <v>0</v>
      </c>
      <c r="BF170" s="144">
        <f>IF(N170="snížená",J170,0)</f>
        <v>0</v>
      </c>
      <c r="BG170" s="144">
        <f>IF(N170="zákl. přenesená",J170,0)</f>
        <v>0</v>
      </c>
      <c r="BH170" s="144">
        <f>IF(N170="sníž. přenesená",J170,0)</f>
        <v>0</v>
      </c>
      <c r="BI170" s="144">
        <f>IF(N170="nulová",J170,0)</f>
        <v>0</v>
      </c>
      <c r="BJ170" s="17" t="s">
        <v>88</v>
      </c>
      <c r="BK170" s="144">
        <f>ROUND(I170*H170,2)</f>
        <v>0</v>
      </c>
      <c r="BL170" s="17" t="s">
        <v>161</v>
      </c>
      <c r="BM170" s="143" t="s">
        <v>1246</v>
      </c>
    </row>
    <row r="171" spans="2:65" s="13" customFormat="1" ht="11.25">
      <c r="B171" s="152"/>
      <c r="D171" s="146" t="s">
        <v>164</v>
      </c>
      <c r="E171" s="153" t="s">
        <v>1</v>
      </c>
      <c r="F171" s="154" t="s">
        <v>1232</v>
      </c>
      <c r="H171" s="155">
        <v>53.591999999999999</v>
      </c>
      <c r="I171" s="156"/>
      <c r="L171" s="152"/>
      <c r="M171" s="157"/>
      <c r="T171" s="158"/>
      <c r="AT171" s="153" t="s">
        <v>164</v>
      </c>
      <c r="AU171" s="153" t="s">
        <v>90</v>
      </c>
      <c r="AV171" s="13" t="s">
        <v>90</v>
      </c>
      <c r="AW171" s="13" t="s">
        <v>34</v>
      </c>
      <c r="AX171" s="13" t="s">
        <v>88</v>
      </c>
      <c r="AY171" s="153" t="s">
        <v>152</v>
      </c>
    </row>
    <row r="172" spans="2:65" s="1" customFormat="1" ht="24.2" customHeight="1">
      <c r="B172" s="32"/>
      <c r="C172" s="132" t="s">
        <v>274</v>
      </c>
      <c r="D172" s="132" t="s">
        <v>156</v>
      </c>
      <c r="E172" s="133" t="s">
        <v>178</v>
      </c>
      <c r="F172" s="134" t="s">
        <v>179</v>
      </c>
      <c r="G172" s="135" t="s">
        <v>180</v>
      </c>
      <c r="H172" s="136">
        <v>192.93100000000001</v>
      </c>
      <c r="I172" s="137"/>
      <c r="J172" s="138">
        <f>ROUND(I172*H172,2)</f>
        <v>0</v>
      </c>
      <c r="K172" s="134" t="s">
        <v>1</v>
      </c>
      <c r="L172" s="32"/>
      <c r="M172" s="139" t="s">
        <v>1</v>
      </c>
      <c r="N172" s="140" t="s">
        <v>45</v>
      </c>
      <c r="P172" s="141">
        <f>O172*H172</f>
        <v>0</v>
      </c>
      <c r="Q172" s="141">
        <v>0</v>
      </c>
      <c r="R172" s="141">
        <f>Q172*H172</f>
        <v>0</v>
      </c>
      <c r="S172" s="141">
        <v>0</v>
      </c>
      <c r="T172" s="142">
        <f>S172*H172</f>
        <v>0</v>
      </c>
      <c r="AR172" s="143" t="s">
        <v>161</v>
      </c>
      <c r="AT172" s="143" t="s">
        <v>156</v>
      </c>
      <c r="AU172" s="143" t="s">
        <v>90</v>
      </c>
      <c r="AY172" s="17" t="s">
        <v>152</v>
      </c>
      <c r="BE172" s="144">
        <f>IF(N172="základní",J172,0)</f>
        <v>0</v>
      </c>
      <c r="BF172" s="144">
        <f>IF(N172="snížená",J172,0)</f>
        <v>0</v>
      </c>
      <c r="BG172" s="144">
        <f>IF(N172="zákl. přenesená",J172,0)</f>
        <v>0</v>
      </c>
      <c r="BH172" s="144">
        <f>IF(N172="sníž. přenesená",J172,0)</f>
        <v>0</v>
      </c>
      <c r="BI172" s="144">
        <f>IF(N172="nulová",J172,0)</f>
        <v>0</v>
      </c>
      <c r="BJ172" s="17" t="s">
        <v>88</v>
      </c>
      <c r="BK172" s="144">
        <f>ROUND(I172*H172,2)</f>
        <v>0</v>
      </c>
      <c r="BL172" s="17" t="s">
        <v>161</v>
      </c>
      <c r="BM172" s="143" t="s">
        <v>1247</v>
      </c>
    </row>
    <row r="173" spans="2:65" s="13" customFormat="1" ht="11.25">
      <c r="B173" s="152"/>
      <c r="D173" s="146" t="s">
        <v>164</v>
      </c>
      <c r="E173" s="153" t="s">
        <v>1</v>
      </c>
      <c r="F173" s="154" t="s">
        <v>1248</v>
      </c>
      <c r="H173" s="155">
        <v>192.93100000000001</v>
      </c>
      <c r="I173" s="156"/>
      <c r="L173" s="152"/>
      <c r="M173" s="157"/>
      <c r="T173" s="158"/>
      <c r="AT173" s="153" t="s">
        <v>164</v>
      </c>
      <c r="AU173" s="153" t="s">
        <v>90</v>
      </c>
      <c r="AV173" s="13" t="s">
        <v>90</v>
      </c>
      <c r="AW173" s="13" t="s">
        <v>34</v>
      </c>
      <c r="AX173" s="13" t="s">
        <v>88</v>
      </c>
      <c r="AY173" s="153" t="s">
        <v>152</v>
      </c>
    </row>
    <row r="174" spans="2:65" s="1" customFormat="1" ht="16.5" customHeight="1">
      <c r="B174" s="32"/>
      <c r="C174" s="132" t="s">
        <v>284</v>
      </c>
      <c r="D174" s="132" t="s">
        <v>156</v>
      </c>
      <c r="E174" s="133" t="s">
        <v>991</v>
      </c>
      <c r="F174" s="134" t="s">
        <v>175</v>
      </c>
      <c r="G174" s="135" t="s">
        <v>159</v>
      </c>
      <c r="H174" s="136">
        <v>107.184</v>
      </c>
      <c r="I174" s="137"/>
      <c r="J174" s="138">
        <f>ROUND(I174*H174,2)</f>
        <v>0</v>
      </c>
      <c r="K174" s="134" t="s">
        <v>160</v>
      </c>
      <c r="L174" s="32"/>
      <c r="M174" s="139" t="s">
        <v>1</v>
      </c>
      <c r="N174" s="140" t="s">
        <v>45</v>
      </c>
      <c r="P174" s="141">
        <f>O174*H174</f>
        <v>0</v>
      </c>
      <c r="Q174" s="141">
        <v>0</v>
      </c>
      <c r="R174" s="141">
        <f>Q174*H174</f>
        <v>0</v>
      </c>
      <c r="S174" s="141">
        <v>0</v>
      </c>
      <c r="T174" s="142">
        <f>S174*H174</f>
        <v>0</v>
      </c>
      <c r="AR174" s="143" t="s">
        <v>161</v>
      </c>
      <c r="AT174" s="143" t="s">
        <v>156</v>
      </c>
      <c r="AU174" s="143" t="s">
        <v>90</v>
      </c>
      <c r="AY174" s="17" t="s">
        <v>152</v>
      </c>
      <c r="BE174" s="144">
        <f>IF(N174="základní",J174,0)</f>
        <v>0</v>
      </c>
      <c r="BF174" s="144">
        <f>IF(N174="snížená",J174,0)</f>
        <v>0</v>
      </c>
      <c r="BG174" s="144">
        <f>IF(N174="zákl. přenesená",J174,0)</f>
        <v>0</v>
      </c>
      <c r="BH174" s="144">
        <f>IF(N174="sníž. přenesená",J174,0)</f>
        <v>0</v>
      </c>
      <c r="BI174" s="144">
        <f>IF(N174="nulová",J174,0)</f>
        <v>0</v>
      </c>
      <c r="BJ174" s="17" t="s">
        <v>88</v>
      </c>
      <c r="BK174" s="144">
        <f>ROUND(I174*H174,2)</f>
        <v>0</v>
      </c>
      <c r="BL174" s="17" t="s">
        <v>161</v>
      </c>
      <c r="BM174" s="143" t="s">
        <v>1249</v>
      </c>
    </row>
    <row r="175" spans="2:65" s="13" customFormat="1" ht="11.25">
      <c r="B175" s="152"/>
      <c r="D175" s="146" t="s">
        <v>164</v>
      </c>
      <c r="E175" s="153" t="s">
        <v>1</v>
      </c>
      <c r="F175" s="154" t="s">
        <v>1250</v>
      </c>
      <c r="H175" s="155">
        <v>107.184</v>
      </c>
      <c r="I175" s="156"/>
      <c r="L175" s="152"/>
      <c r="M175" s="157"/>
      <c r="T175" s="158"/>
      <c r="AT175" s="153" t="s">
        <v>164</v>
      </c>
      <c r="AU175" s="153" t="s">
        <v>90</v>
      </c>
      <c r="AV175" s="13" t="s">
        <v>90</v>
      </c>
      <c r="AW175" s="13" t="s">
        <v>34</v>
      </c>
      <c r="AX175" s="13" t="s">
        <v>88</v>
      </c>
      <c r="AY175" s="153" t="s">
        <v>152</v>
      </c>
    </row>
    <row r="176" spans="2:65" s="1" customFormat="1" ht="24.2" customHeight="1">
      <c r="B176" s="32"/>
      <c r="C176" s="132" t="s">
        <v>293</v>
      </c>
      <c r="D176" s="132" t="s">
        <v>156</v>
      </c>
      <c r="E176" s="133" t="s">
        <v>992</v>
      </c>
      <c r="F176" s="134" t="s">
        <v>242</v>
      </c>
      <c r="G176" s="135" t="s">
        <v>159</v>
      </c>
      <c r="H176" s="136">
        <v>79.504999999999995</v>
      </c>
      <c r="I176" s="137"/>
      <c r="J176" s="138">
        <f>ROUND(I176*H176,2)</f>
        <v>0</v>
      </c>
      <c r="K176" s="134" t="s">
        <v>160</v>
      </c>
      <c r="L176" s="32"/>
      <c r="M176" s="139" t="s">
        <v>1</v>
      </c>
      <c r="N176" s="140" t="s">
        <v>45</v>
      </c>
      <c r="P176" s="141">
        <f>O176*H176</f>
        <v>0</v>
      </c>
      <c r="Q176" s="141">
        <v>0</v>
      </c>
      <c r="R176" s="141">
        <f>Q176*H176</f>
        <v>0</v>
      </c>
      <c r="S176" s="141">
        <v>0</v>
      </c>
      <c r="T176" s="142">
        <f>S176*H176</f>
        <v>0</v>
      </c>
      <c r="AR176" s="143" t="s">
        <v>161</v>
      </c>
      <c r="AT176" s="143" t="s">
        <v>156</v>
      </c>
      <c r="AU176" s="143" t="s">
        <v>90</v>
      </c>
      <c r="AY176" s="17" t="s">
        <v>152</v>
      </c>
      <c r="BE176" s="144">
        <f>IF(N176="základní",J176,0)</f>
        <v>0</v>
      </c>
      <c r="BF176" s="144">
        <f>IF(N176="snížená",J176,0)</f>
        <v>0</v>
      </c>
      <c r="BG176" s="144">
        <f>IF(N176="zákl. přenesená",J176,0)</f>
        <v>0</v>
      </c>
      <c r="BH176" s="144">
        <f>IF(N176="sníž. přenesená",J176,0)</f>
        <v>0</v>
      </c>
      <c r="BI176" s="144">
        <f>IF(N176="nulová",J176,0)</f>
        <v>0</v>
      </c>
      <c r="BJ176" s="17" t="s">
        <v>88</v>
      </c>
      <c r="BK176" s="144">
        <f>ROUND(I176*H176,2)</f>
        <v>0</v>
      </c>
      <c r="BL176" s="17" t="s">
        <v>161</v>
      </c>
      <c r="BM176" s="143" t="s">
        <v>1251</v>
      </c>
    </row>
    <row r="177" spans="2:65" s="13" customFormat="1" ht="11.25">
      <c r="B177" s="152"/>
      <c r="D177" s="146" t="s">
        <v>164</v>
      </c>
      <c r="E177" s="153" t="s">
        <v>1</v>
      </c>
      <c r="F177" s="154" t="s">
        <v>1252</v>
      </c>
      <c r="H177" s="155">
        <v>79.504999999999995</v>
      </c>
      <c r="I177" s="156"/>
      <c r="L177" s="152"/>
      <c r="M177" s="157"/>
      <c r="T177" s="158"/>
      <c r="AT177" s="153" t="s">
        <v>164</v>
      </c>
      <c r="AU177" s="153" t="s">
        <v>90</v>
      </c>
      <c r="AV177" s="13" t="s">
        <v>90</v>
      </c>
      <c r="AW177" s="13" t="s">
        <v>34</v>
      </c>
      <c r="AX177" s="13" t="s">
        <v>88</v>
      </c>
      <c r="AY177" s="153" t="s">
        <v>152</v>
      </c>
    </row>
    <row r="178" spans="2:65" s="1" customFormat="1" ht="16.5" customHeight="1">
      <c r="B178" s="32"/>
      <c r="C178" s="173" t="s">
        <v>298</v>
      </c>
      <c r="D178" s="173" t="s">
        <v>247</v>
      </c>
      <c r="E178" s="174" t="s">
        <v>1253</v>
      </c>
      <c r="F178" s="175" t="s">
        <v>1254</v>
      </c>
      <c r="G178" s="176" t="s">
        <v>180</v>
      </c>
      <c r="H178" s="177">
        <v>159.01</v>
      </c>
      <c r="I178" s="178"/>
      <c r="J178" s="179">
        <f>ROUND(I178*H178,2)</f>
        <v>0</v>
      </c>
      <c r="K178" s="175" t="s">
        <v>160</v>
      </c>
      <c r="L178" s="180"/>
      <c r="M178" s="181" t="s">
        <v>1</v>
      </c>
      <c r="N178" s="182" t="s">
        <v>45</v>
      </c>
      <c r="P178" s="141">
        <f>O178*H178</f>
        <v>0</v>
      </c>
      <c r="Q178" s="141">
        <v>0</v>
      </c>
      <c r="R178" s="141">
        <f>Q178*H178</f>
        <v>0</v>
      </c>
      <c r="S178" s="141">
        <v>0</v>
      </c>
      <c r="T178" s="142">
        <f>S178*H178</f>
        <v>0</v>
      </c>
      <c r="AR178" s="143" t="s">
        <v>221</v>
      </c>
      <c r="AT178" s="143" t="s">
        <v>247</v>
      </c>
      <c r="AU178" s="143" t="s">
        <v>90</v>
      </c>
      <c r="AY178" s="17" t="s">
        <v>152</v>
      </c>
      <c r="BE178" s="144">
        <f>IF(N178="základní",J178,0)</f>
        <v>0</v>
      </c>
      <c r="BF178" s="144">
        <f>IF(N178="snížená",J178,0)</f>
        <v>0</v>
      </c>
      <c r="BG178" s="144">
        <f>IF(N178="zákl. přenesená",J178,0)</f>
        <v>0</v>
      </c>
      <c r="BH178" s="144">
        <f>IF(N178="sníž. přenesená",J178,0)</f>
        <v>0</v>
      </c>
      <c r="BI178" s="144">
        <f>IF(N178="nulová",J178,0)</f>
        <v>0</v>
      </c>
      <c r="BJ178" s="17" t="s">
        <v>88</v>
      </c>
      <c r="BK178" s="144">
        <f>ROUND(I178*H178,2)</f>
        <v>0</v>
      </c>
      <c r="BL178" s="17" t="s">
        <v>161</v>
      </c>
      <c r="BM178" s="143" t="s">
        <v>1255</v>
      </c>
    </row>
    <row r="179" spans="2:65" s="13" customFormat="1" ht="11.25">
      <c r="B179" s="152"/>
      <c r="D179" s="146" t="s">
        <v>164</v>
      </c>
      <c r="F179" s="154" t="s">
        <v>1256</v>
      </c>
      <c r="H179" s="155">
        <v>159.01</v>
      </c>
      <c r="I179" s="156"/>
      <c r="L179" s="152"/>
      <c r="M179" s="157"/>
      <c r="T179" s="158"/>
      <c r="AT179" s="153" t="s">
        <v>164</v>
      </c>
      <c r="AU179" s="153" t="s">
        <v>90</v>
      </c>
      <c r="AV179" s="13" t="s">
        <v>90</v>
      </c>
      <c r="AW179" s="13" t="s">
        <v>4</v>
      </c>
      <c r="AX179" s="13" t="s">
        <v>88</v>
      </c>
      <c r="AY179" s="153" t="s">
        <v>152</v>
      </c>
    </row>
    <row r="180" spans="2:65" s="1" customFormat="1" ht="24.2" customHeight="1">
      <c r="B180" s="32"/>
      <c r="C180" s="132" t="s">
        <v>7</v>
      </c>
      <c r="D180" s="132" t="s">
        <v>156</v>
      </c>
      <c r="E180" s="133" t="s">
        <v>1257</v>
      </c>
      <c r="F180" s="134" t="s">
        <v>1258</v>
      </c>
      <c r="G180" s="135" t="s">
        <v>159</v>
      </c>
      <c r="H180" s="136">
        <v>31.166</v>
      </c>
      <c r="I180" s="137"/>
      <c r="J180" s="138">
        <f>ROUND(I180*H180,2)</f>
        <v>0</v>
      </c>
      <c r="K180" s="134" t="s">
        <v>160</v>
      </c>
      <c r="L180" s="32"/>
      <c r="M180" s="139" t="s">
        <v>1</v>
      </c>
      <c r="N180" s="140" t="s">
        <v>45</v>
      </c>
      <c r="P180" s="141">
        <f>O180*H180</f>
        <v>0</v>
      </c>
      <c r="Q180" s="141">
        <v>0</v>
      </c>
      <c r="R180" s="141">
        <f>Q180*H180</f>
        <v>0</v>
      </c>
      <c r="S180" s="141">
        <v>0</v>
      </c>
      <c r="T180" s="142">
        <f>S180*H180</f>
        <v>0</v>
      </c>
      <c r="AR180" s="143" t="s">
        <v>161</v>
      </c>
      <c r="AT180" s="143" t="s">
        <v>156</v>
      </c>
      <c r="AU180" s="143" t="s">
        <v>90</v>
      </c>
      <c r="AY180" s="17" t="s">
        <v>152</v>
      </c>
      <c r="BE180" s="144">
        <f>IF(N180="základní",J180,0)</f>
        <v>0</v>
      </c>
      <c r="BF180" s="144">
        <f>IF(N180="snížená",J180,0)</f>
        <v>0</v>
      </c>
      <c r="BG180" s="144">
        <f>IF(N180="zákl. přenesená",J180,0)</f>
        <v>0</v>
      </c>
      <c r="BH180" s="144">
        <f>IF(N180="sníž. přenesená",J180,0)</f>
        <v>0</v>
      </c>
      <c r="BI180" s="144">
        <f>IF(N180="nulová",J180,0)</f>
        <v>0</v>
      </c>
      <c r="BJ180" s="17" t="s">
        <v>88</v>
      </c>
      <c r="BK180" s="144">
        <f>ROUND(I180*H180,2)</f>
        <v>0</v>
      </c>
      <c r="BL180" s="17" t="s">
        <v>161</v>
      </c>
      <c r="BM180" s="143" t="s">
        <v>1259</v>
      </c>
    </row>
    <row r="181" spans="2:65" s="13" customFormat="1" ht="11.25">
      <c r="B181" s="152"/>
      <c r="D181" s="146" t="s">
        <v>164</v>
      </c>
      <c r="E181" s="153" t="s">
        <v>1</v>
      </c>
      <c r="F181" s="154" t="s">
        <v>1260</v>
      </c>
      <c r="H181" s="155">
        <v>3.472</v>
      </c>
      <c r="I181" s="156"/>
      <c r="L181" s="152"/>
      <c r="M181" s="157"/>
      <c r="T181" s="158"/>
      <c r="AT181" s="153" t="s">
        <v>164</v>
      </c>
      <c r="AU181" s="153" t="s">
        <v>90</v>
      </c>
      <c r="AV181" s="13" t="s">
        <v>90</v>
      </c>
      <c r="AW181" s="13" t="s">
        <v>34</v>
      </c>
      <c r="AX181" s="13" t="s">
        <v>80</v>
      </c>
      <c r="AY181" s="153" t="s">
        <v>152</v>
      </c>
    </row>
    <row r="182" spans="2:65" s="13" customFormat="1" ht="11.25">
      <c r="B182" s="152"/>
      <c r="D182" s="146" t="s">
        <v>164</v>
      </c>
      <c r="E182" s="153" t="s">
        <v>1</v>
      </c>
      <c r="F182" s="154" t="s">
        <v>1261</v>
      </c>
      <c r="H182" s="155">
        <v>20</v>
      </c>
      <c r="I182" s="156"/>
      <c r="L182" s="152"/>
      <c r="M182" s="157"/>
      <c r="T182" s="158"/>
      <c r="AT182" s="153" t="s">
        <v>164</v>
      </c>
      <c r="AU182" s="153" t="s">
        <v>90</v>
      </c>
      <c r="AV182" s="13" t="s">
        <v>90</v>
      </c>
      <c r="AW182" s="13" t="s">
        <v>34</v>
      </c>
      <c r="AX182" s="13" t="s">
        <v>80</v>
      </c>
      <c r="AY182" s="153" t="s">
        <v>152</v>
      </c>
    </row>
    <row r="183" spans="2:65" s="13" customFormat="1" ht="11.25">
      <c r="B183" s="152"/>
      <c r="D183" s="146" t="s">
        <v>164</v>
      </c>
      <c r="E183" s="153" t="s">
        <v>1</v>
      </c>
      <c r="F183" s="154" t="s">
        <v>1262</v>
      </c>
      <c r="H183" s="155">
        <v>4.4539999999999997</v>
      </c>
      <c r="I183" s="156"/>
      <c r="L183" s="152"/>
      <c r="M183" s="157"/>
      <c r="T183" s="158"/>
      <c r="AT183" s="153" t="s">
        <v>164</v>
      </c>
      <c r="AU183" s="153" t="s">
        <v>90</v>
      </c>
      <c r="AV183" s="13" t="s">
        <v>90</v>
      </c>
      <c r="AW183" s="13" t="s">
        <v>34</v>
      </c>
      <c r="AX183" s="13" t="s">
        <v>80</v>
      </c>
      <c r="AY183" s="153" t="s">
        <v>152</v>
      </c>
    </row>
    <row r="184" spans="2:65" s="13" customFormat="1" ht="11.25">
      <c r="B184" s="152"/>
      <c r="D184" s="146" t="s">
        <v>164</v>
      </c>
      <c r="E184" s="153" t="s">
        <v>1</v>
      </c>
      <c r="F184" s="154" t="s">
        <v>1263</v>
      </c>
      <c r="H184" s="155">
        <v>3.24</v>
      </c>
      <c r="I184" s="156"/>
      <c r="L184" s="152"/>
      <c r="M184" s="157"/>
      <c r="T184" s="158"/>
      <c r="AT184" s="153" t="s">
        <v>164</v>
      </c>
      <c r="AU184" s="153" t="s">
        <v>90</v>
      </c>
      <c r="AV184" s="13" t="s">
        <v>90</v>
      </c>
      <c r="AW184" s="13" t="s">
        <v>34</v>
      </c>
      <c r="AX184" s="13" t="s">
        <v>80</v>
      </c>
      <c r="AY184" s="153" t="s">
        <v>152</v>
      </c>
    </row>
    <row r="185" spans="2:65" s="14" customFormat="1" ht="11.25">
      <c r="B185" s="159"/>
      <c r="D185" s="146" t="s">
        <v>164</v>
      </c>
      <c r="E185" s="160" t="s">
        <v>1</v>
      </c>
      <c r="F185" s="161" t="s">
        <v>169</v>
      </c>
      <c r="H185" s="162">
        <v>31.166</v>
      </c>
      <c r="I185" s="163"/>
      <c r="L185" s="159"/>
      <c r="M185" s="164"/>
      <c r="T185" s="165"/>
      <c r="AT185" s="160" t="s">
        <v>164</v>
      </c>
      <c r="AU185" s="160" t="s">
        <v>90</v>
      </c>
      <c r="AV185" s="14" t="s">
        <v>161</v>
      </c>
      <c r="AW185" s="14" t="s">
        <v>34</v>
      </c>
      <c r="AX185" s="14" t="s">
        <v>88</v>
      </c>
      <c r="AY185" s="160" t="s">
        <v>152</v>
      </c>
    </row>
    <row r="186" spans="2:65" s="1" customFormat="1" ht="16.5" customHeight="1">
      <c r="B186" s="32"/>
      <c r="C186" s="173" t="s">
        <v>311</v>
      </c>
      <c r="D186" s="173" t="s">
        <v>247</v>
      </c>
      <c r="E186" s="174" t="s">
        <v>1264</v>
      </c>
      <c r="F186" s="175" t="s">
        <v>1265</v>
      </c>
      <c r="G186" s="176" t="s">
        <v>180</v>
      </c>
      <c r="H186" s="177">
        <v>62.332000000000001</v>
      </c>
      <c r="I186" s="178"/>
      <c r="J186" s="179">
        <f>ROUND(I186*H186,2)</f>
        <v>0</v>
      </c>
      <c r="K186" s="175" t="s">
        <v>160</v>
      </c>
      <c r="L186" s="180"/>
      <c r="M186" s="181" t="s">
        <v>1</v>
      </c>
      <c r="N186" s="182" t="s">
        <v>45</v>
      </c>
      <c r="P186" s="141">
        <f>O186*H186</f>
        <v>0</v>
      </c>
      <c r="Q186" s="141">
        <v>0</v>
      </c>
      <c r="R186" s="141">
        <f>Q186*H186</f>
        <v>0</v>
      </c>
      <c r="S186" s="141">
        <v>0</v>
      </c>
      <c r="T186" s="142">
        <f>S186*H186</f>
        <v>0</v>
      </c>
      <c r="AR186" s="143" t="s">
        <v>221</v>
      </c>
      <c r="AT186" s="143" t="s">
        <v>247</v>
      </c>
      <c r="AU186" s="143" t="s">
        <v>90</v>
      </c>
      <c r="AY186" s="17" t="s">
        <v>152</v>
      </c>
      <c r="BE186" s="144">
        <f>IF(N186="základní",J186,0)</f>
        <v>0</v>
      </c>
      <c r="BF186" s="144">
        <f>IF(N186="snížená",J186,0)</f>
        <v>0</v>
      </c>
      <c r="BG186" s="144">
        <f>IF(N186="zákl. přenesená",J186,0)</f>
        <v>0</v>
      </c>
      <c r="BH186" s="144">
        <f>IF(N186="sníž. přenesená",J186,0)</f>
        <v>0</v>
      </c>
      <c r="BI186" s="144">
        <f>IF(N186="nulová",J186,0)</f>
        <v>0</v>
      </c>
      <c r="BJ186" s="17" t="s">
        <v>88</v>
      </c>
      <c r="BK186" s="144">
        <f>ROUND(I186*H186,2)</f>
        <v>0</v>
      </c>
      <c r="BL186" s="17" t="s">
        <v>161</v>
      </c>
      <c r="BM186" s="143" t="s">
        <v>1266</v>
      </c>
    </row>
    <row r="187" spans="2:65" s="13" customFormat="1" ht="11.25">
      <c r="B187" s="152"/>
      <c r="D187" s="146" t="s">
        <v>164</v>
      </c>
      <c r="F187" s="154" t="s">
        <v>1267</v>
      </c>
      <c r="H187" s="155">
        <v>62.332000000000001</v>
      </c>
      <c r="I187" s="156"/>
      <c r="L187" s="152"/>
      <c r="M187" s="157"/>
      <c r="T187" s="158"/>
      <c r="AT187" s="153" t="s">
        <v>164</v>
      </c>
      <c r="AU187" s="153" t="s">
        <v>90</v>
      </c>
      <c r="AV187" s="13" t="s">
        <v>90</v>
      </c>
      <c r="AW187" s="13" t="s">
        <v>4</v>
      </c>
      <c r="AX187" s="13" t="s">
        <v>88</v>
      </c>
      <c r="AY187" s="153" t="s">
        <v>152</v>
      </c>
    </row>
    <row r="188" spans="2:65" s="1" customFormat="1" ht="16.5" customHeight="1">
      <c r="B188" s="32"/>
      <c r="C188" s="132" t="s">
        <v>316</v>
      </c>
      <c r="D188" s="132" t="s">
        <v>156</v>
      </c>
      <c r="E188" s="133" t="s">
        <v>1268</v>
      </c>
      <c r="F188" s="134" t="s">
        <v>1269</v>
      </c>
      <c r="G188" s="135" t="s">
        <v>401</v>
      </c>
      <c r="H188" s="136">
        <v>3</v>
      </c>
      <c r="I188" s="137"/>
      <c r="J188" s="138">
        <f>ROUND(I188*H188,2)</f>
        <v>0</v>
      </c>
      <c r="K188" s="134" t="s">
        <v>1</v>
      </c>
      <c r="L188" s="32"/>
      <c r="M188" s="139" t="s">
        <v>1</v>
      </c>
      <c r="N188" s="140" t="s">
        <v>45</v>
      </c>
      <c r="P188" s="141">
        <f>O188*H188</f>
        <v>0</v>
      </c>
      <c r="Q188" s="141">
        <v>0</v>
      </c>
      <c r="R188" s="141">
        <f>Q188*H188</f>
        <v>0</v>
      </c>
      <c r="S188" s="141">
        <v>0</v>
      </c>
      <c r="T188" s="142">
        <f>S188*H188</f>
        <v>0</v>
      </c>
      <c r="AR188" s="143" t="s">
        <v>161</v>
      </c>
      <c r="AT188" s="143" t="s">
        <v>156</v>
      </c>
      <c r="AU188" s="143" t="s">
        <v>90</v>
      </c>
      <c r="AY188" s="17" t="s">
        <v>152</v>
      </c>
      <c r="BE188" s="144">
        <f>IF(N188="základní",J188,0)</f>
        <v>0</v>
      </c>
      <c r="BF188" s="144">
        <f>IF(N188="snížená",J188,0)</f>
        <v>0</v>
      </c>
      <c r="BG188" s="144">
        <f>IF(N188="zákl. přenesená",J188,0)</f>
        <v>0</v>
      </c>
      <c r="BH188" s="144">
        <f>IF(N188="sníž. přenesená",J188,0)</f>
        <v>0</v>
      </c>
      <c r="BI188" s="144">
        <f>IF(N188="nulová",J188,0)</f>
        <v>0</v>
      </c>
      <c r="BJ188" s="17" t="s">
        <v>88</v>
      </c>
      <c r="BK188" s="144">
        <f>ROUND(I188*H188,2)</f>
        <v>0</v>
      </c>
      <c r="BL188" s="17" t="s">
        <v>161</v>
      </c>
      <c r="BM188" s="143" t="s">
        <v>1270</v>
      </c>
    </row>
    <row r="189" spans="2:65" s="13" customFormat="1" ht="11.25">
      <c r="B189" s="152"/>
      <c r="D189" s="146" t="s">
        <v>164</v>
      </c>
      <c r="E189" s="153" t="s">
        <v>1</v>
      </c>
      <c r="F189" s="154" t="s">
        <v>162</v>
      </c>
      <c r="H189" s="155">
        <v>3</v>
      </c>
      <c r="I189" s="156"/>
      <c r="L189" s="152"/>
      <c r="M189" s="157"/>
      <c r="T189" s="158"/>
      <c r="AT189" s="153" t="s">
        <v>164</v>
      </c>
      <c r="AU189" s="153" t="s">
        <v>90</v>
      </c>
      <c r="AV189" s="13" t="s">
        <v>90</v>
      </c>
      <c r="AW189" s="13" t="s">
        <v>34</v>
      </c>
      <c r="AX189" s="13" t="s">
        <v>88</v>
      </c>
      <c r="AY189" s="153" t="s">
        <v>152</v>
      </c>
    </row>
    <row r="190" spans="2:65" s="11" customFormat="1" ht="22.9" customHeight="1">
      <c r="B190" s="120"/>
      <c r="D190" s="121" t="s">
        <v>79</v>
      </c>
      <c r="E190" s="130" t="s">
        <v>161</v>
      </c>
      <c r="F190" s="130" t="s">
        <v>1035</v>
      </c>
      <c r="I190" s="123"/>
      <c r="J190" s="131">
        <f>BK190</f>
        <v>0</v>
      </c>
      <c r="L190" s="120"/>
      <c r="M190" s="125"/>
      <c r="P190" s="126">
        <f>SUM(P191:P196)</f>
        <v>0</v>
      </c>
      <c r="R190" s="126">
        <f>SUM(R191:R196)</f>
        <v>0</v>
      </c>
      <c r="T190" s="127">
        <f>SUM(T191:T196)</f>
        <v>0</v>
      </c>
      <c r="AR190" s="121" t="s">
        <v>88</v>
      </c>
      <c r="AT190" s="128" t="s">
        <v>79</v>
      </c>
      <c r="AU190" s="128" t="s">
        <v>88</v>
      </c>
      <c r="AY190" s="121" t="s">
        <v>152</v>
      </c>
      <c r="BK190" s="129">
        <f>SUM(BK191:BK196)</f>
        <v>0</v>
      </c>
    </row>
    <row r="191" spans="2:65" s="1" customFormat="1" ht="24.2" customHeight="1">
      <c r="B191" s="32"/>
      <c r="C191" s="132" t="s">
        <v>320</v>
      </c>
      <c r="D191" s="132" t="s">
        <v>156</v>
      </c>
      <c r="E191" s="133" t="s">
        <v>1271</v>
      </c>
      <c r="F191" s="134" t="s">
        <v>1272</v>
      </c>
      <c r="G191" s="135" t="s">
        <v>159</v>
      </c>
      <c r="H191" s="136">
        <v>12.48</v>
      </c>
      <c r="I191" s="137"/>
      <c r="J191" s="138">
        <f>ROUND(I191*H191,2)</f>
        <v>0</v>
      </c>
      <c r="K191" s="134" t="s">
        <v>160</v>
      </c>
      <c r="L191" s="32"/>
      <c r="M191" s="139" t="s">
        <v>1</v>
      </c>
      <c r="N191" s="140" t="s">
        <v>45</v>
      </c>
      <c r="P191" s="141">
        <f>O191*H191</f>
        <v>0</v>
      </c>
      <c r="Q191" s="141">
        <v>0</v>
      </c>
      <c r="R191" s="141">
        <f>Q191*H191</f>
        <v>0</v>
      </c>
      <c r="S191" s="141">
        <v>0</v>
      </c>
      <c r="T191" s="142">
        <f>S191*H191</f>
        <v>0</v>
      </c>
      <c r="AR191" s="143" t="s">
        <v>161</v>
      </c>
      <c r="AT191" s="143" t="s">
        <v>156</v>
      </c>
      <c r="AU191" s="143" t="s">
        <v>90</v>
      </c>
      <c r="AY191" s="17" t="s">
        <v>152</v>
      </c>
      <c r="BE191" s="144">
        <f>IF(N191="základní",J191,0)</f>
        <v>0</v>
      </c>
      <c r="BF191" s="144">
        <f>IF(N191="snížená",J191,0)</f>
        <v>0</v>
      </c>
      <c r="BG191" s="144">
        <f>IF(N191="zákl. přenesená",J191,0)</f>
        <v>0</v>
      </c>
      <c r="BH191" s="144">
        <f>IF(N191="sníž. přenesená",J191,0)</f>
        <v>0</v>
      </c>
      <c r="BI191" s="144">
        <f>IF(N191="nulová",J191,0)</f>
        <v>0</v>
      </c>
      <c r="BJ191" s="17" t="s">
        <v>88</v>
      </c>
      <c r="BK191" s="144">
        <f>ROUND(I191*H191,2)</f>
        <v>0</v>
      </c>
      <c r="BL191" s="17" t="s">
        <v>161</v>
      </c>
      <c r="BM191" s="143" t="s">
        <v>1273</v>
      </c>
    </row>
    <row r="192" spans="2:65" s="13" customFormat="1" ht="11.25">
      <c r="B192" s="152"/>
      <c r="D192" s="146" t="s">
        <v>164</v>
      </c>
      <c r="E192" s="153" t="s">
        <v>1</v>
      </c>
      <c r="F192" s="154" t="s">
        <v>1274</v>
      </c>
      <c r="H192" s="155">
        <v>1.1200000000000001</v>
      </c>
      <c r="I192" s="156"/>
      <c r="L192" s="152"/>
      <c r="M192" s="157"/>
      <c r="T192" s="158"/>
      <c r="AT192" s="153" t="s">
        <v>164</v>
      </c>
      <c r="AU192" s="153" t="s">
        <v>90</v>
      </c>
      <c r="AV192" s="13" t="s">
        <v>90</v>
      </c>
      <c r="AW192" s="13" t="s">
        <v>34</v>
      </c>
      <c r="AX192" s="13" t="s">
        <v>80</v>
      </c>
      <c r="AY192" s="153" t="s">
        <v>152</v>
      </c>
    </row>
    <row r="193" spans="2:65" s="13" customFormat="1" ht="11.25">
      <c r="B193" s="152"/>
      <c r="D193" s="146" t="s">
        <v>164</v>
      </c>
      <c r="E193" s="153" t="s">
        <v>1</v>
      </c>
      <c r="F193" s="154" t="s">
        <v>1275</v>
      </c>
      <c r="H193" s="155">
        <v>8</v>
      </c>
      <c r="I193" s="156"/>
      <c r="L193" s="152"/>
      <c r="M193" s="157"/>
      <c r="T193" s="158"/>
      <c r="AT193" s="153" t="s">
        <v>164</v>
      </c>
      <c r="AU193" s="153" t="s">
        <v>90</v>
      </c>
      <c r="AV193" s="13" t="s">
        <v>90</v>
      </c>
      <c r="AW193" s="13" t="s">
        <v>34</v>
      </c>
      <c r="AX193" s="13" t="s">
        <v>80</v>
      </c>
      <c r="AY193" s="153" t="s">
        <v>152</v>
      </c>
    </row>
    <row r="194" spans="2:65" s="13" customFormat="1" ht="11.25">
      <c r="B194" s="152"/>
      <c r="D194" s="146" t="s">
        <v>164</v>
      </c>
      <c r="E194" s="153" t="s">
        <v>1</v>
      </c>
      <c r="F194" s="154" t="s">
        <v>1276</v>
      </c>
      <c r="H194" s="155">
        <v>1.92</v>
      </c>
      <c r="I194" s="156"/>
      <c r="L194" s="152"/>
      <c r="M194" s="157"/>
      <c r="T194" s="158"/>
      <c r="AT194" s="153" t="s">
        <v>164</v>
      </c>
      <c r="AU194" s="153" t="s">
        <v>90</v>
      </c>
      <c r="AV194" s="13" t="s">
        <v>90</v>
      </c>
      <c r="AW194" s="13" t="s">
        <v>34</v>
      </c>
      <c r="AX194" s="13" t="s">
        <v>80</v>
      </c>
      <c r="AY194" s="153" t="s">
        <v>152</v>
      </c>
    </row>
    <row r="195" spans="2:65" s="13" customFormat="1" ht="11.25">
      <c r="B195" s="152"/>
      <c r="D195" s="146" t="s">
        <v>164</v>
      </c>
      <c r="E195" s="153" t="s">
        <v>1</v>
      </c>
      <c r="F195" s="154" t="s">
        <v>1277</v>
      </c>
      <c r="H195" s="155">
        <v>1.44</v>
      </c>
      <c r="I195" s="156"/>
      <c r="L195" s="152"/>
      <c r="M195" s="157"/>
      <c r="T195" s="158"/>
      <c r="AT195" s="153" t="s">
        <v>164</v>
      </c>
      <c r="AU195" s="153" t="s">
        <v>90</v>
      </c>
      <c r="AV195" s="13" t="s">
        <v>90</v>
      </c>
      <c r="AW195" s="13" t="s">
        <v>34</v>
      </c>
      <c r="AX195" s="13" t="s">
        <v>80</v>
      </c>
      <c r="AY195" s="153" t="s">
        <v>152</v>
      </c>
    </row>
    <row r="196" spans="2:65" s="14" customFormat="1" ht="11.25">
      <c r="B196" s="159"/>
      <c r="D196" s="146" t="s">
        <v>164</v>
      </c>
      <c r="E196" s="160" t="s">
        <v>1</v>
      </c>
      <c r="F196" s="161" t="s">
        <v>169</v>
      </c>
      <c r="H196" s="162">
        <v>12.48</v>
      </c>
      <c r="I196" s="163"/>
      <c r="L196" s="159"/>
      <c r="M196" s="164"/>
      <c r="T196" s="165"/>
      <c r="AT196" s="160" t="s">
        <v>164</v>
      </c>
      <c r="AU196" s="160" t="s">
        <v>90</v>
      </c>
      <c r="AV196" s="14" t="s">
        <v>161</v>
      </c>
      <c r="AW196" s="14" t="s">
        <v>34</v>
      </c>
      <c r="AX196" s="14" t="s">
        <v>88</v>
      </c>
      <c r="AY196" s="160" t="s">
        <v>152</v>
      </c>
    </row>
    <row r="197" spans="2:65" s="11" customFormat="1" ht="22.9" customHeight="1">
      <c r="B197" s="120"/>
      <c r="D197" s="121" t="s">
        <v>79</v>
      </c>
      <c r="E197" s="130" t="s">
        <v>221</v>
      </c>
      <c r="F197" s="130" t="s">
        <v>395</v>
      </c>
      <c r="I197" s="123"/>
      <c r="J197" s="131">
        <f>BK197</f>
        <v>0</v>
      </c>
      <c r="L197" s="120"/>
      <c r="M197" s="125"/>
      <c r="P197" s="126">
        <f>SUM(P198:P205)</f>
        <v>0</v>
      </c>
      <c r="R197" s="126">
        <f>SUM(R198:R205)</f>
        <v>3.696E-2</v>
      </c>
      <c r="T197" s="127">
        <f>SUM(T198:T205)</f>
        <v>0</v>
      </c>
      <c r="AR197" s="121" t="s">
        <v>88</v>
      </c>
      <c r="AT197" s="128" t="s">
        <v>79</v>
      </c>
      <c r="AU197" s="128" t="s">
        <v>88</v>
      </c>
      <c r="AY197" s="121" t="s">
        <v>152</v>
      </c>
      <c r="BK197" s="129">
        <f>SUM(BK198:BK205)</f>
        <v>0</v>
      </c>
    </row>
    <row r="198" spans="2:65" s="1" customFormat="1" ht="16.5" customHeight="1">
      <c r="B198" s="32"/>
      <c r="C198" s="132" t="s">
        <v>324</v>
      </c>
      <c r="D198" s="132" t="s">
        <v>156</v>
      </c>
      <c r="E198" s="133" t="s">
        <v>1278</v>
      </c>
      <c r="F198" s="134" t="s">
        <v>1279</v>
      </c>
      <c r="G198" s="135" t="s">
        <v>258</v>
      </c>
      <c r="H198" s="136">
        <v>132</v>
      </c>
      <c r="I198" s="137"/>
      <c r="J198" s="138">
        <f>ROUND(I198*H198,2)</f>
        <v>0</v>
      </c>
      <c r="K198" s="134" t="s">
        <v>160</v>
      </c>
      <c r="L198" s="32"/>
      <c r="M198" s="139" t="s">
        <v>1</v>
      </c>
      <c r="N198" s="140" t="s">
        <v>45</v>
      </c>
      <c r="P198" s="141">
        <f>O198*H198</f>
        <v>0</v>
      </c>
      <c r="Q198" s="141">
        <v>1.9000000000000001E-4</v>
      </c>
      <c r="R198" s="141">
        <f>Q198*H198</f>
        <v>2.5080000000000002E-2</v>
      </c>
      <c r="S198" s="141">
        <v>0</v>
      </c>
      <c r="T198" s="142">
        <f>S198*H198</f>
        <v>0</v>
      </c>
      <c r="AR198" s="143" t="s">
        <v>161</v>
      </c>
      <c r="AT198" s="143" t="s">
        <v>156</v>
      </c>
      <c r="AU198" s="143" t="s">
        <v>90</v>
      </c>
      <c r="AY198" s="17" t="s">
        <v>152</v>
      </c>
      <c r="BE198" s="144">
        <f>IF(N198="základní",J198,0)</f>
        <v>0</v>
      </c>
      <c r="BF198" s="144">
        <f>IF(N198="snížená",J198,0)</f>
        <v>0</v>
      </c>
      <c r="BG198" s="144">
        <f>IF(N198="zákl. přenesená",J198,0)</f>
        <v>0</v>
      </c>
      <c r="BH198" s="144">
        <f>IF(N198="sníž. přenesená",J198,0)</f>
        <v>0</v>
      </c>
      <c r="BI198" s="144">
        <f>IF(N198="nulová",J198,0)</f>
        <v>0</v>
      </c>
      <c r="BJ198" s="17" t="s">
        <v>88</v>
      </c>
      <c r="BK198" s="144">
        <f>ROUND(I198*H198,2)</f>
        <v>0</v>
      </c>
      <c r="BL198" s="17" t="s">
        <v>161</v>
      </c>
      <c r="BM198" s="143" t="s">
        <v>1280</v>
      </c>
    </row>
    <row r="199" spans="2:65" s="13" customFormat="1" ht="11.25">
      <c r="B199" s="152"/>
      <c r="D199" s="146" t="s">
        <v>164</v>
      </c>
      <c r="E199" s="153" t="s">
        <v>1</v>
      </c>
      <c r="F199" s="154" t="s">
        <v>1281</v>
      </c>
      <c r="H199" s="155">
        <v>114</v>
      </c>
      <c r="I199" s="156"/>
      <c r="L199" s="152"/>
      <c r="M199" s="157"/>
      <c r="T199" s="158"/>
      <c r="AT199" s="153" t="s">
        <v>164</v>
      </c>
      <c r="AU199" s="153" t="s">
        <v>90</v>
      </c>
      <c r="AV199" s="13" t="s">
        <v>90</v>
      </c>
      <c r="AW199" s="13" t="s">
        <v>34</v>
      </c>
      <c r="AX199" s="13" t="s">
        <v>80</v>
      </c>
      <c r="AY199" s="153" t="s">
        <v>152</v>
      </c>
    </row>
    <row r="200" spans="2:65" s="13" customFormat="1" ht="11.25">
      <c r="B200" s="152"/>
      <c r="D200" s="146" t="s">
        <v>164</v>
      </c>
      <c r="E200" s="153" t="s">
        <v>1</v>
      </c>
      <c r="F200" s="154" t="s">
        <v>1282</v>
      </c>
      <c r="H200" s="155">
        <v>18</v>
      </c>
      <c r="I200" s="156"/>
      <c r="L200" s="152"/>
      <c r="M200" s="157"/>
      <c r="T200" s="158"/>
      <c r="AT200" s="153" t="s">
        <v>164</v>
      </c>
      <c r="AU200" s="153" t="s">
        <v>90</v>
      </c>
      <c r="AV200" s="13" t="s">
        <v>90</v>
      </c>
      <c r="AW200" s="13" t="s">
        <v>34</v>
      </c>
      <c r="AX200" s="13" t="s">
        <v>80</v>
      </c>
      <c r="AY200" s="153" t="s">
        <v>152</v>
      </c>
    </row>
    <row r="201" spans="2:65" s="14" customFormat="1" ht="11.25">
      <c r="B201" s="159"/>
      <c r="D201" s="146" t="s">
        <v>164</v>
      </c>
      <c r="E201" s="160" t="s">
        <v>1</v>
      </c>
      <c r="F201" s="161" t="s">
        <v>169</v>
      </c>
      <c r="H201" s="162">
        <v>132</v>
      </c>
      <c r="I201" s="163"/>
      <c r="L201" s="159"/>
      <c r="M201" s="164"/>
      <c r="T201" s="165"/>
      <c r="AT201" s="160" t="s">
        <v>164</v>
      </c>
      <c r="AU201" s="160" t="s">
        <v>90</v>
      </c>
      <c r="AV201" s="14" t="s">
        <v>161</v>
      </c>
      <c r="AW201" s="14" t="s">
        <v>34</v>
      </c>
      <c r="AX201" s="14" t="s">
        <v>88</v>
      </c>
      <c r="AY201" s="160" t="s">
        <v>152</v>
      </c>
    </row>
    <row r="202" spans="2:65" s="1" customFormat="1" ht="24.2" customHeight="1">
      <c r="B202" s="32"/>
      <c r="C202" s="132" t="s">
        <v>328</v>
      </c>
      <c r="D202" s="132" t="s">
        <v>156</v>
      </c>
      <c r="E202" s="133" t="s">
        <v>1283</v>
      </c>
      <c r="F202" s="134" t="s">
        <v>1284</v>
      </c>
      <c r="G202" s="135" t="s">
        <v>258</v>
      </c>
      <c r="H202" s="136">
        <v>132</v>
      </c>
      <c r="I202" s="137"/>
      <c r="J202" s="138">
        <f>ROUND(I202*H202,2)</f>
        <v>0</v>
      </c>
      <c r="K202" s="134" t="s">
        <v>160</v>
      </c>
      <c r="L202" s="32"/>
      <c r="M202" s="139" t="s">
        <v>1</v>
      </c>
      <c r="N202" s="140" t="s">
        <v>45</v>
      </c>
      <c r="P202" s="141">
        <f>O202*H202</f>
        <v>0</v>
      </c>
      <c r="Q202" s="141">
        <v>9.0000000000000006E-5</v>
      </c>
      <c r="R202" s="141">
        <f>Q202*H202</f>
        <v>1.188E-2</v>
      </c>
      <c r="S202" s="141">
        <v>0</v>
      </c>
      <c r="T202" s="142">
        <f>S202*H202</f>
        <v>0</v>
      </c>
      <c r="AR202" s="143" t="s">
        <v>161</v>
      </c>
      <c r="AT202" s="143" t="s">
        <v>156</v>
      </c>
      <c r="AU202" s="143" t="s">
        <v>90</v>
      </c>
      <c r="AY202" s="17" t="s">
        <v>152</v>
      </c>
      <c r="BE202" s="144">
        <f>IF(N202="základní",J202,0)</f>
        <v>0</v>
      </c>
      <c r="BF202" s="144">
        <f>IF(N202="snížená",J202,0)</f>
        <v>0</v>
      </c>
      <c r="BG202" s="144">
        <f>IF(N202="zákl. přenesená",J202,0)</f>
        <v>0</v>
      </c>
      <c r="BH202" s="144">
        <f>IF(N202="sníž. přenesená",J202,0)</f>
        <v>0</v>
      </c>
      <c r="BI202" s="144">
        <f>IF(N202="nulová",J202,0)</f>
        <v>0</v>
      </c>
      <c r="BJ202" s="17" t="s">
        <v>88</v>
      </c>
      <c r="BK202" s="144">
        <f>ROUND(I202*H202,2)</f>
        <v>0</v>
      </c>
      <c r="BL202" s="17" t="s">
        <v>161</v>
      </c>
      <c r="BM202" s="143" t="s">
        <v>1285</v>
      </c>
    </row>
    <row r="203" spans="2:65" s="13" customFormat="1" ht="11.25">
      <c r="B203" s="152"/>
      <c r="D203" s="146" t="s">
        <v>164</v>
      </c>
      <c r="E203" s="153" t="s">
        <v>1</v>
      </c>
      <c r="F203" s="154" t="s">
        <v>1281</v>
      </c>
      <c r="H203" s="155">
        <v>114</v>
      </c>
      <c r="I203" s="156"/>
      <c r="L203" s="152"/>
      <c r="M203" s="157"/>
      <c r="T203" s="158"/>
      <c r="AT203" s="153" t="s">
        <v>164</v>
      </c>
      <c r="AU203" s="153" t="s">
        <v>90</v>
      </c>
      <c r="AV203" s="13" t="s">
        <v>90</v>
      </c>
      <c r="AW203" s="13" t="s">
        <v>34</v>
      </c>
      <c r="AX203" s="13" t="s">
        <v>80</v>
      </c>
      <c r="AY203" s="153" t="s">
        <v>152</v>
      </c>
    </row>
    <row r="204" spans="2:65" s="13" customFormat="1" ht="11.25">
      <c r="B204" s="152"/>
      <c r="D204" s="146" t="s">
        <v>164</v>
      </c>
      <c r="E204" s="153" t="s">
        <v>1</v>
      </c>
      <c r="F204" s="154" t="s">
        <v>1282</v>
      </c>
      <c r="H204" s="155">
        <v>18</v>
      </c>
      <c r="I204" s="156"/>
      <c r="L204" s="152"/>
      <c r="M204" s="157"/>
      <c r="T204" s="158"/>
      <c r="AT204" s="153" t="s">
        <v>164</v>
      </c>
      <c r="AU204" s="153" t="s">
        <v>90</v>
      </c>
      <c r="AV204" s="13" t="s">
        <v>90</v>
      </c>
      <c r="AW204" s="13" t="s">
        <v>34</v>
      </c>
      <c r="AX204" s="13" t="s">
        <v>80</v>
      </c>
      <c r="AY204" s="153" t="s">
        <v>152</v>
      </c>
    </row>
    <row r="205" spans="2:65" s="14" customFormat="1" ht="11.25">
      <c r="B205" s="159"/>
      <c r="D205" s="146" t="s">
        <v>164</v>
      </c>
      <c r="E205" s="160" t="s">
        <v>1</v>
      </c>
      <c r="F205" s="161" t="s">
        <v>169</v>
      </c>
      <c r="H205" s="162">
        <v>132</v>
      </c>
      <c r="I205" s="163"/>
      <c r="L205" s="159"/>
      <c r="M205" s="164"/>
      <c r="T205" s="165"/>
      <c r="AT205" s="160" t="s">
        <v>164</v>
      </c>
      <c r="AU205" s="160" t="s">
        <v>90</v>
      </c>
      <c r="AV205" s="14" t="s">
        <v>161</v>
      </c>
      <c r="AW205" s="14" t="s">
        <v>34</v>
      </c>
      <c r="AX205" s="14" t="s">
        <v>88</v>
      </c>
      <c r="AY205" s="160" t="s">
        <v>152</v>
      </c>
    </row>
    <row r="206" spans="2:65" s="11" customFormat="1" ht="22.9" customHeight="1">
      <c r="B206" s="120"/>
      <c r="D206" s="121" t="s">
        <v>79</v>
      </c>
      <c r="E206" s="130" t="s">
        <v>1192</v>
      </c>
      <c r="F206" s="130" t="s">
        <v>1193</v>
      </c>
      <c r="I206" s="123"/>
      <c r="J206" s="131">
        <f>BK206</f>
        <v>0</v>
      </c>
      <c r="L206" s="120"/>
      <c r="M206" s="125"/>
      <c r="P206" s="126">
        <f>P207</f>
        <v>0</v>
      </c>
      <c r="R206" s="126">
        <f>R207</f>
        <v>0</v>
      </c>
      <c r="T206" s="127">
        <f>T207</f>
        <v>0</v>
      </c>
      <c r="AR206" s="121" t="s">
        <v>88</v>
      </c>
      <c r="AT206" s="128" t="s">
        <v>79</v>
      </c>
      <c r="AU206" s="128" t="s">
        <v>88</v>
      </c>
      <c r="AY206" s="121" t="s">
        <v>152</v>
      </c>
      <c r="BK206" s="129">
        <f>BK207</f>
        <v>0</v>
      </c>
    </row>
    <row r="207" spans="2:65" s="1" customFormat="1" ht="24.2" customHeight="1">
      <c r="B207" s="32"/>
      <c r="C207" s="132" t="s">
        <v>332</v>
      </c>
      <c r="D207" s="132" t="s">
        <v>156</v>
      </c>
      <c r="E207" s="133" t="s">
        <v>1286</v>
      </c>
      <c r="F207" s="134" t="s">
        <v>1287</v>
      </c>
      <c r="G207" s="135" t="s">
        <v>180</v>
      </c>
      <c r="H207" s="136">
        <v>0.51700000000000002</v>
      </c>
      <c r="I207" s="137"/>
      <c r="J207" s="138">
        <f>ROUND(I207*H207,2)</f>
        <v>0</v>
      </c>
      <c r="K207" s="134" t="s">
        <v>160</v>
      </c>
      <c r="L207" s="32"/>
      <c r="M207" s="139" t="s">
        <v>1</v>
      </c>
      <c r="N207" s="140" t="s">
        <v>45</v>
      </c>
      <c r="P207" s="141">
        <f>O207*H207</f>
        <v>0</v>
      </c>
      <c r="Q207" s="141">
        <v>0</v>
      </c>
      <c r="R207" s="141">
        <f>Q207*H207</f>
        <v>0</v>
      </c>
      <c r="S207" s="141">
        <v>0</v>
      </c>
      <c r="T207" s="142">
        <f>S207*H207</f>
        <v>0</v>
      </c>
      <c r="AR207" s="143" t="s">
        <v>161</v>
      </c>
      <c r="AT207" s="143" t="s">
        <v>156</v>
      </c>
      <c r="AU207" s="143" t="s">
        <v>90</v>
      </c>
      <c r="AY207" s="17" t="s">
        <v>152</v>
      </c>
      <c r="BE207" s="144">
        <f>IF(N207="základní",J207,0)</f>
        <v>0</v>
      </c>
      <c r="BF207" s="144">
        <f>IF(N207="snížená",J207,0)</f>
        <v>0</v>
      </c>
      <c r="BG207" s="144">
        <f>IF(N207="zákl. přenesená",J207,0)</f>
        <v>0</v>
      </c>
      <c r="BH207" s="144">
        <f>IF(N207="sníž. přenesená",J207,0)</f>
        <v>0</v>
      </c>
      <c r="BI207" s="144">
        <f>IF(N207="nulová",J207,0)</f>
        <v>0</v>
      </c>
      <c r="BJ207" s="17" t="s">
        <v>88</v>
      </c>
      <c r="BK207" s="144">
        <f>ROUND(I207*H207,2)</f>
        <v>0</v>
      </c>
      <c r="BL207" s="17" t="s">
        <v>161</v>
      </c>
      <c r="BM207" s="143" t="s">
        <v>1288</v>
      </c>
    </row>
    <row r="208" spans="2:65" s="11" customFormat="1" ht="25.9" customHeight="1">
      <c r="B208" s="120"/>
      <c r="D208" s="121" t="s">
        <v>79</v>
      </c>
      <c r="E208" s="122" t="s">
        <v>247</v>
      </c>
      <c r="F208" s="122" t="s">
        <v>1289</v>
      </c>
      <c r="I208" s="123"/>
      <c r="J208" s="124">
        <f>BK208</f>
        <v>0</v>
      </c>
      <c r="L208" s="120"/>
      <c r="M208" s="125"/>
      <c r="P208" s="126">
        <f>P209</f>
        <v>0</v>
      </c>
      <c r="R208" s="126">
        <f>R209</f>
        <v>0.21819879999999997</v>
      </c>
      <c r="T208" s="127">
        <f>T209</f>
        <v>0</v>
      </c>
      <c r="AR208" s="121" t="s">
        <v>162</v>
      </c>
      <c r="AT208" s="128" t="s">
        <v>79</v>
      </c>
      <c r="AU208" s="128" t="s">
        <v>80</v>
      </c>
      <c r="AY208" s="121" t="s">
        <v>152</v>
      </c>
      <c r="BK208" s="129">
        <f>BK209</f>
        <v>0</v>
      </c>
    </row>
    <row r="209" spans="2:65" s="11" customFormat="1" ht="22.9" customHeight="1">
      <c r="B209" s="120"/>
      <c r="D209" s="121" t="s">
        <v>79</v>
      </c>
      <c r="E209" s="130" t="s">
        <v>1290</v>
      </c>
      <c r="F209" s="130" t="s">
        <v>1291</v>
      </c>
      <c r="I209" s="123"/>
      <c r="J209" s="131">
        <f>BK209</f>
        <v>0</v>
      </c>
      <c r="L209" s="120"/>
      <c r="M209" s="125"/>
      <c r="P209" s="126">
        <f>P210+P265+P280</f>
        <v>0</v>
      </c>
      <c r="R209" s="126">
        <f>R210+R265+R280</f>
        <v>0.21819879999999997</v>
      </c>
      <c r="T209" s="127">
        <f>T210+T265+T280</f>
        <v>0</v>
      </c>
      <c r="AR209" s="121" t="s">
        <v>162</v>
      </c>
      <c r="AT209" s="128" t="s">
        <v>79</v>
      </c>
      <c r="AU209" s="128" t="s">
        <v>88</v>
      </c>
      <c r="AY209" s="121" t="s">
        <v>152</v>
      </c>
      <c r="BK209" s="129">
        <f>BK210+BK265+BK280</f>
        <v>0</v>
      </c>
    </row>
    <row r="210" spans="2:65" s="11" customFormat="1" ht="20.85" customHeight="1">
      <c r="B210" s="120"/>
      <c r="D210" s="121" t="s">
        <v>79</v>
      </c>
      <c r="E210" s="130" t="s">
        <v>1292</v>
      </c>
      <c r="F210" s="130" t="s">
        <v>1293</v>
      </c>
      <c r="I210" s="123"/>
      <c r="J210" s="131">
        <f>BK210</f>
        <v>0</v>
      </c>
      <c r="L210" s="120"/>
      <c r="M210" s="125"/>
      <c r="P210" s="126">
        <f>SUM(P211:P264)</f>
        <v>0</v>
      </c>
      <c r="R210" s="126">
        <f>SUM(R211:R264)</f>
        <v>0.12814879999999998</v>
      </c>
      <c r="T210" s="127">
        <f>SUM(T211:T264)</f>
        <v>0</v>
      </c>
      <c r="AR210" s="121" t="s">
        <v>162</v>
      </c>
      <c r="AT210" s="128" t="s">
        <v>79</v>
      </c>
      <c r="AU210" s="128" t="s">
        <v>90</v>
      </c>
      <c r="AY210" s="121" t="s">
        <v>152</v>
      </c>
      <c r="BK210" s="129">
        <f>SUM(BK211:BK264)</f>
        <v>0</v>
      </c>
    </row>
    <row r="211" spans="2:65" s="1" customFormat="1" ht="16.5" customHeight="1">
      <c r="B211" s="32"/>
      <c r="C211" s="132" t="s">
        <v>336</v>
      </c>
      <c r="D211" s="132" t="s">
        <v>156</v>
      </c>
      <c r="E211" s="133" t="s">
        <v>1294</v>
      </c>
      <c r="F211" s="134" t="s">
        <v>1295</v>
      </c>
      <c r="G211" s="135" t="s">
        <v>258</v>
      </c>
      <c r="H211" s="136">
        <v>114</v>
      </c>
      <c r="I211" s="137"/>
      <c r="J211" s="138">
        <f>ROUND(I211*H211,2)</f>
        <v>0</v>
      </c>
      <c r="K211" s="134" t="s">
        <v>160</v>
      </c>
      <c r="L211" s="32"/>
      <c r="M211" s="139" t="s">
        <v>1</v>
      </c>
      <c r="N211" s="140" t="s">
        <v>45</v>
      </c>
      <c r="P211" s="141">
        <f>O211*H211</f>
        <v>0</v>
      </c>
      <c r="Q211" s="141">
        <v>0</v>
      </c>
      <c r="R211" s="141">
        <f>Q211*H211</f>
        <v>0</v>
      </c>
      <c r="S211" s="141">
        <v>0</v>
      </c>
      <c r="T211" s="142">
        <f>S211*H211</f>
        <v>0</v>
      </c>
      <c r="AR211" s="143" t="s">
        <v>535</v>
      </c>
      <c r="AT211" s="143" t="s">
        <v>156</v>
      </c>
      <c r="AU211" s="143" t="s">
        <v>162</v>
      </c>
      <c r="AY211" s="17" t="s">
        <v>152</v>
      </c>
      <c r="BE211" s="144">
        <f>IF(N211="základní",J211,0)</f>
        <v>0</v>
      </c>
      <c r="BF211" s="144">
        <f>IF(N211="snížená",J211,0)</f>
        <v>0</v>
      </c>
      <c r="BG211" s="144">
        <f>IF(N211="zákl. přenesená",J211,0)</f>
        <v>0</v>
      </c>
      <c r="BH211" s="144">
        <f>IF(N211="sníž. přenesená",J211,0)</f>
        <v>0</v>
      </c>
      <c r="BI211" s="144">
        <f>IF(N211="nulová",J211,0)</f>
        <v>0</v>
      </c>
      <c r="BJ211" s="17" t="s">
        <v>88</v>
      </c>
      <c r="BK211" s="144">
        <f>ROUND(I211*H211,2)</f>
        <v>0</v>
      </c>
      <c r="BL211" s="17" t="s">
        <v>535</v>
      </c>
      <c r="BM211" s="143" t="s">
        <v>1296</v>
      </c>
    </row>
    <row r="212" spans="2:65" s="13" customFormat="1" ht="11.25">
      <c r="B212" s="152"/>
      <c r="D212" s="146" t="s">
        <v>164</v>
      </c>
      <c r="E212" s="153" t="s">
        <v>1</v>
      </c>
      <c r="F212" s="154" t="s">
        <v>1297</v>
      </c>
      <c r="H212" s="155">
        <v>114</v>
      </c>
      <c r="I212" s="156"/>
      <c r="L212" s="152"/>
      <c r="M212" s="157"/>
      <c r="T212" s="158"/>
      <c r="AT212" s="153" t="s">
        <v>164</v>
      </c>
      <c r="AU212" s="153" t="s">
        <v>162</v>
      </c>
      <c r="AV212" s="13" t="s">
        <v>90</v>
      </c>
      <c r="AW212" s="13" t="s">
        <v>34</v>
      </c>
      <c r="AX212" s="13" t="s">
        <v>88</v>
      </c>
      <c r="AY212" s="153" t="s">
        <v>152</v>
      </c>
    </row>
    <row r="213" spans="2:65" s="1" customFormat="1" ht="24.2" customHeight="1">
      <c r="B213" s="32"/>
      <c r="C213" s="132" t="s">
        <v>342</v>
      </c>
      <c r="D213" s="132" t="s">
        <v>156</v>
      </c>
      <c r="E213" s="133" t="s">
        <v>1298</v>
      </c>
      <c r="F213" s="134" t="s">
        <v>1299</v>
      </c>
      <c r="G213" s="135" t="s">
        <v>258</v>
      </c>
      <c r="H213" s="136">
        <v>18</v>
      </c>
      <c r="I213" s="137"/>
      <c r="J213" s="138">
        <f>ROUND(I213*H213,2)</f>
        <v>0</v>
      </c>
      <c r="K213" s="134" t="s">
        <v>160</v>
      </c>
      <c r="L213" s="32"/>
      <c r="M213" s="139" t="s">
        <v>1</v>
      </c>
      <c r="N213" s="140" t="s">
        <v>45</v>
      </c>
      <c r="P213" s="141">
        <f>O213*H213</f>
        <v>0</v>
      </c>
      <c r="Q213" s="141">
        <v>0</v>
      </c>
      <c r="R213" s="141">
        <f>Q213*H213</f>
        <v>0</v>
      </c>
      <c r="S213" s="141">
        <v>0</v>
      </c>
      <c r="T213" s="142">
        <f>S213*H213</f>
        <v>0</v>
      </c>
      <c r="AR213" s="143" t="s">
        <v>535</v>
      </c>
      <c r="AT213" s="143" t="s">
        <v>156</v>
      </c>
      <c r="AU213" s="143" t="s">
        <v>162</v>
      </c>
      <c r="AY213" s="17" t="s">
        <v>152</v>
      </c>
      <c r="BE213" s="144">
        <f>IF(N213="základní",J213,0)</f>
        <v>0</v>
      </c>
      <c r="BF213" s="144">
        <f>IF(N213="snížená",J213,0)</f>
        <v>0</v>
      </c>
      <c r="BG213" s="144">
        <f>IF(N213="zákl. přenesená",J213,0)</f>
        <v>0</v>
      </c>
      <c r="BH213" s="144">
        <f>IF(N213="sníž. přenesená",J213,0)</f>
        <v>0</v>
      </c>
      <c r="BI213" s="144">
        <f>IF(N213="nulová",J213,0)</f>
        <v>0</v>
      </c>
      <c r="BJ213" s="17" t="s">
        <v>88</v>
      </c>
      <c r="BK213" s="144">
        <f>ROUND(I213*H213,2)</f>
        <v>0</v>
      </c>
      <c r="BL213" s="17" t="s">
        <v>535</v>
      </c>
      <c r="BM213" s="143" t="s">
        <v>1300</v>
      </c>
    </row>
    <row r="214" spans="2:65" s="13" customFormat="1" ht="11.25">
      <c r="B214" s="152"/>
      <c r="D214" s="146" t="s">
        <v>164</v>
      </c>
      <c r="E214" s="153" t="s">
        <v>1</v>
      </c>
      <c r="F214" s="154" t="s">
        <v>1282</v>
      </c>
      <c r="H214" s="155">
        <v>18</v>
      </c>
      <c r="I214" s="156"/>
      <c r="L214" s="152"/>
      <c r="M214" s="157"/>
      <c r="T214" s="158"/>
      <c r="AT214" s="153" t="s">
        <v>164</v>
      </c>
      <c r="AU214" s="153" t="s">
        <v>162</v>
      </c>
      <c r="AV214" s="13" t="s">
        <v>90</v>
      </c>
      <c r="AW214" s="13" t="s">
        <v>34</v>
      </c>
      <c r="AX214" s="13" t="s">
        <v>88</v>
      </c>
      <c r="AY214" s="153" t="s">
        <v>152</v>
      </c>
    </row>
    <row r="215" spans="2:65" s="1" customFormat="1" ht="24.2" customHeight="1">
      <c r="B215" s="32"/>
      <c r="C215" s="173" t="s">
        <v>349</v>
      </c>
      <c r="D215" s="173" t="s">
        <v>247</v>
      </c>
      <c r="E215" s="174" t="s">
        <v>1301</v>
      </c>
      <c r="F215" s="175" t="s">
        <v>1302</v>
      </c>
      <c r="G215" s="176" t="s">
        <v>258</v>
      </c>
      <c r="H215" s="177">
        <v>18.72</v>
      </c>
      <c r="I215" s="178"/>
      <c r="J215" s="179">
        <f>ROUND(I215*H215,2)</f>
        <v>0</v>
      </c>
      <c r="K215" s="175" t="s">
        <v>1</v>
      </c>
      <c r="L215" s="180"/>
      <c r="M215" s="181" t="s">
        <v>1</v>
      </c>
      <c r="N215" s="182" t="s">
        <v>45</v>
      </c>
      <c r="P215" s="141">
        <f>O215*H215</f>
        <v>0</v>
      </c>
      <c r="Q215" s="141">
        <v>4.8999999999999998E-4</v>
      </c>
      <c r="R215" s="141">
        <f>Q215*H215</f>
        <v>9.1727999999999983E-3</v>
      </c>
      <c r="S215" s="141">
        <v>0</v>
      </c>
      <c r="T215" s="142">
        <f>S215*H215</f>
        <v>0</v>
      </c>
      <c r="AR215" s="143" t="s">
        <v>1184</v>
      </c>
      <c r="AT215" s="143" t="s">
        <v>247</v>
      </c>
      <c r="AU215" s="143" t="s">
        <v>162</v>
      </c>
      <c r="AY215" s="17" t="s">
        <v>152</v>
      </c>
      <c r="BE215" s="144">
        <f>IF(N215="základní",J215,0)</f>
        <v>0</v>
      </c>
      <c r="BF215" s="144">
        <f>IF(N215="snížená",J215,0)</f>
        <v>0</v>
      </c>
      <c r="BG215" s="144">
        <f>IF(N215="zákl. přenesená",J215,0)</f>
        <v>0</v>
      </c>
      <c r="BH215" s="144">
        <f>IF(N215="sníž. přenesená",J215,0)</f>
        <v>0</v>
      </c>
      <c r="BI215" s="144">
        <f>IF(N215="nulová",J215,0)</f>
        <v>0</v>
      </c>
      <c r="BJ215" s="17" t="s">
        <v>88</v>
      </c>
      <c r="BK215" s="144">
        <f>ROUND(I215*H215,2)</f>
        <v>0</v>
      </c>
      <c r="BL215" s="17" t="s">
        <v>1184</v>
      </c>
      <c r="BM215" s="143" t="s">
        <v>1303</v>
      </c>
    </row>
    <row r="216" spans="2:65" s="13" customFormat="1" ht="11.25">
      <c r="B216" s="152"/>
      <c r="D216" s="146" t="s">
        <v>164</v>
      </c>
      <c r="F216" s="154" t="s">
        <v>1304</v>
      </c>
      <c r="H216" s="155">
        <v>18.72</v>
      </c>
      <c r="I216" s="156"/>
      <c r="L216" s="152"/>
      <c r="M216" s="157"/>
      <c r="T216" s="158"/>
      <c r="AT216" s="153" t="s">
        <v>164</v>
      </c>
      <c r="AU216" s="153" t="s">
        <v>162</v>
      </c>
      <c r="AV216" s="13" t="s">
        <v>90</v>
      </c>
      <c r="AW216" s="13" t="s">
        <v>4</v>
      </c>
      <c r="AX216" s="13" t="s">
        <v>88</v>
      </c>
      <c r="AY216" s="153" t="s">
        <v>152</v>
      </c>
    </row>
    <row r="217" spans="2:65" s="1" customFormat="1" ht="16.5" customHeight="1">
      <c r="B217" s="32"/>
      <c r="C217" s="173" t="s">
        <v>356</v>
      </c>
      <c r="D217" s="173" t="s">
        <v>247</v>
      </c>
      <c r="E217" s="174" t="s">
        <v>1305</v>
      </c>
      <c r="F217" s="175" t="s">
        <v>1306</v>
      </c>
      <c r="G217" s="176" t="s">
        <v>401</v>
      </c>
      <c r="H217" s="177">
        <v>6</v>
      </c>
      <c r="I217" s="178"/>
      <c r="J217" s="179">
        <f>ROUND(I217*H217,2)</f>
        <v>0</v>
      </c>
      <c r="K217" s="175" t="s">
        <v>160</v>
      </c>
      <c r="L217" s="180"/>
      <c r="M217" s="181" t="s">
        <v>1</v>
      </c>
      <c r="N217" s="182" t="s">
        <v>45</v>
      </c>
      <c r="P217" s="141">
        <f>O217*H217</f>
        <v>0</v>
      </c>
      <c r="Q217" s="141">
        <v>4.0000000000000003E-5</v>
      </c>
      <c r="R217" s="141">
        <f>Q217*H217</f>
        <v>2.4000000000000003E-4</v>
      </c>
      <c r="S217" s="141">
        <v>0</v>
      </c>
      <c r="T217" s="142">
        <f>S217*H217</f>
        <v>0</v>
      </c>
      <c r="AR217" s="143" t="s">
        <v>1184</v>
      </c>
      <c r="AT217" s="143" t="s">
        <v>247</v>
      </c>
      <c r="AU217" s="143" t="s">
        <v>162</v>
      </c>
      <c r="AY217" s="17" t="s">
        <v>152</v>
      </c>
      <c r="BE217" s="144">
        <f>IF(N217="základní",J217,0)</f>
        <v>0</v>
      </c>
      <c r="BF217" s="144">
        <f>IF(N217="snížená",J217,0)</f>
        <v>0</v>
      </c>
      <c r="BG217" s="144">
        <f>IF(N217="zákl. přenesená",J217,0)</f>
        <v>0</v>
      </c>
      <c r="BH217" s="144">
        <f>IF(N217="sníž. přenesená",J217,0)</f>
        <v>0</v>
      </c>
      <c r="BI217" s="144">
        <f>IF(N217="nulová",J217,0)</f>
        <v>0</v>
      </c>
      <c r="BJ217" s="17" t="s">
        <v>88</v>
      </c>
      <c r="BK217" s="144">
        <f>ROUND(I217*H217,2)</f>
        <v>0</v>
      </c>
      <c r="BL217" s="17" t="s">
        <v>1184</v>
      </c>
      <c r="BM217" s="143" t="s">
        <v>1307</v>
      </c>
    </row>
    <row r="218" spans="2:65" s="13" customFormat="1" ht="11.25">
      <c r="B218" s="152"/>
      <c r="D218" s="146" t="s">
        <v>164</v>
      </c>
      <c r="E218" s="153" t="s">
        <v>1</v>
      </c>
      <c r="F218" s="154" t="s">
        <v>196</v>
      </c>
      <c r="H218" s="155">
        <v>6</v>
      </c>
      <c r="I218" s="156"/>
      <c r="L218" s="152"/>
      <c r="M218" s="157"/>
      <c r="T218" s="158"/>
      <c r="AT218" s="153" t="s">
        <v>164</v>
      </c>
      <c r="AU218" s="153" t="s">
        <v>162</v>
      </c>
      <c r="AV218" s="13" t="s">
        <v>90</v>
      </c>
      <c r="AW218" s="13" t="s">
        <v>34</v>
      </c>
      <c r="AX218" s="13" t="s">
        <v>88</v>
      </c>
      <c r="AY218" s="153" t="s">
        <v>152</v>
      </c>
    </row>
    <row r="219" spans="2:65" s="1" customFormat="1" ht="24.2" customHeight="1">
      <c r="B219" s="32"/>
      <c r="C219" s="132" t="s">
        <v>362</v>
      </c>
      <c r="D219" s="132" t="s">
        <v>156</v>
      </c>
      <c r="E219" s="133" t="s">
        <v>1308</v>
      </c>
      <c r="F219" s="134" t="s">
        <v>1309</v>
      </c>
      <c r="G219" s="135" t="s">
        <v>258</v>
      </c>
      <c r="H219" s="136">
        <v>100</v>
      </c>
      <c r="I219" s="137"/>
      <c r="J219" s="138">
        <f>ROUND(I219*H219,2)</f>
        <v>0</v>
      </c>
      <c r="K219" s="134" t="s">
        <v>160</v>
      </c>
      <c r="L219" s="32"/>
      <c r="M219" s="139" t="s">
        <v>1</v>
      </c>
      <c r="N219" s="140" t="s">
        <v>45</v>
      </c>
      <c r="P219" s="141">
        <f>O219*H219</f>
        <v>0</v>
      </c>
      <c r="Q219" s="141">
        <v>0</v>
      </c>
      <c r="R219" s="141">
        <f>Q219*H219</f>
        <v>0</v>
      </c>
      <c r="S219" s="141">
        <v>0</v>
      </c>
      <c r="T219" s="142">
        <f>S219*H219</f>
        <v>0</v>
      </c>
      <c r="AR219" s="143" t="s">
        <v>535</v>
      </c>
      <c r="AT219" s="143" t="s">
        <v>156</v>
      </c>
      <c r="AU219" s="143" t="s">
        <v>162</v>
      </c>
      <c r="AY219" s="17" t="s">
        <v>152</v>
      </c>
      <c r="BE219" s="144">
        <f>IF(N219="základní",J219,0)</f>
        <v>0</v>
      </c>
      <c r="BF219" s="144">
        <f>IF(N219="snížená",J219,0)</f>
        <v>0</v>
      </c>
      <c r="BG219" s="144">
        <f>IF(N219="zákl. přenesená",J219,0)</f>
        <v>0</v>
      </c>
      <c r="BH219" s="144">
        <f>IF(N219="sníž. přenesená",J219,0)</f>
        <v>0</v>
      </c>
      <c r="BI219" s="144">
        <f>IF(N219="nulová",J219,0)</f>
        <v>0</v>
      </c>
      <c r="BJ219" s="17" t="s">
        <v>88</v>
      </c>
      <c r="BK219" s="144">
        <f>ROUND(I219*H219,2)</f>
        <v>0</v>
      </c>
      <c r="BL219" s="17" t="s">
        <v>535</v>
      </c>
      <c r="BM219" s="143" t="s">
        <v>1310</v>
      </c>
    </row>
    <row r="220" spans="2:65" s="13" customFormat="1" ht="22.5">
      <c r="B220" s="152"/>
      <c r="D220" s="146" t="s">
        <v>164</v>
      </c>
      <c r="E220" s="153" t="s">
        <v>1</v>
      </c>
      <c r="F220" s="154" t="s">
        <v>1311</v>
      </c>
      <c r="H220" s="155">
        <v>100</v>
      </c>
      <c r="I220" s="156"/>
      <c r="L220" s="152"/>
      <c r="M220" s="157"/>
      <c r="T220" s="158"/>
      <c r="AT220" s="153" t="s">
        <v>164</v>
      </c>
      <c r="AU220" s="153" t="s">
        <v>162</v>
      </c>
      <c r="AV220" s="13" t="s">
        <v>90</v>
      </c>
      <c r="AW220" s="13" t="s">
        <v>34</v>
      </c>
      <c r="AX220" s="13" t="s">
        <v>88</v>
      </c>
      <c r="AY220" s="153" t="s">
        <v>152</v>
      </c>
    </row>
    <row r="221" spans="2:65" s="1" customFormat="1" ht="24.2" customHeight="1">
      <c r="B221" s="32"/>
      <c r="C221" s="173" t="s">
        <v>368</v>
      </c>
      <c r="D221" s="173" t="s">
        <v>247</v>
      </c>
      <c r="E221" s="174" t="s">
        <v>1312</v>
      </c>
      <c r="F221" s="175" t="s">
        <v>1313</v>
      </c>
      <c r="G221" s="176" t="s">
        <v>258</v>
      </c>
      <c r="H221" s="177">
        <v>104</v>
      </c>
      <c r="I221" s="178"/>
      <c r="J221" s="179">
        <f>ROUND(I221*H221,2)</f>
        <v>0</v>
      </c>
      <c r="K221" s="175" t="s">
        <v>160</v>
      </c>
      <c r="L221" s="180"/>
      <c r="M221" s="181" t="s">
        <v>1</v>
      </c>
      <c r="N221" s="182" t="s">
        <v>45</v>
      </c>
      <c r="P221" s="141">
        <f>O221*H221</f>
        <v>0</v>
      </c>
      <c r="Q221" s="141">
        <v>6.6E-4</v>
      </c>
      <c r="R221" s="141">
        <f>Q221*H221</f>
        <v>6.8640000000000007E-2</v>
      </c>
      <c r="S221" s="141">
        <v>0</v>
      </c>
      <c r="T221" s="142">
        <f>S221*H221</f>
        <v>0</v>
      </c>
      <c r="AR221" s="143" t="s">
        <v>1184</v>
      </c>
      <c r="AT221" s="143" t="s">
        <v>247</v>
      </c>
      <c r="AU221" s="143" t="s">
        <v>162</v>
      </c>
      <c r="AY221" s="17" t="s">
        <v>152</v>
      </c>
      <c r="BE221" s="144">
        <f>IF(N221="základní",J221,0)</f>
        <v>0</v>
      </c>
      <c r="BF221" s="144">
        <f>IF(N221="snížená",J221,0)</f>
        <v>0</v>
      </c>
      <c r="BG221" s="144">
        <f>IF(N221="zákl. přenesená",J221,0)</f>
        <v>0</v>
      </c>
      <c r="BH221" s="144">
        <f>IF(N221="sníž. přenesená",J221,0)</f>
        <v>0</v>
      </c>
      <c r="BI221" s="144">
        <f>IF(N221="nulová",J221,0)</f>
        <v>0</v>
      </c>
      <c r="BJ221" s="17" t="s">
        <v>88</v>
      </c>
      <c r="BK221" s="144">
        <f>ROUND(I221*H221,2)</f>
        <v>0</v>
      </c>
      <c r="BL221" s="17" t="s">
        <v>1184</v>
      </c>
      <c r="BM221" s="143" t="s">
        <v>1314</v>
      </c>
    </row>
    <row r="222" spans="2:65" s="13" customFormat="1" ht="11.25">
      <c r="B222" s="152"/>
      <c r="D222" s="146" t="s">
        <v>164</v>
      </c>
      <c r="F222" s="154" t="s">
        <v>1315</v>
      </c>
      <c r="H222" s="155">
        <v>104</v>
      </c>
      <c r="I222" s="156"/>
      <c r="L222" s="152"/>
      <c r="M222" s="157"/>
      <c r="T222" s="158"/>
      <c r="AT222" s="153" t="s">
        <v>164</v>
      </c>
      <c r="AU222" s="153" t="s">
        <v>162</v>
      </c>
      <c r="AV222" s="13" t="s">
        <v>90</v>
      </c>
      <c r="AW222" s="13" t="s">
        <v>4</v>
      </c>
      <c r="AX222" s="13" t="s">
        <v>88</v>
      </c>
      <c r="AY222" s="153" t="s">
        <v>152</v>
      </c>
    </row>
    <row r="223" spans="2:65" s="1" customFormat="1" ht="16.5" customHeight="1">
      <c r="B223" s="32"/>
      <c r="C223" s="173" t="s">
        <v>377</v>
      </c>
      <c r="D223" s="173" t="s">
        <v>247</v>
      </c>
      <c r="E223" s="174" t="s">
        <v>1316</v>
      </c>
      <c r="F223" s="175" t="s">
        <v>1317</v>
      </c>
      <c r="G223" s="176" t="s">
        <v>401</v>
      </c>
      <c r="H223" s="177">
        <v>10</v>
      </c>
      <c r="I223" s="178"/>
      <c r="J223" s="179">
        <f>ROUND(I223*H223,2)</f>
        <v>0</v>
      </c>
      <c r="K223" s="175" t="s">
        <v>160</v>
      </c>
      <c r="L223" s="180"/>
      <c r="M223" s="181" t="s">
        <v>1</v>
      </c>
      <c r="N223" s="182" t="s">
        <v>45</v>
      </c>
      <c r="P223" s="141">
        <f>O223*H223</f>
        <v>0</v>
      </c>
      <c r="Q223" s="141">
        <v>1.2999999999999999E-4</v>
      </c>
      <c r="R223" s="141">
        <f>Q223*H223</f>
        <v>1.2999999999999999E-3</v>
      </c>
      <c r="S223" s="141">
        <v>0</v>
      </c>
      <c r="T223" s="142">
        <f>S223*H223</f>
        <v>0</v>
      </c>
      <c r="AR223" s="143" t="s">
        <v>1184</v>
      </c>
      <c r="AT223" s="143" t="s">
        <v>247</v>
      </c>
      <c r="AU223" s="143" t="s">
        <v>162</v>
      </c>
      <c r="AY223" s="17" t="s">
        <v>152</v>
      </c>
      <c r="BE223" s="144">
        <f>IF(N223="základní",J223,0)</f>
        <v>0</v>
      </c>
      <c r="BF223" s="144">
        <f>IF(N223="snížená",J223,0)</f>
        <v>0</v>
      </c>
      <c r="BG223" s="144">
        <f>IF(N223="zákl. přenesená",J223,0)</f>
        <v>0</v>
      </c>
      <c r="BH223" s="144">
        <f>IF(N223="sníž. přenesená",J223,0)</f>
        <v>0</v>
      </c>
      <c r="BI223" s="144">
        <f>IF(N223="nulová",J223,0)</f>
        <v>0</v>
      </c>
      <c r="BJ223" s="17" t="s">
        <v>88</v>
      </c>
      <c r="BK223" s="144">
        <f>ROUND(I223*H223,2)</f>
        <v>0</v>
      </c>
      <c r="BL223" s="17" t="s">
        <v>1184</v>
      </c>
      <c r="BM223" s="143" t="s">
        <v>1318</v>
      </c>
    </row>
    <row r="224" spans="2:65" s="13" customFormat="1" ht="11.25">
      <c r="B224" s="152"/>
      <c r="D224" s="146" t="s">
        <v>164</v>
      </c>
      <c r="E224" s="153" t="s">
        <v>1</v>
      </c>
      <c r="F224" s="154" t="s">
        <v>231</v>
      </c>
      <c r="H224" s="155">
        <v>10</v>
      </c>
      <c r="I224" s="156"/>
      <c r="L224" s="152"/>
      <c r="M224" s="157"/>
      <c r="T224" s="158"/>
      <c r="AT224" s="153" t="s">
        <v>164</v>
      </c>
      <c r="AU224" s="153" t="s">
        <v>162</v>
      </c>
      <c r="AV224" s="13" t="s">
        <v>90</v>
      </c>
      <c r="AW224" s="13" t="s">
        <v>34</v>
      </c>
      <c r="AX224" s="13" t="s">
        <v>88</v>
      </c>
      <c r="AY224" s="153" t="s">
        <v>152</v>
      </c>
    </row>
    <row r="225" spans="2:65" s="1" customFormat="1" ht="24.2" customHeight="1">
      <c r="B225" s="32"/>
      <c r="C225" s="132" t="s">
        <v>383</v>
      </c>
      <c r="D225" s="132" t="s">
        <v>156</v>
      </c>
      <c r="E225" s="133" t="s">
        <v>1319</v>
      </c>
      <c r="F225" s="134" t="s">
        <v>1320</v>
      </c>
      <c r="G225" s="135" t="s">
        <v>258</v>
      </c>
      <c r="H225" s="136">
        <v>14</v>
      </c>
      <c r="I225" s="137"/>
      <c r="J225" s="138">
        <f>ROUND(I225*H225,2)</f>
        <v>0</v>
      </c>
      <c r="K225" s="134" t="s">
        <v>160</v>
      </c>
      <c r="L225" s="32"/>
      <c r="M225" s="139" t="s">
        <v>1</v>
      </c>
      <c r="N225" s="140" t="s">
        <v>45</v>
      </c>
      <c r="P225" s="141">
        <f>O225*H225</f>
        <v>0</v>
      </c>
      <c r="Q225" s="141">
        <v>0</v>
      </c>
      <c r="R225" s="141">
        <f>Q225*H225</f>
        <v>0</v>
      </c>
      <c r="S225" s="141">
        <v>0</v>
      </c>
      <c r="T225" s="142">
        <f>S225*H225</f>
        <v>0</v>
      </c>
      <c r="AR225" s="143" t="s">
        <v>535</v>
      </c>
      <c r="AT225" s="143" t="s">
        <v>156</v>
      </c>
      <c r="AU225" s="143" t="s">
        <v>162</v>
      </c>
      <c r="AY225" s="17" t="s">
        <v>152</v>
      </c>
      <c r="BE225" s="144">
        <f>IF(N225="základní",J225,0)</f>
        <v>0</v>
      </c>
      <c r="BF225" s="144">
        <f>IF(N225="snížená",J225,0)</f>
        <v>0</v>
      </c>
      <c r="BG225" s="144">
        <f>IF(N225="zákl. přenesená",J225,0)</f>
        <v>0</v>
      </c>
      <c r="BH225" s="144">
        <f>IF(N225="sníž. přenesená",J225,0)</f>
        <v>0</v>
      </c>
      <c r="BI225" s="144">
        <f>IF(N225="nulová",J225,0)</f>
        <v>0</v>
      </c>
      <c r="BJ225" s="17" t="s">
        <v>88</v>
      </c>
      <c r="BK225" s="144">
        <f>ROUND(I225*H225,2)</f>
        <v>0</v>
      </c>
      <c r="BL225" s="17" t="s">
        <v>535</v>
      </c>
      <c r="BM225" s="143" t="s">
        <v>1321</v>
      </c>
    </row>
    <row r="226" spans="2:65" s="13" customFormat="1" ht="22.5">
      <c r="B226" s="152"/>
      <c r="D226" s="146" t="s">
        <v>164</v>
      </c>
      <c r="E226" s="153" t="s">
        <v>1</v>
      </c>
      <c r="F226" s="154" t="s">
        <v>1322</v>
      </c>
      <c r="H226" s="155">
        <v>14</v>
      </c>
      <c r="I226" s="156"/>
      <c r="L226" s="152"/>
      <c r="M226" s="157"/>
      <c r="T226" s="158"/>
      <c r="AT226" s="153" t="s">
        <v>164</v>
      </c>
      <c r="AU226" s="153" t="s">
        <v>162</v>
      </c>
      <c r="AV226" s="13" t="s">
        <v>90</v>
      </c>
      <c r="AW226" s="13" t="s">
        <v>34</v>
      </c>
      <c r="AX226" s="13" t="s">
        <v>88</v>
      </c>
      <c r="AY226" s="153" t="s">
        <v>152</v>
      </c>
    </row>
    <row r="227" spans="2:65" s="1" customFormat="1" ht="24.2" customHeight="1">
      <c r="B227" s="32"/>
      <c r="C227" s="173" t="s">
        <v>390</v>
      </c>
      <c r="D227" s="173" t="s">
        <v>247</v>
      </c>
      <c r="E227" s="174" t="s">
        <v>1323</v>
      </c>
      <c r="F227" s="175" t="s">
        <v>1324</v>
      </c>
      <c r="G227" s="176" t="s">
        <v>258</v>
      </c>
      <c r="H227" s="177">
        <v>14.56</v>
      </c>
      <c r="I227" s="178"/>
      <c r="J227" s="179">
        <f>ROUND(I227*H227,2)</f>
        <v>0</v>
      </c>
      <c r="K227" s="175" t="s">
        <v>160</v>
      </c>
      <c r="L227" s="180"/>
      <c r="M227" s="181" t="s">
        <v>1</v>
      </c>
      <c r="N227" s="182" t="s">
        <v>45</v>
      </c>
      <c r="P227" s="141">
        <f>O227*H227</f>
        <v>0</v>
      </c>
      <c r="Q227" s="141">
        <v>2.0999999999999999E-3</v>
      </c>
      <c r="R227" s="141">
        <f>Q227*H227</f>
        <v>3.0575999999999999E-2</v>
      </c>
      <c r="S227" s="141">
        <v>0</v>
      </c>
      <c r="T227" s="142">
        <f>S227*H227</f>
        <v>0</v>
      </c>
      <c r="AR227" s="143" t="s">
        <v>1184</v>
      </c>
      <c r="AT227" s="143" t="s">
        <v>247</v>
      </c>
      <c r="AU227" s="143" t="s">
        <v>162</v>
      </c>
      <c r="AY227" s="17" t="s">
        <v>152</v>
      </c>
      <c r="BE227" s="144">
        <f>IF(N227="základní",J227,0)</f>
        <v>0</v>
      </c>
      <c r="BF227" s="144">
        <f>IF(N227="snížená",J227,0)</f>
        <v>0</v>
      </c>
      <c r="BG227" s="144">
        <f>IF(N227="zákl. přenesená",J227,0)</f>
        <v>0</v>
      </c>
      <c r="BH227" s="144">
        <f>IF(N227="sníž. přenesená",J227,0)</f>
        <v>0</v>
      </c>
      <c r="BI227" s="144">
        <f>IF(N227="nulová",J227,0)</f>
        <v>0</v>
      </c>
      <c r="BJ227" s="17" t="s">
        <v>88</v>
      </c>
      <c r="BK227" s="144">
        <f>ROUND(I227*H227,2)</f>
        <v>0</v>
      </c>
      <c r="BL227" s="17" t="s">
        <v>1184</v>
      </c>
      <c r="BM227" s="143" t="s">
        <v>1325</v>
      </c>
    </row>
    <row r="228" spans="2:65" s="13" customFormat="1" ht="11.25">
      <c r="B228" s="152"/>
      <c r="D228" s="146" t="s">
        <v>164</v>
      </c>
      <c r="F228" s="154" t="s">
        <v>1326</v>
      </c>
      <c r="H228" s="155">
        <v>14.56</v>
      </c>
      <c r="I228" s="156"/>
      <c r="L228" s="152"/>
      <c r="M228" s="157"/>
      <c r="T228" s="158"/>
      <c r="AT228" s="153" t="s">
        <v>164</v>
      </c>
      <c r="AU228" s="153" t="s">
        <v>162</v>
      </c>
      <c r="AV228" s="13" t="s">
        <v>90</v>
      </c>
      <c r="AW228" s="13" t="s">
        <v>4</v>
      </c>
      <c r="AX228" s="13" t="s">
        <v>88</v>
      </c>
      <c r="AY228" s="153" t="s">
        <v>152</v>
      </c>
    </row>
    <row r="229" spans="2:65" s="1" customFormat="1" ht="16.5" customHeight="1">
      <c r="B229" s="32"/>
      <c r="C229" s="173" t="s">
        <v>398</v>
      </c>
      <c r="D229" s="173" t="s">
        <v>247</v>
      </c>
      <c r="E229" s="174" t="s">
        <v>1327</v>
      </c>
      <c r="F229" s="175" t="s">
        <v>1328</v>
      </c>
      <c r="G229" s="176" t="s">
        <v>401</v>
      </c>
      <c r="H229" s="177">
        <v>2</v>
      </c>
      <c r="I229" s="178"/>
      <c r="J229" s="179">
        <f>ROUND(I229*H229,2)</f>
        <v>0</v>
      </c>
      <c r="K229" s="175" t="s">
        <v>160</v>
      </c>
      <c r="L229" s="180"/>
      <c r="M229" s="181" t="s">
        <v>1</v>
      </c>
      <c r="N229" s="182" t="s">
        <v>45</v>
      </c>
      <c r="P229" s="141">
        <f>O229*H229</f>
        <v>0</v>
      </c>
      <c r="Q229" s="141">
        <v>7.2000000000000005E-4</v>
      </c>
      <c r="R229" s="141">
        <f>Q229*H229</f>
        <v>1.4400000000000001E-3</v>
      </c>
      <c r="S229" s="141">
        <v>0</v>
      </c>
      <c r="T229" s="142">
        <f>S229*H229</f>
        <v>0</v>
      </c>
      <c r="AR229" s="143" t="s">
        <v>1184</v>
      </c>
      <c r="AT229" s="143" t="s">
        <v>247</v>
      </c>
      <c r="AU229" s="143" t="s">
        <v>162</v>
      </c>
      <c r="AY229" s="17" t="s">
        <v>152</v>
      </c>
      <c r="BE229" s="144">
        <f>IF(N229="základní",J229,0)</f>
        <v>0</v>
      </c>
      <c r="BF229" s="144">
        <f>IF(N229="snížená",J229,0)</f>
        <v>0</v>
      </c>
      <c r="BG229" s="144">
        <f>IF(N229="zákl. přenesená",J229,0)</f>
        <v>0</v>
      </c>
      <c r="BH229" s="144">
        <f>IF(N229="sníž. přenesená",J229,0)</f>
        <v>0</v>
      </c>
      <c r="BI229" s="144">
        <f>IF(N229="nulová",J229,0)</f>
        <v>0</v>
      </c>
      <c r="BJ229" s="17" t="s">
        <v>88</v>
      </c>
      <c r="BK229" s="144">
        <f>ROUND(I229*H229,2)</f>
        <v>0</v>
      </c>
      <c r="BL229" s="17" t="s">
        <v>1184</v>
      </c>
      <c r="BM229" s="143" t="s">
        <v>1329</v>
      </c>
    </row>
    <row r="230" spans="2:65" s="13" customFormat="1" ht="11.25">
      <c r="B230" s="152"/>
      <c r="D230" s="146" t="s">
        <v>164</v>
      </c>
      <c r="E230" s="153" t="s">
        <v>1</v>
      </c>
      <c r="F230" s="154" t="s">
        <v>90</v>
      </c>
      <c r="H230" s="155">
        <v>2</v>
      </c>
      <c r="I230" s="156"/>
      <c r="L230" s="152"/>
      <c r="M230" s="157"/>
      <c r="T230" s="158"/>
      <c r="AT230" s="153" t="s">
        <v>164</v>
      </c>
      <c r="AU230" s="153" t="s">
        <v>162</v>
      </c>
      <c r="AV230" s="13" t="s">
        <v>90</v>
      </c>
      <c r="AW230" s="13" t="s">
        <v>34</v>
      </c>
      <c r="AX230" s="13" t="s">
        <v>88</v>
      </c>
      <c r="AY230" s="153" t="s">
        <v>152</v>
      </c>
    </row>
    <row r="231" spans="2:65" s="1" customFormat="1" ht="24.2" customHeight="1">
      <c r="B231" s="32"/>
      <c r="C231" s="132" t="s">
        <v>403</v>
      </c>
      <c r="D231" s="132" t="s">
        <v>156</v>
      </c>
      <c r="E231" s="133" t="s">
        <v>1330</v>
      </c>
      <c r="F231" s="134" t="s">
        <v>1331</v>
      </c>
      <c r="G231" s="135" t="s">
        <v>401</v>
      </c>
      <c r="H231" s="136">
        <v>11</v>
      </c>
      <c r="I231" s="137"/>
      <c r="J231" s="138">
        <f>ROUND(I231*H231,2)</f>
        <v>0</v>
      </c>
      <c r="K231" s="134" t="s">
        <v>160</v>
      </c>
      <c r="L231" s="32"/>
      <c r="M231" s="139" t="s">
        <v>1</v>
      </c>
      <c r="N231" s="140" t="s">
        <v>45</v>
      </c>
      <c r="P231" s="141">
        <f>O231*H231</f>
        <v>0</v>
      </c>
      <c r="Q231" s="141">
        <v>0</v>
      </c>
      <c r="R231" s="141">
        <f>Q231*H231</f>
        <v>0</v>
      </c>
      <c r="S231" s="141">
        <v>0</v>
      </c>
      <c r="T231" s="142">
        <f>S231*H231</f>
        <v>0</v>
      </c>
      <c r="AR231" s="143" t="s">
        <v>535</v>
      </c>
      <c r="AT231" s="143" t="s">
        <v>156</v>
      </c>
      <c r="AU231" s="143" t="s">
        <v>162</v>
      </c>
      <c r="AY231" s="17" t="s">
        <v>152</v>
      </c>
      <c r="BE231" s="144">
        <f>IF(N231="základní",J231,0)</f>
        <v>0</v>
      </c>
      <c r="BF231" s="144">
        <f>IF(N231="snížená",J231,0)</f>
        <v>0</v>
      </c>
      <c r="BG231" s="144">
        <f>IF(N231="zákl. přenesená",J231,0)</f>
        <v>0</v>
      </c>
      <c r="BH231" s="144">
        <f>IF(N231="sníž. přenesená",J231,0)</f>
        <v>0</v>
      </c>
      <c r="BI231" s="144">
        <f>IF(N231="nulová",J231,0)</f>
        <v>0</v>
      </c>
      <c r="BJ231" s="17" t="s">
        <v>88</v>
      </c>
      <c r="BK231" s="144">
        <f>ROUND(I231*H231,2)</f>
        <v>0</v>
      </c>
      <c r="BL231" s="17" t="s">
        <v>535</v>
      </c>
      <c r="BM231" s="143" t="s">
        <v>1332</v>
      </c>
    </row>
    <row r="232" spans="2:65" s="1" customFormat="1" ht="24.2" customHeight="1">
      <c r="B232" s="32"/>
      <c r="C232" s="173" t="s">
        <v>407</v>
      </c>
      <c r="D232" s="173" t="s">
        <v>247</v>
      </c>
      <c r="E232" s="174" t="s">
        <v>1333</v>
      </c>
      <c r="F232" s="175" t="s">
        <v>1334</v>
      </c>
      <c r="G232" s="176" t="s">
        <v>401</v>
      </c>
      <c r="H232" s="177">
        <v>6</v>
      </c>
      <c r="I232" s="178"/>
      <c r="J232" s="179">
        <f>ROUND(I232*H232,2)</f>
        <v>0</v>
      </c>
      <c r="K232" s="175" t="s">
        <v>1</v>
      </c>
      <c r="L232" s="180"/>
      <c r="M232" s="181" t="s">
        <v>1</v>
      </c>
      <c r="N232" s="182" t="s">
        <v>45</v>
      </c>
      <c r="P232" s="141">
        <f>O232*H232</f>
        <v>0</v>
      </c>
      <c r="Q232" s="141">
        <v>5.9999999999999995E-4</v>
      </c>
      <c r="R232" s="141">
        <f>Q232*H232</f>
        <v>3.5999999999999999E-3</v>
      </c>
      <c r="S232" s="141">
        <v>0</v>
      </c>
      <c r="T232" s="142">
        <f>S232*H232</f>
        <v>0</v>
      </c>
      <c r="AR232" s="143" t="s">
        <v>1335</v>
      </c>
      <c r="AT232" s="143" t="s">
        <v>247</v>
      </c>
      <c r="AU232" s="143" t="s">
        <v>162</v>
      </c>
      <c r="AY232" s="17" t="s">
        <v>152</v>
      </c>
      <c r="BE232" s="144">
        <f>IF(N232="základní",J232,0)</f>
        <v>0</v>
      </c>
      <c r="BF232" s="144">
        <f>IF(N232="snížená",J232,0)</f>
        <v>0</v>
      </c>
      <c r="BG232" s="144">
        <f>IF(N232="zákl. přenesená",J232,0)</f>
        <v>0</v>
      </c>
      <c r="BH232" s="144">
        <f>IF(N232="sníž. přenesená",J232,0)</f>
        <v>0</v>
      </c>
      <c r="BI232" s="144">
        <f>IF(N232="nulová",J232,0)</f>
        <v>0</v>
      </c>
      <c r="BJ232" s="17" t="s">
        <v>88</v>
      </c>
      <c r="BK232" s="144">
        <f>ROUND(I232*H232,2)</f>
        <v>0</v>
      </c>
      <c r="BL232" s="17" t="s">
        <v>535</v>
      </c>
      <c r="BM232" s="143" t="s">
        <v>1336</v>
      </c>
    </row>
    <row r="233" spans="2:65" s="13" customFormat="1" ht="11.25">
      <c r="B233" s="152"/>
      <c r="D233" s="146" t="s">
        <v>164</v>
      </c>
      <c r="E233" s="153" t="s">
        <v>1</v>
      </c>
      <c r="F233" s="154" t="s">
        <v>1337</v>
      </c>
      <c r="H233" s="155">
        <v>6</v>
      </c>
      <c r="I233" s="156"/>
      <c r="L233" s="152"/>
      <c r="M233" s="157"/>
      <c r="T233" s="158"/>
      <c r="AT233" s="153" t="s">
        <v>164</v>
      </c>
      <c r="AU233" s="153" t="s">
        <v>162</v>
      </c>
      <c r="AV233" s="13" t="s">
        <v>90</v>
      </c>
      <c r="AW233" s="13" t="s">
        <v>34</v>
      </c>
      <c r="AX233" s="13" t="s">
        <v>88</v>
      </c>
      <c r="AY233" s="153" t="s">
        <v>152</v>
      </c>
    </row>
    <row r="234" spans="2:65" s="1" customFormat="1" ht="16.5" customHeight="1">
      <c r="B234" s="32"/>
      <c r="C234" s="173" t="s">
        <v>411</v>
      </c>
      <c r="D234" s="173" t="s">
        <v>247</v>
      </c>
      <c r="E234" s="174" t="s">
        <v>1338</v>
      </c>
      <c r="F234" s="175" t="s">
        <v>1339</v>
      </c>
      <c r="G234" s="176" t="s">
        <v>401</v>
      </c>
      <c r="H234" s="177">
        <v>4</v>
      </c>
      <c r="I234" s="178"/>
      <c r="J234" s="179">
        <f>ROUND(I234*H234,2)</f>
        <v>0</v>
      </c>
      <c r="K234" s="175" t="s">
        <v>160</v>
      </c>
      <c r="L234" s="180"/>
      <c r="M234" s="181" t="s">
        <v>1</v>
      </c>
      <c r="N234" s="182" t="s">
        <v>45</v>
      </c>
      <c r="P234" s="141">
        <f>O234*H234</f>
        <v>0</v>
      </c>
      <c r="Q234" s="141">
        <v>1.6000000000000001E-4</v>
      </c>
      <c r="R234" s="141">
        <f>Q234*H234</f>
        <v>6.4000000000000005E-4</v>
      </c>
      <c r="S234" s="141">
        <v>0</v>
      </c>
      <c r="T234" s="142">
        <f>S234*H234</f>
        <v>0</v>
      </c>
      <c r="AR234" s="143" t="s">
        <v>1184</v>
      </c>
      <c r="AT234" s="143" t="s">
        <v>247</v>
      </c>
      <c r="AU234" s="143" t="s">
        <v>162</v>
      </c>
      <c r="AY234" s="17" t="s">
        <v>152</v>
      </c>
      <c r="BE234" s="144">
        <f>IF(N234="základní",J234,0)</f>
        <v>0</v>
      </c>
      <c r="BF234" s="144">
        <f>IF(N234="snížená",J234,0)</f>
        <v>0</v>
      </c>
      <c r="BG234" s="144">
        <f>IF(N234="zákl. přenesená",J234,0)</f>
        <v>0</v>
      </c>
      <c r="BH234" s="144">
        <f>IF(N234="sníž. přenesená",J234,0)</f>
        <v>0</v>
      </c>
      <c r="BI234" s="144">
        <f>IF(N234="nulová",J234,0)</f>
        <v>0</v>
      </c>
      <c r="BJ234" s="17" t="s">
        <v>88</v>
      </c>
      <c r="BK234" s="144">
        <f>ROUND(I234*H234,2)</f>
        <v>0</v>
      </c>
      <c r="BL234" s="17" t="s">
        <v>1184</v>
      </c>
      <c r="BM234" s="143" t="s">
        <v>1340</v>
      </c>
    </row>
    <row r="235" spans="2:65" s="13" customFormat="1" ht="11.25">
      <c r="B235" s="152"/>
      <c r="D235" s="146" t="s">
        <v>164</v>
      </c>
      <c r="E235" s="153" t="s">
        <v>1</v>
      </c>
      <c r="F235" s="154" t="s">
        <v>1341</v>
      </c>
      <c r="H235" s="155">
        <v>4</v>
      </c>
      <c r="I235" s="156"/>
      <c r="L235" s="152"/>
      <c r="M235" s="157"/>
      <c r="T235" s="158"/>
      <c r="AT235" s="153" t="s">
        <v>164</v>
      </c>
      <c r="AU235" s="153" t="s">
        <v>162</v>
      </c>
      <c r="AV235" s="13" t="s">
        <v>90</v>
      </c>
      <c r="AW235" s="13" t="s">
        <v>34</v>
      </c>
      <c r="AX235" s="13" t="s">
        <v>88</v>
      </c>
      <c r="AY235" s="153" t="s">
        <v>152</v>
      </c>
    </row>
    <row r="236" spans="2:65" s="1" customFormat="1" ht="16.5" customHeight="1">
      <c r="B236" s="32"/>
      <c r="C236" s="173" t="s">
        <v>417</v>
      </c>
      <c r="D236" s="173" t="s">
        <v>247</v>
      </c>
      <c r="E236" s="174" t="s">
        <v>1342</v>
      </c>
      <c r="F236" s="175" t="s">
        <v>1343</v>
      </c>
      <c r="G236" s="176" t="s">
        <v>401</v>
      </c>
      <c r="H236" s="177">
        <v>1</v>
      </c>
      <c r="I236" s="178"/>
      <c r="J236" s="179">
        <f>ROUND(I236*H236,2)</f>
        <v>0</v>
      </c>
      <c r="K236" s="175" t="s">
        <v>160</v>
      </c>
      <c r="L236" s="180"/>
      <c r="M236" s="181" t="s">
        <v>1</v>
      </c>
      <c r="N236" s="182" t="s">
        <v>45</v>
      </c>
      <c r="P236" s="141">
        <f>O236*H236</f>
        <v>0</v>
      </c>
      <c r="Q236" s="141">
        <v>1.2E-4</v>
      </c>
      <c r="R236" s="141">
        <f>Q236*H236</f>
        <v>1.2E-4</v>
      </c>
      <c r="S236" s="141">
        <v>0</v>
      </c>
      <c r="T236" s="142">
        <f>S236*H236</f>
        <v>0</v>
      </c>
      <c r="AR236" s="143" t="s">
        <v>1184</v>
      </c>
      <c r="AT236" s="143" t="s">
        <v>247</v>
      </c>
      <c r="AU236" s="143" t="s">
        <v>162</v>
      </c>
      <c r="AY236" s="17" t="s">
        <v>152</v>
      </c>
      <c r="BE236" s="144">
        <f>IF(N236="základní",J236,0)</f>
        <v>0</v>
      </c>
      <c r="BF236" s="144">
        <f>IF(N236="snížená",J236,0)</f>
        <v>0</v>
      </c>
      <c r="BG236" s="144">
        <f>IF(N236="zákl. přenesená",J236,0)</f>
        <v>0</v>
      </c>
      <c r="BH236" s="144">
        <f>IF(N236="sníž. přenesená",J236,0)</f>
        <v>0</v>
      </c>
      <c r="BI236" s="144">
        <f>IF(N236="nulová",J236,0)</f>
        <v>0</v>
      </c>
      <c r="BJ236" s="17" t="s">
        <v>88</v>
      </c>
      <c r="BK236" s="144">
        <f>ROUND(I236*H236,2)</f>
        <v>0</v>
      </c>
      <c r="BL236" s="17" t="s">
        <v>1184</v>
      </c>
      <c r="BM236" s="143" t="s">
        <v>1344</v>
      </c>
    </row>
    <row r="237" spans="2:65" s="13" customFormat="1" ht="11.25">
      <c r="B237" s="152"/>
      <c r="D237" s="146" t="s">
        <v>164</v>
      </c>
      <c r="E237" s="153" t="s">
        <v>1</v>
      </c>
      <c r="F237" s="154" t="s">
        <v>1345</v>
      </c>
      <c r="H237" s="155">
        <v>1</v>
      </c>
      <c r="I237" s="156"/>
      <c r="L237" s="152"/>
      <c r="M237" s="157"/>
      <c r="T237" s="158"/>
      <c r="AT237" s="153" t="s">
        <v>164</v>
      </c>
      <c r="AU237" s="153" t="s">
        <v>162</v>
      </c>
      <c r="AV237" s="13" t="s">
        <v>90</v>
      </c>
      <c r="AW237" s="13" t="s">
        <v>34</v>
      </c>
      <c r="AX237" s="13" t="s">
        <v>88</v>
      </c>
      <c r="AY237" s="153" t="s">
        <v>152</v>
      </c>
    </row>
    <row r="238" spans="2:65" s="1" customFormat="1" ht="24.2" customHeight="1">
      <c r="B238" s="32"/>
      <c r="C238" s="132" t="s">
        <v>421</v>
      </c>
      <c r="D238" s="132" t="s">
        <v>156</v>
      </c>
      <c r="E238" s="133" t="s">
        <v>1346</v>
      </c>
      <c r="F238" s="134" t="s">
        <v>1347</v>
      </c>
      <c r="G238" s="135" t="s">
        <v>401</v>
      </c>
      <c r="H238" s="136">
        <v>6</v>
      </c>
      <c r="I238" s="137"/>
      <c r="J238" s="138">
        <f>ROUND(I238*H238,2)</f>
        <v>0</v>
      </c>
      <c r="K238" s="134" t="s">
        <v>160</v>
      </c>
      <c r="L238" s="32"/>
      <c r="M238" s="139" t="s">
        <v>1</v>
      </c>
      <c r="N238" s="140" t="s">
        <v>45</v>
      </c>
      <c r="P238" s="141">
        <f>O238*H238</f>
        <v>0</v>
      </c>
      <c r="Q238" s="141">
        <v>0</v>
      </c>
      <c r="R238" s="141">
        <f>Q238*H238</f>
        <v>0</v>
      </c>
      <c r="S238" s="141">
        <v>0</v>
      </c>
      <c r="T238" s="142">
        <f>S238*H238</f>
        <v>0</v>
      </c>
      <c r="AR238" s="143" t="s">
        <v>535</v>
      </c>
      <c r="AT238" s="143" t="s">
        <v>156</v>
      </c>
      <c r="AU238" s="143" t="s">
        <v>162</v>
      </c>
      <c r="AY238" s="17" t="s">
        <v>152</v>
      </c>
      <c r="BE238" s="144">
        <f>IF(N238="základní",J238,0)</f>
        <v>0</v>
      </c>
      <c r="BF238" s="144">
        <f>IF(N238="snížená",J238,0)</f>
        <v>0</v>
      </c>
      <c r="BG238" s="144">
        <f>IF(N238="zákl. přenesená",J238,0)</f>
        <v>0</v>
      </c>
      <c r="BH238" s="144">
        <f>IF(N238="sníž. přenesená",J238,0)</f>
        <v>0</v>
      </c>
      <c r="BI238" s="144">
        <f>IF(N238="nulová",J238,0)</f>
        <v>0</v>
      </c>
      <c r="BJ238" s="17" t="s">
        <v>88</v>
      </c>
      <c r="BK238" s="144">
        <f>ROUND(I238*H238,2)</f>
        <v>0</v>
      </c>
      <c r="BL238" s="17" t="s">
        <v>535</v>
      </c>
      <c r="BM238" s="143" t="s">
        <v>1348</v>
      </c>
    </row>
    <row r="239" spans="2:65" s="1" customFormat="1" ht="16.5" customHeight="1">
      <c r="B239" s="32"/>
      <c r="C239" s="173" t="s">
        <v>425</v>
      </c>
      <c r="D239" s="173" t="s">
        <v>247</v>
      </c>
      <c r="E239" s="174" t="s">
        <v>1349</v>
      </c>
      <c r="F239" s="175" t="s">
        <v>1350</v>
      </c>
      <c r="G239" s="176" t="s">
        <v>401</v>
      </c>
      <c r="H239" s="177">
        <v>4</v>
      </c>
      <c r="I239" s="178"/>
      <c r="J239" s="179">
        <f>ROUND(I239*H239,2)</f>
        <v>0</v>
      </c>
      <c r="K239" s="175" t="s">
        <v>160</v>
      </c>
      <c r="L239" s="180"/>
      <c r="M239" s="181" t="s">
        <v>1</v>
      </c>
      <c r="N239" s="182" t="s">
        <v>45</v>
      </c>
      <c r="P239" s="141">
        <f>O239*H239</f>
        <v>0</v>
      </c>
      <c r="Q239" s="141">
        <v>1.2099999999999999E-3</v>
      </c>
      <c r="R239" s="141">
        <f>Q239*H239</f>
        <v>4.8399999999999997E-3</v>
      </c>
      <c r="S239" s="141">
        <v>0</v>
      </c>
      <c r="T239" s="142">
        <f>S239*H239</f>
        <v>0</v>
      </c>
      <c r="AR239" s="143" t="s">
        <v>1184</v>
      </c>
      <c r="AT239" s="143" t="s">
        <v>247</v>
      </c>
      <c r="AU239" s="143" t="s">
        <v>162</v>
      </c>
      <c r="AY239" s="17" t="s">
        <v>152</v>
      </c>
      <c r="BE239" s="144">
        <f>IF(N239="základní",J239,0)</f>
        <v>0</v>
      </c>
      <c r="BF239" s="144">
        <f>IF(N239="snížená",J239,0)</f>
        <v>0</v>
      </c>
      <c r="BG239" s="144">
        <f>IF(N239="zákl. přenesená",J239,0)</f>
        <v>0</v>
      </c>
      <c r="BH239" s="144">
        <f>IF(N239="sníž. přenesená",J239,0)</f>
        <v>0</v>
      </c>
      <c r="BI239" s="144">
        <f>IF(N239="nulová",J239,0)</f>
        <v>0</v>
      </c>
      <c r="BJ239" s="17" t="s">
        <v>88</v>
      </c>
      <c r="BK239" s="144">
        <f>ROUND(I239*H239,2)</f>
        <v>0</v>
      </c>
      <c r="BL239" s="17" t="s">
        <v>1184</v>
      </c>
      <c r="BM239" s="143" t="s">
        <v>1351</v>
      </c>
    </row>
    <row r="240" spans="2:65" s="13" customFormat="1" ht="11.25">
      <c r="B240" s="152"/>
      <c r="D240" s="146" t="s">
        <v>164</v>
      </c>
      <c r="E240" s="153" t="s">
        <v>1</v>
      </c>
      <c r="F240" s="154" t="s">
        <v>1341</v>
      </c>
      <c r="H240" s="155">
        <v>4</v>
      </c>
      <c r="I240" s="156"/>
      <c r="L240" s="152"/>
      <c r="M240" s="157"/>
      <c r="T240" s="158"/>
      <c r="AT240" s="153" t="s">
        <v>164</v>
      </c>
      <c r="AU240" s="153" t="s">
        <v>162</v>
      </c>
      <c r="AV240" s="13" t="s">
        <v>90</v>
      </c>
      <c r="AW240" s="13" t="s">
        <v>34</v>
      </c>
      <c r="AX240" s="13" t="s">
        <v>88</v>
      </c>
      <c r="AY240" s="153" t="s">
        <v>152</v>
      </c>
    </row>
    <row r="241" spans="2:65" s="1" customFormat="1" ht="16.5" customHeight="1">
      <c r="B241" s="32"/>
      <c r="C241" s="173" t="s">
        <v>429</v>
      </c>
      <c r="D241" s="173" t="s">
        <v>247</v>
      </c>
      <c r="E241" s="174" t="s">
        <v>1352</v>
      </c>
      <c r="F241" s="175" t="s">
        <v>1353</v>
      </c>
      <c r="G241" s="176" t="s">
        <v>401</v>
      </c>
      <c r="H241" s="177">
        <v>1</v>
      </c>
      <c r="I241" s="178"/>
      <c r="J241" s="179">
        <f>ROUND(I241*H241,2)</f>
        <v>0</v>
      </c>
      <c r="K241" s="175" t="s">
        <v>1</v>
      </c>
      <c r="L241" s="180"/>
      <c r="M241" s="181" t="s">
        <v>1</v>
      </c>
      <c r="N241" s="182" t="s">
        <v>45</v>
      </c>
      <c r="P241" s="141">
        <f>O241*H241</f>
        <v>0</v>
      </c>
      <c r="Q241" s="141">
        <v>8.0000000000000004E-4</v>
      </c>
      <c r="R241" s="141">
        <f>Q241*H241</f>
        <v>8.0000000000000004E-4</v>
      </c>
      <c r="S241" s="141">
        <v>0</v>
      </c>
      <c r="T241" s="142">
        <f>S241*H241</f>
        <v>0</v>
      </c>
      <c r="AR241" s="143" t="s">
        <v>1184</v>
      </c>
      <c r="AT241" s="143" t="s">
        <v>247</v>
      </c>
      <c r="AU241" s="143" t="s">
        <v>162</v>
      </c>
      <c r="AY241" s="17" t="s">
        <v>152</v>
      </c>
      <c r="BE241" s="144">
        <f>IF(N241="základní",J241,0)</f>
        <v>0</v>
      </c>
      <c r="BF241" s="144">
        <f>IF(N241="snížená",J241,0)</f>
        <v>0</v>
      </c>
      <c r="BG241" s="144">
        <f>IF(N241="zákl. přenesená",J241,0)</f>
        <v>0</v>
      </c>
      <c r="BH241" s="144">
        <f>IF(N241="sníž. přenesená",J241,0)</f>
        <v>0</v>
      </c>
      <c r="BI241" s="144">
        <f>IF(N241="nulová",J241,0)</f>
        <v>0</v>
      </c>
      <c r="BJ241" s="17" t="s">
        <v>88</v>
      </c>
      <c r="BK241" s="144">
        <f>ROUND(I241*H241,2)</f>
        <v>0</v>
      </c>
      <c r="BL241" s="17" t="s">
        <v>1184</v>
      </c>
      <c r="BM241" s="143" t="s">
        <v>1354</v>
      </c>
    </row>
    <row r="242" spans="2:65" s="13" customFormat="1" ht="11.25">
      <c r="B242" s="152"/>
      <c r="D242" s="146" t="s">
        <v>164</v>
      </c>
      <c r="E242" s="153" t="s">
        <v>1</v>
      </c>
      <c r="F242" s="154" t="s">
        <v>1345</v>
      </c>
      <c r="H242" s="155">
        <v>1</v>
      </c>
      <c r="I242" s="156"/>
      <c r="L242" s="152"/>
      <c r="M242" s="157"/>
      <c r="T242" s="158"/>
      <c r="AT242" s="153" t="s">
        <v>164</v>
      </c>
      <c r="AU242" s="153" t="s">
        <v>162</v>
      </c>
      <c r="AV242" s="13" t="s">
        <v>90</v>
      </c>
      <c r="AW242" s="13" t="s">
        <v>34</v>
      </c>
      <c r="AX242" s="13" t="s">
        <v>88</v>
      </c>
      <c r="AY242" s="153" t="s">
        <v>152</v>
      </c>
    </row>
    <row r="243" spans="2:65" s="1" customFormat="1" ht="21.75" customHeight="1">
      <c r="B243" s="32"/>
      <c r="C243" s="173" t="s">
        <v>433</v>
      </c>
      <c r="D243" s="173" t="s">
        <v>247</v>
      </c>
      <c r="E243" s="174" t="s">
        <v>1355</v>
      </c>
      <c r="F243" s="175" t="s">
        <v>1356</v>
      </c>
      <c r="G243" s="176" t="s">
        <v>401</v>
      </c>
      <c r="H243" s="177">
        <v>1</v>
      </c>
      <c r="I243" s="178"/>
      <c r="J243" s="179">
        <f>ROUND(I243*H243,2)</f>
        <v>0</v>
      </c>
      <c r="K243" s="175" t="s">
        <v>160</v>
      </c>
      <c r="L243" s="180"/>
      <c r="M243" s="181" t="s">
        <v>1</v>
      </c>
      <c r="N243" s="182" t="s">
        <v>45</v>
      </c>
      <c r="P243" s="141">
        <f>O243*H243</f>
        <v>0</v>
      </c>
      <c r="Q243" s="141">
        <v>9.1E-4</v>
      </c>
      <c r="R243" s="141">
        <f>Q243*H243</f>
        <v>9.1E-4</v>
      </c>
      <c r="S243" s="141">
        <v>0</v>
      </c>
      <c r="T243" s="142">
        <f>S243*H243</f>
        <v>0</v>
      </c>
      <c r="AR243" s="143" t="s">
        <v>1184</v>
      </c>
      <c r="AT243" s="143" t="s">
        <v>247</v>
      </c>
      <c r="AU243" s="143" t="s">
        <v>162</v>
      </c>
      <c r="AY243" s="17" t="s">
        <v>152</v>
      </c>
      <c r="BE243" s="144">
        <f>IF(N243="základní",J243,0)</f>
        <v>0</v>
      </c>
      <c r="BF243" s="144">
        <f>IF(N243="snížená",J243,0)</f>
        <v>0</v>
      </c>
      <c r="BG243" s="144">
        <f>IF(N243="zákl. přenesená",J243,0)</f>
        <v>0</v>
      </c>
      <c r="BH243" s="144">
        <f>IF(N243="sníž. přenesená",J243,0)</f>
        <v>0</v>
      </c>
      <c r="BI243" s="144">
        <f>IF(N243="nulová",J243,0)</f>
        <v>0</v>
      </c>
      <c r="BJ243" s="17" t="s">
        <v>88</v>
      </c>
      <c r="BK243" s="144">
        <f>ROUND(I243*H243,2)</f>
        <v>0</v>
      </c>
      <c r="BL243" s="17" t="s">
        <v>1184</v>
      </c>
      <c r="BM243" s="143" t="s">
        <v>1357</v>
      </c>
    </row>
    <row r="244" spans="2:65" s="13" customFormat="1" ht="11.25">
      <c r="B244" s="152"/>
      <c r="D244" s="146" t="s">
        <v>164</v>
      </c>
      <c r="E244" s="153" t="s">
        <v>1</v>
      </c>
      <c r="F244" s="154" t="s">
        <v>1345</v>
      </c>
      <c r="H244" s="155">
        <v>1</v>
      </c>
      <c r="I244" s="156"/>
      <c r="L244" s="152"/>
      <c r="M244" s="157"/>
      <c r="T244" s="158"/>
      <c r="AT244" s="153" t="s">
        <v>164</v>
      </c>
      <c r="AU244" s="153" t="s">
        <v>162</v>
      </c>
      <c r="AV244" s="13" t="s">
        <v>90</v>
      </c>
      <c r="AW244" s="13" t="s">
        <v>34</v>
      </c>
      <c r="AX244" s="13" t="s">
        <v>88</v>
      </c>
      <c r="AY244" s="153" t="s">
        <v>152</v>
      </c>
    </row>
    <row r="245" spans="2:65" s="1" customFormat="1" ht="24.2" customHeight="1">
      <c r="B245" s="32"/>
      <c r="C245" s="132" t="s">
        <v>437</v>
      </c>
      <c r="D245" s="132" t="s">
        <v>156</v>
      </c>
      <c r="E245" s="133" t="s">
        <v>1358</v>
      </c>
      <c r="F245" s="134" t="s">
        <v>1359</v>
      </c>
      <c r="G245" s="135" t="s">
        <v>258</v>
      </c>
      <c r="H245" s="136">
        <v>114</v>
      </c>
      <c r="I245" s="137"/>
      <c r="J245" s="138">
        <f>ROUND(I245*H245,2)</f>
        <v>0</v>
      </c>
      <c r="K245" s="134" t="s">
        <v>160</v>
      </c>
      <c r="L245" s="32"/>
      <c r="M245" s="139" t="s">
        <v>1</v>
      </c>
      <c r="N245" s="140" t="s">
        <v>45</v>
      </c>
      <c r="P245" s="141">
        <f>O245*H245</f>
        <v>0</v>
      </c>
      <c r="Q245" s="141">
        <v>1.0000000000000001E-5</v>
      </c>
      <c r="R245" s="141">
        <f>Q245*H245</f>
        <v>1.1400000000000002E-3</v>
      </c>
      <c r="S245" s="141">
        <v>0</v>
      </c>
      <c r="T245" s="142">
        <f>S245*H245</f>
        <v>0</v>
      </c>
      <c r="AR245" s="143" t="s">
        <v>535</v>
      </c>
      <c r="AT245" s="143" t="s">
        <v>156</v>
      </c>
      <c r="AU245" s="143" t="s">
        <v>162</v>
      </c>
      <c r="AY245" s="17" t="s">
        <v>152</v>
      </c>
      <c r="BE245" s="144">
        <f>IF(N245="základní",J245,0)</f>
        <v>0</v>
      </c>
      <c r="BF245" s="144">
        <f>IF(N245="snížená",J245,0)</f>
        <v>0</v>
      </c>
      <c r="BG245" s="144">
        <f>IF(N245="zákl. přenesená",J245,0)</f>
        <v>0</v>
      </c>
      <c r="BH245" s="144">
        <f>IF(N245="sníž. přenesená",J245,0)</f>
        <v>0</v>
      </c>
      <c r="BI245" s="144">
        <f>IF(N245="nulová",J245,0)</f>
        <v>0</v>
      </c>
      <c r="BJ245" s="17" t="s">
        <v>88</v>
      </c>
      <c r="BK245" s="144">
        <f>ROUND(I245*H245,2)</f>
        <v>0</v>
      </c>
      <c r="BL245" s="17" t="s">
        <v>535</v>
      </c>
      <c r="BM245" s="143" t="s">
        <v>1360</v>
      </c>
    </row>
    <row r="246" spans="2:65" s="13" customFormat="1" ht="11.25">
      <c r="B246" s="152"/>
      <c r="D246" s="146" t="s">
        <v>164</v>
      </c>
      <c r="E246" s="153" t="s">
        <v>1</v>
      </c>
      <c r="F246" s="154" t="s">
        <v>1361</v>
      </c>
      <c r="H246" s="155">
        <v>114</v>
      </c>
      <c r="I246" s="156"/>
      <c r="L246" s="152"/>
      <c r="M246" s="157"/>
      <c r="T246" s="158"/>
      <c r="AT246" s="153" t="s">
        <v>164</v>
      </c>
      <c r="AU246" s="153" t="s">
        <v>162</v>
      </c>
      <c r="AV246" s="13" t="s">
        <v>90</v>
      </c>
      <c r="AW246" s="13" t="s">
        <v>34</v>
      </c>
      <c r="AX246" s="13" t="s">
        <v>88</v>
      </c>
      <c r="AY246" s="153" t="s">
        <v>152</v>
      </c>
    </row>
    <row r="247" spans="2:65" s="1" customFormat="1" ht="21.75" customHeight="1">
      <c r="B247" s="32"/>
      <c r="C247" s="132" t="s">
        <v>441</v>
      </c>
      <c r="D247" s="132" t="s">
        <v>156</v>
      </c>
      <c r="E247" s="133" t="s">
        <v>1362</v>
      </c>
      <c r="F247" s="134" t="s">
        <v>1363</v>
      </c>
      <c r="G247" s="135" t="s">
        <v>258</v>
      </c>
      <c r="H247" s="136">
        <v>114</v>
      </c>
      <c r="I247" s="137"/>
      <c r="J247" s="138">
        <f>ROUND(I247*H247,2)</f>
        <v>0</v>
      </c>
      <c r="K247" s="134" t="s">
        <v>1</v>
      </c>
      <c r="L247" s="32"/>
      <c r="M247" s="139" t="s">
        <v>1</v>
      </c>
      <c r="N247" s="140" t="s">
        <v>45</v>
      </c>
      <c r="P247" s="141">
        <f>O247*H247</f>
        <v>0</v>
      </c>
      <c r="Q247" s="141">
        <v>1.0000000000000001E-5</v>
      </c>
      <c r="R247" s="141">
        <f>Q247*H247</f>
        <v>1.1400000000000002E-3</v>
      </c>
      <c r="S247" s="141">
        <v>0</v>
      </c>
      <c r="T247" s="142">
        <f>S247*H247</f>
        <v>0</v>
      </c>
      <c r="AR247" s="143" t="s">
        <v>535</v>
      </c>
      <c r="AT247" s="143" t="s">
        <v>156</v>
      </c>
      <c r="AU247" s="143" t="s">
        <v>162</v>
      </c>
      <c r="AY247" s="17" t="s">
        <v>152</v>
      </c>
      <c r="BE247" s="144">
        <f>IF(N247="základní",J247,0)</f>
        <v>0</v>
      </c>
      <c r="BF247" s="144">
        <f>IF(N247="snížená",J247,0)</f>
        <v>0</v>
      </c>
      <c r="BG247" s="144">
        <f>IF(N247="zákl. přenesená",J247,0)</f>
        <v>0</v>
      </c>
      <c r="BH247" s="144">
        <f>IF(N247="sníž. přenesená",J247,0)</f>
        <v>0</v>
      </c>
      <c r="BI247" s="144">
        <f>IF(N247="nulová",J247,0)</f>
        <v>0</v>
      </c>
      <c r="BJ247" s="17" t="s">
        <v>88</v>
      </c>
      <c r="BK247" s="144">
        <f>ROUND(I247*H247,2)</f>
        <v>0</v>
      </c>
      <c r="BL247" s="17" t="s">
        <v>535</v>
      </c>
      <c r="BM247" s="143" t="s">
        <v>1364</v>
      </c>
    </row>
    <row r="248" spans="2:65" s="13" customFormat="1" ht="11.25">
      <c r="B248" s="152"/>
      <c r="D248" s="146" t="s">
        <v>164</v>
      </c>
      <c r="E248" s="153" t="s">
        <v>1</v>
      </c>
      <c r="F248" s="154" t="s">
        <v>1361</v>
      </c>
      <c r="H248" s="155">
        <v>114</v>
      </c>
      <c r="I248" s="156"/>
      <c r="L248" s="152"/>
      <c r="M248" s="157"/>
      <c r="T248" s="158"/>
      <c r="AT248" s="153" t="s">
        <v>164</v>
      </c>
      <c r="AU248" s="153" t="s">
        <v>162</v>
      </c>
      <c r="AV248" s="13" t="s">
        <v>90</v>
      </c>
      <c r="AW248" s="13" t="s">
        <v>34</v>
      </c>
      <c r="AX248" s="13" t="s">
        <v>88</v>
      </c>
      <c r="AY248" s="153" t="s">
        <v>152</v>
      </c>
    </row>
    <row r="249" spans="2:65" s="1" customFormat="1" ht="21.75" customHeight="1">
      <c r="B249" s="32"/>
      <c r="C249" s="132" t="s">
        <v>445</v>
      </c>
      <c r="D249" s="132" t="s">
        <v>156</v>
      </c>
      <c r="E249" s="133" t="s">
        <v>1365</v>
      </c>
      <c r="F249" s="134" t="s">
        <v>1366</v>
      </c>
      <c r="G249" s="135" t="s">
        <v>258</v>
      </c>
      <c r="H249" s="136">
        <v>118</v>
      </c>
      <c r="I249" s="137"/>
      <c r="J249" s="138">
        <f>ROUND(I249*H249,2)</f>
        <v>0</v>
      </c>
      <c r="K249" s="134" t="s">
        <v>160</v>
      </c>
      <c r="L249" s="32"/>
      <c r="M249" s="139" t="s">
        <v>1</v>
      </c>
      <c r="N249" s="140" t="s">
        <v>45</v>
      </c>
      <c r="P249" s="141">
        <f>O249*H249</f>
        <v>0</v>
      </c>
      <c r="Q249" s="141">
        <v>0</v>
      </c>
      <c r="R249" s="141">
        <f>Q249*H249</f>
        <v>0</v>
      </c>
      <c r="S249" s="141">
        <v>0</v>
      </c>
      <c r="T249" s="142">
        <f>S249*H249</f>
        <v>0</v>
      </c>
      <c r="AR249" s="143" t="s">
        <v>535</v>
      </c>
      <c r="AT249" s="143" t="s">
        <v>156</v>
      </c>
      <c r="AU249" s="143" t="s">
        <v>162</v>
      </c>
      <c r="AY249" s="17" t="s">
        <v>152</v>
      </c>
      <c r="BE249" s="144">
        <f>IF(N249="základní",J249,0)</f>
        <v>0</v>
      </c>
      <c r="BF249" s="144">
        <f>IF(N249="snížená",J249,0)</f>
        <v>0</v>
      </c>
      <c r="BG249" s="144">
        <f>IF(N249="zákl. přenesená",J249,0)</f>
        <v>0</v>
      </c>
      <c r="BH249" s="144">
        <f>IF(N249="sníž. přenesená",J249,0)</f>
        <v>0</v>
      </c>
      <c r="BI249" s="144">
        <f>IF(N249="nulová",J249,0)</f>
        <v>0</v>
      </c>
      <c r="BJ249" s="17" t="s">
        <v>88</v>
      </c>
      <c r="BK249" s="144">
        <f>ROUND(I249*H249,2)</f>
        <v>0</v>
      </c>
      <c r="BL249" s="17" t="s">
        <v>535</v>
      </c>
      <c r="BM249" s="143" t="s">
        <v>1367</v>
      </c>
    </row>
    <row r="250" spans="2:65" s="13" customFormat="1" ht="11.25">
      <c r="B250" s="152"/>
      <c r="D250" s="146" t="s">
        <v>164</v>
      </c>
      <c r="E250" s="153" t="s">
        <v>1</v>
      </c>
      <c r="F250" s="154" t="s">
        <v>1368</v>
      </c>
      <c r="H250" s="155">
        <v>100</v>
      </c>
      <c r="I250" s="156"/>
      <c r="L250" s="152"/>
      <c r="M250" s="157"/>
      <c r="T250" s="158"/>
      <c r="AT250" s="153" t="s">
        <v>164</v>
      </c>
      <c r="AU250" s="153" t="s">
        <v>162</v>
      </c>
      <c r="AV250" s="13" t="s">
        <v>90</v>
      </c>
      <c r="AW250" s="13" t="s">
        <v>34</v>
      </c>
      <c r="AX250" s="13" t="s">
        <v>80</v>
      </c>
      <c r="AY250" s="153" t="s">
        <v>152</v>
      </c>
    </row>
    <row r="251" spans="2:65" s="13" customFormat="1" ht="11.25">
      <c r="B251" s="152"/>
      <c r="D251" s="146" t="s">
        <v>164</v>
      </c>
      <c r="E251" s="153" t="s">
        <v>1</v>
      </c>
      <c r="F251" s="154" t="s">
        <v>1282</v>
      </c>
      <c r="H251" s="155">
        <v>18</v>
      </c>
      <c r="I251" s="156"/>
      <c r="L251" s="152"/>
      <c r="M251" s="157"/>
      <c r="T251" s="158"/>
      <c r="AT251" s="153" t="s">
        <v>164</v>
      </c>
      <c r="AU251" s="153" t="s">
        <v>162</v>
      </c>
      <c r="AV251" s="13" t="s">
        <v>90</v>
      </c>
      <c r="AW251" s="13" t="s">
        <v>34</v>
      </c>
      <c r="AX251" s="13" t="s">
        <v>80</v>
      </c>
      <c r="AY251" s="153" t="s">
        <v>152</v>
      </c>
    </row>
    <row r="252" spans="2:65" s="14" customFormat="1" ht="11.25">
      <c r="B252" s="159"/>
      <c r="D252" s="146" t="s">
        <v>164</v>
      </c>
      <c r="E252" s="160" t="s">
        <v>1</v>
      </c>
      <c r="F252" s="161" t="s">
        <v>169</v>
      </c>
      <c r="H252" s="162">
        <v>118</v>
      </c>
      <c r="I252" s="163"/>
      <c r="L252" s="159"/>
      <c r="M252" s="164"/>
      <c r="T252" s="165"/>
      <c r="AT252" s="160" t="s">
        <v>164</v>
      </c>
      <c r="AU252" s="160" t="s">
        <v>162</v>
      </c>
      <c r="AV252" s="14" t="s">
        <v>161</v>
      </c>
      <c r="AW252" s="14" t="s">
        <v>34</v>
      </c>
      <c r="AX252" s="14" t="s">
        <v>88</v>
      </c>
      <c r="AY252" s="160" t="s">
        <v>152</v>
      </c>
    </row>
    <row r="253" spans="2:65" s="1" customFormat="1" ht="21.75" customHeight="1">
      <c r="B253" s="32"/>
      <c r="C253" s="132" t="s">
        <v>449</v>
      </c>
      <c r="D253" s="132" t="s">
        <v>156</v>
      </c>
      <c r="E253" s="133" t="s">
        <v>1369</v>
      </c>
      <c r="F253" s="134" t="s">
        <v>1370</v>
      </c>
      <c r="G253" s="135" t="s">
        <v>258</v>
      </c>
      <c r="H253" s="136">
        <v>14</v>
      </c>
      <c r="I253" s="137"/>
      <c r="J253" s="138">
        <f>ROUND(I253*H253,2)</f>
        <v>0</v>
      </c>
      <c r="K253" s="134" t="s">
        <v>160</v>
      </c>
      <c r="L253" s="32"/>
      <c r="M253" s="139" t="s">
        <v>1</v>
      </c>
      <c r="N253" s="140" t="s">
        <v>45</v>
      </c>
      <c r="P253" s="141">
        <f>O253*H253</f>
        <v>0</v>
      </c>
      <c r="Q253" s="141">
        <v>0</v>
      </c>
      <c r="R253" s="141">
        <f>Q253*H253</f>
        <v>0</v>
      </c>
      <c r="S253" s="141">
        <v>0</v>
      </c>
      <c r="T253" s="142">
        <f>S253*H253</f>
        <v>0</v>
      </c>
      <c r="AR253" s="143" t="s">
        <v>535</v>
      </c>
      <c r="AT253" s="143" t="s">
        <v>156</v>
      </c>
      <c r="AU253" s="143" t="s">
        <v>162</v>
      </c>
      <c r="AY253" s="17" t="s">
        <v>152</v>
      </c>
      <c r="BE253" s="144">
        <f>IF(N253="základní",J253,0)</f>
        <v>0</v>
      </c>
      <c r="BF253" s="144">
        <f>IF(N253="snížená",J253,0)</f>
        <v>0</v>
      </c>
      <c r="BG253" s="144">
        <f>IF(N253="zákl. přenesená",J253,0)</f>
        <v>0</v>
      </c>
      <c r="BH253" s="144">
        <f>IF(N253="sníž. přenesená",J253,0)</f>
        <v>0</v>
      </c>
      <c r="BI253" s="144">
        <f>IF(N253="nulová",J253,0)</f>
        <v>0</v>
      </c>
      <c r="BJ253" s="17" t="s">
        <v>88</v>
      </c>
      <c r="BK253" s="144">
        <f>ROUND(I253*H253,2)</f>
        <v>0</v>
      </c>
      <c r="BL253" s="17" t="s">
        <v>535</v>
      </c>
      <c r="BM253" s="143" t="s">
        <v>1371</v>
      </c>
    </row>
    <row r="254" spans="2:65" s="13" customFormat="1" ht="11.25">
      <c r="B254" s="152"/>
      <c r="D254" s="146" t="s">
        <v>164</v>
      </c>
      <c r="E254" s="153" t="s">
        <v>1</v>
      </c>
      <c r="F254" s="154" t="s">
        <v>1372</v>
      </c>
      <c r="H254" s="155">
        <v>14</v>
      </c>
      <c r="I254" s="156"/>
      <c r="L254" s="152"/>
      <c r="M254" s="157"/>
      <c r="T254" s="158"/>
      <c r="AT254" s="153" t="s">
        <v>164</v>
      </c>
      <c r="AU254" s="153" t="s">
        <v>162</v>
      </c>
      <c r="AV254" s="13" t="s">
        <v>90</v>
      </c>
      <c r="AW254" s="13" t="s">
        <v>34</v>
      </c>
      <c r="AX254" s="13" t="s">
        <v>88</v>
      </c>
      <c r="AY254" s="153" t="s">
        <v>152</v>
      </c>
    </row>
    <row r="255" spans="2:65" s="1" customFormat="1" ht="16.5" customHeight="1">
      <c r="B255" s="32"/>
      <c r="C255" s="132" t="s">
        <v>453</v>
      </c>
      <c r="D255" s="132" t="s">
        <v>156</v>
      </c>
      <c r="E255" s="133" t="s">
        <v>1373</v>
      </c>
      <c r="F255" s="134" t="s">
        <v>1374</v>
      </c>
      <c r="G255" s="135" t="s">
        <v>258</v>
      </c>
      <c r="H255" s="136">
        <v>132</v>
      </c>
      <c r="I255" s="137"/>
      <c r="J255" s="138">
        <f>ROUND(I255*H255,2)</f>
        <v>0</v>
      </c>
      <c r="K255" s="134" t="s">
        <v>160</v>
      </c>
      <c r="L255" s="32"/>
      <c r="M255" s="139" t="s">
        <v>1</v>
      </c>
      <c r="N255" s="140" t="s">
        <v>45</v>
      </c>
      <c r="P255" s="141">
        <f>O255*H255</f>
        <v>0</v>
      </c>
      <c r="Q255" s="141">
        <v>0</v>
      </c>
      <c r="R255" s="141">
        <f>Q255*H255</f>
        <v>0</v>
      </c>
      <c r="S255" s="141">
        <v>0</v>
      </c>
      <c r="T255" s="142">
        <f>S255*H255</f>
        <v>0</v>
      </c>
      <c r="AR255" s="143" t="s">
        <v>161</v>
      </c>
      <c r="AT255" s="143" t="s">
        <v>156</v>
      </c>
      <c r="AU255" s="143" t="s">
        <v>162</v>
      </c>
      <c r="AY255" s="17" t="s">
        <v>152</v>
      </c>
      <c r="BE255" s="144">
        <f>IF(N255="základní",J255,0)</f>
        <v>0</v>
      </c>
      <c r="BF255" s="144">
        <f>IF(N255="snížená",J255,0)</f>
        <v>0</v>
      </c>
      <c r="BG255" s="144">
        <f>IF(N255="zákl. přenesená",J255,0)</f>
        <v>0</v>
      </c>
      <c r="BH255" s="144">
        <f>IF(N255="sníž. přenesená",J255,0)</f>
        <v>0</v>
      </c>
      <c r="BI255" s="144">
        <f>IF(N255="nulová",J255,0)</f>
        <v>0</v>
      </c>
      <c r="BJ255" s="17" t="s">
        <v>88</v>
      </c>
      <c r="BK255" s="144">
        <f>ROUND(I255*H255,2)</f>
        <v>0</v>
      </c>
      <c r="BL255" s="17" t="s">
        <v>161</v>
      </c>
      <c r="BM255" s="143" t="s">
        <v>1375</v>
      </c>
    </row>
    <row r="256" spans="2:65" s="13" customFormat="1" ht="11.25">
      <c r="B256" s="152"/>
      <c r="D256" s="146" t="s">
        <v>164</v>
      </c>
      <c r="E256" s="153" t="s">
        <v>1</v>
      </c>
      <c r="F256" s="154" t="s">
        <v>1376</v>
      </c>
      <c r="H256" s="155">
        <v>132</v>
      </c>
      <c r="I256" s="156"/>
      <c r="L256" s="152"/>
      <c r="M256" s="157"/>
      <c r="T256" s="158"/>
      <c r="AT256" s="153" t="s">
        <v>164</v>
      </c>
      <c r="AU256" s="153" t="s">
        <v>162</v>
      </c>
      <c r="AV256" s="13" t="s">
        <v>90</v>
      </c>
      <c r="AW256" s="13" t="s">
        <v>34</v>
      </c>
      <c r="AX256" s="13" t="s">
        <v>88</v>
      </c>
      <c r="AY256" s="153" t="s">
        <v>152</v>
      </c>
    </row>
    <row r="257" spans="2:65" s="1" customFormat="1" ht="16.5" customHeight="1">
      <c r="B257" s="32"/>
      <c r="C257" s="132" t="s">
        <v>457</v>
      </c>
      <c r="D257" s="132" t="s">
        <v>156</v>
      </c>
      <c r="E257" s="133" t="s">
        <v>1377</v>
      </c>
      <c r="F257" s="134" t="s">
        <v>1378</v>
      </c>
      <c r="G257" s="135" t="s">
        <v>401</v>
      </c>
      <c r="H257" s="136">
        <v>1</v>
      </c>
      <c r="I257" s="137"/>
      <c r="J257" s="138">
        <f>ROUND(I257*H257,2)</f>
        <v>0</v>
      </c>
      <c r="K257" s="134" t="s">
        <v>1</v>
      </c>
      <c r="L257" s="32"/>
      <c r="M257" s="139" t="s">
        <v>1</v>
      </c>
      <c r="N257" s="140" t="s">
        <v>45</v>
      </c>
      <c r="P257" s="141">
        <f>O257*H257</f>
        <v>0</v>
      </c>
      <c r="Q257" s="141">
        <v>3.5899999999999999E-3</v>
      </c>
      <c r="R257" s="141">
        <f>Q257*H257</f>
        <v>3.5899999999999999E-3</v>
      </c>
      <c r="S257" s="141">
        <v>0</v>
      </c>
      <c r="T257" s="142">
        <f>S257*H257</f>
        <v>0</v>
      </c>
      <c r="AR257" s="143" t="s">
        <v>535</v>
      </c>
      <c r="AT257" s="143" t="s">
        <v>156</v>
      </c>
      <c r="AU257" s="143" t="s">
        <v>162</v>
      </c>
      <c r="AY257" s="17" t="s">
        <v>152</v>
      </c>
      <c r="BE257" s="144">
        <f>IF(N257="základní",J257,0)</f>
        <v>0</v>
      </c>
      <c r="BF257" s="144">
        <f>IF(N257="snížená",J257,0)</f>
        <v>0</v>
      </c>
      <c r="BG257" s="144">
        <f>IF(N257="zákl. přenesená",J257,0)</f>
        <v>0</v>
      </c>
      <c r="BH257" s="144">
        <f>IF(N257="sníž. přenesená",J257,0)</f>
        <v>0</v>
      </c>
      <c r="BI257" s="144">
        <f>IF(N257="nulová",J257,0)</f>
        <v>0</v>
      </c>
      <c r="BJ257" s="17" t="s">
        <v>88</v>
      </c>
      <c r="BK257" s="144">
        <f>ROUND(I257*H257,2)</f>
        <v>0</v>
      </c>
      <c r="BL257" s="17" t="s">
        <v>535</v>
      </c>
      <c r="BM257" s="143" t="s">
        <v>1379</v>
      </c>
    </row>
    <row r="258" spans="2:65" s="13" customFormat="1" ht="11.25">
      <c r="B258" s="152"/>
      <c r="D258" s="146" t="s">
        <v>164</v>
      </c>
      <c r="E258" s="153" t="s">
        <v>1</v>
      </c>
      <c r="F258" s="154" t="s">
        <v>88</v>
      </c>
      <c r="H258" s="155">
        <v>1</v>
      </c>
      <c r="I258" s="156"/>
      <c r="L258" s="152"/>
      <c r="M258" s="157"/>
      <c r="T258" s="158"/>
      <c r="AT258" s="153" t="s">
        <v>164</v>
      </c>
      <c r="AU258" s="153" t="s">
        <v>162</v>
      </c>
      <c r="AV258" s="13" t="s">
        <v>90</v>
      </c>
      <c r="AW258" s="13" t="s">
        <v>34</v>
      </c>
      <c r="AX258" s="13" t="s">
        <v>88</v>
      </c>
      <c r="AY258" s="153" t="s">
        <v>152</v>
      </c>
    </row>
    <row r="259" spans="2:65" s="1" customFormat="1" ht="16.5" customHeight="1">
      <c r="B259" s="32"/>
      <c r="C259" s="132" t="s">
        <v>461</v>
      </c>
      <c r="D259" s="132" t="s">
        <v>156</v>
      </c>
      <c r="E259" s="133" t="s">
        <v>1380</v>
      </c>
      <c r="F259" s="134" t="s">
        <v>1381</v>
      </c>
      <c r="G259" s="135" t="s">
        <v>1166</v>
      </c>
      <c r="H259" s="136">
        <v>6</v>
      </c>
      <c r="I259" s="137"/>
      <c r="J259" s="138">
        <f>ROUND(I259*H259,2)</f>
        <v>0</v>
      </c>
      <c r="K259" s="134" t="s">
        <v>1</v>
      </c>
      <c r="L259" s="32"/>
      <c r="M259" s="139" t="s">
        <v>1</v>
      </c>
      <c r="N259" s="140" t="s">
        <v>45</v>
      </c>
      <c r="P259" s="141">
        <f>O259*H259</f>
        <v>0</v>
      </c>
      <c r="Q259" s="141">
        <v>0</v>
      </c>
      <c r="R259" s="141">
        <f>Q259*H259</f>
        <v>0</v>
      </c>
      <c r="S259" s="141">
        <v>0</v>
      </c>
      <c r="T259" s="142">
        <f>S259*H259</f>
        <v>0</v>
      </c>
      <c r="AR259" s="143" t="s">
        <v>535</v>
      </c>
      <c r="AT259" s="143" t="s">
        <v>156</v>
      </c>
      <c r="AU259" s="143" t="s">
        <v>162</v>
      </c>
      <c r="AY259" s="17" t="s">
        <v>152</v>
      </c>
      <c r="BE259" s="144">
        <f>IF(N259="základní",J259,0)</f>
        <v>0</v>
      </c>
      <c r="BF259" s="144">
        <f>IF(N259="snížená",J259,0)</f>
        <v>0</v>
      </c>
      <c r="BG259" s="144">
        <f>IF(N259="zákl. přenesená",J259,0)</f>
        <v>0</v>
      </c>
      <c r="BH259" s="144">
        <f>IF(N259="sníž. přenesená",J259,0)</f>
        <v>0</v>
      </c>
      <c r="BI259" s="144">
        <f>IF(N259="nulová",J259,0)</f>
        <v>0</v>
      </c>
      <c r="BJ259" s="17" t="s">
        <v>88</v>
      </c>
      <c r="BK259" s="144">
        <f>ROUND(I259*H259,2)</f>
        <v>0</v>
      </c>
      <c r="BL259" s="17" t="s">
        <v>535</v>
      </c>
      <c r="BM259" s="143" t="s">
        <v>1382</v>
      </c>
    </row>
    <row r="260" spans="2:65" s="13" customFormat="1" ht="11.25">
      <c r="B260" s="152"/>
      <c r="D260" s="146" t="s">
        <v>164</v>
      </c>
      <c r="E260" s="153" t="s">
        <v>1</v>
      </c>
      <c r="F260" s="154" t="s">
        <v>196</v>
      </c>
      <c r="H260" s="155">
        <v>6</v>
      </c>
      <c r="I260" s="156"/>
      <c r="L260" s="152"/>
      <c r="M260" s="157"/>
      <c r="T260" s="158"/>
      <c r="AT260" s="153" t="s">
        <v>164</v>
      </c>
      <c r="AU260" s="153" t="s">
        <v>162</v>
      </c>
      <c r="AV260" s="13" t="s">
        <v>90</v>
      </c>
      <c r="AW260" s="13" t="s">
        <v>34</v>
      </c>
      <c r="AX260" s="13" t="s">
        <v>88</v>
      </c>
      <c r="AY260" s="153" t="s">
        <v>152</v>
      </c>
    </row>
    <row r="261" spans="2:65" s="1" customFormat="1" ht="16.5" customHeight="1">
      <c r="B261" s="32"/>
      <c r="C261" s="132" t="s">
        <v>467</v>
      </c>
      <c r="D261" s="132" t="s">
        <v>156</v>
      </c>
      <c r="E261" s="133" t="s">
        <v>1383</v>
      </c>
      <c r="F261" s="134" t="s">
        <v>1384</v>
      </c>
      <c r="G261" s="135" t="s">
        <v>1166</v>
      </c>
      <c r="H261" s="136">
        <v>6</v>
      </c>
      <c r="I261" s="137"/>
      <c r="J261" s="138">
        <f>ROUND(I261*H261,2)</f>
        <v>0</v>
      </c>
      <c r="K261" s="134" t="s">
        <v>1</v>
      </c>
      <c r="L261" s="32"/>
      <c r="M261" s="139" t="s">
        <v>1</v>
      </c>
      <c r="N261" s="140" t="s">
        <v>45</v>
      </c>
      <c r="P261" s="141">
        <f>O261*H261</f>
        <v>0</v>
      </c>
      <c r="Q261" s="141">
        <v>0</v>
      </c>
      <c r="R261" s="141">
        <f>Q261*H261</f>
        <v>0</v>
      </c>
      <c r="S261" s="141">
        <v>0</v>
      </c>
      <c r="T261" s="142">
        <f>S261*H261</f>
        <v>0</v>
      </c>
      <c r="AR261" s="143" t="s">
        <v>535</v>
      </c>
      <c r="AT261" s="143" t="s">
        <v>156</v>
      </c>
      <c r="AU261" s="143" t="s">
        <v>162</v>
      </c>
      <c r="AY261" s="17" t="s">
        <v>152</v>
      </c>
      <c r="BE261" s="144">
        <f>IF(N261="základní",J261,0)</f>
        <v>0</v>
      </c>
      <c r="BF261" s="144">
        <f>IF(N261="snížená",J261,0)</f>
        <v>0</v>
      </c>
      <c r="BG261" s="144">
        <f>IF(N261="zákl. přenesená",J261,0)</f>
        <v>0</v>
      </c>
      <c r="BH261" s="144">
        <f>IF(N261="sníž. přenesená",J261,0)</f>
        <v>0</v>
      </c>
      <c r="BI261" s="144">
        <f>IF(N261="nulová",J261,0)</f>
        <v>0</v>
      </c>
      <c r="BJ261" s="17" t="s">
        <v>88</v>
      </c>
      <c r="BK261" s="144">
        <f>ROUND(I261*H261,2)</f>
        <v>0</v>
      </c>
      <c r="BL261" s="17" t="s">
        <v>535</v>
      </c>
      <c r="BM261" s="143" t="s">
        <v>1385</v>
      </c>
    </row>
    <row r="262" spans="2:65" s="13" customFormat="1" ht="11.25">
      <c r="B262" s="152"/>
      <c r="D262" s="146" t="s">
        <v>164</v>
      </c>
      <c r="E262" s="153" t="s">
        <v>1</v>
      </c>
      <c r="F262" s="154" t="s">
        <v>196</v>
      </c>
      <c r="H262" s="155">
        <v>6</v>
      </c>
      <c r="I262" s="156"/>
      <c r="L262" s="152"/>
      <c r="M262" s="157"/>
      <c r="T262" s="158"/>
      <c r="AT262" s="153" t="s">
        <v>164</v>
      </c>
      <c r="AU262" s="153" t="s">
        <v>162</v>
      </c>
      <c r="AV262" s="13" t="s">
        <v>90</v>
      </c>
      <c r="AW262" s="13" t="s">
        <v>34</v>
      </c>
      <c r="AX262" s="13" t="s">
        <v>88</v>
      </c>
      <c r="AY262" s="153" t="s">
        <v>152</v>
      </c>
    </row>
    <row r="263" spans="2:65" s="1" customFormat="1" ht="16.5" customHeight="1">
      <c r="B263" s="32"/>
      <c r="C263" s="132" t="s">
        <v>472</v>
      </c>
      <c r="D263" s="132" t="s">
        <v>156</v>
      </c>
      <c r="E263" s="133" t="s">
        <v>1386</v>
      </c>
      <c r="F263" s="134" t="s">
        <v>1387</v>
      </c>
      <c r="G263" s="135" t="s">
        <v>1388</v>
      </c>
      <c r="H263" s="136">
        <v>6</v>
      </c>
      <c r="I263" s="137"/>
      <c r="J263" s="138">
        <f>ROUND(I263*H263,2)</f>
        <v>0</v>
      </c>
      <c r="K263" s="134" t="s">
        <v>160</v>
      </c>
      <c r="L263" s="32"/>
      <c r="M263" s="139" t="s">
        <v>1</v>
      </c>
      <c r="N263" s="140" t="s">
        <v>45</v>
      </c>
      <c r="P263" s="141">
        <f>O263*H263</f>
        <v>0</v>
      </c>
      <c r="Q263" s="141">
        <v>0</v>
      </c>
      <c r="R263" s="141">
        <f>Q263*H263</f>
        <v>0</v>
      </c>
      <c r="S263" s="141">
        <v>0</v>
      </c>
      <c r="T263" s="142">
        <f>S263*H263</f>
        <v>0</v>
      </c>
      <c r="AR263" s="143" t="s">
        <v>535</v>
      </c>
      <c r="AT263" s="143" t="s">
        <v>156</v>
      </c>
      <c r="AU263" s="143" t="s">
        <v>162</v>
      </c>
      <c r="AY263" s="17" t="s">
        <v>152</v>
      </c>
      <c r="BE263" s="144">
        <f>IF(N263="základní",J263,0)</f>
        <v>0</v>
      </c>
      <c r="BF263" s="144">
        <f>IF(N263="snížená",J263,0)</f>
        <v>0</v>
      </c>
      <c r="BG263" s="144">
        <f>IF(N263="zákl. přenesená",J263,0)</f>
        <v>0</v>
      </c>
      <c r="BH263" s="144">
        <f>IF(N263="sníž. přenesená",J263,0)</f>
        <v>0</v>
      </c>
      <c r="BI263" s="144">
        <f>IF(N263="nulová",J263,0)</f>
        <v>0</v>
      </c>
      <c r="BJ263" s="17" t="s">
        <v>88</v>
      </c>
      <c r="BK263" s="144">
        <f>ROUND(I263*H263,2)</f>
        <v>0</v>
      </c>
      <c r="BL263" s="17" t="s">
        <v>535</v>
      </c>
      <c r="BM263" s="143" t="s">
        <v>1389</v>
      </c>
    </row>
    <row r="264" spans="2:65" s="13" customFormat="1" ht="11.25">
      <c r="B264" s="152"/>
      <c r="D264" s="146" t="s">
        <v>164</v>
      </c>
      <c r="E264" s="153" t="s">
        <v>1</v>
      </c>
      <c r="F264" s="154" t="s">
        <v>196</v>
      </c>
      <c r="H264" s="155">
        <v>6</v>
      </c>
      <c r="I264" s="156"/>
      <c r="L264" s="152"/>
      <c r="M264" s="157"/>
      <c r="T264" s="158"/>
      <c r="AT264" s="153" t="s">
        <v>164</v>
      </c>
      <c r="AU264" s="153" t="s">
        <v>162</v>
      </c>
      <c r="AV264" s="13" t="s">
        <v>90</v>
      </c>
      <c r="AW264" s="13" t="s">
        <v>34</v>
      </c>
      <c r="AX264" s="13" t="s">
        <v>88</v>
      </c>
      <c r="AY264" s="153" t="s">
        <v>152</v>
      </c>
    </row>
    <row r="265" spans="2:65" s="11" customFormat="1" ht="20.85" customHeight="1">
      <c r="B265" s="120"/>
      <c r="D265" s="121" t="s">
        <v>79</v>
      </c>
      <c r="E265" s="130" t="s">
        <v>1390</v>
      </c>
      <c r="F265" s="130" t="s">
        <v>1391</v>
      </c>
      <c r="I265" s="123"/>
      <c r="J265" s="131">
        <f>BK265</f>
        <v>0</v>
      </c>
      <c r="L265" s="120"/>
      <c r="M265" s="125"/>
      <c r="P265" s="126">
        <f>SUM(P266:P279)</f>
        <v>0</v>
      </c>
      <c r="R265" s="126">
        <f>SUM(R266:R279)</f>
        <v>4.6899999999999997E-3</v>
      </c>
      <c r="T265" s="127">
        <f>SUM(T266:T279)</f>
        <v>0</v>
      </c>
      <c r="AR265" s="121" t="s">
        <v>162</v>
      </c>
      <c r="AT265" s="128" t="s">
        <v>79</v>
      </c>
      <c r="AU265" s="128" t="s">
        <v>90</v>
      </c>
      <c r="AY265" s="121" t="s">
        <v>152</v>
      </c>
      <c r="BK265" s="129">
        <f>SUM(BK266:BK279)</f>
        <v>0</v>
      </c>
    </row>
    <row r="266" spans="2:65" s="1" customFormat="1" ht="33" customHeight="1">
      <c r="B266" s="32"/>
      <c r="C266" s="132" t="s">
        <v>478</v>
      </c>
      <c r="D266" s="132" t="s">
        <v>156</v>
      </c>
      <c r="E266" s="133" t="s">
        <v>1392</v>
      </c>
      <c r="F266" s="134" t="s">
        <v>1393</v>
      </c>
      <c r="G266" s="135" t="s">
        <v>401</v>
      </c>
      <c r="H266" s="136">
        <v>2</v>
      </c>
      <c r="I266" s="137"/>
      <c r="J266" s="138">
        <f>ROUND(I266*H266,2)</f>
        <v>0</v>
      </c>
      <c r="K266" s="134" t="s">
        <v>160</v>
      </c>
      <c r="L266" s="32"/>
      <c r="M266" s="139" t="s">
        <v>1</v>
      </c>
      <c r="N266" s="140" t="s">
        <v>45</v>
      </c>
      <c r="P266" s="141">
        <f>O266*H266</f>
        <v>0</v>
      </c>
      <c r="Q266" s="141">
        <v>0</v>
      </c>
      <c r="R266" s="141">
        <f>Q266*H266</f>
        <v>0</v>
      </c>
      <c r="S266" s="141">
        <v>0</v>
      </c>
      <c r="T266" s="142">
        <f>S266*H266</f>
        <v>0</v>
      </c>
      <c r="AR266" s="143" t="s">
        <v>535</v>
      </c>
      <c r="AT266" s="143" t="s">
        <v>156</v>
      </c>
      <c r="AU266" s="143" t="s">
        <v>162</v>
      </c>
      <c r="AY266" s="17" t="s">
        <v>152</v>
      </c>
      <c r="BE266" s="144">
        <f>IF(N266="základní",J266,0)</f>
        <v>0</v>
      </c>
      <c r="BF266" s="144">
        <f>IF(N266="snížená",J266,0)</f>
        <v>0</v>
      </c>
      <c r="BG266" s="144">
        <f>IF(N266="zákl. přenesená",J266,0)</f>
        <v>0</v>
      </c>
      <c r="BH266" s="144">
        <f>IF(N266="sníž. přenesená",J266,0)</f>
        <v>0</v>
      </c>
      <c r="BI266" s="144">
        <f>IF(N266="nulová",J266,0)</f>
        <v>0</v>
      </c>
      <c r="BJ266" s="17" t="s">
        <v>88</v>
      </c>
      <c r="BK266" s="144">
        <f>ROUND(I266*H266,2)</f>
        <v>0</v>
      </c>
      <c r="BL266" s="17" t="s">
        <v>535</v>
      </c>
      <c r="BM266" s="143" t="s">
        <v>1394</v>
      </c>
    </row>
    <row r="267" spans="2:65" s="13" customFormat="1" ht="11.25">
      <c r="B267" s="152"/>
      <c r="D267" s="146" t="s">
        <v>164</v>
      </c>
      <c r="E267" s="153" t="s">
        <v>1</v>
      </c>
      <c r="F267" s="154" t="s">
        <v>90</v>
      </c>
      <c r="H267" s="155">
        <v>2</v>
      </c>
      <c r="I267" s="156"/>
      <c r="L267" s="152"/>
      <c r="M267" s="157"/>
      <c r="T267" s="158"/>
      <c r="AT267" s="153" t="s">
        <v>164</v>
      </c>
      <c r="AU267" s="153" t="s">
        <v>162</v>
      </c>
      <c r="AV267" s="13" t="s">
        <v>90</v>
      </c>
      <c r="AW267" s="13" t="s">
        <v>34</v>
      </c>
      <c r="AX267" s="13" t="s">
        <v>88</v>
      </c>
      <c r="AY267" s="153" t="s">
        <v>152</v>
      </c>
    </row>
    <row r="268" spans="2:65" s="1" customFormat="1" ht="16.5" customHeight="1">
      <c r="B268" s="32"/>
      <c r="C268" s="173" t="s">
        <v>484</v>
      </c>
      <c r="D268" s="173" t="s">
        <v>247</v>
      </c>
      <c r="E268" s="174" t="s">
        <v>1395</v>
      </c>
      <c r="F268" s="175" t="s">
        <v>1396</v>
      </c>
      <c r="G268" s="176" t="s">
        <v>401</v>
      </c>
      <c r="H268" s="177">
        <v>2</v>
      </c>
      <c r="I268" s="178"/>
      <c r="J268" s="179">
        <f>ROUND(I268*H268,2)</f>
        <v>0</v>
      </c>
      <c r="K268" s="175" t="s">
        <v>1</v>
      </c>
      <c r="L268" s="180"/>
      <c r="M268" s="181" t="s">
        <v>1</v>
      </c>
      <c r="N268" s="182" t="s">
        <v>45</v>
      </c>
      <c r="P268" s="141">
        <f>O268*H268</f>
        <v>0</v>
      </c>
      <c r="Q268" s="141">
        <v>4.2000000000000002E-4</v>
      </c>
      <c r="R268" s="141">
        <f>Q268*H268</f>
        <v>8.4000000000000003E-4</v>
      </c>
      <c r="S268" s="141">
        <v>0</v>
      </c>
      <c r="T268" s="142">
        <f>S268*H268</f>
        <v>0</v>
      </c>
      <c r="AR268" s="143" t="s">
        <v>1335</v>
      </c>
      <c r="AT268" s="143" t="s">
        <v>247</v>
      </c>
      <c r="AU268" s="143" t="s">
        <v>162</v>
      </c>
      <c r="AY268" s="17" t="s">
        <v>152</v>
      </c>
      <c r="BE268" s="144">
        <f>IF(N268="základní",J268,0)</f>
        <v>0</v>
      </c>
      <c r="BF268" s="144">
        <f>IF(N268="snížená",J268,0)</f>
        <v>0</v>
      </c>
      <c r="BG268" s="144">
        <f>IF(N268="zákl. přenesená",J268,0)</f>
        <v>0</v>
      </c>
      <c r="BH268" s="144">
        <f>IF(N268="sníž. přenesená",J268,0)</f>
        <v>0</v>
      </c>
      <c r="BI268" s="144">
        <f>IF(N268="nulová",J268,0)</f>
        <v>0</v>
      </c>
      <c r="BJ268" s="17" t="s">
        <v>88</v>
      </c>
      <c r="BK268" s="144">
        <f>ROUND(I268*H268,2)</f>
        <v>0</v>
      </c>
      <c r="BL268" s="17" t="s">
        <v>535</v>
      </c>
      <c r="BM268" s="143" t="s">
        <v>1397</v>
      </c>
    </row>
    <row r="269" spans="2:65" s="1" customFormat="1" ht="24.2" customHeight="1">
      <c r="B269" s="32"/>
      <c r="C269" s="132" t="s">
        <v>493</v>
      </c>
      <c r="D269" s="132" t="s">
        <v>156</v>
      </c>
      <c r="E269" s="133" t="s">
        <v>1330</v>
      </c>
      <c r="F269" s="134" t="s">
        <v>1331</v>
      </c>
      <c r="G269" s="135" t="s">
        <v>401</v>
      </c>
      <c r="H269" s="136">
        <v>2</v>
      </c>
      <c r="I269" s="137"/>
      <c r="J269" s="138">
        <f>ROUND(I269*H269,2)</f>
        <v>0</v>
      </c>
      <c r="K269" s="134" t="s">
        <v>160</v>
      </c>
      <c r="L269" s="32"/>
      <c r="M269" s="139" t="s">
        <v>1</v>
      </c>
      <c r="N269" s="140" t="s">
        <v>45</v>
      </c>
      <c r="P269" s="141">
        <f>O269*H269</f>
        <v>0</v>
      </c>
      <c r="Q269" s="141">
        <v>0</v>
      </c>
      <c r="R269" s="141">
        <f>Q269*H269</f>
        <v>0</v>
      </c>
      <c r="S269" s="141">
        <v>0</v>
      </c>
      <c r="T269" s="142">
        <f>S269*H269</f>
        <v>0</v>
      </c>
      <c r="AR269" s="143" t="s">
        <v>535</v>
      </c>
      <c r="AT269" s="143" t="s">
        <v>156</v>
      </c>
      <c r="AU269" s="143" t="s">
        <v>162</v>
      </c>
      <c r="AY269" s="17" t="s">
        <v>152</v>
      </c>
      <c r="BE269" s="144">
        <f>IF(N269="základní",J269,0)</f>
        <v>0</v>
      </c>
      <c r="BF269" s="144">
        <f>IF(N269="snížená",J269,0)</f>
        <v>0</v>
      </c>
      <c r="BG269" s="144">
        <f>IF(N269="zákl. přenesená",J269,0)</f>
        <v>0</v>
      </c>
      <c r="BH269" s="144">
        <f>IF(N269="sníž. přenesená",J269,0)</f>
        <v>0</v>
      </c>
      <c r="BI269" s="144">
        <f>IF(N269="nulová",J269,0)</f>
        <v>0</v>
      </c>
      <c r="BJ269" s="17" t="s">
        <v>88</v>
      </c>
      <c r="BK269" s="144">
        <f>ROUND(I269*H269,2)</f>
        <v>0</v>
      </c>
      <c r="BL269" s="17" t="s">
        <v>535</v>
      </c>
      <c r="BM269" s="143" t="s">
        <v>1398</v>
      </c>
    </row>
    <row r="270" spans="2:65" s="1" customFormat="1" ht="16.5" customHeight="1">
      <c r="B270" s="32"/>
      <c r="C270" s="173" t="s">
        <v>501</v>
      </c>
      <c r="D270" s="173" t="s">
        <v>247</v>
      </c>
      <c r="E270" s="174" t="s">
        <v>1316</v>
      </c>
      <c r="F270" s="175" t="s">
        <v>1317</v>
      </c>
      <c r="G270" s="176" t="s">
        <v>401</v>
      </c>
      <c r="H270" s="177">
        <v>1</v>
      </c>
      <c r="I270" s="178"/>
      <c r="J270" s="179">
        <f>ROUND(I270*H270,2)</f>
        <v>0</v>
      </c>
      <c r="K270" s="175" t="s">
        <v>160</v>
      </c>
      <c r="L270" s="180"/>
      <c r="M270" s="181" t="s">
        <v>1</v>
      </c>
      <c r="N270" s="182" t="s">
        <v>45</v>
      </c>
      <c r="P270" s="141">
        <f>O270*H270</f>
        <v>0</v>
      </c>
      <c r="Q270" s="141">
        <v>1.2999999999999999E-4</v>
      </c>
      <c r="R270" s="141">
        <f>Q270*H270</f>
        <v>1.2999999999999999E-4</v>
      </c>
      <c r="S270" s="141">
        <v>0</v>
      </c>
      <c r="T270" s="142">
        <f>S270*H270</f>
        <v>0</v>
      </c>
      <c r="AR270" s="143" t="s">
        <v>1335</v>
      </c>
      <c r="AT270" s="143" t="s">
        <v>247</v>
      </c>
      <c r="AU270" s="143" t="s">
        <v>162</v>
      </c>
      <c r="AY270" s="17" t="s">
        <v>152</v>
      </c>
      <c r="BE270" s="144">
        <f>IF(N270="základní",J270,0)</f>
        <v>0</v>
      </c>
      <c r="BF270" s="144">
        <f>IF(N270="snížená",J270,0)</f>
        <v>0</v>
      </c>
      <c r="BG270" s="144">
        <f>IF(N270="zákl. přenesená",J270,0)</f>
        <v>0</v>
      </c>
      <c r="BH270" s="144">
        <f>IF(N270="sníž. přenesená",J270,0)</f>
        <v>0</v>
      </c>
      <c r="BI270" s="144">
        <f>IF(N270="nulová",J270,0)</f>
        <v>0</v>
      </c>
      <c r="BJ270" s="17" t="s">
        <v>88</v>
      </c>
      <c r="BK270" s="144">
        <f>ROUND(I270*H270,2)</f>
        <v>0</v>
      </c>
      <c r="BL270" s="17" t="s">
        <v>535</v>
      </c>
      <c r="BM270" s="143" t="s">
        <v>1399</v>
      </c>
    </row>
    <row r="271" spans="2:65" s="1" customFormat="1" ht="37.9" customHeight="1">
      <c r="B271" s="32"/>
      <c r="C271" s="132" t="s">
        <v>507</v>
      </c>
      <c r="D271" s="132" t="s">
        <v>156</v>
      </c>
      <c r="E271" s="133" t="s">
        <v>1400</v>
      </c>
      <c r="F271" s="134" t="s">
        <v>1401</v>
      </c>
      <c r="G271" s="135" t="s">
        <v>401</v>
      </c>
      <c r="H271" s="136">
        <v>4</v>
      </c>
      <c r="I271" s="137"/>
      <c r="J271" s="138">
        <f>ROUND(I271*H271,2)</f>
        <v>0</v>
      </c>
      <c r="K271" s="134" t="s">
        <v>160</v>
      </c>
      <c r="L271" s="32"/>
      <c r="M271" s="139" t="s">
        <v>1</v>
      </c>
      <c r="N271" s="140" t="s">
        <v>45</v>
      </c>
      <c r="P271" s="141">
        <f>O271*H271</f>
        <v>0</v>
      </c>
      <c r="Q271" s="141">
        <v>0</v>
      </c>
      <c r="R271" s="141">
        <f>Q271*H271</f>
        <v>0</v>
      </c>
      <c r="S271" s="141">
        <v>0</v>
      </c>
      <c r="T271" s="142">
        <f>S271*H271</f>
        <v>0</v>
      </c>
      <c r="AR271" s="143" t="s">
        <v>535</v>
      </c>
      <c r="AT271" s="143" t="s">
        <v>156</v>
      </c>
      <c r="AU271" s="143" t="s">
        <v>162</v>
      </c>
      <c r="AY271" s="17" t="s">
        <v>152</v>
      </c>
      <c r="BE271" s="144">
        <f>IF(N271="základní",J271,0)</f>
        <v>0</v>
      </c>
      <c r="BF271" s="144">
        <f>IF(N271="snížená",J271,0)</f>
        <v>0</v>
      </c>
      <c r="BG271" s="144">
        <f>IF(N271="zákl. přenesená",J271,0)</f>
        <v>0</v>
      </c>
      <c r="BH271" s="144">
        <f>IF(N271="sníž. přenesená",J271,0)</f>
        <v>0</v>
      </c>
      <c r="BI271" s="144">
        <f>IF(N271="nulová",J271,0)</f>
        <v>0</v>
      </c>
      <c r="BJ271" s="17" t="s">
        <v>88</v>
      </c>
      <c r="BK271" s="144">
        <f>ROUND(I271*H271,2)</f>
        <v>0</v>
      </c>
      <c r="BL271" s="17" t="s">
        <v>535</v>
      </c>
      <c r="BM271" s="143" t="s">
        <v>1402</v>
      </c>
    </row>
    <row r="272" spans="2:65" s="13" customFormat="1" ht="11.25">
      <c r="B272" s="152"/>
      <c r="D272" s="146" t="s">
        <v>164</v>
      </c>
      <c r="E272" s="153" t="s">
        <v>1</v>
      </c>
      <c r="F272" s="154" t="s">
        <v>161</v>
      </c>
      <c r="H272" s="155">
        <v>4</v>
      </c>
      <c r="I272" s="156"/>
      <c r="L272" s="152"/>
      <c r="M272" s="157"/>
      <c r="T272" s="158"/>
      <c r="AT272" s="153" t="s">
        <v>164</v>
      </c>
      <c r="AU272" s="153" t="s">
        <v>162</v>
      </c>
      <c r="AV272" s="13" t="s">
        <v>90</v>
      </c>
      <c r="AW272" s="13" t="s">
        <v>34</v>
      </c>
      <c r="AX272" s="13" t="s">
        <v>88</v>
      </c>
      <c r="AY272" s="153" t="s">
        <v>152</v>
      </c>
    </row>
    <row r="273" spans="2:65" s="1" customFormat="1" ht="16.5" customHeight="1">
      <c r="B273" s="32"/>
      <c r="C273" s="173" t="s">
        <v>514</v>
      </c>
      <c r="D273" s="173" t="s">
        <v>247</v>
      </c>
      <c r="E273" s="174" t="s">
        <v>1403</v>
      </c>
      <c r="F273" s="175" t="s">
        <v>1404</v>
      </c>
      <c r="G273" s="176" t="s">
        <v>401</v>
      </c>
      <c r="H273" s="177">
        <v>4</v>
      </c>
      <c r="I273" s="178"/>
      <c r="J273" s="179">
        <f>ROUND(I273*H273,2)</f>
        <v>0</v>
      </c>
      <c r="K273" s="175" t="s">
        <v>1</v>
      </c>
      <c r="L273" s="180"/>
      <c r="M273" s="181" t="s">
        <v>1</v>
      </c>
      <c r="N273" s="182" t="s">
        <v>45</v>
      </c>
      <c r="P273" s="141">
        <f>O273*H273</f>
        <v>0</v>
      </c>
      <c r="Q273" s="141">
        <v>5.6999999999999998E-4</v>
      </c>
      <c r="R273" s="141">
        <f>Q273*H273</f>
        <v>2.2799999999999999E-3</v>
      </c>
      <c r="S273" s="141">
        <v>0</v>
      </c>
      <c r="T273" s="142">
        <f>S273*H273</f>
        <v>0</v>
      </c>
      <c r="AR273" s="143" t="s">
        <v>1335</v>
      </c>
      <c r="AT273" s="143" t="s">
        <v>247</v>
      </c>
      <c r="AU273" s="143" t="s">
        <v>162</v>
      </c>
      <c r="AY273" s="17" t="s">
        <v>152</v>
      </c>
      <c r="BE273" s="144">
        <f>IF(N273="základní",J273,0)</f>
        <v>0</v>
      </c>
      <c r="BF273" s="144">
        <f>IF(N273="snížená",J273,0)</f>
        <v>0</v>
      </c>
      <c r="BG273" s="144">
        <f>IF(N273="zákl. přenesená",J273,0)</f>
        <v>0</v>
      </c>
      <c r="BH273" s="144">
        <f>IF(N273="sníž. přenesená",J273,0)</f>
        <v>0</v>
      </c>
      <c r="BI273" s="144">
        <f>IF(N273="nulová",J273,0)</f>
        <v>0</v>
      </c>
      <c r="BJ273" s="17" t="s">
        <v>88</v>
      </c>
      <c r="BK273" s="144">
        <f>ROUND(I273*H273,2)</f>
        <v>0</v>
      </c>
      <c r="BL273" s="17" t="s">
        <v>535</v>
      </c>
      <c r="BM273" s="143" t="s">
        <v>1405</v>
      </c>
    </row>
    <row r="274" spans="2:65" s="1" customFormat="1" ht="29.25">
      <c r="B274" s="32"/>
      <c r="D274" s="146" t="s">
        <v>1406</v>
      </c>
      <c r="F274" s="188" t="s">
        <v>1407</v>
      </c>
      <c r="I274" s="189"/>
      <c r="L274" s="32"/>
      <c r="M274" s="190"/>
      <c r="T274" s="56"/>
      <c r="AT274" s="17" t="s">
        <v>1406</v>
      </c>
      <c r="AU274" s="17" t="s">
        <v>162</v>
      </c>
    </row>
    <row r="275" spans="2:65" s="13" customFormat="1" ht="11.25">
      <c r="B275" s="152"/>
      <c r="D275" s="146" t="s">
        <v>164</v>
      </c>
      <c r="E275" s="153" t="s">
        <v>1</v>
      </c>
      <c r="F275" s="154" t="s">
        <v>161</v>
      </c>
      <c r="H275" s="155">
        <v>4</v>
      </c>
      <c r="I275" s="156"/>
      <c r="L275" s="152"/>
      <c r="M275" s="157"/>
      <c r="T275" s="158"/>
      <c r="AT275" s="153" t="s">
        <v>164</v>
      </c>
      <c r="AU275" s="153" t="s">
        <v>162</v>
      </c>
      <c r="AV275" s="13" t="s">
        <v>90</v>
      </c>
      <c r="AW275" s="13" t="s">
        <v>34</v>
      </c>
      <c r="AX275" s="13" t="s">
        <v>88</v>
      </c>
      <c r="AY275" s="153" t="s">
        <v>152</v>
      </c>
    </row>
    <row r="276" spans="2:65" s="1" customFormat="1" ht="24.2" customHeight="1">
      <c r="B276" s="32"/>
      <c r="C276" s="132" t="s">
        <v>521</v>
      </c>
      <c r="D276" s="132" t="s">
        <v>156</v>
      </c>
      <c r="E276" s="133" t="s">
        <v>1346</v>
      </c>
      <c r="F276" s="134" t="s">
        <v>1347</v>
      </c>
      <c r="G276" s="135" t="s">
        <v>401</v>
      </c>
      <c r="H276" s="136">
        <v>2</v>
      </c>
      <c r="I276" s="137"/>
      <c r="J276" s="138">
        <f>ROUND(I276*H276,2)</f>
        <v>0</v>
      </c>
      <c r="K276" s="134" t="s">
        <v>160</v>
      </c>
      <c r="L276" s="32"/>
      <c r="M276" s="139" t="s">
        <v>1</v>
      </c>
      <c r="N276" s="140" t="s">
        <v>45</v>
      </c>
      <c r="P276" s="141">
        <f>O276*H276</f>
        <v>0</v>
      </c>
      <c r="Q276" s="141">
        <v>0</v>
      </c>
      <c r="R276" s="141">
        <f>Q276*H276</f>
        <v>0</v>
      </c>
      <c r="S276" s="141">
        <v>0</v>
      </c>
      <c r="T276" s="142">
        <f>S276*H276</f>
        <v>0</v>
      </c>
      <c r="AR276" s="143" t="s">
        <v>535</v>
      </c>
      <c r="AT276" s="143" t="s">
        <v>156</v>
      </c>
      <c r="AU276" s="143" t="s">
        <v>162</v>
      </c>
      <c r="AY276" s="17" t="s">
        <v>152</v>
      </c>
      <c r="BE276" s="144">
        <f>IF(N276="základní",J276,0)</f>
        <v>0</v>
      </c>
      <c r="BF276" s="144">
        <f>IF(N276="snížená",J276,0)</f>
        <v>0</v>
      </c>
      <c r="BG276" s="144">
        <f>IF(N276="zákl. přenesená",J276,0)</f>
        <v>0</v>
      </c>
      <c r="BH276" s="144">
        <f>IF(N276="sníž. přenesená",J276,0)</f>
        <v>0</v>
      </c>
      <c r="BI276" s="144">
        <f>IF(N276="nulová",J276,0)</f>
        <v>0</v>
      </c>
      <c r="BJ276" s="17" t="s">
        <v>88</v>
      </c>
      <c r="BK276" s="144">
        <f>ROUND(I276*H276,2)</f>
        <v>0</v>
      </c>
      <c r="BL276" s="17" t="s">
        <v>535</v>
      </c>
      <c r="BM276" s="143" t="s">
        <v>1408</v>
      </c>
    </row>
    <row r="277" spans="2:65" s="13" customFormat="1" ht="11.25">
      <c r="B277" s="152"/>
      <c r="D277" s="146" t="s">
        <v>164</v>
      </c>
      <c r="E277" s="153" t="s">
        <v>1</v>
      </c>
      <c r="F277" s="154" t="s">
        <v>90</v>
      </c>
      <c r="H277" s="155">
        <v>2</v>
      </c>
      <c r="I277" s="156"/>
      <c r="L277" s="152"/>
      <c r="M277" s="157"/>
      <c r="T277" s="158"/>
      <c r="AT277" s="153" t="s">
        <v>164</v>
      </c>
      <c r="AU277" s="153" t="s">
        <v>162</v>
      </c>
      <c r="AV277" s="13" t="s">
        <v>90</v>
      </c>
      <c r="AW277" s="13" t="s">
        <v>34</v>
      </c>
      <c r="AX277" s="13" t="s">
        <v>88</v>
      </c>
      <c r="AY277" s="153" t="s">
        <v>152</v>
      </c>
    </row>
    <row r="278" spans="2:65" s="1" customFormat="1" ht="16.5" customHeight="1">
      <c r="B278" s="32"/>
      <c r="C278" s="173" t="s">
        <v>527</v>
      </c>
      <c r="D278" s="173" t="s">
        <v>247</v>
      </c>
      <c r="E278" s="174" t="s">
        <v>1327</v>
      </c>
      <c r="F278" s="175" t="s">
        <v>1328</v>
      </c>
      <c r="G278" s="176" t="s">
        <v>401</v>
      </c>
      <c r="H278" s="177">
        <v>2</v>
      </c>
      <c r="I278" s="178"/>
      <c r="J278" s="179">
        <f>ROUND(I278*H278,2)</f>
        <v>0</v>
      </c>
      <c r="K278" s="175" t="s">
        <v>160</v>
      </c>
      <c r="L278" s="180"/>
      <c r="M278" s="181" t="s">
        <v>1</v>
      </c>
      <c r="N278" s="182" t="s">
        <v>45</v>
      </c>
      <c r="P278" s="141">
        <f>O278*H278</f>
        <v>0</v>
      </c>
      <c r="Q278" s="141">
        <v>7.2000000000000005E-4</v>
      </c>
      <c r="R278" s="141">
        <f>Q278*H278</f>
        <v>1.4400000000000001E-3</v>
      </c>
      <c r="S278" s="141">
        <v>0</v>
      </c>
      <c r="T278" s="142">
        <f>S278*H278</f>
        <v>0</v>
      </c>
      <c r="AR278" s="143" t="s">
        <v>1335</v>
      </c>
      <c r="AT278" s="143" t="s">
        <v>247</v>
      </c>
      <c r="AU278" s="143" t="s">
        <v>162</v>
      </c>
      <c r="AY278" s="17" t="s">
        <v>152</v>
      </c>
      <c r="BE278" s="144">
        <f>IF(N278="základní",J278,0)</f>
        <v>0</v>
      </c>
      <c r="BF278" s="144">
        <f>IF(N278="snížená",J278,0)</f>
        <v>0</v>
      </c>
      <c r="BG278" s="144">
        <f>IF(N278="zákl. přenesená",J278,0)</f>
        <v>0</v>
      </c>
      <c r="BH278" s="144">
        <f>IF(N278="sníž. přenesená",J278,0)</f>
        <v>0</v>
      </c>
      <c r="BI278" s="144">
        <f>IF(N278="nulová",J278,0)</f>
        <v>0</v>
      </c>
      <c r="BJ278" s="17" t="s">
        <v>88</v>
      </c>
      <c r="BK278" s="144">
        <f>ROUND(I278*H278,2)</f>
        <v>0</v>
      </c>
      <c r="BL278" s="17" t="s">
        <v>535</v>
      </c>
      <c r="BM278" s="143" t="s">
        <v>1409</v>
      </c>
    </row>
    <row r="279" spans="2:65" s="13" customFormat="1" ht="11.25">
      <c r="B279" s="152"/>
      <c r="D279" s="146" t="s">
        <v>164</v>
      </c>
      <c r="E279" s="153" t="s">
        <v>1</v>
      </c>
      <c r="F279" s="154" t="s">
        <v>90</v>
      </c>
      <c r="H279" s="155">
        <v>2</v>
      </c>
      <c r="I279" s="156"/>
      <c r="L279" s="152"/>
      <c r="M279" s="157"/>
      <c r="T279" s="158"/>
      <c r="AT279" s="153" t="s">
        <v>164</v>
      </c>
      <c r="AU279" s="153" t="s">
        <v>162</v>
      </c>
      <c r="AV279" s="13" t="s">
        <v>90</v>
      </c>
      <c r="AW279" s="13" t="s">
        <v>34</v>
      </c>
      <c r="AX279" s="13" t="s">
        <v>88</v>
      </c>
      <c r="AY279" s="153" t="s">
        <v>152</v>
      </c>
    </row>
    <row r="280" spans="2:65" s="11" customFormat="1" ht="20.85" customHeight="1">
      <c r="B280" s="120"/>
      <c r="D280" s="121" t="s">
        <v>79</v>
      </c>
      <c r="E280" s="130" t="s">
        <v>1410</v>
      </c>
      <c r="F280" s="130" t="s">
        <v>1411</v>
      </c>
      <c r="I280" s="123"/>
      <c r="J280" s="131">
        <f>BK280</f>
        <v>0</v>
      </c>
      <c r="L280" s="120"/>
      <c r="M280" s="125"/>
      <c r="P280" s="126">
        <f>SUM(P281:P314)</f>
        <v>0</v>
      </c>
      <c r="R280" s="126">
        <f>SUM(R281:R314)</f>
        <v>8.5359999999999991E-2</v>
      </c>
      <c r="T280" s="127">
        <f>SUM(T281:T314)</f>
        <v>0</v>
      </c>
      <c r="AR280" s="121" t="s">
        <v>162</v>
      </c>
      <c r="AT280" s="128" t="s">
        <v>79</v>
      </c>
      <c r="AU280" s="128" t="s">
        <v>90</v>
      </c>
      <c r="AY280" s="121" t="s">
        <v>152</v>
      </c>
      <c r="BK280" s="129">
        <f>SUM(BK281:BK314)</f>
        <v>0</v>
      </c>
    </row>
    <row r="281" spans="2:65" s="1" customFormat="1" ht="16.5" customHeight="1">
      <c r="B281" s="32"/>
      <c r="C281" s="132" t="s">
        <v>531</v>
      </c>
      <c r="D281" s="132" t="s">
        <v>156</v>
      </c>
      <c r="E281" s="133" t="s">
        <v>1412</v>
      </c>
      <c r="F281" s="134" t="s">
        <v>1413</v>
      </c>
      <c r="G281" s="135" t="s">
        <v>401</v>
      </c>
      <c r="H281" s="136">
        <v>20</v>
      </c>
      <c r="I281" s="137"/>
      <c r="J281" s="138">
        <f>ROUND(I281*H281,2)</f>
        <v>0</v>
      </c>
      <c r="K281" s="134" t="s">
        <v>160</v>
      </c>
      <c r="L281" s="32"/>
      <c r="M281" s="139" t="s">
        <v>1</v>
      </c>
      <c r="N281" s="140" t="s">
        <v>45</v>
      </c>
      <c r="P281" s="141">
        <f>O281*H281</f>
        <v>0</v>
      </c>
      <c r="Q281" s="141">
        <v>3.0000000000000001E-5</v>
      </c>
      <c r="R281" s="141">
        <f>Q281*H281</f>
        <v>6.0000000000000006E-4</v>
      </c>
      <c r="S281" s="141">
        <v>0</v>
      </c>
      <c r="T281" s="142">
        <f>S281*H281</f>
        <v>0</v>
      </c>
      <c r="AR281" s="143" t="s">
        <v>535</v>
      </c>
      <c r="AT281" s="143" t="s">
        <v>156</v>
      </c>
      <c r="AU281" s="143" t="s">
        <v>162</v>
      </c>
      <c r="AY281" s="17" t="s">
        <v>152</v>
      </c>
      <c r="BE281" s="144">
        <f>IF(N281="základní",J281,0)</f>
        <v>0</v>
      </c>
      <c r="BF281" s="144">
        <f>IF(N281="snížená",J281,0)</f>
        <v>0</v>
      </c>
      <c r="BG281" s="144">
        <f>IF(N281="zákl. přenesená",J281,0)</f>
        <v>0</v>
      </c>
      <c r="BH281" s="144">
        <f>IF(N281="sníž. přenesená",J281,0)</f>
        <v>0</v>
      </c>
      <c r="BI281" s="144">
        <f>IF(N281="nulová",J281,0)</f>
        <v>0</v>
      </c>
      <c r="BJ281" s="17" t="s">
        <v>88</v>
      </c>
      <c r="BK281" s="144">
        <f>ROUND(I281*H281,2)</f>
        <v>0</v>
      </c>
      <c r="BL281" s="17" t="s">
        <v>535</v>
      </c>
      <c r="BM281" s="143" t="s">
        <v>1414</v>
      </c>
    </row>
    <row r="282" spans="2:65" s="1" customFormat="1" ht="21.75" customHeight="1">
      <c r="B282" s="32"/>
      <c r="C282" s="173" t="s">
        <v>535</v>
      </c>
      <c r="D282" s="173" t="s">
        <v>247</v>
      </c>
      <c r="E282" s="174" t="s">
        <v>1415</v>
      </c>
      <c r="F282" s="175" t="s">
        <v>1416</v>
      </c>
      <c r="G282" s="176" t="s">
        <v>401</v>
      </c>
      <c r="H282" s="177">
        <v>8</v>
      </c>
      <c r="I282" s="178"/>
      <c r="J282" s="179">
        <f>ROUND(I282*H282,2)</f>
        <v>0</v>
      </c>
      <c r="K282" s="175" t="s">
        <v>1</v>
      </c>
      <c r="L282" s="180"/>
      <c r="M282" s="181" t="s">
        <v>1</v>
      </c>
      <c r="N282" s="182" t="s">
        <v>45</v>
      </c>
      <c r="P282" s="141">
        <f>O282*H282</f>
        <v>0</v>
      </c>
      <c r="Q282" s="141">
        <v>2.7999999999999998E-4</v>
      </c>
      <c r="R282" s="141">
        <f>Q282*H282</f>
        <v>2.2399999999999998E-3</v>
      </c>
      <c r="S282" s="141">
        <v>0</v>
      </c>
      <c r="T282" s="142">
        <f>S282*H282</f>
        <v>0</v>
      </c>
      <c r="AR282" s="143" t="s">
        <v>1335</v>
      </c>
      <c r="AT282" s="143" t="s">
        <v>247</v>
      </c>
      <c r="AU282" s="143" t="s">
        <v>162</v>
      </c>
      <c r="AY282" s="17" t="s">
        <v>152</v>
      </c>
      <c r="BE282" s="144">
        <f>IF(N282="základní",J282,0)</f>
        <v>0</v>
      </c>
      <c r="BF282" s="144">
        <f>IF(N282="snížená",J282,0)</f>
        <v>0</v>
      </c>
      <c r="BG282" s="144">
        <f>IF(N282="zákl. přenesená",J282,0)</f>
        <v>0</v>
      </c>
      <c r="BH282" s="144">
        <f>IF(N282="sníž. přenesená",J282,0)</f>
        <v>0</v>
      </c>
      <c r="BI282" s="144">
        <f>IF(N282="nulová",J282,0)</f>
        <v>0</v>
      </c>
      <c r="BJ282" s="17" t="s">
        <v>88</v>
      </c>
      <c r="BK282" s="144">
        <f>ROUND(I282*H282,2)</f>
        <v>0</v>
      </c>
      <c r="BL282" s="17" t="s">
        <v>535</v>
      </c>
      <c r="BM282" s="143" t="s">
        <v>1417</v>
      </c>
    </row>
    <row r="283" spans="2:65" s="13" customFormat="1" ht="11.25">
      <c r="B283" s="152"/>
      <c r="D283" s="146" t="s">
        <v>164</v>
      </c>
      <c r="E283" s="153" t="s">
        <v>1</v>
      </c>
      <c r="F283" s="154" t="s">
        <v>1418</v>
      </c>
      <c r="H283" s="155">
        <v>8</v>
      </c>
      <c r="I283" s="156"/>
      <c r="L283" s="152"/>
      <c r="M283" s="157"/>
      <c r="T283" s="158"/>
      <c r="AT283" s="153" t="s">
        <v>164</v>
      </c>
      <c r="AU283" s="153" t="s">
        <v>162</v>
      </c>
      <c r="AV283" s="13" t="s">
        <v>90</v>
      </c>
      <c r="AW283" s="13" t="s">
        <v>34</v>
      </c>
      <c r="AX283" s="13" t="s">
        <v>88</v>
      </c>
      <c r="AY283" s="153" t="s">
        <v>152</v>
      </c>
    </row>
    <row r="284" spans="2:65" s="1" customFormat="1" ht="16.5" customHeight="1">
      <c r="B284" s="32"/>
      <c r="C284" s="173" t="s">
        <v>539</v>
      </c>
      <c r="D284" s="173" t="s">
        <v>247</v>
      </c>
      <c r="E284" s="174" t="s">
        <v>1419</v>
      </c>
      <c r="F284" s="175" t="s">
        <v>1420</v>
      </c>
      <c r="G284" s="176" t="s">
        <v>401</v>
      </c>
      <c r="H284" s="177">
        <v>8</v>
      </c>
      <c r="I284" s="178"/>
      <c r="J284" s="179">
        <f>ROUND(I284*H284,2)</f>
        <v>0</v>
      </c>
      <c r="K284" s="175" t="s">
        <v>1</v>
      </c>
      <c r="L284" s="180"/>
      <c r="M284" s="181" t="s">
        <v>1</v>
      </c>
      <c r="N284" s="182" t="s">
        <v>45</v>
      </c>
      <c r="P284" s="141">
        <f>O284*H284</f>
        <v>0</v>
      </c>
      <c r="Q284" s="141">
        <v>1.0000000000000001E-5</v>
      </c>
      <c r="R284" s="141">
        <f>Q284*H284</f>
        <v>8.0000000000000007E-5</v>
      </c>
      <c r="S284" s="141">
        <v>0</v>
      </c>
      <c r="T284" s="142">
        <f>S284*H284</f>
        <v>0</v>
      </c>
      <c r="AR284" s="143" t="s">
        <v>1335</v>
      </c>
      <c r="AT284" s="143" t="s">
        <v>247</v>
      </c>
      <c r="AU284" s="143" t="s">
        <v>162</v>
      </c>
      <c r="AY284" s="17" t="s">
        <v>152</v>
      </c>
      <c r="BE284" s="144">
        <f>IF(N284="základní",J284,0)</f>
        <v>0</v>
      </c>
      <c r="BF284" s="144">
        <f>IF(N284="snížená",J284,0)</f>
        <v>0</v>
      </c>
      <c r="BG284" s="144">
        <f>IF(N284="zákl. přenesená",J284,0)</f>
        <v>0</v>
      </c>
      <c r="BH284" s="144">
        <f>IF(N284="sníž. přenesená",J284,0)</f>
        <v>0</v>
      </c>
      <c r="BI284" s="144">
        <f>IF(N284="nulová",J284,0)</f>
        <v>0</v>
      </c>
      <c r="BJ284" s="17" t="s">
        <v>88</v>
      </c>
      <c r="BK284" s="144">
        <f>ROUND(I284*H284,2)</f>
        <v>0</v>
      </c>
      <c r="BL284" s="17" t="s">
        <v>535</v>
      </c>
      <c r="BM284" s="143" t="s">
        <v>1421</v>
      </c>
    </row>
    <row r="285" spans="2:65" s="13" customFormat="1" ht="11.25">
      <c r="B285" s="152"/>
      <c r="D285" s="146" t="s">
        <v>164</v>
      </c>
      <c r="E285" s="153" t="s">
        <v>1</v>
      </c>
      <c r="F285" s="154" t="s">
        <v>1418</v>
      </c>
      <c r="H285" s="155">
        <v>8</v>
      </c>
      <c r="I285" s="156"/>
      <c r="L285" s="152"/>
      <c r="M285" s="157"/>
      <c r="T285" s="158"/>
      <c r="AT285" s="153" t="s">
        <v>164</v>
      </c>
      <c r="AU285" s="153" t="s">
        <v>162</v>
      </c>
      <c r="AV285" s="13" t="s">
        <v>90</v>
      </c>
      <c r="AW285" s="13" t="s">
        <v>34</v>
      </c>
      <c r="AX285" s="13" t="s">
        <v>88</v>
      </c>
      <c r="AY285" s="153" t="s">
        <v>152</v>
      </c>
    </row>
    <row r="286" spans="2:65" s="1" customFormat="1" ht="24.2" customHeight="1">
      <c r="B286" s="32"/>
      <c r="C286" s="173" t="s">
        <v>544</v>
      </c>
      <c r="D286" s="173" t="s">
        <v>247</v>
      </c>
      <c r="E286" s="174" t="s">
        <v>1422</v>
      </c>
      <c r="F286" s="175" t="s">
        <v>1423</v>
      </c>
      <c r="G286" s="176" t="s">
        <v>401</v>
      </c>
      <c r="H286" s="177">
        <v>4</v>
      </c>
      <c r="I286" s="178"/>
      <c r="J286" s="179">
        <f>ROUND(I286*H286,2)</f>
        <v>0</v>
      </c>
      <c r="K286" s="175" t="s">
        <v>160</v>
      </c>
      <c r="L286" s="180"/>
      <c r="M286" s="181" t="s">
        <v>1</v>
      </c>
      <c r="N286" s="182" t="s">
        <v>45</v>
      </c>
      <c r="P286" s="141">
        <f>O286*H286</f>
        <v>0</v>
      </c>
      <c r="Q286" s="141">
        <v>6.0999999999999997E-4</v>
      </c>
      <c r="R286" s="141">
        <f>Q286*H286</f>
        <v>2.4399999999999999E-3</v>
      </c>
      <c r="S286" s="141">
        <v>0</v>
      </c>
      <c r="T286" s="142">
        <f>S286*H286</f>
        <v>0</v>
      </c>
      <c r="AR286" s="143" t="s">
        <v>1335</v>
      </c>
      <c r="AT286" s="143" t="s">
        <v>247</v>
      </c>
      <c r="AU286" s="143" t="s">
        <v>162</v>
      </c>
      <c r="AY286" s="17" t="s">
        <v>152</v>
      </c>
      <c r="BE286" s="144">
        <f>IF(N286="základní",J286,0)</f>
        <v>0</v>
      </c>
      <c r="BF286" s="144">
        <f>IF(N286="snížená",J286,0)</f>
        <v>0</v>
      </c>
      <c r="BG286" s="144">
        <f>IF(N286="zákl. přenesená",J286,0)</f>
        <v>0</v>
      </c>
      <c r="BH286" s="144">
        <f>IF(N286="sníž. přenesená",J286,0)</f>
        <v>0</v>
      </c>
      <c r="BI286" s="144">
        <f>IF(N286="nulová",J286,0)</f>
        <v>0</v>
      </c>
      <c r="BJ286" s="17" t="s">
        <v>88</v>
      </c>
      <c r="BK286" s="144">
        <f>ROUND(I286*H286,2)</f>
        <v>0</v>
      </c>
      <c r="BL286" s="17" t="s">
        <v>535</v>
      </c>
      <c r="BM286" s="143" t="s">
        <v>1424</v>
      </c>
    </row>
    <row r="287" spans="2:65" s="13" customFormat="1" ht="11.25">
      <c r="B287" s="152"/>
      <c r="D287" s="146" t="s">
        <v>164</v>
      </c>
      <c r="E287" s="153" t="s">
        <v>1</v>
      </c>
      <c r="F287" s="154" t="s">
        <v>1425</v>
      </c>
      <c r="H287" s="155">
        <v>4</v>
      </c>
      <c r="I287" s="156"/>
      <c r="L287" s="152"/>
      <c r="M287" s="157"/>
      <c r="T287" s="158"/>
      <c r="AT287" s="153" t="s">
        <v>164</v>
      </c>
      <c r="AU287" s="153" t="s">
        <v>162</v>
      </c>
      <c r="AV287" s="13" t="s">
        <v>90</v>
      </c>
      <c r="AW287" s="13" t="s">
        <v>34</v>
      </c>
      <c r="AX287" s="13" t="s">
        <v>88</v>
      </c>
      <c r="AY287" s="153" t="s">
        <v>152</v>
      </c>
    </row>
    <row r="288" spans="2:65" s="1" customFormat="1" ht="16.5" customHeight="1">
      <c r="B288" s="32"/>
      <c r="C288" s="132" t="s">
        <v>549</v>
      </c>
      <c r="D288" s="132" t="s">
        <v>156</v>
      </c>
      <c r="E288" s="133" t="s">
        <v>1426</v>
      </c>
      <c r="F288" s="134" t="s">
        <v>1427</v>
      </c>
      <c r="G288" s="135" t="s">
        <v>401</v>
      </c>
      <c r="H288" s="136">
        <v>40</v>
      </c>
      <c r="I288" s="137"/>
      <c r="J288" s="138">
        <f>ROUND(I288*H288,2)</f>
        <v>0</v>
      </c>
      <c r="K288" s="134" t="s">
        <v>160</v>
      </c>
      <c r="L288" s="32"/>
      <c r="M288" s="139" t="s">
        <v>1</v>
      </c>
      <c r="N288" s="140" t="s">
        <v>45</v>
      </c>
      <c r="P288" s="141">
        <f>O288*H288</f>
        <v>0</v>
      </c>
      <c r="Q288" s="141">
        <v>3.0000000000000001E-5</v>
      </c>
      <c r="R288" s="141">
        <f>Q288*H288</f>
        <v>1.2000000000000001E-3</v>
      </c>
      <c r="S288" s="141">
        <v>0</v>
      </c>
      <c r="T288" s="142">
        <f>S288*H288</f>
        <v>0</v>
      </c>
      <c r="AR288" s="143" t="s">
        <v>535</v>
      </c>
      <c r="AT288" s="143" t="s">
        <v>156</v>
      </c>
      <c r="AU288" s="143" t="s">
        <v>162</v>
      </c>
      <c r="AY288" s="17" t="s">
        <v>152</v>
      </c>
      <c r="BE288" s="144">
        <f>IF(N288="základní",J288,0)</f>
        <v>0</v>
      </c>
      <c r="BF288" s="144">
        <f>IF(N288="snížená",J288,0)</f>
        <v>0</v>
      </c>
      <c r="BG288" s="144">
        <f>IF(N288="zákl. přenesená",J288,0)</f>
        <v>0</v>
      </c>
      <c r="BH288" s="144">
        <f>IF(N288="sníž. přenesená",J288,0)</f>
        <v>0</v>
      </c>
      <c r="BI288" s="144">
        <f>IF(N288="nulová",J288,0)</f>
        <v>0</v>
      </c>
      <c r="BJ288" s="17" t="s">
        <v>88</v>
      </c>
      <c r="BK288" s="144">
        <f>ROUND(I288*H288,2)</f>
        <v>0</v>
      </c>
      <c r="BL288" s="17" t="s">
        <v>535</v>
      </c>
      <c r="BM288" s="143" t="s">
        <v>1428</v>
      </c>
    </row>
    <row r="289" spans="2:65" s="1" customFormat="1" ht="21.75" customHeight="1">
      <c r="B289" s="32"/>
      <c r="C289" s="173" t="s">
        <v>555</v>
      </c>
      <c r="D289" s="173" t="s">
        <v>247</v>
      </c>
      <c r="E289" s="174" t="s">
        <v>1429</v>
      </c>
      <c r="F289" s="175" t="s">
        <v>1430</v>
      </c>
      <c r="G289" s="176" t="s">
        <v>401</v>
      </c>
      <c r="H289" s="177">
        <v>16</v>
      </c>
      <c r="I289" s="178"/>
      <c r="J289" s="179">
        <f>ROUND(I289*H289,2)</f>
        <v>0</v>
      </c>
      <c r="K289" s="175" t="s">
        <v>1</v>
      </c>
      <c r="L289" s="180"/>
      <c r="M289" s="181" t="s">
        <v>1</v>
      </c>
      <c r="N289" s="182" t="s">
        <v>45</v>
      </c>
      <c r="P289" s="141">
        <f>O289*H289</f>
        <v>0</v>
      </c>
      <c r="Q289" s="141">
        <v>1.2999999999999999E-3</v>
      </c>
      <c r="R289" s="141">
        <f>Q289*H289</f>
        <v>2.0799999999999999E-2</v>
      </c>
      <c r="S289" s="141">
        <v>0</v>
      </c>
      <c r="T289" s="142">
        <f>S289*H289</f>
        <v>0</v>
      </c>
      <c r="AR289" s="143" t="s">
        <v>1335</v>
      </c>
      <c r="AT289" s="143" t="s">
        <v>247</v>
      </c>
      <c r="AU289" s="143" t="s">
        <v>162</v>
      </c>
      <c r="AY289" s="17" t="s">
        <v>152</v>
      </c>
      <c r="BE289" s="144">
        <f>IF(N289="základní",J289,0)</f>
        <v>0</v>
      </c>
      <c r="BF289" s="144">
        <f>IF(N289="snížená",J289,0)</f>
        <v>0</v>
      </c>
      <c r="BG289" s="144">
        <f>IF(N289="zákl. přenesená",J289,0)</f>
        <v>0</v>
      </c>
      <c r="BH289" s="144">
        <f>IF(N289="sníž. přenesená",J289,0)</f>
        <v>0</v>
      </c>
      <c r="BI289" s="144">
        <f>IF(N289="nulová",J289,0)</f>
        <v>0</v>
      </c>
      <c r="BJ289" s="17" t="s">
        <v>88</v>
      </c>
      <c r="BK289" s="144">
        <f>ROUND(I289*H289,2)</f>
        <v>0</v>
      </c>
      <c r="BL289" s="17" t="s">
        <v>535</v>
      </c>
      <c r="BM289" s="143" t="s">
        <v>1431</v>
      </c>
    </row>
    <row r="290" spans="2:65" s="13" customFormat="1" ht="11.25">
      <c r="B290" s="152"/>
      <c r="D290" s="146" t="s">
        <v>164</v>
      </c>
      <c r="E290" s="153" t="s">
        <v>1</v>
      </c>
      <c r="F290" s="154" t="s">
        <v>1432</v>
      </c>
      <c r="H290" s="155">
        <v>16</v>
      </c>
      <c r="I290" s="156"/>
      <c r="L290" s="152"/>
      <c r="M290" s="157"/>
      <c r="T290" s="158"/>
      <c r="AT290" s="153" t="s">
        <v>164</v>
      </c>
      <c r="AU290" s="153" t="s">
        <v>162</v>
      </c>
      <c r="AV290" s="13" t="s">
        <v>90</v>
      </c>
      <c r="AW290" s="13" t="s">
        <v>34</v>
      </c>
      <c r="AX290" s="13" t="s">
        <v>88</v>
      </c>
      <c r="AY290" s="153" t="s">
        <v>152</v>
      </c>
    </row>
    <row r="291" spans="2:65" s="1" customFormat="1" ht="16.5" customHeight="1">
      <c r="B291" s="32"/>
      <c r="C291" s="173" t="s">
        <v>562</v>
      </c>
      <c r="D291" s="173" t="s">
        <v>247</v>
      </c>
      <c r="E291" s="174" t="s">
        <v>1433</v>
      </c>
      <c r="F291" s="175" t="s">
        <v>1434</v>
      </c>
      <c r="G291" s="176" t="s">
        <v>401</v>
      </c>
      <c r="H291" s="177">
        <v>16</v>
      </c>
      <c r="I291" s="178"/>
      <c r="J291" s="179">
        <f>ROUND(I291*H291,2)</f>
        <v>0</v>
      </c>
      <c r="K291" s="175" t="s">
        <v>1</v>
      </c>
      <c r="L291" s="180"/>
      <c r="M291" s="181" t="s">
        <v>1</v>
      </c>
      <c r="N291" s="182" t="s">
        <v>45</v>
      </c>
      <c r="P291" s="141">
        <f>O291*H291</f>
        <v>0</v>
      </c>
      <c r="Q291" s="141">
        <v>6.9999999999999994E-5</v>
      </c>
      <c r="R291" s="141">
        <f>Q291*H291</f>
        <v>1.1199999999999999E-3</v>
      </c>
      <c r="S291" s="141">
        <v>0</v>
      </c>
      <c r="T291" s="142">
        <f>S291*H291</f>
        <v>0</v>
      </c>
      <c r="AR291" s="143" t="s">
        <v>1335</v>
      </c>
      <c r="AT291" s="143" t="s">
        <v>247</v>
      </c>
      <c r="AU291" s="143" t="s">
        <v>162</v>
      </c>
      <c r="AY291" s="17" t="s">
        <v>152</v>
      </c>
      <c r="BE291" s="144">
        <f>IF(N291="základní",J291,0)</f>
        <v>0</v>
      </c>
      <c r="BF291" s="144">
        <f>IF(N291="snížená",J291,0)</f>
        <v>0</v>
      </c>
      <c r="BG291" s="144">
        <f>IF(N291="zákl. přenesená",J291,0)</f>
        <v>0</v>
      </c>
      <c r="BH291" s="144">
        <f>IF(N291="sníž. přenesená",J291,0)</f>
        <v>0</v>
      </c>
      <c r="BI291" s="144">
        <f>IF(N291="nulová",J291,0)</f>
        <v>0</v>
      </c>
      <c r="BJ291" s="17" t="s">
        <v>88</v>
      </c>
      <c r="BK291" s="144">
        <f>ROUND(I291*H291,2)</f>
        <v>0</v>
      </c>
      <c r="BL291" s="17" t="s">
        <v>535</v>
      </c>
      <c r="BM291" s="143" t="s">
        <v>1435</v>
      </c>
    </row>
    <row r="292" spans="2:65" s="13" customFormat="1" ht="11.25">
      <c r="B292" s="152"/>
      <c r="D292" s="146" t="s">
        <v>164</v>
      </c>
      <c r="E292" s="153" t="s">
        <v>1</v>
      </c>
      <c r="F292" s="154" t="s">
        <v>1432</v>
      </c>
      <c r="H292" s="155">
        <v>16</v>
      </c>
      <c r="I292" s="156"/>
      <c r="L292" s="152"/>
      <c r="M292" s="157"/>
      <c r="T292" s="158"/>
      <c r="AT292" s="153" t="s">
        <v>164</v>
      </c>
      <c r="AU292" s="153" t="s">
        <v>162</v>
      </c>
      <c r="AV292" s="13" t="s">
        <v>90</v>
      </c>
      <c r="AW292" s="13" t="s">
        <v>34</v>
      </c>
      <c r="AX292" s="13" t="s">
        <v>88</v>
      </c>
      <c r="AY292" s="153" t="s">
        <v>152</v>
      </c>
    </row>
    <row r="293" spans="2:65" s="1" customFormat="1" ht="24.2" customHeight="1">
      <c r="B293" s="32"/>
      <c r="C293" s="173" t="s">
        <v>569</v>
      </c>
      <c r="D293" s="173" t="s">
        <v>247</v>
      </c>
      <c r="E293" s="174" t="s">
        <v>1436</v>
      </c>
      <c r="F293" s="175" t="s">
        <v>1437</v>
      </c>
      <c r="G293" s="176" t="s">
        <v>401</v>
      </c>
      <c r="H293" s="177">
        <v>8</v>
      </c>
      <c r="I293" s="178"/>
      <c r="J293" s="179">
        <f>ROUND(I293*H293,2)</f>
        <v>0</v>
      </c>
      <c r="K293" s="175" t="s">
        <v>160</v>
      </c>
      <c r="L293" s="180"/>
      <c r="M293" s="181" t="s">
        <v>1</v>
      </c>
      <c r="N293" s="182" t="s">
        <v>45</v>
      </c>
      <c r="P293" s="141">
        <f>O293*H293</f>
        <v>0</v>
      </c>
      <c r="Q293" s="141">
        <v>2.0799999999999998E-3</v>
      </c>
      <c r="R293" s="141">
        <f>Q293*H293</f>
        <v>1.6639999999999999E-2</v>
      </c>
      <c r="S293" s="141">
        <v>0</v>
      </c>
      <c r="T293" s="142">
        <f>S293*H293</f>
        <v>0</v>
      </c>
      <c r="AR293" s="143" t="s">
        <v>1335</v>
      </c>
      <c r="AT293" s="143" t="s">
        <v>247</v>
      </c>
      <c r="AU293" s="143" t="s">
        <v>162</v>
      </c>
      <c r="AY293" s="17" t="s">
        <v>152</v>
      </c>
      <c r="BE293" s="144">
        <f>IF(N293="základní",J293,0)</f>
        <v>0</v>
      </c>
      <c r="BF293" s="144">
        <f>IF(N293="snížená",J293,0)</f>
        <v>0</v>
      </c>
      <c r="BG293" s="144">
        <f>IF(N293="zákl. přenesená",J293,0)</f>
        <v>0</v>
      </c>
      <c r="BH293" s="144">
        <f>IF(N293="sníž. přenesená",J293,0)</f>
        <v>0</v>
      </c>
      <c r="BI293" s="144">
        <f>IF(N293="nulová",J293,0)</f>
        <v>0</v>
      </c>
      <c r="BJ293" s="17" t="s">
        <v>88</v>
      </c>
      <c r="BK293" s="144">
        <f>ROUND(I293*H293,2)</f>
        <v>0</v>
      </c>
      <c r="BL293" s="17" t="s">
        <v>535</v>
      </c>
      <c r="BM293" s="143" t="s">
        <v>1438</v>
      </c>
    </row>
    <row r="294" spans="2:65" s="13" customFormat="1" ht="11.25">
      <c r="B294" s="152"/>
      <c r="D294" s="146" t="s">
        <v>164</v>
      </c>
      <c r="E294" s="153" t="s">
        <v>1</v>
      </c>
      <c r="F294" s="154" t="s">
        <v>1418</v>
      </c>
      <c r="H294" s="155">
        <v>8</v>
      </c>
      <c r="I294" s="156"/>
      <c r="L294" s="152"/>
      <c r="M294" s="157"/>
      <c r="T294" s="158"/>
      <c r="AT294" s="153" t="s">
        <v>164</v>
      </c>
      <c r="AU294" s="153" t="s">
        <v>162</v>
      </c>
      <c r="AV294" s="13" t="s">
        <v>90</v>
      </c>
      <c r="AW294" s="13" t="s">
        <v>34</v>
      </c>
      <c r="AX294" s="13" t="s">
        <v>88</v>
      </c>
      <c r="AY294" s="153" t="s">
        <v>152</v>
      </c>
    </row>
    <row r="295" spans="2:65" s="1" customFormat="1" ht="24.2" customHeight="1">
      <c r="B295" s="32"/>
      <c r="C295" s="132" t="s">
        <v>575</v>
      </c>
      <c r="D295" s="132" t="s">
        <v>156</v>
      </c>
      <c r="E295" s="133" t="s">
        <v>1439</v>
      </c>
      <c r="F295" s="134" t="s">
        <v>1440</v>
      </c>
      <c r="G295" s="135" t="s">
        <v>258</v>
      </c>
      <c r="H295" s="136">
        <v>12</v>
      </c>
      <c r="I295" s="137"/>
      <c r="J295" s="138">
        <f>ROUND(I295*H295,2)</f>
        <v>0</v>
      </c>
      <c r="K295" s="134" t="s">
        <v>160</v>
      </c>
      <c r="L295" s="32"/>
      <c r="M295" s="139" t="s">
        <v>1</v>
      </c>
      <c r="N295" s="140" t="s">
        <v>45</v>
      </c>
      <c r="P295" s="141">
        <f>O295*H295</f>
        <v>0</v>
      </c>
      <c r="Q295" s="141">
        <v>0</v>
      </c>
      <c r="R295" s="141">
        <f>Q295*H295</f>
        <v>0</v>
      </c>
      <c r="S295" s="141">
        <v>0</v>
      </c>
      <c r="T295" s="142">
        <f>S295*H295</f>
        <v>0</v>
      </c>
      <c r="AR295" s="143" t="s">
        <v>535</v>
      </c>
      <c r="AT295" s="143" t="s">
        <v>156</v>
      </c>
      <c r="AU295" s="143" t="s">
        <v>162</v>
      </c>
      <c r="AY295" s="17" t="s">
        <v>152</v>
      </c>
      <c r="BE295" s="144">
        <f>IF(N295="základní",J295,0)</f>
        <v>0</v>
      </c>
      <c r="BF295" s="144">
        <f>IF(N295="snížená",J295,0)</f>
        <v>0</v>
      </c>
      <c r="BG295" s="144">
        <f>IF(N295="zákl. přenesená",J295,0)</f>
        <v>0</v>
      </c>
      <c r="BH295" s="144">
        <f>IF(N295="sníž. přenesená",J295,0)</f>
        <v>0</v>
      </c>
      <c r="BI295" s="144">
        <f>IF(N295="nulová",J295,0)</f>
        <v>0</v>
      </c>
      <c r="BJ295" s="17" t="s">
        <v>88</v>
      </c>
      <c r="BK295" s="144">
        <f>ROUND(I295*H295,2)</f>
        <v>0</v>
      </c>
      <c r="BL295" s="17" t="s">
        <v>535</v>
      </c>
      <c r="BM295" s="143" t="s">
        <v>1441</v>
      </c>
    </row>
    <row r="296" spans="2:65" s="13" customFormat="1" ht="11.25">
      <c r="B296" s="152"/>
      <c r="D296" s="146" t="s">
        <v>164</v>
      </c>
      <c r="E296" s="153" t="s">
        <v>1</v>
      </c>
      <c r="F296" s="154" t="s">
        <v>1442</v>
      </c>
      <c r="H296" s="155">
        <v>12</v>
      </c>
      <c r="I296" s="156"/>
      <c r="L296" s="152"/>
      <c r="M296" s="157"/>
      <c r="T296" s="158"/>
      <c r="AT296" s="153" t="s">
        <v>164</v>
      </c>
      <c r="AU296" s="153" t="s">
        <v>162</v>
      </c>
      <c r="AV296" s="13" t="s">
        <v>90</v>
      </c>
      <c r="AW296" s="13" t="s">
        <v>34</v>
      </c>
      <c r="AX296" s="13" t="s">
        <v>88</v>
      </c>
      <c r="AY296" s="153" t="s">
        <v>152</v>
      </c>
    </row>
    <row r="297" spans="2:65" s="1" customFormat="1" ht="24.2" customHeight="1">
      <c r="B297" s="32"/>
      <c r="C297" s="173" t="s">
        <v>583</v>
      </c>
      <c r="D297" s="173" t="s">
        <v>247</v>
      </c>
      <c r="E297" s="174" t="s">
        <v>1443</v>
      </c>
      <c r="F297" s="175" t="s">
        <v>1444</v>
      </c>
      <c r="G297" s="176" t="s">
        <v>258</v>
      </c>
      <c r="H297" s="177">
        <v>12</v>
      </c>
      <c r="I297" s="178"/>
      <c r="J297" s="179">
        <f>ROUND(I297*H297,2)</f>
        <v>0</v>
      </c>
      <c r="K297" s="175" t="s">
        <v>160</v>
      </c>
      <c r="L297" s="180"/>
      <c r="M297" s="181" t="s">
        <v>1</v>
      </c>
      <c r="N297" s="182" t="s">
        <v>45</v>
      </c>
      <c r="P297" s="141">
        <f>O297*H297</f>
        <v>0</v>
      </c>
      <c r="Q297" s="141">
        <v>2.7999999999999998E-4</v>
      </c>
      <c r="R297" s="141">
        <f>Q297*H297</f>
        <v>3.3599999999999997E-3</v>
      </c>
      <c r="S297" s="141">
        <v>0</v>
      </c>
      <c r="T297" s="142">
        <f>S297*H297</f>
        <v>0</v>
      </c>
      <c r="AR297" s="143" t="s">
        <v>1184</v>
      </c>
      <c r="AT297" s="143" t="s">
        <v>247</v>
      </c>
      <c r="AU297" s="143" t="s">
        <v>162</v>
      </c>
      <c r="AY297" s="17" t="s">
        <v>152</v>
      </c>
      <c r="BE297" s="144">
        <f>IF(N297="základní",J297,0)</f>
        <v>0</v>
      </c>
      <c r="BF297" s="144">
        <f>IF(N297="snížená",J297,0)</f>
        <v>0</v>
      </c>
      <c r="BG297" s="144">
        <f>IF(N297="zákl. přenesená",J297,0)</f>
        <v>0</v>
      </c>
      <c r="BH297" s="144">
        <f>IF(N297="sníž. přenesená",J297,0)</f>
        <v>0</v>
      </c>
      <c r="BI297" s="144">
        <f>IF(N297="nulová",J297,0)</f>
        <v>0</v>
      </c>
      <c r="BJ297" s="17" t="s">
        <v>88</v>
      </c>
      <c r="BK297" s="144">
        <f>ROUND(I297*H297,2)</f>
        <v>0</v>
      </c>
      <c r="BL297" s="17" t="s">
        <v>1184</v>
      </c>
      <c r="BM297" s="143" t="s">
        <v>1445</v>
      </c>
    </row>
    <row r="298" spans="2:65" s="1" customFormat="1" ht="24.2" customHeight="1">
      <c r="B298" s="32"/>
      <c r="C298" s="132" t="s">
        <v>588</v>
      </c>
      <c r="D298" s="132" t="s">
        <v>156</v>
      </c>
      <c r="E298" s="133" t="s">
        <v>1446</v>
      </c>
      <c r="F298" s="134" t="s">
        <v>1447</v>
      </c>
      <c r="G298" s="135" t="s">
        <v>258</v>
      </c>
      <c r="H298" s="136">
        <v>24</v>
      </c>
      <c r="I298" s="137"/>
      <c r="J298" s="138">
        <f>ROUND(I298*H298,2)</f>
        <v>0</v>
      </c>
      <c r="K298" s="134" t="s">
        <v>160</v>
      </c>
      <c r="L298" s="32"/>
      <c r="M298" s="139" t="s">
        <v>1</v>
      </c>
      <c r="N298" s="140" t="s">
        <v>45</v>
      </c>
      <c r="P298" s="141">
        <f>O298*H298</f>
        <v>0</v>
      </c>
      <c r="Q298" s="141">
        <v>0</v>
      </c>
      <c r="R298" s="141">
        <f>Q298*H298</f>
        <v>0</v>
      </c>
      <c r="S298" s="141">
        <v>0</v>
      </c>
      <c r="T298" s="142">
        <f>S298*H298</f>
        <v>0</v>
      </c>
      <c r="AR298" s="143" t="s">
        <v>535</v>
      </c>
      <c r="AT298" s="143" t="s">
        <v>156</v>
      </c>
      <c r="AU298" s="143" t="s">
        <v>162</v>
      </c>
      <c r="AY298" s="17" t="s">
        <v>152</v>
      </c>
      <c r="BE298" s="144">
        <f>IF(N298="základní",J298,0)</f>
        <v>0</v>
      </c>
      <c r="BF298" s="144">
        <f>IF(N298="snížená",J298,0)</f>
        <v>0</v>
      </c>
      <c r="BG298" s="144">
        <f>IF(N298="zákl. přenesená",J298,0)</f>
        <v>0</v>
      </c>
      <c r="BH298" s="144">
        <f>IF(N298="sníž. přenesená",J298,0)</f>
        <v>0</v>
      </c>
      <c r="BI298" s="144">
        <f>IF(N298="nulová",J298,0)</f>
        <v>0</v>
      </c>
      <c r="BJ298" s="17" t="s">
        <v>88</v>
      </c>
      <c r="BK298" s="144">
        <f>ROUND(I298*H298,2)</f>
        <v>0</v>
      </c>
      <c r="BL298" s="17" t="s">
        <v>535</v>
      </c>
      <c r="BM298" s="143" t="s">
        <v>1448</v>
      </c>
    </row>
    <row r="299" spans="2:65" s="13" customFormat="1" ht="11.25">
      <c r="B299" s="152"/>
      <c r="D299" s="146" t="s">
        <v>164</v>
      </c>
      <c r="E299" s="153" t="s">
        <v>1</v>
      </c>
      <c r="F299" s="154" t="s">
        <v>1449</v>
      </c>
      <c r="H299" s="155">
        <v>24</v>
      </c>
      <c r="I299" s="156"/>
      <c r="L299" s="152"/>
      <c r="M299" s="157"/>
      <c r="T299" s="158"/>
      <c r="AT299" s="153" t="s">
        <v>164</v>
      </c>
      <c r="AU299" s="153" t="s">
        <v>162</v>
      </c>
      <c r="AV299" s="13" t="s">
        <v>90</v>
      </c>
      <c r="AW299" s="13" t="s">
        <v>34</v>
      </c>
      <c r="AX299" s="13" t="s">
        <v>88</v>
      </c>
      <c r="AY299" s="153" t="s">
        <v>152</v>
      </c>
    </row>
    <row r="300" spans="2:65" s="1" customFormat="1" ht="24.2" customHeight="1">
      <c r="B300" s="32"/>
      <c r="C300" s="173" t="s">
        <v>592</v>
      </c>
      <c r="D300" s="173" t="s">
        <v>247</v>
      </c>
      <c r="E300" s="174" t="s">
        <v>1450</v>
      </c>
      <c r="F300" s="175" t="s">
        <v>1451</v>
      </c>
      <c r="G300" s="176" t="s">
        <v>258</v>
      </c>
      <c r="H300" s="177">
        <v>24</v>
      </c>
      <c r="I300" s="178"/>
      <c r="J300" s="179">
        <f>ROUND(I300*H300,2)</f>
        <v>0</v>
      </c>
      <c r="K300" s="175" t="s">
        <v>160</v>
      </c>
      <c r="L300" s="180"/>
      <c r="M300" s="181" t="s">
        <v>1</v>
      </c>
      <c r="N300" s="182" t="s">
        <v>45</v>
      </c>
      <c r="P300" s="141">
        <f>O300*H300</f>
        <v>0</v>
      </c>
      <c r="Q300" s="141">
        <v>1.0499999999999999E-3</v>
      </c>
      <c r="R300" s="141">
        <f>Q300*H300</f>
        <v>2.52E-2</v>
      </c>
      <c r="S300" s="141">
        <v>0</v>
      </c>
      <c r="T300" s="142">
        <f>S300*H300</f>
        <v>0</v>
      </c>
      <c r="AR300" s="143" t="s">
        <v>1184</v>
      </c>
      <c r="AT300" s="143" t="s">
        <v>247</v>
      </c>
      <c r="AU300" s="143" t="s">
        <v>162</v>
      </c>
      <c r="AY300" s="17" t="s">
        <v>152</v>
      </c>
      <c r="BE300" s="144">
        <f>IF(N300="základní",J300,0)</f>
        <v>0</v>
      </c>
      <c r="BF300" s="144">
        <f>IF(N300="snížená",J300,0)</f>
        <v>0</v>
      </c>
      <c r="BG300" s="144">
        <f>IF(N300="zákl. přenesená",J300,0)</f>
        <v>0</v>
      </c>
      <c r="BH300" s="144">
        <f>IF(N300="sníž. přenesená",J300,0)</f>
        <v>0</v>
      </c>
      <c r="BI300" s="144">
        <f>IF(N300="nulová",J300,0)</f>
        <v>0</v>
      </c>
      <c r="BJ300" s="17" t="s">
        <v>88</v>
      </c>
      <c r="BK300" s="144">
        <f>ROUND(I300*H300,2)</f>
        <v>0</v>
      </c>
      <c r="BL300" s="17" t="s">
        <v>1184</v>
      </c>
      <c r="BM300" s="143" t="s">
        <v>1452</v>
      </c>
    </row>
    <row r="301" spans="2:65" s="1" customFormat="1" ht="24.2" customHeight="1">
      <c r="B301" s="32"/>
      <c r="C301" s="132" t="s">
        <v>597</v>
      </c>
      <c r="D301" s="132" t="s">
        <v>156</v>
      </c>
      <c r="E301" s="133" t="s">
        <v>1453</v>
      </c>
      <c r="F301" s="134" t="s">
        <v>1454</v>
      </c>
      <c r="G301" s="135" t="s">
        <v>401</v>
      </c>
      <c r="H301" s="136">
        <v>4</v>
      </c>
      <c r="I301" s="137"/>
      <c r="J301" s="138">
        <f>ROUND(I301*H301,2)</f>
        <v>0</v>
      </c>
      <c r="K301" s="134" t="s">
        <v>160</v>
      </c>
      <c r="L301" s="32"/>
      <c r="M301" s="139" t="s">
        <v>1</v>
      </c>
      <c r="N301" s="140" t="s">
        <v>45</v>
      </c>
      <c r="P301" s="141">
        <f>O301*H301</f>
        <v>0</v>
      </c>
      <c r="Q301" s="141">
        <v>0</v>
      </c>
      <c r="R301" s="141">
        <f>Q301*H301</f>
        <v>0</v>
      </c>
      <c r="S301" s="141">
        <v>0</v>
      </c>
      <c r="T301" s="142">
        <f>S301*H301</f>
        <v>0</v>
      </c>
      <c r="AR301" s="143" t="s">
        <v>535</v>
      </c>
      <c r="AT301" s="143" t="s">
        <v>156</v>
      </c>
      <c r="AU301" s="143" t="s">
        <v>162</v>
      </c>
      <c r="AY301" s="17" t="s">
        <v>152</v>
      </c>
      <c r="BE301" s="144">
        <f>IF(N301="základní",J301,0)</f>
        <v>0</v>
      </c>
      <c r="BF301" s="144">
        <f>IF(N301="snížená",J301,0)</f>
        <v>0</v>
      </c>
      <c r="BG301" s="144">
        <f>IF(N301="zákl. přenesená",J301,0)</f>
        <v>0</v>
      </c>
      <c r="BH301" s="144">
        <f>IF(N301="sníž. přenesená",J301,0)</f>
        <v>0</v>
      </c>
      <c r="BI301" s="144">
        <f>IF(N301="nulová",J301,0)</f>
        <v>0</v>
      </c>
      <c r="BJ301" s="17" t="s">
        <v>88</v>
      </c>
      <c r="BK301" s="144">
        <f>ROUND(I301*H301,2)</f>
        <v>0</v>
      </c>
      <c r="BL301" s="17" t="s">
        <v>535</v>
      </c>
      <c r="BM301" s="143" t="s">
        <v>1455</v>
      </c>
    </row>
    <row r="302" spans="2:65" s="1" customFormat="1" ht="16.5" customHeight="1">
      <c r="B302" s="32"/>
      <c r="C302" s="173" t="s">
        <v>602</v>
      </c>
      <c r="D302" s="173" t="s">
        <v>247</v>
      </c>
      <c r="E302" s="174" t="s">
        <v>1456</v>
      </c>
      <c r="F302" s="175" t="s">
        <v>1457</v>
      </c>
      <c r="G302" s="176" t="s">
        <v>401</v>
      </c>
      <c r="H302" s="177">
        <v>4</v>
      </c>
      <c r="I302" s="178"/>
      <c r="J302" s="179">
        <f>ROUND(I302*H302,2)</f>
        <v>0</v>
      </c>
      <c r="K302" s="175" t="s">
        <v>160</v>
      </c>
      <c r="L302" s="180"/>
      <c r="M302" s="181" t="s">
        <v>1</v>
      </c>
      <c r="N302" s="182" t="s">
        <v>45</v>
      </c>
      <c r="P302" s="141">
        <f>O302*H302</f>
        <v>0</v>
      </c>
      <c r="Q302" s="141">
        <v>8.0000000000000007E-5</v>
      </c>
      <c r="R302" s="141">
        <f>Q302*H302</f>
        <v>3.2000000000000003E-4</v>
      </c>
      <c r="S302" s="141">
        <v>0</v>
      </c>
      <c r="T302" s="142">
        <f>S302*H302</f>
        <v>0</v>
      </c>
      <c r="AR302" s="143" t="s">
        <v>1335</v>
      </c>
      <c r="AT302" s="143" t="s">
        <v>247</v>
      </c>
      <c r="AU302" s="143" t="s">
        <v>162</v>
      </c>
      <c r="AY302" s="17" t="s">
        <v>152</v>
      </c>
      <c r="BE302" s="144">
        <f>IF(N302="základní",J302,0)</f>
        <v>0</v>
      </c>
      <c r="BF302" s="144">
        <f>IF(N302="snížená",J302,0)</f>
        <v>0</v>
      </c>
      <c r="BG302" s="144">
        <f>IF(N302="zákl. přenesená",J302,0)</f>
        <v>0</v>
      </c>
      <c r="BH302" s="144">
        <f>IF(N302="sníž. přenesená",J302,0)</f>
        <v>0</v>
      </c>
      <c r="BI302" s="144">
        <f>IF(N302="nulová",J302,0)</f>
        <v>0</v>
      </c>
      <c r="BJ302" s="17" t="s">
        <v>88</v>
      </c>
      <c r="BK302" s="144">
        <f>ROUND(I302*H302,2)</f>
        <v>0</v>
      </c>
      <c r="BL302" s="17" t="s">
        <v>535</v>
      </c>
      <c r="BM302" s="143" t="s">
        <v>1458</v>
      </c>
    </row>
    <row r="303" spans="2:65" s="13" customFormat="1" ht="11.25">
      <c r="B303" s="152"/>
      <c r="D303" s="146" t="s">
        <v>164</v>
      </c>
      <c r="E303" s="153" t="s">
        <v>1</v>
      </c>
      <c r="F303" s="154" t="s">
        <v>1425</v>
      </c>
      <c r="H303" s="155">
        <v>4</v>
      </c>
      <c r="I303" s="156"/>
      <c r="L303" s="152"/>
      <c r="M303" s="157"/>
      <c r="T303" s="158"/>
      <c r="AT303" s="153" t="s">
        <v>164</v>
      </c>
      <c r="AU303" s="153" t="s">
        <v>162</v>
      </c>
      <c r="AV303" s="13" t="s">
        <v>90</v>
      </c>
      <c r="AW303" s="13" t="s">
        <v>34</v>
      </c>
      <c r="AX303" s="13" t="s">
        <v>88</v>
      </c>
      <c r="AY303" s="153" t="s">
        <v>152</v>
      </c>
    </row>
    <row r="304" spans="2:65" s="1" customFormat="1" ht="24.2" customHeight="1">
      <c r="B304" s="32"/>
      <c r="C304" s="132" t="s">
        <v>610</v>
      </c>
      <c r="D304" s="132" t="s">
        <v>156</v>
      </c>
      <c r="E304" s="133" t="s">
        <v>1330</v>
      </c>
      <c r="F304" s="134" t="s">
        <v>1331</v>
      </c>
      <c r="G304" s="135" t="s">
        <v>401</v>
      </c>
      <c r="H304" s="136">
        <v>4</v>
      </c>
      <c r="I304" s="137"/>
      <c r="J304" s="138">
        <f>ROUND(I304*H304,2)</f>
        <v>0</v>
      </c>
      <c r="K304" s="134" t="s">
        <v>160</v>
      </c>
      <c r="L304" s="32"/>
      <c r="M304" s="139" t="s">
        <v>1</v>
      </c>
      <c r="N304" s="140" t="s">
        <v>45</v>
      </c>
      <c r="P304" s="141">
        <f>O304*H304</f>
        <v>0</v>
      </c>
      <c r="Q304" s="141">
        <v>0</v>
      </c>
      <c r="R304" s="141">
        <f>Q304*H304</f>
        <v>0</v>
      </c>
      <c r="S304" s="141">
        <v>0</v>
      </c>
      <c r="T304" s="142">
        <f>S304*H304</f>
        <v>0</v>
      </c>
      <c r="AR304" s="143" t="s">
        <v>535</v>
      </c>
      <c r="AT304" s="143" t="s">
        <v>156</v>
      </c>
      <c r="AU304" s="143" t="s">
        <v>162</v>
      </c>
      <c r="AY304" s="17" t="s">
        <v>152</v>
      </c>
      <c r="BE304" s="144">
        <f>IF(N304="základní",J304,0)</f>
        <v>0</v>
      </c>
      <c r="BF304" s="144">
        <f>IF(N304="snížená",J304,0)</f>
        <v>0</v>
      </c>
      <c r="BG304" s="144">
        <f>IF(N304="zákl. přenesená",J304,0)</f>
        <v>0</v>
      </c>
      <c r="BH304" s="144">
        <f>IF(N304="sníž. přenesená",J304,0)</f>
        <v>0</v>
      </c>
      <c r="BI304" s="144">
        <f>IF(N304="nulová",J304,0)</f>
        <v>0</v>
      </c>
      <c r="BJ304" s="17" t="s">
        <v>88</v>
      </c>
      <c r="BK304" s="144">
        <f>ROUND(I304*H304,2)</f>
        <v>0</v>
      </c>
      <c r="BL304" s="17" t="s">
        <v>535</v>
      </c>
      <c r="BM304" s="143" t="s">
        <v>1459</v>
      </c>
    </row>
    <row r="305" spans="2:65" s="1" customFormat="1" ht="21.75" customHeight="1">
      <c r="B305" s="32"/>
      <c r="C305" s="173" t="s">
        <v>618</v>
      </c>
      <c r="D305" s="173" t="s">
        <v>247</v>
      </c>
      <c r="E305" s="174" t="s">
        <v>1460</v>
      </c>
      <c r="F305" s="175" t="s">
        <v>1461</v>
      </c>
      <c r="G305" s="176" t="s">
        <v>401</v>
      </c>
      <c r="H305" s="177">
        <v>4</v>
      </c>
      <c r="I305" s="178"/>
      <c r="J305" s="179">
        <f>ROUND(I305*H305,2)</f>
        <v>0</v>
      </c>
      <c r="K305" s="175" t="s">
        <v>1</v>
      </c>
      <c r="L305" s="180"/>
      <c r="M305" s="181" t="s">
        <v>1</v>
      </c>
      <c r="N305" s="182" t="s">
        <v>45</v>
      </c>
      <c r="P305" s="141">
        <f>O305*H305</f>
        <v>0</v>
      </c>
      <c r="Q305" s="141">
        <v>7.2000000000000005E-4</v>
      </c>
      <c r="R305" s="141">
        <f>Q305*H305</f>
        <v>2.8800000000000002E-3</v>
      </c>
      <c r="S305" s="141">
        <v>0</v>
      </c>
      <c r="T305" s="142">
        <f>S305*H305</f>
        <v>0</v>
      </c>
      <c r="AR305" s="143" t="s">
        <v>1335</v>
      </c>
      <c r="AT305" s="143" t="s">
        <v>247</v>
      </c>
      <c r="AU305" s="143" t="s">
        <v>162</v>
      </c>
      <c r="AY305" s="17" t="s">
        <v>152</v>
      </c>
      <c r="BE305" s="144">
        <f>IF(N305="základní",J305,0)</f>
        <v>0</v>
      </c>
      <c r="BF305" s="144">
        <f>IF(N305="snížená",J305,0)</f>
        <v>0</v>
      </c>
      <c r="BG305" s="144">
        <f>IF(N305="zákl. přenesená",J305,0)</f>
        <v>0</v>
      </c>
      <c r="BH305" s="144">
        <f>IF(N305="sníž. přenesená",J305,0)</f>
        <v>0</v>
      </c>
      <c r="BI305" s="144">
        <f>IF(N305="nulová",J305,0)</f>
        <v>0</v>
      </c>
      <c r="BJ305" s="17" t="s">
        <v>88</v>
      </c>
      <c r="BK305" s="144">
        <f>ROUND(I305*H305,2)</f>
        <v>0</v>
      </c>
      <c r="BL305" s="17" t="s">
        <v>535</v>
      </c>
      <c r="BM305" s="143" t="s">
        <v>1462</v>
      </c>
    </row>
    <row r="306" spans="2:65" s="13" customFormat="1" ht="11.25">
      <c r="B306" s="152"/>
      <c r="D306" s="146" t="s">
        <v>164</v>
      </c>
      <c r="E306" s="153" t="s">
        <v>1</v>
      </c>
      <c r="F306" s="154" t="s">
        <v>1425</v>
      </c>
      <c r="H306" s="155">
        <v>4</v>
      </c>
      <c r="I306" s="156"/>
      <c r="L306" s="152"/>
      <c r="M306" s="157"/>
      <c r="T306" s="158"/>
      <c r="AT306" s="153" t="s">
        <v>164</v>
      </c>
      <c r="AU306" s="153" t="s">
        <v>162</v>
      </c>
      <c r="AV306" s="13" t="s">
        <v>90</v>
      </c>
      <c r="AW306" s="13" t="s">
        <v>34</v>
      </c>
      <c r="AX306" s="13" t="s">
        <v>88</v>
      </c>
      <c r="AY306" s="153" t="s">
        <v>152</v>
      </c>
    </row>
    <row r="307" spans="2:65" s="1" customFormat="1" ht="24.2" customHeight="1">
      <c r="B307" s="32"/>
      <c r="C307" s="132" t="s">
        <v>625</v>
      </c>
      <c r="D307" s="132" t="s">
        <v>156</v>
      </c>
      <c r="E307" s="133" t="s">
        <v>1463</v>
      </c>
      <c r="F307" s="134" t="s">
        <v>1464</v>
      </c>
      <c r="G307" s="135" t="s">
        <v>401</v>
      </c>
      <c r="H307" s="136">
        <v>8</v>
      </c>
      <c r="I307" s="137"/>
      <c r="J307" s="138">
        <f>ROUND(I307*H307,2)</f>
        <v>0</v>
      </c>
      <c r="K307" s="134" t="s">
        <v>160</v>
      </c>
      <c r="L307" s="32"/>
      <c r="M307" s="139" t="s">
        <v>1</v>
      </c>
      <c r="N307" s="140" t="s">
        <v>45</v>
      </c>
      <c r="P307" s="141">
        <f>O307*H307</f>
        <v>0</v>
      </c>
      <c r="Q307" s="141">
        <v>0</v>
      </c>
      <c r="R307" s="141">
        <f>Q307*H307</f>
        <v>0</v>
      </c>
      <c r="S307" s="141">
        <v>0</v>
      </c>
      <c r="T307" s="142">
        <f>S307*H307</f>
        <v>0</v>
      </c>
      <c r="AR307" s="143" t="s">
        <v>535</v>
      </c>
      <c r="AT307" s="143" t="s">
        <v>156</v>
      </c>
      <c r="AU307" s="143" t="s">
        <v>162</v>
      </c>
      <c r="AY307" s="17" t="s">
        <v>152</v>
      </c>
      <c r="BE307" s="144">
        <f>IF(N307="základní",J307,0)</f>
        <v>0</v>
      </c>
      <c r="BF307" s="144">
        <f>IF(N307="snížená",J307,0)</f>
        <v>0</v>
      </c>
      <c r="BG307" s="144">
        <f>IF(N307="zákl. přenesená",J307,0)</f>
        <v>0</v>
      </c>
      <c r="BH307" s="144">
        <f>IF(N307="sníž. přenesená",J307,0)</f>
        <v>0</v>
      </c>
      <c r="BI307" s="144">
        <f>IF(N307="nulová",J307,0)</f>
        <v>0</v>
      </c>
      <c r="BJ307" s="17" t="s">
        <v>88</v>
      </c>
      <c r="BK307" s="144">
        <f>ROUND(I307*H307,2)</f>
        <v>0</v>
      </c>
      <c r="BL307" s="17" t="s">
        <v>535</v>
      </c>
      <c r="BM307" s="143" t="s">
        <v>1465</v>
      </c>
    </row>
    <row r="308" spans="2:65" s="1" customFormat="1" ht="16.5" customHeight="1">
      <c r="B308" s="32"/>
      <c r="C308" s="173" t="s">
        <v>630</v>
      </c>
      <c r="D308" s="173" t="s">
        <v>247</v>
      </c>
      <c r="E308" s="174" t="s">
        <v>1466</v>
      </c>
      <c r="F308" s="175" t="s">
        <v>1467</v>
      </c>
      <c r="G308" s="176" t="s">
        <v>401</v>
      </c>
      <c r="H308" s="177">
        <v>8</v>
      </c>
      <c r="I308" s="178"/>
      <c r="J308" s="179">
        <f>ROUND(I308*H308,2)</f>
        <v>0</v>
      </c>
      <c r="K308" s="175" t="s">
        <v>160</v>
      </c>
      <c r="L308" s="180"/>
      <c r="M308" s="181" t="s">
        <v>1</v>
      </c>
      <c r="N308" s="182" t="s">
        <v>45</v>
      </c>
      <c r="P308" s="141">
        <f>O308*H308</f>
        <v>0</v>
      </c>
      <c r="Q308" s="141">
        <v>3.2000000000000003E-4</v>
      </c>
      <c r="R308" s="141">
        <f>Q308*H308</f>
        <v>2.5600000000000002E-3</v>
      </c>
      <c r="S308" s="141">
        <v>0</v>
      </c>
      <c r="T308" s="142">
        <f>S308*H308</f>
        <v>0</v>
      </c>
      <c r="AR308" s="143" t="s">
        <v>1184</v>
      </c>
      <c r="AT308" s="143" t="s">
        <v>247</v>
      </c>
      <c r="AU308" s="143" t="s">
        <v>162</v>
      </c>
      <c r="AY308" s="17" t="s">
        <v>152</v>
      </c>
      <c r="BE308" s="144">
        <f>IF(N308="základní",J308,0)</f>
        <v>0</v>
      </c>
      <c r="BF308" s="144">
        <f>IF(N308="snížená",J308,0)</f>
        <v>0</v>
      </c>
      <c r="BG308" s="144">
        <f>IF(N308="zákl. přenesená",J308,0)</f>
        <v>0</v>
      </c>
      <c r="BH308" s="144">
        <f>IF(N308="sníž. přenesená",J308,0)</f>
        <v>0</v>
      </c>
      <c r="BI308" s="144">
        <f>IF(N308="nulová",J308,0)</f>
        <v>0</v>
      </c>
      <c r="BJ308" s="17" t="s">
        <v>88</v>
      </c>
      <c r="BK308" s="144">
        <f>ROUND(I308*H308,2)</f>
        <v>0</v>
      </c>
      <c r="BL308" s="17" t="s">
        <v>1184</v>
      </c>
      <c r="BM308" s="143" t="s">
        <v>1468</v>
      </c>
    </row>
    <row r="309" spans="2:65" s="13" customFormat="1" ht="11.25">
      <c r="B309" s="152"/>
      <c r="D309" s="146" t="s">
        <v>164</v>
      </c>
      <c r="E309" s="153" t="s">
        <v>1</v>
      </c>
      <c r="F309" s="154" t="s">
        <v>1469</v>
      </c>
      <c r="H309" s="155">
        <v>8</v>
      </c>
      <c r="I309" s="156"/>
      <c r="L309" s="152"/>
      <c r="M309" s="157"/>
      <c r="T309" s="158"/>
      <c r="AT309" s="153" t="s">
        <v>164</v>
      </c>
      <c r="AU309" s="153" t="s">
        <v>162</v>
      </c>
      <c r="AV309" s="13" t="s">
        <v>90</v>
      </c>
      <c r="AW309" s="13" t="s">
        <v>34</v>
      </c>
      <c r="AX309" s="13" t="s">
        <v>88</v>
      </c>
      <c r="AY309" s="153" t="s">
        <v>152</v>
      </c>
    </row>
    <row r="310" spans="2:65" s="1" customFormat="1" ht="24.2" customHeight="1">
      <c r="B310" s="32"/>
      <c r="C310" s="132" t="s">
        <v>637</v>
      </c>
      <c r="D310" s="132" t="s">
        <v>156</v>
      </c>
      <c r="E310" s="133" t="s">
        <v>1346</v>
      </c>
      <c r="F310" s="134" t="s">
        <v>1347</v>
      </c>
      <c r="G310" s="135" t="s">
        <v>401</v>
      </c>
      <c r="H310" s="136">
        <v>8</v>
      </c>
      <c r="I310" s="137"/>
      <c r="J310" s="138">
        <f>ROUND(I310*H310,2)</f>
        <v>0</v>
      </c>
      <c r="K310" s="134" t="s">
        <v>160</v>
      </c>
      <c r="L310" s="32"/>
      <c r="M310" s="139" t="s">
        <v>1</v>
      </c>
      <c r="N310" s="140" t="s">
        <v>45</v>
      </c>
      <c r="P310" s="141">
        <f>O310*H310</f>
        <v>0</v>
      </c>
      <c r="Q310" s="141">
        <v>0</v>
      </c>
      <c r="R310" s="141">
        <f>Q310*H310</f>
        <v>0</v>
      </c>
      <c r="S310" s="141">
        <v>0</v>
      </c>
      <c r="T310" s="142">
        <f>S310*H310</f>
        <v>0</v>
      </c>
      <c r="AR310" s="143" t="s">
        <v>535</v>
      </c>
      <c r="AT310" s="143" t="s">
        <v>156</v>
      </c>
      <c r="AU310" s="143" t="s">
        <v>162</v>
      </c>
      <c r="AY310" s="17" t="s">
        <v>152</v>
      </c>
      <c r="BE310" s="144">
        <f>IF(N310="základní",J310,0)</f>
        <v>0</v>
      </c>
      <c r="BF310" s="144">
        <f>IF(N310="snížená",J310,0)</f>
        <v>0</v>
      </c>
      <c r="BG310" s="144">
        <f>IF(N310="zákl. přenesená",J310,0)</f>
        <v>0</v>
      </c>
      <c r="BH310" s="144">
        <f>IF(N310="sníž. přenesená",J310,0)</f>
        <v>0</v>
      </c>
      <c r="BI310" s="144">
        <f>IF(N310="nulová",J310,0)</f>
        <v>0</v>
      </c>
      <c r="BJ310" s="17" t="s">
        <v>88</v>
      </c>
      <c r="BK310" s="144">
        <f>ROUND(I310*H310,2)</f>
        <v>0</v>
      </c>
      <c r="BL310" s="17" t="s">
        <v>535</v>
      </c>
      <c r="BM310" s="143" t="s">
        <v>1470</v>
      </c>
    </row>
    <row r="311" spans="2:65" s="1" customFormat="1" ht="24.2" customHeight="1">
      <c r="B311" s="32"/>
      <c r="C311" s="173" t="s">
        <v>641</v>
      </c>
      <c r="D311" s="173" t="s">
        <v>247</v>
      </c>
      <c r="E311" s="174" t="s">
        <v>1471</v>
      </c>
      <c r="F311" s="175" t="s">
        <v>1472</v>
      </c>
      <c r="G311" s="176" t="s">
        <v>401</v>
      </c>
      <c r="H311" s="177">
        <v>8</v>
      </c>
      <c r="I311" s="178"/>
      <c r="J311" s="179">
        <f>ROUND(I311*H311,2)</f>
        <v>0</v>
      </c>
      <c r="K311" s="175" t="s">
        <v>1</v>
      </c>
      <c r="L311" s="180"/>
      <c r="M311" s="181" t="s">
        <v>1</v>
      </c>
      <c r="N311" s="182" t="s">
        <v>45</v>
      </c>
      <c r="P311" s="141">
        <f>O311*H311</f>
        <v>0</v>
      </c>
      <c r="Q311" s="141">
        <v>7.3999999999999999E-4</v>
      </c>
      <c r="R311" s="141">
        <f>Q311*H311</f>
        <v>5.9199999999999999E-3</v>
      </c>
      <c r="S311" s="141">
        <v>0</v>
      </c>
      <c r="T311" s="142">
        <f>S311*H311</f>
        <v>0</v>
      </c>
      <c r="AR311" s="143" t="s">
        <v>1335</v>
      </c>
      <c r="AT311" s="143" t="s">
        <v>247</v>
      </c>
      <c r="AU311" s="143" t="s">
        <v>162</v>
      </c>
      <c r="AY311" s="17" t="s">
        <v>152</v>
      </c>
      <c r="BE311" s="144">
        <f>IF(N311="základní",J311,0)</f>
        <v>0</v>
      </c>
      <c r="BF311" s="144">
        <f>IF(N311="snížená",J311,0)</f>
        <v>0</v>
      </c>
      <c r="BG311" s="144">
        <f>IF(N311="zákl. přenesená",J311,0)</f>
        <v>0</v>
      </c>
      <c r="BH311" s="144">
        <f>IF(N311="sníž. přenesená",J311,0)</f>
        <v>0</v>
      </c>
      <c r="BI311" s="144">
        <f>IF(N311="nulová",J311,0)</f>
        <v>0</v>
      </c>
      <c r="BJ311" s="17" t="s">
        <v>88</v>
      </c>
      <c r="BK311" s="144">
        <f>ROUND(I311*H311,2)</f>
        <v>0</v>
      </c>
      <c r="BL311" s="17" t="s">
        <v>535</v>
      </c>
      <c r="BM311" s="143" t="s">
        <v>1473</v>
      </c>
    </row>
    <row r="312" spans="2:65" s="13" customFormat="1" ht="11.25">
      <c r="B312" s="152"/>
      <c r="D312" s="146" t="s">
        <v>164</v>
      </c>
      <c r="E312" s="153" t="s">
        <v>1</v>
      </c>
      <c r="F312" s="154" t="s">
        <v>1469</v>
      </c>
      <c r="H312" s="155">
        <v>8</v>
      </c>
      <c r="I312" s="156"/>
      <c r="L312" s="152"/>
      <c r="M312" s="157"/>
      <c r="T312" s="158"/>
      <c r="AT312" s="153" t="s">
        <v>164</v>
      </c>
      <c r="AU312" s="153" t="s">
        <v>162</v>
      </c>
      <c r="AV312" s="13" t="s">
        <v>90</v>
      </c>
      <c r="AW312" s="13" t="s">
        <v>34</v>
      </c>
      <c r="AX312" s="13" t="s">
        <v>88</v>
      </c>
      <c r="AY312" s="153" t="s">
        <v>152</v>
      </c>
    </row>
    <row r="313" spans="2:65" s="1" customFormat="1" ht="16.5" customHeight="1">
      <c r="B313" s="32"/>
      <c r="C313" s="132" t="s">
        <v>645</v>
      </c>
      <c r="D313" s="132" t="s">
        <v>156</v>
      </c>
      <c r="E313" s="133" t="s">
        <v>1474</v>
      </c>
      <c r="F313" s="134" t="s">
        <v>1475</v>
      </c>
      <c r="G313" s="135" t="s">
        <v>401</v>
      </c>
      <c r="H313" s="136">
        <v>6</v>
      </c>
      <c r="I313" s="137"/>
      <c r="J313" s="138">
        <f>ROUND(I313*H313,2)</f>
        <v>0</v>
      </c>
      <c r="K313" s="134" t="s">
        <v>1</v>
      </c>
      <c r="L313" s="32"/>
      <c r="M313" s="139" t="s">
        <v>1</v>
      </c>
      <c r="N313" s="140" t="s">
        <v>45</v>
      </c>
      <c r="P313" s="141">
        <f>O313*H313</f>
        <v>0</v>
      </c>
      <c r="Q313" s="141">
        <v>0</v>
      </c>
      <c r="R313" s="141">
        <f>Q313*H313</f>
        <v>0</v>
      </c>
      <c r="S313" s="141">
        <v>0</v>
      </c>
      <c r="T313" s="142">
        <f>S313*H313</f>
        <v>0</v>
      </c>
      <c r="AR313" s="143" t="s">
        <v>535</v>
      </c>
      <c r="AT313" s="143" t="s">
        <v>156</v>
      </c>
      <c r="AU313" s="143" t="s">
        <v>162</v>
      </c>
      <c r="AY313" s="17" t="s">
        <v>152</v>
      </c>
      <c r="BE313" s="144">
        <f>IF(N313="základní",J313,0)</f>
        <v>0</v>
      </c>
      <c r="BF313" s="144">
        <f>IF(N313="snížená",J313,0)</f>
        <v>0</v>
      </c>
      <c r="BG313" s="144">
        <f>IF(N313="zákl. přenesená",J313,0)</f>
        <v>0</v>
      </c>
      <c r="BH313" s="144">
        <f>IF(N313="sníž. přenesená",J313,0)</f>
        <v>0</v>
      </c>
      <c r="BI313" s="144">
        <f>IF(N313="nulová",J313,0)</f>
        <v>0</v>
      </c>
      <c r="BJ313" s="17" t="s">
        <v>88</v>
      </c>
      <c r="BK313" s="144">
        <f>ROUND(I313*H313,2)</f>
        <v>0</v>
      </c>
      <c r="BL313" s="17" t="s">
        <v>535</v>
      </c>
      <c r="BM313" s="143" t="s">
        <v>1476</v>
      </c>
    </row>
    <row r="314" spans="2:65" s="13" customFormat="1" ht="11.25">
      <c r="B314" s="152"/>
      <c r="D314" s="146" t="s">
        <v>164</v>
      </c>
      <c r="E314" s="153" t="s">
        <v>1</v>
      </c>
      <c r="F314" s="154" t="s">
        <v>1477</v>
      </c>
      <c r="H314" s="155">
        <v>6</v>
      </c>
      <c r="I314" s="156"/>
      <c r="L314" s="152"/>
      <c r="M314" s="157"/>
      <c r="T314" s="158"/>
      <c r="AT314" s="153" t="s">
        <v>164</v>
      </c>
      <c r="AU314" s="153" t="s">
        <v>162</v>
      </c>
      <c r="AV314" s="13" t="s">
        <v>90</v>
      </c>
      <c r="AW314" s="13" t="s">
        <v>34</v>
      </c>
      <c r="AX314" s="13" t="s">
        <v>88</v>
      </c>
      <c r="AY314" s="153" t="s">
        <v>152</v>
      </c>
    </row>
    <row r="315" spans="2:65" s="11" customFormat="1" ht="25.9" customHeight="1">
      <c r="B315" s="120"/>
      <c r="D315" s="121" t="s">
        <v>79</v>
      </c>
      <c r="E315" s="122" t="s">
        <v>1478</v>
      </c>
      <c r="F315" s="122" t="s">
        <v>1479</v>
      </c>
      <c r="I315" s="123"/>
      <c r="J315" s="124">
        <f>BK315</f>
        <v>0</v>
      </c>
      <c r="L315" s="120"/>
      <c r="M315" s="125"/>
      <c r="P315" s="126">
        <f>SUM(P316:P319)</f>
        <v>0</v>
      </c>
      <c r="R315" s="126">
        <f>SUM(R316:R319)</f>
        <v>0</v>
      </c>
      <c r="T315" s="127">
        <f>SUM(T316:T319)</f>
        <v>0</v>
      </c>
      <c r="AR315" s="121" t="s">
        <v>161</v>
      </c>
      <c r="AT315" s="128" t="s">
        <v>79</v>
      </c>
      <c r="AU315" s="128" t="s">
        <v>80</v>
      </c>
      <c r="AY315" s="121" t="s">
        <v>152</v>
      </c>
      <c r="BK315" s="129">
        <f>SUM(BK316:BK319)</f>
        <v>0</v>
      </c>
    </row>
    <row r="316" spans="2:65" s="1" customFormat="1" ht="21.75" customHeight="1">
      <c r="B316" s="32"/>
      <c r="C316" s="132" t="s">
        <v>652</v>
      </c>
      <c r="D316" s="132" t="s">
        <v>156</v>
      </c>
      <c r="E316" s="133" t="s">
        <v>1480</v>
      </c>
      <c r="F316" s="134" t="s">
        <v>1481</v>
      </c>
      <c r="G316" s="135" t="s">
        <v>1482</v>
      </c>
      <c r="H316" s="136">
        <v>16</v>
      </c>
      <c r="I316" s="137"/>
      <c r="J316" s="138">
        <f>ROUND(I316*H316,2)</f>
        <v>0</v>
      </c>
      <c r="K316" s="134" t="s">
        <v>160</v>
      </c>
      <c r="L316" s="32"/>
      <c r="M316" s="139" t="s">
        <v>1</v>
      </c>
      <c r="N316" s="140" t="s">
        <v>45</v>
      </c>
      <c r="P316" s="141">
        <f>O316*H316</f>
        <v>0</v>
      </c>
      <c r="Q316" s="141">
        <v>0</v>
      </c>
      <c r="R316" s="141">
        <f>Q316*H316</f>
        <v>0</v>
      </c>
      <c r="S316" s="141">
        <v>0</v>
      </c>
      <c r="T316" s="142">
        <f>S316*H316</f>
        <v>0</v>
      </c>
      <c r="AR316" s="143" t="s">
        <v>1483</v>
      </c>
      <c r="AT316" s="143" t="s">
        <v>156</v>
      </c>
      <c r="AU316" s="143" t="s">
        <v>88</v>
      </c>
      <c r="AY316" s="17" t="s">
        <v>152</v>
      </c>
      <c r="BE316" s="144">
        <f>IF(N316="základní",J316,0)</f>
        <v>0</v>
      </c>
      <c r="BF316" s="144">
        <f>IF(N316="snížená",J316,0)</f>
        <v>0</v>
      </c>
      <c r="BG316" s="144">
        <f>IF(N316="zákl. přenesená",J316,0)</f>
        <v>0</v>
      </c>
      <c r="BH316" s="144">
        <f>IF(N316="sníž. přenesená",J316,0)</f>
        <v>0</v>
      </c>
      <c r="BI316" s="144">
        <f>IF(N316="nulová",J316,0)</f>
        <v>0</v>
      </c>
      <c r="BJ316" s="17" t="s">
        <v>88</v>
      </c>
      <c r="BK316" s="144">
        <f>ROUND(I316*H316,2)</f>
        <v>0</v>
      </c>
      <c r="BL316" s="17" t="s">
        <v>1483</v>
      </c>
      <c r="BM316" s="143" t="s">
        <v>1484</v>
      </c>
    </row>
    <row r="317" spans="2:65" s="13" customFormat="1" ht="11.25">
      <c r="B317" s="152"/>
      <c r="D317" s="146" t="s">
        <v>164</v>
      </c>
      <c r="E317" s="153" t="s">
        <v>1</v>
      </c>
      <c r="F317" s="154" t="s">
        <v>1485</v>
      </c>
      <c r="H317" s="155">
        <v>4</v>
      </c>
      <c r="I317" s="156"/>
      <c r="L317" s="152"/>
      <c r="M317" s="157"/>
      <c r="T317" s="158"/>
      <c r="AT317" s="153" t="s">
        <v>164</v>
      </c>
      <c r="AU317" s="153" t="s">
        <v>88</v>
      </c>
      <c r="AV317" s="13" t="s">
        <v>90</v>
      </c>
      <c r="AW317" s="13" t="s">
        <v>34</v>
      </c>
      <c r="AX317" s="13" t="s">
        <v>80</v>
      </c>
      <c r="AY317" s="153" t="s">
        <v>152</v>
      </c>
    </row>
    <row r="318" spans="2:65" s="13" customFormat="1" ht="11.25">
      <c r="B318" s="152"/>
      <c r="D318" s="146" t="s">
        <v>164</v>
      </c>
      <c r="E318" s="153" t="s">
        <v>1</v>
      </c>
      <c r="F318" s="154" t="s">
        <v>1486</v>
      </c>
      <c r="H318" s="155">
        <v>12</v>
      </c>
      <c r="I318" s="156"/>
      <c r="L318" s="152"/>
      <c r="M318" s="157"/>
      <c r="T318" s="158"/>
      <c r="AT318" s="153" t="s">
        <v>164</v>
      </c>
      <c r="AU318" s="153" t="s">
        <v>88</v>
      </c>
      <c r="AV318" s="13" t="s">
        <v>90</v>
      </c>
      <c r="AW318" s="13" t="s">
        <v>34</v>
      </c>
      <c r="AX318" s="13" t="s">
        <v>80</v>
      </c>
      <c r="AY318" s="153" t="s">
        <v>152</v>
      </c>
    </row>
    <row r="319" spans="2:65" s="14" customFormat="1" ht="11.25">
      <c r="B319" s="159"/>
      <c r="D319" s="146" t="s">
        <v>164</v>
      </c>
      <c r="E319" s="160" t="s">
        <v>1</v>
      </c>
      <c r="F319" s="161" t="s">
        <v>169</v>
      </c>
      <c r="H319" s="162">
        <v>16</v>
      </c>
      <c r="I319" s="163"/>
      <c r="L319" s="159"/>
      <c r="M319" s="191"/>
      <c r="N319" s="192"/>
      <c r="O319" s="192"/>
      <c r="P319" s="192"/>
      <c r="Q319" s="192"/>
      <c r="R319" s="192"/>
      <c r="S319" s="192"/>
      <c r="T319" s="193"/>
      <c r="AT319" s="160" t="s">
        <v>164</v>
      </c>
      <c r="AU319" s="160" t="s">
        <v>88</v>
      </c>
      <c r="AV319" s="14" t="s">
        <v>161</v>
      </c>
      <c r="AW319" s="14" t="s">
        <v>34</v>
      </c>
      <c r="AX319" s="14" t="s">
        <v>88</v>
      </c>
      <c r="AY319" s="160" t="s">
        <v>152</v>
      </c>
    </row>
    <row r="320" spans="2:65" s="1" customFormat="1" ht="6.95" customHeight="1">
      <c r="B320" s="44"/>
      <c r="C320" s="45"/>
      <c r="D320" s="45"/>
      <c r="E320" s="45"/>
      <c r="F320" s="45"/>
      <c r="G320" s="45"/>
      <c r="H320" s="45"/>
      <c r="I320" s="45"/>
      <c r="J320" s="45"/>
      <c r="K320" s="45"/>
      <c r="L320" s="32"/>
    </row>
  </sheetData>
  <sheetProtection algorithmName="SHA-512" hashValue="9Cbq/VECwgQm956KbTLmLt4Cld9SXIzt166uWnL5hfzN0jghJPzUImTTlUhfjJtyhw9z854nG1R0raSHejodkQ==" saltValue="2Bg9oeY4nnhdyXX6Mhye1oKAwg9FFzBevbWObaMKQZRBhuzEqPk5vatIQDbRO6RBSx6LB2CpTvEpLcqq4WsKmw==" spinCount="100000" sheet="1" objects="1" scenarios="1" formatColumns="0" formatRows="0" autoFilter="0"/>
  <autoFilter ref="C126:K319" xr:uid="{00000000-0009-0000-0000-000003000000}"/>
  <mergeCells count="9">
    <mergeCell ref="E87:H87"/>
    <mergeCell ref="E117:H117"/>
    <mergeCell ref="E119:H119"/>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7" t="s">
        <v>101</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2" t="str">
        <f>'Rekapitulace stavby'!K6</f>
        <v>III/2444 a III/0105A Přezletice, průtah - I. etapa</v>
      </c>
      <c r="F7" s="233"/>
      <c r="G7" s="233"/>
      <c r="H7" s="233"/>
      <c r="L7" s="20"/>
    </row>
    <row r="8" spans="2:46" s="1" customFormat="1" ht="12" customHeight="1">
      <c r="B8" s="32"/>
      <c r="D8" s="27" t="s">
        <v>103</v>
      </c>
      <c r="L8" s="32"/>
    </row>
    <row r="9" spans="2:46" s="1" customFormat="1" ht="16.5" customHeight="1">
      <c r="B9" s="32"/>
      <c r="E9" s="194" t="s">
        <v>1487</v>
      </c>
      <c r="F9" s="234"/>
      <c r="G9" s="234"/>
      <c r="H9" s="234"/>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5" t="str">
        <f>'Rekapitulace stavby'!E14</f>
        <v>Vyplň údaj</v>
      </c>
      <c r="F18" s="216"/>
      <c r="G18" s="216"/>
      <c r="H18" s="21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37</v>
      </c>
      <c r="I24" s="27" t="s">
        <v>27</v>
      </c>
      <c r="J24" s="25" t="s">
        <v>1</v>
      </c>
      <c r="L24" s="32"/>
    </row>
    <row r="25" spans="2:12" s="1" customFormat="1" ht="6.95" customHeight="1">
      <c r="B25" s="32"/>
      <c r="L25" s="32"/>
    </row>
    <row r="26" spans="2:12" s="1" customFormat="1" ht="12" customHeight="1">
      <c r="B26" s="32"/>
      <c r="D26" s="27" t="s">
        <v>38</v>
      </c>
      <c r="L26" s="32"/>
    </row>
    <row r="27" spans="2:12" s="7" customFormat="1" ht="16.5" customHeight="1">
      <c r="B27" s="89"/>
      <c r="E27" s="221" t="s">
        <v>1</v>
      </c>
      <c r="F27" s="221"/>
      <c r="G27" s="221"/>
      <c r="H27" s="221"/>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ROUNDUP(J119,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ROUNDUP((SUM(BE119:BE148)),  2)</f>
        <v>0</v>
      </c>
      <c r="I33" s="92">
        <v>0.21</v>
      </c>
      <c r="J33" s="91">
        <f>ROUNDUP(((SUM(BE119:BE148))*I33),  2)</f>
        <v>0</v>
      </c>
      <c r="L33" s="32"/>
    </row>
    <row r="34" spans="2:12" s="1" customFormat="1" ht="14.45" customHeight="1">
      <c r="B34" s="32"/>
      <c r="E34" s="27" t="s">
        <v>46</v>
      </c>
      <c r="F34" s="91">
        <f>ROUNDUP((SUM(BF119:BF148)),  2)</f>
        <v>0</v>
      </c>
      <c r="I34" s="92">
        <v>0.12</v>
      </c>
      <c r="J34" s="91">
        <f>ROUNDUP(((SUM(BF119:BF148))*I34),  2)</f>
        <v>0</v>
      </c>
      <c r="L34" s="32"/>
    </row>
    <row r="35" spans="2:12" s="1" customFormat="1" ht="14.45" hidden="1" customHeight="1">
      <c r="B35" s="32"/>
      <c r="E35" s="27" t="s">
        <v>47</v>
      </c>
      <c r="F35" s="91">
        <f>ROUNDUP((SUM(BG119:BG148)),  2)</f>
        <v>0</v>
      </c>
      <c r="I35" s="92">
        <v>0.21</v>
      </c>
      <c r="J35" s="91">
        <f>0</f>
        <v>0</v>
      </c>
      <c r="L35" s="32"/>
    </row>
    <row r="36" spans="2:12" s="1" customFormat="1" ht="14.45" hidden="1" customHeight="1">
      <c r="B36" s="32"/>
      <c r="E36" s="27" t="s">
        <v>48</v>
      </c>
      <c r="F36" s="91">
        <f>ROUNDUP((SUM(BH119:BH148)),  2)</f>
        <v>0</v>
      </c>
      <c r="I36" s="92">
        <v>0.12</v>
      </c>
      <c r="J36" s="91">
        <f>0</f>
        <v>0</v>
      </c>
      <c r="L36" s="32"/>
    </row>
    <row r="37" spans="2:12" s="1" customFormat="1" ht="14.45" hidden="1" customHeight="1">
      <c r="B37" s="32"/>
      <c r="E37" s="27" t="s">
        <v>49</v>
      </c>
      <c r="F37" s="91">
        <f>ROUNDUP((SUM(BI119:BI148)),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2" t="str">
        <f>E7</f>
        <v>III/2444 a III/0105A Přezletice, průtah - I. etapa</v>
      </c>
      <c r="F85" s="233"/>
      <c r="G85" s="233"/>
      <c r="H85" s="233"/>
      <c r="L85" s="32"/>
    </row>
    <row r="86" spans="2:47" s="1" customFormat="1" ht="12" customHeight="1">
      <c r="B86" s="32"/>
      <c r="C86" s="27" t="s">
        <v>103</v>
      </c>
      <c r="L86" s="32"/>
    </row>
    <row r="87" spans="2:47" s="1" customFormat="1" ht="16.5" customHeight="1">
      <c r="B87" s="32"/>
      <c r="E87" s="194" t="str">
        <f>E9</f>
        <v>VRN - Vedlejší rozpočtové náklady</v>
      </c>
      <c r="F87" s="234"/>
      <c r="G87" s="234"/>
      <c r="H87" s="234"/>
      <c r="L87" s="32"/>
    </row>
    <row r="88" spans="2:47" s="1" customFormat="1" ht="6.95" customHeight="1">
      <c r="B88" s="32"/>
      <c r="L88" s="32"/>
    </row>
    <row r="89" spans="2:47" s="1" customFormat="1" ht="12" customHeight="1">
      <c r="B89" s="32"/>
      <c r="C89" s="27" t="s">
        <v>20</v>
      </c>
      <c r="F89" s="25" t="str">
        <f>F12</f>
        <v xml:space="preserve"> </v>
      </c>
      <c r="I89" s="27" t="s">
        <v>22</v>
      </c>
      <c r="J89" s="52" t="str">
        <f>IF(J12="","",J12)</f>
        <v>30. 1. 2024</v>
      </c>
      <c r="L89" s="32"/>
    </row>
    <row r="90" spans="2:47" s="1" customFormat="1" ht="6.95" customHeight="1">
      <c r="B90" s="32"/>
      <c r="L90" s="32"/>
    </row>
    <row r="91" spans="2:47" s="1" customFormat="1" ht="15.2" customHeight="1">
      <c r="B91" s="32"/>
      <c r="C91" s="27" t="s">
        <v>24</v>
      </c>
      <c r="F91" s="25" t="str">
        <f>E15</f>
        <v>KSÚS středočeského kraje, Obec Přezletice</v>
      </c>
      <c r="I91" s="27" t="s">
        <v>30</v>
      </c>
      <c r="J91" s="30" t="str">
        <f>E21</f>
        <v>CR Project s.r.o.</v>
      </c>
      <c r="L91" s="32"/>
    </row>
    <row r="92" spans="2:47" s="1" customFormat="1" ht="15.2" customHeight="1">
      <c r="B92" s="32"/>
      <c r="C92" s="27" t="s">
        <v>28</v>
      </c>
      <c r="F92" s="25" t="str">
        <f>IF(E18="","",E18)</f>
        <v>Vyplň údaj</v>
      </c>
      <c r="I92" s="27" t="s">
        <v>35</v>
      </c>
      <c r="J92" s="30" t="str">
        <f>E24</f>
        <v>Josef Nentwich</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J119</f>
        <v>0</v>
      </c>
      <c r="L96" s="32"/>
      <c r="AU96" s="17" t="s">
        <v>109</v>
      </c>
    </row>
    <row r="97" spans="2:12" s="8" customFormat="1" ht="24.95" customHeight="1">
      <c r="B97" s="104"/>
      <c r="D97" s="105" t="s">
        <v>1488</v>
      </c>
      <c r="E97" s="106"/>
      <c r="F97" s="106"/>
      <c r="G97" s="106"/>
      <c r="H97" s="106"/>
      <c r="I97" s="106"/>
      <c r="J97" s="107">
        <f>J120</f>
        <v>0</v>
      </c>
      <c r="L97" s="104"/>
    </row>
    <row r="98" spans="2:12" s="9" customFormat="1" ht="19.899999999999999" customHeight="1">
      <c r="B98" s="108"/>
      <c r="D98" s="109" t="s">
        <v>1489</v>
      </c>
      <c r="E98" s="110"/>
      <c r="F98" s="110"/>
      <c r="G98" s="110"/>
      <c r="H98" s="110"/>
      <c r="I98" s="110"/>
      <c r="J98" s="111">
        <f>J121</f>
        <v>0</v>
      </c>
      <c r="L98" s="108"/>
    </row>
    <row r="99" spans="2:12" s="9" customFormat="1" ht="19.899999999999999" customHeight="1">
      <c r="B99" s="108"/>
      <c r="D99" s="109" t="s">
        <v>1490</v>
      </c>
      <c r="E99" s="110"/>
      <c r="F99" s="110"/>
      <c r="G99" s="110"/>
      <c r="H99" s="110"/>
      <c r="I99" s="110"/>
      <c r="J99" s="111">
        <f>J144</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137</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32" t="str">
        <f>E7</f>
        <v>III/2444 a III/0105A Přezletice, průtah - I. etapa</v>
      </c>
      <c r="F109" s="233"/>
      <c r="G109" s="233"/>
      <c r="H109" s="233"/>
      <c r="L109" s="32"/>
    </row>
    <row r="110" spans="2:12" s="1" customFormat="1" ht="12" customHeight="1">
      <c r="B110" s="32"/>
      <c r="C110" s="27" t="s">
        <v>103</v>
      </c>
      <c r="L110" s="32"/>
    </row>
    <row r="111" spans="2:12" s="1" customFormat="1" ht="16.5" customHeight="1">
      <c r="B111" s="32"/>
      <c r="E111" s="194" t="str">
        <f>E9</f>
        <v>VRN - Vedlejší rozpočtové náklady</v>
      </c>
      <c r="F111" s="234"/>
      <c r="G111" s="234"/>
      <c r="H111" s="234"/>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30. 1. 2024</v>
      </c>
      <c r="L113" s="32"/>
    </row>
    <row r="114" spans="2:65" s="1" customFormat="1" ht="6.95" customHeight="1">
      <c r="B114" s="32"/>
      <c r="L114" s="32"/>
    </row>
    <row r="115" spans="2:65" s="1" customFormat="1" ht="15.2" customHeight="1">
      <c r="B115" s="32"/>
      <c r="C115" s="27" t="s">
        <v>24</v>
      </c>
      <c r="F115" s="25" t="str">
        <f>E15</f>
        <v>KSÚS středočeského kraje, Obec Přezletice</v>
      </c>
      <c r="I115" s="27" t="s">
        <v>30</v>
      </c>
      <c r="J115" s="30" t="str">
        <f>E21</f>
        <v>CR Project s.r.o.</v>
      </c>
      <c r="L115" s="32"/>
    </row>
    <row r="116" spans="2:65" s="1" customFormat="1" ht="15.2" customHeight="1">
      <c r="B116" s="32"/>
      <c r="C116" s="27" t="s">
        <v>28</v>
      </c>
      <c r="F116" s="25" t="str">
        <f>IF(E18="","",E18)</f>
        <v>Vyplň údaj</v>
      </c>
      <c r="I116" s="27" t="s">
        <v>35</v>
      </c>
      <c r="J116" s="30" t="str">
        <f>E24</f>
        <v>Josef Nentwich</v>
      </c>
      <c r="L116" s="32"/>
    </row>
    <row r="117" spans="2:65" s="1" customFormat="1" ht="10.35" customHeight="1">
      <c r="B117" s="32"/>
      <c r="L117" s="32"/>
    </row>
    <row r="118" spans="2:65" s="10" customFormat="1" ht="29.25" customHeight="1">
      <c r="B118" s="112"/>
      <c r="C118" s="113" t="s">
        <v>138</v>
      </c>
      <c r="D118" s="114" t="s">
        <v>65</v>
      </c>
      <c r="E118" s="114" t="s">
        <v>61</v>
      </c>
      <c r="F118" s="114" t="s">
        <v>62</v>
      </c>
      <c r="G118" s="114" t="s">
        <v>139</v>
      </c>
      <c r="H118" s="114" t="s">
        <v>140</v>
      </c>
      <c r="I118" s="114" t="s">
        <v>141</v>
      </c>
      <c r="J118" s="114" t="s">
        <v>107</v>
      </c>
      <c r="K118" s="115" t="s">
        <v>142</v>
      </c>
      <c r="L118" s="112"/>
      <c r="M118" s="59" t="s">
        <v>1</v>
      </c>
      <c r="N118" s="60" t="s">
        <v>44</v>
      </c>
      <c r="O118" s="60" t="s">
        <v>143</v>
      </c>
      <c r="P118" s="60" t="s">
        <v>144</v>
      </c>
      <c r="Q118" s="60" t="s">
        <v>145</v>
      </c>
      <c r="R118" s="60" t="s">
        <v>146</v>
      </c>
      <c r="S118" s="60" t="s">
        <v>147</v>
      </c>
      <c r="T118" s="61" t="s">
        <v>148</v>
      </c>
    </row>
    <row r="119" spans="2:65" s="1" customFormat="1" ht="22.9" customHeight="1">
      <c r="B119" s="32"/>
      <c r="C119" s="64" t="s">
        <v>149</v>
      </c>
      <c r="J119" s="116">
        <f>BK119</f>
        <v>0</v>
      </c>
      <c r="L119" s="32"/>
      <c r="M119" s="62"/>
      <c r="N119" s="53"/>
      <c r="O119" s="53"/>
      <c r="P119" s="117">
        <f>P120</f>
        <v>0</v>
      </c>
      <c r="Q119" s="53"/>
      <c r="R119" s="117">
        <f>R120</f>
        <v>0</v>
      </c>
      <c r="S119" s="53"/>
      <c r="T119" s="118">
        <f>T120</f>
        <v>0</v>
      </c>
      <c r="AT119" s="17" t="s">
        <v>79</v>
      </c>
      <c r="AU119" s="17" t="s">
        <v>109</v>
      </c>
      <c r="BK119" s="119">
        <f>BK120</f>
        <v>0</v>
      </c>
    </row>
    <row r="120" spans="2:65" s="11" customFormat="1" ht="25.9" customHeight="1">
      <c r="B120" s="120"/>
      <c r="D120" s="121" t="s">
        <v>79</v>
      </c>
      <c r="E120" s="122" t="s">
        <v>1491</v>
      </c>
      <c r="F120" s="122" t="s">
        <v>1492</v>
      </c>
      <c r="I120" s="123"/>
      <c r="J120" s="124">
        <f>BK120</f>
        <v>0</v>
      </c>
      <c r="L120" s="120"/>
      <c r="M120" s="125"/>
      <c r="P120" s="126">
        <f>P121+P144</f>
        <v>0</v>
      </c>
      <c r="R120" s="126">
        <f>R121+R144</f>
        <v>0</v>
      </c>
      <c r="T120" s="127">
        <f>T121+T144</f>
        <v>0</v>
      </c>
      <c r="AR120" s="121" t="s">
        <v>161</v>
      </c>
      <c r="AT120" s="128" t="s">
        <v>79</v>
      </c>
      <c r="AU120" s="128" t="s">
        <v>80</v>
      </c>
      <c r="AY120" s="121" t="s">
        <v>152</v>
      </c>
      <c r="BK120" s="129">
        <f>BK121+BK144</f>
        <v>0</v>
      </c>
    </row>
    <row r="121" spans="2:65" s="11" customFormat="1" ht="22.9" customHeight="1">
      <c r="B121" s="120"/>
      <c r="D121" s="121" t="s">
        <v>79</v>
      </c>
      <c r="E121" s="130" t="s">
        <v>1493</v>
      </c>
      <c r="F121" s="130" t="s">
        <v>1494</v>
      </c>
      <c r="I121" s="123"/>
      <c r="J121" s="131">
        <f>BK121</f>
        <v>0</v>
      </c>
      <c r="L121" s="120"/>
      <c r="M121" s="125"/>
      <c r="P121" s="126">
        <f>SUM(P122:P143)</f>
        <v>0</v>
      </c>
      <c r="R121" s="126">
        <f>SUM(R122:R143)</f>
        <v>0</v>
      </c>
      <c r="T121" s="127">
        <f>SUM(T122:T143)</f>
        <v>0</v>
      </c>
      <c r="AR121" s="121" t="s">
        <v>161</v>
      </c>
      <c r="AT121" s="128" t="s">
        <v>79</v>
      </c>
      <c r="AU121" s="128" t="s">
        <v>88</v>
      </c>
      <c r="AY121" s="121" t="s">
        <v>152</v>
      </c>
      <c r="BK121" s="129">
        <f>SUM(BK122:BK143)</f>
        <v>0</v>
      </c>
    </row>
    <row r="122" spans="2:65" s="1" customFormat="1" ht="24.2" customHeight="1">
      <c r="B122" s="32"/>
      <c r="C122" s="132" t="s">
        <v>88</v>
      </c>
      <c r="D122" s="132" t="s">
        <v>156</v>
      </c>
      <c r="E122" s="133" t="s">
        <v>1495</v>
      </c>
      <c r="F122" s="134" t="s">
        <v>1496</v>
      </c>
      <c r="G122" s="135" t="s">
        <v>1497</v>
      </c>
      <c r="H122" s="136">
        <v>1</v>
      </c>
      <c r="I122" s="137"/>
      <c r="J122" s="138">
        <f t="shared" ref="J122:J141" si="0">ROUND(I122*H122,2)</f>
        <v>0</v>
      </c>
      <c r="K122" s="134" t="s">
        <v>1</v>
      </c>
      <c r="L122" s="32"/>
      <c r="M122" s="139" t="s">
        <v>1</v>
      </c>
      <c r="N122" s="140" t="s">
        <v>45</v>
      </c>
      <c r="P122" s="141">
        <f t="shared" ref="P122:P141" si="1">O122*H122</f>
        <v>0</v>
      </c>
      <c r="Q122" s="141">
        <v>0</v>
      </c>
      <c r="R122" s="141">
        <f t="shared" ref="R122:R141" si="2">Q122*H122</f>
        <v>0</v>
      </c>
      <c r="S122" s="141">
        <v>0</v>
      </c>
      <c r="T122" s="142">
        <f t="shared" ref="T122:T141" si="3">S122*H122</f>
        <v>0</v>
      </c>
      <c r="AR122" s="143" t="s">
        <v>1498</v>
      </c>
      <c r="AT122" s="143" t="s">
        <v>156</v>
      </c>
      <c r="AU122" s="143" t="s">
        <v>90</v>
      </c>
      <c r="AY122" s="17" t="s">
        <v>152</v>
      </c>
      <c r="BE122" s="144">
        <f t="shared" ref="BE122:BE141" si="4">IF(N122="základní",J122,0)</f>
        <v>0</v>
      </c>
      <c r="BF122" s="144">
        <f t="shared" ref="BF122:BF141" si="5">IF(N122="snížená",J122,0)</f>
        <v>0</v>
      </c>
      <c r="BG122" s="144">
        <f t="shared" ref="BG122:BG141" si="6">IF(N122="zákl. přenesená",J122,0)</f>
        <v>0</v>
      </c>
      <c r="BH122" s="144">
        <f t="shared" ref="BH122:BH141" si="7">IF(N122="sníž. přenesená",J122,0)</f>
        <v>0</v>
      </c>
      <c r="BI122" s="144">
        <f t="shared" ref="BI122:BI141" si="8">IF(N122="nulová",J122,0)</f>
        <v>0</v>
      </c>
      <c r="BJ122" s="17" t="s">
        <v>88</v>
      </c>
      <c r="BK122" s="144">
        <f t="shared" ref="BK122:BK141" si="9">ROUND(I122*H122,2)</f>
        <v>0</v>
      </c>
      <c r="BL122" s="17" t="s">
        <v>1498</v>
      </c>
      <c r="BM122" s="143" t="s">
        <v>1499</v>
      </c>
    </row>
    <row r="123" spans="2:65" s="1" customFormat="1" ht="16.5" customHeight="1">
      <c r="B123" s="32"/>
      <c r="C123" s="132" t="s">
        <v>90</v>
      </c>
      <c r="D123" s="132" t="s">
        <v>156</v>
      </c>
      <c r="E123" s="133" t="s">
        <v>1500</v>
      </c>
      <c r="F123" s="134" t="s">
        <v>1501</v>
      </c>
      <c r="G123" s="135" t="s">
        <v>1497</v>
      </c>
      <c r="H123" s="136">
        <v>1</v>
      </c>
      <c r="I123" s="137"/>
      <c r="J123" s="138">
        <f t="shared" si="0"/>
        <v>0</v>
      </c>
      <c r="K123" s="134" t="s">
        <v>1</v>
      </c>
      <c r="L123" s="32"/>
      <c r="M123" s="139" t="s">
        <v>1</v>
      </c>
      <c r="N123" s="140" t="s">
        <v>45</v>
      </c>
      <c r="P123" s="141">
        <f t="shared" si="1"/>
        <v>0</v>
      </c>
      <c r="Q123" s="141">
        <v>0</v>
      </c>
      <c r="R123" s="141">
        <f t="shared" si="2"/>
        <v>0</v>
      </c>
      <c r="S123" s="141">
        <v>0</v>
      </c>
      <c r="T123" s="142">
        <f t="shared" si="3"/>
        <v>0</v>
      </c>
      <c r="AR123" s="143" t="s">
        <v>1498</v>
      </c>
      <c r="AT123" s="143" t="s">
        <v>156</v>
      </c>
      <c r="AU123" s="143" t="s">
        <v>90</v>
      </c>
      <c r="AY123" s="17" t="s">
        <v>152</v>
      </c>
      <c r="BE123" s="144">
        <f t="shared" si="4"/>
        <v>0</v>
      </c>
      <c r="BF123" s="144">
        <f t="shared" si="5"/>
        <v>0</v>
      </c>
      <c r="BG123" s="144">
        <f t="shared" si="6"/>
        <v>0</v>
      </c>
      <c r="BH123" s="144">
        <f t="shared" si="7"/>
        <v>0</v>
      </c>
      <c r="BI123" s="144">
        <f t="shared" si="8"/>
        <v>0</v>
      </c>
      <c r="BJ123" s="17" t="s">
        <v>88</v>
      </c>
      <c r="BK123" s="144">
        <f t="shared" si="9"/>
        <v>0</v>
      </c>
      <c r="BL123" s="17" t="s">
        <v>1498</v>
      </c>
      <c r="BM123" s="143" t="s">
        <v>1502</v>
      </c>
    </row>
    <row r="124" spans="2:65" s="1" customFormat="1" ht="16.5" customHeight="1">
      <c r="B124" s="32"/>
      <c r="C124" s="132" t="s">
        <v>162</v>
      </c>
      <c r="D124" s="132" t="s">
        <v>156</v>
      </c>
      <c r="E124" s="133" t="s">
        <v>1503</v>
      </c>
      <c r="F124" s="134" t="s">
        <v>1504</v>
      </c>
      <c r="G124" s="135" t="s">
        <v>1497</v>
      </c>
      <c r="H124" s="136">
        <v>1</v>
      </c>
      <c r="I124" s="137"/>
      <c r="J124" s="138">
        <f t="shared" si="0"/>
        <v>0</v>
      </c>
      <c r="K124" s="134" t="s">
        <v>1</v>
      </c>
      <c r="L124" s="32"/>
      <c r="M124" s="139" t="s">
        <v>1</v>
      </c>
      <c r="N124" s="140" t="s">
        <v>45</v>
      </c>
      <c r="P124" s="141">
        <f t="shared" si="1"/>
        <v>0</v>
      </c>
      <c r="Q124" s="141">
        <v>0</v>
      </c>
      <c r="R124" s="141">
        <f t="shared" si="2"/>
        <v>0</v>
      </c>
      <c r="S124" s="141">
        <v>0</v>
      </c>
      <c r="T124" s="142">
        <f t="shared" si="3"/>
        <v>0</v>
      </c>
      <c r="AR124" s="143" t="s">
        <v>1498</v>
      </c>
      <c r="AT124" s="143" t="s">
        <v>156</v>
      </c>
      <c r="AU124" s="143" t="s">
        <v>90</v>
      </c>
      <c r="AY124" s="17" t="s">
        <v>152</v>
      </c>
      <c r="BE124" s="144">
        <f t="shared" si="4"/>
        <v>0</v>
      </c>
      <c r="BF124" s="144">
        <f t="shared" si="5"/>
        <v>0</v>
      </c>
      <c r="BG124" s="144">
        <f t="shared" si="6"/>
        <v>0</v>
      </c>
      <c r="BH124" s="144">
        <f t="shared" si="7"/>
        <v>0</v>
      </c>
      <c r="BI124" s="144">
        <f t="shared" si="8"/>
        <v>0</v>
      </c>
      <c r="BJ124" s="17" t="s">
        <v>88</v>
      </c>
      <c r="BK124" s="144">
        <f t="shared" si="9"/>
        <v>0</v>
      </c>
      <c r="BL124" s="17" t="s">
        <v>1498</v>
      </c>
      <c r="BM124" s="143" t="s">
        <v>1505</v>
      </c>
    </row>
    <row r="125" spans="2:65" s="1" customFormat="1" ht="16.5" customHeight="1">
      <c r="B125" s="32"/>
      <c r="C125" s="132" t="s">
        <v>161</v>
      </c>
      <c r="D125" s="132" t="s">
        <v>156</v>
      </c>
      <c r="E125" s="133" t="s">
        <v>1506</v>
      </c>
      <c r="F125" s="134" t="s">
        <v>1507</v>
      </c>
      <c r="G125" s="135" t="s">
        <v>1497</v>
      </c>
      <c r="H125" s="136">
        <v>1</v>
      </c>
      <c r="I125" s="137"/>
      <c r="J125" s="138">
        <f t="shared" si="0"/>
        <v>0</v>
      </c>
      <c r="K125" s="134" t="s">
        <v>1</v>
      </c>
      <c r="L125" s="32"/>
      <c r="M125" s="139" t="s">
        <v>1</v>
      </c>
      <c r="N125" s="140" t="s">
        <v>45</v>
      </c>
      <c r="P125" s="141">
        <f t="shared" si="1"/>
        <v>0</v>
      </c>
      <c r="Q125" s="141">
        <v>0</v>
      </c>
      <c r="R125" s="141">
        <f t="shared" si="2"/>
        <v>0</v>
      </c>
      <c r="S125" s="141">
        <v>0</v>
      </c>
      <c r="T125" s="142">
        <f t="shared" si="3"/>
        <v>0</v>
      </c>
      <c r="AR125" s="143" t="s">
        <v>1498</v>
      </c>
      <c r="AT125" s="143" t="s">
        <v>156</v>
      </c>
      <c r="AU125" s="143" t="s">
        <v>90</v>
      </c>
      <c r="AY125" s="17" t="s">
        <v>152</v>
      </c>
      <c r="BE125" s="144">
        <f t="shared" si="4"/>
        <v>0</v>
      </c>
      <c r="BF125" s="144">
        <f t="shared" si="5"/>
        <v>0</v>
      </c>
      <c r="BG125" s="144">
        <f t="shared" si="6"/>
        <v>0</v>
      </c>
      <c r="BH125" s="144">
        <f t="shared" si="7"/>
        <v>0</v>
      </c>
      <c r="BI125" s="144">
        <f t="shared" si="8"/>
        <v>0</v>
      </c>
      <c r="BJ125" s="17" t="s">
        <v>88</v>
      </c>
      <c r="BK125" s="144">
        <f t="shared" si="9"/>
        <v>0</v>
      </c>
      <c r="BL125" s="17" t="s">
        <v>1498</v>
      </c>
      <c r="BM125" s="143" t="s">
        <v>1508</v>
      </c>
    </row>
    <row r="126" spans="2:65" s="1" customFormat="1" ht="49.15" customHeight="1">
      <c r="B126" s="32"/>
      <c r="C126" s="132" t="s">
        <v>183</v>
      </c>
      <c r="D126" s="132" t="s">
        <v>156</v>
      </c>
      <c r="E126" s="133" t="s">
        <v>1509</v>
      </c>
      <c r="F126" s="134" t="s">
        <v>1510</v>
      </c>
      <c r="G126" s="135" t="s">
        <v>1497</v>
      </c>
      <c r="H126" s="136">
        <v>1</v>
      </c>
      <c r="I126" s="137"/>
      <c r="J126" s="138">
        <f t="shared" si="0"/>
        <v>0</v>
      </c>
      <c r="K126" s="134" t="s">
        <v>1</v>
      </c>
      <c r="L126" s="32"/>
      <c r="M126" s="139" t="s">
        <v>1</v>
      </c>
      <c r="N126" s="140" t="s">
        <v>45</v>
      </c>
      <c r="P126" s="141">
        <f t="shared" si="1"/>
        <v>0</v>
      </c>
      <c r="Q126" s="141">
        <v>0</v>
      </c>
      <c r="R126" s="141">
        <f t="shared" si="2"/>
        <v>0</v>
      </c>
      <c r="S126" s="141">
        <v>0</v>
      </c>
      <c r="T126" s="142">
        <f t="shared" si="3"/>
        <v>0</v>
      </c>
      <c r="AR126" s="143" t="s">
        <v>1498</v>
      </c>
      <c r="AT126" s="143" t="s">
        <v>156</v>
      </c>
      <c r="AU126" s="143" t="s">
        <v>90</v>
      </c>
      <c r="AY126" s="17" t="s">
        <v>152</v>
      </c>
      <c r="BE126" s="144">
        <f t="shared" si="4"/>
        <v>0</v>
      </c>
      <c r="BF126" s="144">
        <f t="shared" si="5"/>
        <v>0</v>
      </c>
      <c r="BG126" s="144">
        <f t="shared" si="6"/>
        <v>0</v>
      </c>
      <c r="BH126" s="144">
        <f t="shared" si="7"/>
        <v>0</v>
      </c>
      <c r="BI126" s="144">
        <f t="shared" si="8"/>
        <v>0</v>
      </c>
      <c r="BJ126" s="17" t="s">
        <v>88</v>
      </c>
      <c r="BK126" s="144">
        <f t="shared" si="9"/>
        <v>0</v>
      </c>
      <c r="BL126" s="17" t="s">
        <v>1498</v>
      </c>
      <c r="BM126" s="143" t="s">
        <v>1511</v>
      </c>
    </row>
    <row r="127" spans="2:65" s="1" customFormat="1" ht="44.25" customHeight="1">
      <c r="B127" s="32"/>
      <c r="C127" s="132" t="s">
        <v>196</v>
      </c>
      <c r="D127" s="132" t="s">
        <v>156</v>
      </c>
      <c r="E127" s="133" t="s">
        <v>1512</v>
      </c>
      <c r="F127" s="134" t="s">
        <v>1513</v>
      </c>
      <c r="G127" s="135" t="s">
        <v>1497</v>
      </c>
      <c r="H127" s="136">
        <v>1</v>
      </c>
      <c r="I127" s="137"/>
      <c r="J127" s="138">
        <f t="shared" si="0"/>
        <v>0</v>
      </c>
      <c r="K127" s="134" t="s">
        <v>1</v>
      </c>
      <c r="L127" s="32"/>
      <c r="M127" s="139" t="s">
        <v>1</v>
      </c>
      <c r="N127" s="140" t="s">
        <v>45</v>
      </c>
      <c r="P127" s="141">
        <f t="shared" si="1"/>
        <v>0</v>
      </c>
      <c r="Q127" s="141">
        <v>0</v>
      </c>
      <c r="R127" s="141">
        <f t="shared" si="2"/>
        <v>0</v>
      </c>
      <c r="S127" s="141">
        <v>0</v>
      </c>
      <c r="T127" s="142">
        <f t="shared" si="3"/>
        <v>0</v>
      </c>
      <c r="AR127" s="143" t="s">
        <v>1498</v>
      </c>
      <c r="AT127" s="143" t="s">
        <v>156</v>
      </c>
      <c r="AU127" s="143" t="s">
        <v>90</v>
      </c>
      <c r="AY127" s="17" t="s">
        <v>152</v>
      </c>
      <c r="BE127" s="144">
        <f t="shared" si="4"/>
        <v>0</v>
      </c>
      <c r="BF127" s="144">
        <f t="shared" si="5"/>
        <v>0</v>
      </c>
      <c r="BG127" s="144">
        <f t="shared" si="6"/>
        <v>0</v>
      </c>
      <c r="BH127" s="144">
        <f t="shared" si="7"/>
        <v>0</v>
      </c>
      <c r="BI127" s="144">
        <f t="shared" si="8"/>
        <v>0</v>
      </c>
      <c r="BJ127" s="17" t="s">
        <v>88</v>
      </c>
      <c r="BK127" s="144">
        <f t="shared" si="9"/>
        <v>0</v>
      </c>
      <c r="BL127" s="17" t="s">
        <v>1498</v>
      </c>
      <c r="BM127" s="143" t="s">
        <v>1514</v>
      </c>
    </row>
    <row r="128" spans="2:65" s="1" customFormat="1" ht="62.65" customHeight="1">
      <c r="B128" s="32"/>
      <c r="C128" s="132" t="s">
        <v>213</v>
      </c>
      <c r="D128" s="132" t="s">
        <v>156</v>
      </c>
      <c r="E128" s="133" t="s">
        <v>1515</v>
      </c>
      <c r="F128" s="134" t="s">
        <v>1516</v>
      </c>
      <c r="G128" s="135" t="s">
        <v>1497</v>
      </c>
      <c r="H128" s="136">
        <v>1</v>
      </c>
      <c r="I128" s="137"/>
      <c r="J128" s="138">
        <f t="shared" si="0"/>
        <v>0</v>
      </c>
      <c r="K128" s="134" t="s">
        <v>1</v>
      </c>
      <c r="L128" s="32"/>
      <c r="M128" s="139" t="s">
        <v>1</v>
      </c>
      <c r="N128" s="140" t="s">
        <v>45</v>
      </c>
      <c r="P128" s="141">
        <f t="shared" si="1"/>
        <v>0</v>
      </c>
      <c r="Q128" s="141">
        <v>0</v>
      </c>
      <c r="R128" s="141">
        <f t="shared" si="2"/>
        <v>0</v>
      </c>
      <c r="S128" s="141">
        <v>0</v>
      </c>
      <c r="T128" s="142">
        <f t="shared" si="3"/>
        <v>0</v>
      </c>
      <c r="AR128" s="143" t="s">
        <v>1498</v>
      </c>
      <c r="AT128" s="143" t="s">
        <v>156</v>
      </c>
      <c r="AU128" s="143" t="s">
        <v>90</v>
      </c>
      <c r="AY128" s="17" t="s">
        <v>152</v>
      </c>
      <c r="BE128" s="144">
        <f t="shared" si="4"/>
        <v>0</v>
      </c>
      <c r="BF128" s="144">
        <f t="shared" si="5"/>
        <v>0</v>
      </c>
      <c r="BG128" s="144">
        <f t="shared" si="6"/>
        <v>0</v>
      </c>
      <c r="BH128" s="144">
        <f t="shared" si="7"/>
        <v>0</v>
      </c>
      <c r="BI128" s="144">
        <f t="shared" si="8"/>
        <v>0</v>
      </c>
      <c r="BJ128" s="17" t="s">
        <v>88</v>
      </c>
      <c r="BK128" s="144">
        <f t="shared" si="9"/>
        <v>0</v>
      </c>
      <c r="BL128" s="17" t="s">
        <v>1498</v>
      </c>
      <c r="BM128" s="143" t="s">
        <v>1517</v>
      </c>
    </row>
    <row r="129" spans="2:65" s="1" customFormat="1" ht="66.75" customHeight="1">
      <c r="B129" s="32"/>
      <c r="C129" s="132" t="s">
        <v>221</v>
      </c>
      <c r="D129" s="132" t="s">
        <v>156</v>
      </c>
      <c r="E129" s="133" t="s">
        <v>1518</v>
      </c>
      <c r="F129" s="134" t="s">
        <v>1519</v>
      </c>
      <c r="G129" s="135" t="s">
        <v>1520</v>
      </c>
      <c r="H129" s="136">
        <v>1</v>
      </c>
      <c r="I129" s="137"/>
      <c r="J129" s="138">
        <f t="shared" si="0"/>
        <v>0</v>
      </c>
      <c r="K129" s="134" t="s">
        <v>1</v>
      </c>
      <c r="L129" s="32"/>
      <c r="M129" s="139" t="s">
        <v>1</v>
      </c>
      <c r="N129" s="140" t="s">
        <v>45</v>
      </c>
      <c r="P129" s="141">
        <f t="shared" si="1"/>
        <v>0</v>
      </c>
      <c r="Q129" s="141">
        <v>0</v>
      </c>
      <c r="R129" s="141">
        <f t="shared" si="2"/>
        <v>0</v>
      </c>
      <c r="S129" s="141">
        <v>0</v>
      </c>
      <c r="T129" s="142">
        <f t="shared" si="3"/>
        <v>0</v>
      </c>
      <c r="AR129" s="143" t="s">
        <v>1498</v>
      </c>
      <c r="AT129" s="143" t="s">
        <v>156</v>
      </c>
      <c r="AU129" s="143" t="s">
        <v>90</v>
      </c>
      <c r="AY129" s="17" t="s">
        <v>152</v>
      </c>
      <c r="BE129" s="144">
        <f t="shared" si="4"/>
        <v>0</v>
      </c>
      <c r="BF129" s="144">
        <f t="shared" si="5"/>
        <v>0</v>
      </c>
      <c r="BG129" s="144">
        <f t="shared" si="6"/>
        <v>0</v>
      </c>
      <c r="BH129" s="144">
        <f t="shared" si="7"/>
        <v>0</v>
      </c>
      <c r="BI129" s="144">
        <f t="shared" si="8"/>
        <v>0</v>
      </c>
      <c r="BJ129" s="17" t="s">
        <v>88</v>
      </c>
      <c r="BK129" s="144">
        <f t="shared" si="9"/>
        <v>0</v>
      </c>
      <c r="BL129" s="17" t="s">
        <v>1498</v>
      </c>
      <c r="BM129" s="143" t="s">
        <v>1521</v>
      </c>
    </row>
    <row r="130" spans="2:65" s="1" customFormat="1" ht="33" customHeight="1">
      <c r="B130" s="32"/>
      <c r="C130" s="132" t="s">
        <v>226</v>
      </c>
      <c r="D130" s="132" t="s">
        <v>156</v>
      </c>
      <c r="E130" s="133" t="s">
        <v>1522</v>
      </c>
      <c r="F130" s="134" t="s">
        <v>1523</v>
      </c>
      <c r="G130" s="135" t="s">
        <v>1497</v>
      </c>
      <c r="H130" s="136">
        <v>1</v>
      </c>
      <c r="I130" s="137"/>
      <c r="J130" s="138">
        <f t="shared" si="0"/>
        <v>0</v>
      </c>
      <c r="K130" s="134" t="s">
        <v>1</v>
      </c>
      <c r="L130" s="32"/>
      <c r="M130" s="139" t="s">
        <v>1</v>
      </c>
      <c r="N130" s="140" t="s">
        <v>45</v>
      </c>
      <c r="P130" s="141">
        <f t="shared" si="1"/>
        <v>0</v>
      </c>
      <c r="Q130" s="141">
        <v>0</v>
      </c>
      <c r="R130" s="141">
        <f t="shared" si="2"/>
        <v>0</v>
      </c>
      <c r="S130" s="141">
        <v>0</v>
      </c>
      <c r="T130" s="142">
        <f t="shared" si="3"/>
        <v>0</v>
      </c>
      <c r="AR130" s="143" t="s">
        <v>1498</v>
      </c>
      <c r="AT130" s="143" t="s">
        <v>156</v>
      </c>
      <c r="AU130" s="143" t="s">
        <v>90</v>
      </c>
      <c r="AY130" s="17" t="s">
        <v>152</v>
      </c>
      <c r="BE130" s="144">
        <f t="shared" si="4"/>
        <v>0</v>
      </c>
      <c r="BF130" s="144">
        <f t="shared" si="5"/>
        <v>0</v>
      </c>
      <c r="BG130" s="144">
        <f t="shared" si="6"/>
        <v>0</v>
      </c>
      <c r="BH130" s="144">
        <f t="shared" si="7"/>
        <v>0</v>
      </c>
      <c r="BI130" s="144">
        <f t="shared" si="8"/>
        <v>0</v>
      </c>
      <c r="BJ130" s="17" t="s">
        <v>88</v>
      </c>
      <c r="BK130" s="144">
        <f t="shared" si="9"/>
        <v>0</v>
      </c>
      <c r="BL130" s="17" t="s">
        <v>1498</v>
      </c>
      <c r="BM130" s="143" t="s">
        <v>1524</v>
      </c>
    </row>
    <row r="131" spans="2:65" s="1" customFormat="1" ht="37.9" customHeight="1">
      <c r="B131" s="32"/>
      <c r="C131" s="132" t="s">
        <v>231</v>
      </c>
      <c r="D131" s="132" t="s">
        <v>156</v>
      </c>
      <c r="E131" s="133" t="s">
        <v>1525</v>
      </c>
      <c r="F131" s="134" t="s">
        <v>1526</v>
      </c>
      <c r="G131" s="135" t="s">
        <v>1497</v>
      </c>
      <c r="H131" s="136">
        <v>1</v>
      </c>
      <c r="I131" s="137"/>
      <c r="J131" s="138">
        <f t="shared" si="0"/>
        <v>0</v>
      </c>
      <c r="K131" s="134" t="s">
        <v>1</v>
      </c>
      <c r="L131" s="32"/>
      <c r="M131" s="139" t="s">
        <v>1</v>
      </c>
      <c r="N131" s="140" t="s">
        <v>45</v>
      </c>
      <c r="P131" s="141">
        <f t="shared" si="1"/>
        <v>0</v>
      </c>
      <c r="Q131" s="141">
        <v>0</v>
      </c>
      <c r="R131" s="141">
        <f t="shared" si="2"/>
        <v>0</v>
      </c>
      <c r="S131" s="141">
        <v>0</v>
      </c>
      <c r="T131" s="142">
        <f t="shared" si="3"/>
        <v>0</v>
      </c>
      <c r="AR131" s="143" t="s">
        <v>1498</v>
      </c>
      <c r="AT131" s="143" t="s">
        <v>156</v>
      </c>
      <c r="AU131" s="143" t="s">
        <v>90</v>
      </c>
      <c r="AY131" s="17" t="s">
        <v>152</v>
      </c>
      <c r="BE131" s="144">
        <f t="shared" si="4"/>
        <v>0</v>
      </c>
      <c r="BF131" s="144">
        <f t="shared" si="5"/>
        <v>0</v>
      </c>
      <c r="BG131" s="144">
        <f t="shared" si="6"/>
        <v>0</v>
      </c>
      <c r="BH131" s="144">
        <f t="shared" si="7"/>
        <v>0</v>
      </c>
      <c r="BI131" s="144">
        <f t="shared" si="8"/>
        <v>0</v>
      </c>
      <c r="BJ131" s="17" t="s">
        <v>88</v>
      </c>
      <c r="BK131" s="144">
        <f t="shared" si="9"/>
        <v>0</v>
      </c>
      <c r="BL131" s="17" t="s">
        <v>1498</v>
      </c>
      <c r="BM131" s="143" t="s">
        <v>1527</v>
      </c>
    </row>
    <row r="132" spans="2:65" s="1" customFormat="1" ht="16.5" customHeight="1">
      <c r="B132" s="32"/>
      <c r="C132" s="132" t="s">
        <v>236</v>
      </c>
      <c r="D132" s="132" t="s">
        <v>156</v>
      </c>
      <c r="E132" s="133" t="s">
        <v>1528</v>
      </c>
      <c r="F132" s="134" t="s">
        <v>1529</v>
      </c>
      <c r="G132" s="135" t="s">
        <v>1497</v>
      </c>
      <c r="H132" s="136">
        <v>1</v>
      </c>
      <c r="I132" s="137"/>
      <c r="J132" s="138">
        <f t="shared" si="0"/>
        <v>0</v>
      </c>
      <c r="K132" s="134" t="s">
        <v>1</v>
      </c>
      <c r="L132" s="32"/>
      <c r="M132" s="139" t="s">
        <v>1</v>
      </c>
      <c r="N132" s="140" t="s">
        <v>45</v>
      </c>
      <c r="P132" s="141">
        <f t="shared" si="1"/>
        <v>0</v>
      </c>
      <c r="Q132" s="141">
        <v>0</v>
      </c>
      <c r="R132" s="141">
        <f t="shared" si="2"/>
        <v>0</v>
      </c>
      <c r="S132" s="141">
        <v>0</v>
      </c>
      <c r="T132" s="142">
        <f t="shared" si="3"/>
        <v>0</v>
      </c>
      <c r="AR132" s="143" t="s">
        <v>1498</v>
      </c>
      <c r="AT132" s="143" t="s">
        <v>156</v>
      </c>
      <c r="AU132" s="143" t="s">
        <v>90</v>
      </c>
      <c r="AY132" s="17" t="s">
        <v>152</v>
      </c>
      <c r="BE132" s="144">
        <f t="shared" si="4"/>
        <v>0</v>
      </c>
      <c r="BF132" s="144">
        <f t="shared" si="5"/>
        <v>0</v>
      </c>
      <c r="BG132" s="144">
        <f t="shared" si="6"/>
        <v>0</v>
      </c>
      <c r="BH132" s="144">
        <f t="shared" si="7"/>
        <v>0</v>
      </c>
      <c r="BI132" s="144">
        <f t="shared" si="8"/>
        <v>0</v>
      </c>
      <c r="BJ132" s="17" t="s">
        <v>88</v>
      </c>
      <c r="BK132" s="144">
        <f t="shared" si="9"/>
        <v>0</v>
      </c>
      <c r="BL132" s="17" t="s">
        <v>1498</v>
      </c>
      <c r="BM132" s="143" t="s">
        <v>1530</v>
      </c>
    </row>
    <row r="133" spans="2:65" s="1" customFormat="1" ht="62.65" customHeight="1">
      <c r="B133" s="32"/>
      <c r="C133" s="132" t="s">
        <v>8</v>
      </c>
      <c r="D133" s="132" t="s">
        <v>156</v>
      </c>
      <c r="E133" s="133" t="s">
        <v>1531</v>
      </c>
      <c r="F133" s="134" t="s">
        <v>1532</v>
      </c>
      <c r="G133" s="135" t="s">
        <v>1497</v>
      </c>
      <c r="H133" s="136">
        <v>1</v>
      </c>
      <c r="I133" s="137"/>
      <c r="J133" s="138">
        <f t="shared" si="0"/>
        <v>0</v>
      </c>
      <c r="K133" s="134" t="s">
        <v>1</v>
      </c>
      <c r="L133" s="32"/>
      <c r="M133" s="139" t="s">
        <v>1</v>
      </c>
      <c r="N133" s="140" t="s">
        <v>45</v>
      </c>
      <c r="P133" s="141">
        <f t="shared" si="1"/>
        <v>0</v>
      </c>
      <c r="Q133" s="141">
        <v>0</v>
      </c>
      <c r="R133" s="141">
        <f t="shared" si="2"/>
        <v>0</v>
      </c>
      <c r="S133" s="141">
        <v>0</v>
      </c>
      <c r="T133" s="142">
        <f t="shared" si="3"/>
        <v>0</v>
      </c>
      <c r="AR133" s="143" t="s">
        <v>1498</v>
      </c>
      <c r="AT133" s="143" t="s">
        <v>156</v>
      </c>
      <c r="AU133" s="143" t="s">
        <v>90</v>
      </c>
      <c r="AY133" s="17" t="s">
        <v>152</v>
      </c>
      <c r="BE133" s="144">
        <f t="shared" si="4"/>
        <v>0</v>
      </c>
      <c r="BF133" s="144">
        <f t="shared" si="5"/>
        <v>0</v>
      </c>
      <c r="BG133" s="144">
        <f t="shared" si="6"/>
        <v>0</v>
      </c>
      <c r="BH133" s="144">
        <f t="shared" si="7"/>
        <v>0</v>
      </c>
      <c r="BI133" s="144">
        <f t="shared" si="8"/>
        <v>0</v>
      </c>
      <c r="BJ133" s="17" t="s">
        <v>88</v>
      </c>
      <c r="BK133" s="144">
        <f t="shared" si="9"/>
        <v>0</v>
      </c>
      <c r="BL133" s="17" t="s">
        <v>1498</v>
      </c>
      <c r="BM133" s="143" t="s">
        <v>1533</v>
      </c>
    </row>
    <row r="134" spans="2:65" s="1" customFormat="1" ht="24.2" customHeight="1">
      <c r="B134" s="32"/>
      <c r="C134" s="132" t="s">
        <v>246</v>
      </c>
      <c r="D134" s="132" t="s">
        <v>156</v>
      </c>
      <c r="E134" s="133" t="s">
        <v>1534</v>
      </c>
      <c r="F134" s="134" t="s">
        <v>1535</v>
      </c>
      <c r="G134" s="135" t="s">
        <v>1497</v>
      </c>
      <c r="H134" s="136">
        <v>1</v>
      </c>
      <c r="I134" s="137"/>
      <c r="J134" s="138">
        <f t="shared" si="0"/>
        <v>0</v>
      </c>
      <c r="K134" s="134" t="s">
        <v>1</v>
      </c>
      <c r="L134" s="32"/>
      <c r="M134" s="139" t="s">
        <v>1</v>
      </c>
      <c r="N134" s="140" t="s">
        <v>45</v>
      </c>
      <c r="P134" s="141">
        <f t="shared" si="1"/>
        <v>0</v>
      </c>
      <c r="Q134" s="141">
        <v>0</v>
      </c>
      <c r="R134" s="141">
        <f t="shared" si="2"/>
        <v>0</v>
      </c>
      <c r="S134" s="141">
        <v>0</v>
      </c>
      <c r="T134" s="142">
        <f t="shared" si="3"/>
        <v>0</v>
      </c>
      <c r="AR134" s="143" t="s">
        <v>1498</v>
      </c>
      <c r="AT134" s="143" t="s">
        <v>156</v>
      </c>
      <c r="AU134" s="143" t="s">
        <v>90</v>
      </c>
      <c r="AY134" s="17" t="s">
        <v>152</v>
      </c>
      <c r="BE134" s="144">
        <f t="shared" si="4"/>
        <v>0</v>
      </c>
      <c r="BF134" s="144">
        <f t="shared" si="5"/>
        <v>0</v>
      </c>
      <c r="BG134" s="144">
        <f t="shared" si="6"/>
        <v>0</v>
      </c>
      <c r="BH134" s="144">
        <f t="shared" si="7"/>
        <v>0</v>
      </c>
      <c r="BI134" s="144">
        <f t="shared" si="8"/>
        <v>0</v>
      </c>
      <c r="BJ134" s="17" t="s">
        <v>88</v>
      </c>
      <c r="BK134" s="144">
        <f t="shared" si="9"/>
        <v>0</v>
      </c>
      <c r="BL134" s="17" t="s">
        <v>1498</v>
      </c>
      <c r="BM134" s="143" t="s">
        <v>1536</v>
      </c>
    </row>
    <row r="135" spans="2:65" s="1" customFormat="1" ht="24.2" customHeight="1">
      <c r="B135" s="32"/>
      <c r="C135" s="132" t="s">
        <v>255</v>
      </c>
      <c r="D135" s="132" t="s">
        <v>156</v>
      </c>
      <c r="E135" s="133" t="s">
        <v>1537</v>
      </c>
      <c r="F135" s="134" t="s">
        <v>1538</v>
      </c>
      <c r="G135" s="135" t="s">
        <v>401</v>
      </c>
      <c r="H135" s="136">
        <v>15</v>
      </c>
      <c r="I135" s="137"/>
      <c r="J135" s="138">
        <f t="shared" si="0"/>
        <v>0</v>
      </c>
      <c r="K135" s="134" t="s">
        <v>1</v>
      </c>
      <c r="L135" s="32"/>
      <c r="M135" s="139" t="s">
        <v>1</v>
      </c>
      <c r="N135" s="140" t="s">
        <v>45</v>
      </c>
      <c r="P135" s="141">
        <f t="shared" si="1"/>
        <v>0</v>
      </c>
      <c r="Q135" s="141">
        <v>0</v>
      </c>
      <c r="R135" s="141">
        <f t="shared" si="2"/>
        <v>0</v>
      </c>
      <c r="S135" s="141">
        <v>0</v>
      </c>
      <c r="T135" s="142">
        <f t="shared" si="3"/>
        <v>0</v>
      </c>
      <c r="AR135" s="143" t="s">
        <v>1498</v>
      </c>
      <c r="AT135" s="143" t="s">
        <v>156</v>
      </c>
      <c r="AU135" s="143" t="s">
        <v>90</v>
      </c>
      <c r="AY135" s="17" t="s">
        <v>152</v>
      </c>
      <c r="BE135" s="144">
        <f t="shared" si="4"/>
        <v>0</v>
      </c>
      <c r="BF135" s="144">
        <f t="shared" si="5"/>
        <v>0</v>
      </c>
      <c r="BG135" s="144">
        <f t="shared" si="6"/>
        <v>0</v>
      </c>
      <c r="BH135" s="144">
        <f t="shared" si="7"/>
        <v>0</v>
      </c>
      <c r="BI135" s="144">
        <f t="shared" si="8"/>
        <v>0</v>
      </c>
      <c r="BJ135" s="17" t="s">
        <v>88</v>
      </c>
      <c r="BK135" s="144">
        <f t="shared" si="9"/>
        <v>0</v>
      </c>
      <c r="BL135" s="17" t="s">
        <v>1498</v>
      </c>
      <c r="BM135" s="143" t="s">
        <v>1539</v>
      </c>
    </row>
    <row r="136" spans="2:65" s="1" customFormat="1" ht="37.9" customHeight="1">
      <c r="B136" s="32"/>
      <c r="C136" s="132" t="s">
        <v>261</v>
      </c>
      <c r="D136" s="132" t="s">
        <v>156</v>
      </c>
      <c r="E136" s="133" t="s">
        <v>1540</v>
      </c>
      <c r="F136" s="134" t="s">
        <v>1541</v>
      </c>
      <c r="G136" s="135" t="s">
        <v>1497</v>
      </c>
      <c r="H136" s="136">
        <v>1</v>
      </c>
      <c r="I136" s="137"/>
      <c r="J136" s="138">
        <f t="shared" si="0"/>
        <v>0</v>
      </c>
      <c r="K136" s="134" t="s">
        <v>1</v>
      </c>
      <c r="L136" s="32"/>
      <c r="M136" s="139" t="s">
        <v>1</v>
      </c>
      <c r="N136" s="140" t="s">
        <v>45</v>
      </c>
      <c r="P136" s="141">
        <f t="shared" si="1"/>
        <v>0</v>
      </c>
      <c r="Q136" s="141">
        <v>0</v>
      </c>
      <c r="R136" s="141">
        <f t="shared" si="2"/>
        <v>0</v>
      </c>
      <c r="S136" s="141">
        <v>0</v>
      </c>
      <c r="T136" s="142">
        <f t="shared" si="3"/>
        <v>0</v>
      </c>
      <c r="AR136" s="143" t="s">
        <v>1498</v>
      </c>
      <c r="AT136" s="143" t="s">
        <v>156</v>
      </c>
      <c r="AU136" s="143" t="s">
        <v>90</v>
      </c>
      <c r="AY136" s="17" t="s">
        <v>152</v>
      </c>
      <c r="BE136" s="144">
        <f t="shared" si="4"/>
        <v>0</v>
      </c>
      <c r="BF136" s="144">
        <f t="shared" si="5"/>
        <v>0</v>
      </c>
      <c r="BG136" s="144">
        <f t="shared" si="6"/>
        <v>0</v>
      </c>
      <c r="BH136" s="144">
        <f t="shared" si="7"/>
        <v>0</v>
      </c>
      <c r="BI136" s="144">
        <f t="shared" si="8"/>
        <v>0</v>
      </c>
      <c r="BJ136" s="17" t="s">
        <v>88</v>
      </c>
      <c r="BK136" s="144">
        <f t="shared" si="9"/>
        <v>0</v>
      </c>
      <c r="BL136" s="17" t="s">
        <v>1498</v>
      </c>
      <c r="BM136" s="143" t="s">
        <v>1542</v>
      </c>
    </row>
    <row r="137" spans="2:65" s="1" customFormat="1" ht="21.75" customHeight="1">
      <c r="B137" s="32"/>
      <c r="C137" s="132" t="s">
        <v>266</v>
      </c>
      <c r="D137" s="132" t="s">
        <v>156</v>
      </c>
      <c r="E137" s="133" t="s">
        <v>1543</v>
      </c>
      <c r="F137" s="134" t="s">
        <v>1544</v>
      </c>
      <c r="G137" s="135" t="s">
        <v>1497</v>
      </c>
      <c r="H137" s="136">
        <v>1</v>
      </c>
      <c r="I137" s="137"/>
      <c r="J137" s="138">
        <f t="shared" si="0"/>
        <v>0</v>
      </c>
      <c r="K137" s="134" t="s">
        <v>1</v>
      </c>
      <c r="L137" s="32"/>
      <c r="M137" s="139" t="s">
        <v>1</v>
      </c>
      <c r="N137" s="140" t="s">
        <v>45</v>
      </c>
      <c r="P137" s="141">
        <f t="shared" si="1"/>
        <v>0</v>
      </c>
      <c r="Q137" s="141">
        <v>0</v>
      </c>
      <c r="R137" s="141">
        <f t="shared" si="2"/>
        <v>0</v>
      </c>
      <c r="S137" s="141">
        <v>0</v>
      </c>
      <c r="T137" s="142">
        <f t="shared" si="3"/>
        <v>0</v>
      </c>
      <c r="AR137" s="143" t="s">
        <v>1498</v>
      </c>
      <c r="AT137" s="143" t="s">
        <v>156</v>
      </c>
      <c r="AU137" s="143" t="s">
        <v>90</v>
      </c>
      <c r="AY137" s="17" t="s">
        <v>152</v>
      </c>
      <c r="BE137" s="144">
        <f t="shared" si="4"/>
        <v>0</v>
      </c>
      <c r="BF137" s="144">
        <f t="shared" si="5"/>
        <v>0</v>
      </c>
      <c r="BG137" s="144">
        <f t="shared" si="6"/>
        <v>0</v>
      </c>
      <c r="BH137" s="144">
        <f t="shared" si="7"/>
        <v>0</v>
      </c>
      <c r="BI137" s="144">
        <f t="shared" si="8"/>
        <v>0</v>
      </c>
      <c r="BJ137" s="17" t="s">
        <v>88</v>
      </c>
      <c r="BK137" s="144">
        <f t="shared" si="9"/>
        <v>0</v>
      </c>
      <c r="BL137" s="17" t="s">
        <v>1498</v>
      </c>
      <c r="BM137" s="143" t="s">
        <v>1545</v>
      </c>
    </row>
    <row r="138" spans="2:65" s="1" customFormat="1" ht="16.5" customHeight="1">
      <c r="B138" s="32"/>
      <c r="C138" s="132" t="s">
        <v>274</v>
      </c>
      <c r="D138" s="132" t="s">
        <v>156</v>
      </c>
      <c r="E138" s="133" t="s">
        <v>1546</v>
      </c>
      <c r="F138" s="134" t="s">
        <v>1547</v>
      </c>
      <c r="G138" s="135" t="s">
        <v>1497</v>
      </c>
      <c r="H138" s="136">
        <v>1</v>
      </c>
      <c r="I138" s="137"/>
      <c r="J138" s="138">
        <f t="shared" si="0"/>
        <v>0</v>
      </c>
      <c r="K138" s="134" t="s">
        <v>1</v>
      </c>
      <c r="L138" s="32"/>
      <c r="M138" s="139" t="s">
        <v>1</v>
      </c>
      <c r="N138" s="140" t="s">
        <v>45</v>
      </c>
      <c r="P138" s="141">
        <f t="shared" si="1"/>
        <v>0</v>
      </c>
      <c r="Q138" s="141">
        <v>0</v>
      </c>
      <c r="R138" s="141">
        <f t="shared" si="2"/>
        <v>0</v>
      </c>
      <c r="S138" s="141">
        <v>0</v>
      </c>
      <c r="T138" s="142">
        <f t="shared" si="3"/>
        <v>0</v>
      </c>
      <c r="AR138" s="143" t="s">
        <v>1498</v>
      </c>
      <c r="AT138" s="143" t="s">
        <v>156</v>
      </c>
      <c r="AU138" s="143" t="s">
        <v>90</v>
      </c>
      <c r="AY138" s="17" t="s">
        <v>152</v>
      </c>
      <c r="BE138" s="144">
        <f t="shared" si="4"/>
        <v>0</v>
      </c>
      <c r="BF138" s="144">
        <f t="shared" si="5"/>
        <v>0</v>
      </c>
      <c r="BG138" s="144">
        <f t="shared" si="6"/>
        <v>0</v>
      </c>
      <c r="BH138" s="144">
        <f t="shared" si="7"/>
        <v>0</v>
      </c>
      <c r="BI138" s="144">
        <f t="shared" si="8"/>
        <v>0</v>
      </c>
      <c r="BJ138" s="17" t="s">
        <v>88</v>
      </c>
      <c r="BK138" s="144">
        <f t="shared" si="9"/>
        <v>0</v>
      </c>
      <c r="BL138" s="17" t="s">
        <v>1498</v>
      </c>
      <c r="BM138" s="143" t="s">
        <v>1548</v>
      </c>
    </row>
    <row r="139" spans="2:65" s="1" customFormat="1" ht="21.75" customHeight="1">
      <c r="B139" s="32"/>
      <c r="C139" s="132" t="s">
        <v>284</v>
      </c>
      <c r="D139" s="132" t="s">
        <v>156</v>
      </c>
      <c r="E139" s="133" t="s">
        <v>1549</v>
      </c>
      <c r="F139" s="134" t="s">
        <v>1550</v>
      </c>
      <c r="G139" s="135" t="s">
        <v>1497</v>
      </c>
      <c r="H139" s="136">
        <v>1</v>
      </c>
      <c r="I139" s="137"/>
      <c r="J139" s="138">
        <f t="shared" si="0"/>
        <v>0</v>
      </c>
      <c r="K139" s="134" t="s">
        <v>1</v>
      </c>
      <c r="L139" s="32"/>
      <c r="M139" s="139" t="s">
        <v>1</v>
      </c>
      <c r="N139" s="140" t="s">
        <v>45</v>
      </c>
      <c r="P139" s="141">
        <f t="shared" si="1"/>
        <v>0</v>
      </c>
      <c r="Q139" s="141">
        <v>0</v>
      </c>
      <c r="R139" s="141">
        <f t="shared" si="2"/>
        <v>0</v>
      </c>
      <c r="S139" s="141">
        <v>0</v>
      </c>
      <c r="T139" s="142">
        <f t="shared" si="3"/>
        <v>0</v>
      </c>
      <c r="AR139" s="143" t="s">
        <v>1498</v>
      </c>
      <c r="AT139" s="143" t="s">
        <v>156</v>
      </c>
      <c r="AU139" s="143" t="s">
        <v>90</v>
      </c>
      <c r="AY139" s="17" t="s">
        <v>152</v>
      </c>
      <c r="BE139" s="144">
        <f t="shared" si="4"/>
        <v>0</v>
      </c>
      <c r="BF139" s="144">
        <f t="shared" si="5"/>
        <v>0</v>
      </c>
      <c r="BG139" s="144">
        <f t="shared" si="6"/>
        <v>0</v>
      </c>
      <c r="BH139" s="144">
        <f t="shared" si="7"/>
        <v>0</v>
      </c>
      <c r="BI139" s="144">
        <f t="shared" si="8"/>
        <v>0</v>
      </c>
      <c r="BJ139" s="17" t="s">
        <v>88</v>
      </c>
      <c r="BK139" s="144">
        <f t="shared" si="9"/>
        <v>0</v>
      </c>
      <c r="BL139" s="17" t="s">
        <v>1498</v>
      </c>
      <c r="BM139" s="143" t="s">
        <v>1551</v>
      </c>
    </row>
    <row r="140" spans="2:65" s="1" customFormat="1" ht="16.5" customHeight="1">
      <c r="B140" s="32"/>
      <c r="C140" s="132" t="s">
        <v>293</v>
      </c>
      <c r="D140" s="132" t="s">
        <v>156</v>
      </c>
      <c r="E140" s="133" t="s">
        <v>1552</v>
      </c>
      <c r="F140" s="134" t="s">
        <v>1553</v>
      </c>
      <c r="G140" s="135" t="s">
        <v>1497</v>
      </c>
      <c r="H140" s="136">
        <v>1</v>
      </c>
      <c r="I140" s="137"/>
      <c r="J140" s="138">
        <f t="shared" si="0"/>
        <v>0</v>
      </c>
      <c r="K140" s="134" t="s">
        <v>1</v>
      </c>
      <c r="L140" s="32"/>
      <c r="M140" s="139" t="s">
        <v>1</v>
      </c>
      <c r="N140" s="140" t="s">
        <v>45</v>
      </c>
      <c r="P140" s="141">
        <f t="shared" si="1"/>
        <v>0</v>
      </c>
      <c r="Q140" s="141">
        <v>0</v>
      </c>
      <c r="R140" s="141">
        <f t="shared" si="2"/>
        <v>0</v>
      </c>
      <c r="S140" s="141">
        <v>0</v>
      </c>
      <c r="T140" s="142">
        <f t="shared" si="3"/>
        <v>0</v>
      </c>
      <c r="AR140" s="143" t="s">
        <v>1498</v>
      </c>
      <c r="AT140" s="143" t="s">
        <v>156</v>
      </c>
      <c r="AU140" s="143" t="s">
        <v>90</v>
      </c>
      <c r="AY140" s="17" t="s">
        <v>152</v>
      </c>
      <c r="BE140" s="144">
        <f t="shared" si="4"/>
        <v>0</v>
      </c>
      <c r="BF140" s="144">
        <f t="shared" si="5"/>
        <v>0</v>
      </c>
      <c r="BG140" s="144">
        <f t="shared" si="6"/>
        <v>0</v>
      </c>
      <c r="BH140" s="144">
        <f t="shared" si="7"/>
        <v>0</v>
      </c>
      <c r="BI140" s="144">
        <f t="shared" si="8"/>
        <v>0</v>
      </c>
      <c r="BJ140" s="17" t="s">
        <v>88</v>
      </c>
      <c r="BK140" s="144">
        <f t="shared" si="9"/>
        <v>0</v>
      </c>
      <c r="BL140" s="17" t="s">
        <v>1498</v>
      </c>
      <c r="BM140" s="143" t="s">
        <v>1554</v>
      </c>
    </row>
    <row r="141" spans="2:65" s="1" customFormat="1" ht="16.5" customHeight="1">
      <c r="B141" s="32"/>
      <c r="C141" s="132" t="s">
        <v>298</v>
      </c>
      <c r="D141" s="132" t="s">
        <v>156</v>
      </c>
      <c r="E141" s="133" t="s">
        <v>1555</v>
      </c>
      <c r="F141" s="134" t="s">
        <v>1556</v>
      </c>
      <c r="G141" s="135" t="s">
        <v>1497</v>
      </c>
      <c r="H141" s="136">
        <v>2</v>
      </c>
      <c r="I141" s="137"/>
      <c r="J141" s="138">
        <f t="shared" si="0"/>
        <v>0</v>
      </c>
      <c r="K141" s="134" t="s">
        <v>1</v>
      </c>
      <c r="L141" s="32"/>
      <c r="M141" s="139" t="s">
        <v>1</v>
      </c>
      <c r="N141" s="140" t="s">
        <v>45</v>
      </c>
      <c r="P141" s="141">
        <f t="shared" si="1"/>
        <v>0</v>
      </c>
      <c r="Q141" s="141">
        <v>0</v>
      </c>
      <c r="R141" s="141">
        <f t="shared" si="2"/>
        <v>0</v>
      </c>
      <c r="S141" s="141">
        <v>0</v>
      </c>
      <c r="T141" s="142">
        <f t="shared" si="3"/>
        <v>0</v>
      </c>
      <c r="AR141" s="143" t="s">
        <v>1498</v>
      </c>
      <c r="AT141" s="143" t="s">
        <v>156</v>
      </c>
      <c r="AU141" s="143" t="s">
        <v>90</v>
      </c>
      <c r="AY141" s="17" t="s">
        <v>152</v>
      </c>
      <c r="BE141" s="144">
        <f t="shared" si="4"/>
        <v>0</v>
      </c>
      <c r="BF141" s="144">
        <f t="shared" si="5"/>
        <v>0</v>
      </c>
      <c r="BG141" s="144">
        <f t="shared" si="6"/>
        <v>0</v>
      </c>
      <c r="BH141" s="144">
        <f t="shared" si="7"/>
        <v>0</v>
      </c>
      <c r="BI141" s="144">
        <f t="shared" si="8"/>
        <v>0</v>
      </c>
      <c r="BJ141" s="17" t="s">
        <v>88</v>
      </c>
      <c r="BK141" s="144">
        <f t="shared" si="9"/>
        <v>0</v>
      </c>
      <c r="BL141" s="17" t="s">
        <v>1498</v>
      </c>
      <c r="BM141" s="143" t="s">
        <v>1557</v>
      </c>
    </row>
    <row r="142" spans="2:65" s="13" customFormat="1" ht="11.25">
      <c r="B142" s="152"/>
      <c r="D142" s="146" t="s">
        <v>164</v>
      </c>
      <c r="E142" s="153" t="s">
        <v>1</v>
      </c>
      <c r="F142" s="154" t="s">
        <v>1558</v>
      </c>
      <c r="H142" s="155">
        <v>2</v>
      </c>
      <c r="I142" s="156"/>
      <c r="L142" s="152"/>
      <c r="M142" s="157"/>
      <c r="T142" s="158"/>
      <c r="AT142" s="153" t="s">
        <v>164</v>
      </c>
      <c r="AU142" s="153" t="s">
        <v>90</v>
      </c>
      <c r="AV142" s="13" t="s">
        <v>90</v>
      </c>
      <c r="AW142" s="13" t="s">
        <v>34</v>
      </c>
      <c r="AX142" s="13" t="s">
        <v>88</v>
      </c>
      <c r="AY142" s="153" t="s">
        <v>152</v>
      </c>
    </row>
    <row r="143" spans="2:65" s="1" customFormat="1" ht="24.2" customHeight="1">
      <c r="B143" s="32"/>
      <c r="C143" s="132" t="s">
        <v>7</v>
      </c>
      <c r="D143" s="132" t="s">
        <v>156</v>
      </c>
      <c r="E143" s="133" t="s">
        <v>1559</v>
      </c>
      <c r="F143" s="134" t="s">
        <v>1560</v>
      </c>
      <c r="G143" s="135" t="s">
        <v>1497</v>
      </c>
      <c r="H143" s="136">
        <v>1</v>
      </c>
      <c r="I143" s="137"/>
      <c r="J143" s="138">
        <f>ROUND(I143*H143,2)</f>
        <v>0</v>
      </c>
      <c r="K143" s="134" t="s">
        <v>1</v>
      </c>
      <c r="L143" s="32"/>
      <c r="M143" s="139" t="s">
        <v>1</v>
      </c>
      <c r="N143" s="140" t="s">
        <v>45</v>
      </c>
      <c r="P143" s="141">
        <f>O143*H143</f>
        <v>0</v>
      </c>
      <c r="Q143" s="141">
        <v>0</v>
      </c>
      <c r="R143" s="141">
        <f>Q143*H143</f>
        <v>0</v>
      </c>
      <c r="S143" s="141">
        <v>0</v>
      </c>
      <c r="T143" s="142">
        <f>S143*H143</f>
        <v>0</v>
      </c>
      <c r="AR143" s="143" t="s">
        <v>1498</v>
      </c>
      <c r="AT143" s="143" t="s">
        <v>156</v>
      </c>
      <c r="AU143" s="143" t="s">
        <v>90</v>
      </c>
      <c r="AY143" s="17" t="s">
        <v>152</v>
      </c>
      <c r="BE143" s="144">
        <f>IF(N143="základní",J143,0)</f>
        <v>0</v>
      </c>
      <c r="BF143" s="144">
        <f>IF(N143="snížená",J143,0)</f>
        <v>0</v>
      </c>
      <c r="BG143" s="144">
        <f>IF(N143="zákl. přenesená",J143,0)</f>
        <v>0</v>
      </c>
      <c r="BH143" s="144">
        <f>IF(N143="sníž. přenesená",J143,0)</f>
        <v>0</v>
      </c>
      <c r="BI143" s="144">
        <f>IF(N143="nulová",J143,0)</f>
        <v>0</v>
      </c>
      <c r="BJ143" s="17" t="s">
        <v>88</v>
      </c>
      <c r="BK143" s="144">
        <f>ROUND(I143*H143,2)</f>
        <v>0</v>
      </c>
      <c r="BL143" s="17" t="s">
        <v>1498</v>
      </c>
      <c r="BM143" s="143" t="s">
        <v>1561</v>
      </c>
    </row>
    <row r="144" spans="2:65" s="11" customFormat="1" ht="22.9" customHeight="1">
      <c r="B144" s="120"/>
      <c r="D144" s="121" t="s">
        <v>79</v>
      </c>
      <c r="E144" s="130" t="s">
        <v>1562</v>
      </c>
      <c r="F144" s="130" t="s">
        <v>1563</v>
      </c>
      <c r="I144" s="123"/>
      <c r="J144" s="131">
        <f>BK144</f>
        <v>0</v>
      </c>
      <c r="L144" s="120"/>
      <c r="M144" s="125"/>
      <c r="P144" s="126">
        <f>SUM(P145:P148)</f>
        <v>0</v>
      </c>
      <c r="R144" s="126">
        <f>SUM(R145:R148)</f>
        <v>0</v>
      </c>
      <c r="T144" s="127">
        <f>SUM(T145:T148)</f>
        <v>0</v>
      </c>
      <c r="AR144" s="121" t="s">
        <v>161</v>
      </c>
      <c r="AT144" s="128" t="s">
        <v>79</v>
      </c>
      <c r="AU144" s="128" t="s">
        <v>88</v>
      </c>
      <c r="AY144" s="121" t="s">
        <v>152</v>
      </c>
      <c r="BK144" s="129">
        <f>SUM(BK145:BK148)</f>
        <v>0</v>
      </c>
    </row>
    <row r="145" spans="2:65" s="1" customFormat="1" ht="24.2" customHeight="1">
      <c r="B145" s="32"/>
      <c r="C145" s="132" t="s">
        <v>311</v>
      </c>
      <c r="D145" s="132" t="s">
        <v>156</v>
      </c>
      <c r="E145" s="133" t="s">
        <v>1564</v>
      </c>
      <c r="F145" s="134" t="s">
        <v>1565</v>
      </c>
      <c r="G145" s="135" t="s">
        <v>1497</v>
      </c>
      <c r="H145" s="136">
        <v>1</v>
      </c>
      <c r="I145" s="137"/>
      <c r="J145" s="138">
        <f>ROUND(I145*H145,2)</f>
        <v>0</v>
      </c>
      <c r="K145" s="134" t="s">
        <v>1</v>
      </c>
      <c r="L145" s="32"/>
      <c r="M145" s="139" t="s">
        <v>1</v>
      </c>
      <c r="N145" s="140" t="s">
        <v>45</v>
      </c>
      <c r="P145" s="141">
        <f>O145*H145</f>
        <v>0</v>
      </c>
      <c r="Q145" s="141">
        <v>0</v>
      </c>
      <c r="R145" s="141">
        <f>Q145*H145</f>
        <v>0</v>
      </c>
      <c r="S145" s="141">
        <v>0</v>
      </c>
      <c r="T145" s="142">
        <f>S145*H145</f>
        <v>0</v>
      </c>
      <c r="AR145" s="143" t="s">
        <v>1566</v>
      </c>
      <c r="AT145" s="143" t="s">
        <v>156</v>
      </c>
      <c r="AU145" s="143" t="s">
        <v>90</v>
      </c>
      <c r="AY145" s="17" t="s">
        <v>152</v>
      </c>
      <c r="BE145" s="144">
        <f>IF(N145="základní",J145,0)</f>
        <v>0</v>
      </c>
      <c r="BF145" s="144">
        <f>IF(N145="snížená",J145,0)</f>
        <v>0</v>
      </c>
      <c r="BG145" s="144">
        <f>IF(N145="zákl. přenesená",J145,0)</f>
        <v>0</v>
      </c>
      <c r="BH145" s="144">
        <f>IF(N145="sníž. přenesená",J145,0)</f>
        <v>0</v>
      </c>
      <c r="BI145" s="144">
        <f>IF(N145="nulová",J145,0)</f>
        <v>0</v>
      </c>
      <c r="BJ145" s="17" t="s">
        <v>88</v>
      </c>
      <c r="BK145" s="144">
        <f>ROUND(I145*H145,2)</f>
        <v>0</v>
      </c>
      <c r="BL145" s="17" t="s">
        <v>1566</v>
      </c>
      <c r="BM145" s="143" t="s">
        <v>1567</v>
      </c>
    </row>
    <row r="146" spans="2:65" s="1" customFormat="1" ht="37.9" customHeight="1">
      <c r="B146" s="32"/>
      <c r="C146" s="132" t="s">
        <v>316</v>
      </c>
      <c r="D146" s="132" t="s">
        <v>156</v>
      </c>
      <c r="E146" s="133" t="s">
        <v>1568</v>
      </c>
      <c r="F146" s="134" t="s">
        <v>1569</v>
      </c>
      <c r="G146" s="135" t="s">
        <v>1497</v>
      </c>
      <c r="H146" s="136">
        <v>1</v>
      </c>
      <c r="I146" s="137"/>
      <c r="J146" s="138">
        <f>ROUND(I146*H146,2)</f>
        <v>0</v>
      </c>
      <c r="K146" s="134" t="s">
        <v>1</v>
      </c>
      <c r="L146" s="32"/>
      <c r="M146" s="139" t="s">
        <v>1</v>
      </c>
      <c r="N146" s="140" t="s">
        <v>45</v>
      </c>
      <c r="P146" s="141">
        <f>O146*H146</f>
        <v>0</v>
      </c>
      <c r="Q146" s="141">
        <v>0</v>
      </c>
      <c r="R146" s="141">
        <f>Q146*H146</f>
        <v>0</v>
      </c>
      <c r="S146" s="141">
        <v>0</v>
      </c>
      <c r="T146" s="142">
        <f>S146*H146</f>
        <v>0</v>
      </c>
      <c r="AR146" s="143" t="s">
        <v>1566</v>
      </c>
      <c r="AT146" s="143" t="s">
        <v>156</v>
      </c>
      <c r="AU146" s="143" t="s">
        <v>90</v>
      </c>
      <c r="AY146" s="17" t="s">
        <v>152</v>
      </c>
      <c r="BE146" s="144">
        <f>IF(N146="základní",J146,0)</f>
        <v>0</v>
      </c>
      <c r="BF146" s="144">
        <f>IF(N146="snížená",J146,0)</f>
        <v>0</v>
      </c>
      <c r="BG146" s="144">
        <f>IF(N146="zákl. přenesená",J146,0)</f>
        <v>0</v>
      </c>
      <c r="BH146" s="144">
        <f>IF(N146="sníž. přenesená",J146,0)</f>
        <v>0</v>
      </c>
      <c r="BI146" s="144">
        <f>IF(N146="nulová",J146,0)</f>
        <v>0</v>
      </c>
      <c r="BJ146" s="17" t="s">
        <v>88</v>
      </c>
      <c r="BK146" s="144">
        <f>ROUND(I146*H146,2)</f>
        <v>0</v>
      </c>
      <c r="BL146" s="17" t="s">
        <v>1566</v>
      </c>
      <c r="BM146" s="143" t="s">
        <v>1570</v>
      </c>
    </row>
    <row r="147" spans="2:65" s="1" customFormat="1" ht="16.5" customHeight="1">
      <c r="B147" s="32"/>
      <c r="C147" s="132" t="s">
        <v>320</v>
      </c>
      <c r="D147" s="132" t="s">
        <v>156</v>
      </c>
      <c r="E147" s="133" t="s">
        <v>1571</v>
      </c>
      <c r="F147" s="134" t="s">
        <v>1572</v>
      </c>
      <c r="G147" s="135" t="s">
        <v>1497</v>
      </c>
      <c r="H147" s="136">
        <v>1</v>
      </c>
      <c r="I147" s="137"/>
      <c r="J147" s="138">
        <f>ROUND(I147*H147,2)</f>
        <v>0</v>
      </c>
      <c r="K147" s="134" t="s">
        <v>1</v>
      </c>
      <c r="L147" s="32"/>
      <c r="M147" s="139" t="s">
        <v>1</v>
      </c>
      <c r="N147" s="140" t="s">
        <v>45</v>
      </c>
      <c r="P147" s="141">
        <f>O147*H147</f>
        <v>0</v>
      </c>
      <c r="Q147" s="141">
        <v>0</v>
      </c>
      <c r="R147" s="141">
        <f>Q147*H147</f>
        <v>0</v>
      </c>
      <c r="S147" s="141">
        <v>0</v>
      </c>
      <c r="T147" s="142">
        <f>S147*H147</f>
        <v>0</v>
      </c>
      <c r="AR147" s="143" t="s">
        <v>1566</v>
      </c>
      <c r="AT147" s="143" t="s">
        <v>156</v>
      </c>
      <c r="AU147" s="143" t="s">
        <v>90</v>
      </c>
      <c r="AY147" s="17" t="s">
        <v>152</v>
      </c>
      <c r="BE147" s="144">
        <f>IF(N147="základní",J147,0)</f>
        <v>0</v>
      </c>
      <c r="BF147" s="144">
        <f>IF(N147="snížená",J147,0)</f>
        <v>0</v>
      </c>
      <c r="BG147" s="144">
        <f>IF(N147="zákl. přenesená",J147,0)</f>
        <v>0</v>
      </c>
      <c r="BH147" s="144">
        <f>IF(N147="sníž. přenesená",J147,0)</f>
        <v>0</v>
      </c>
      <c r="BI147" s="144">
        <f>IF(N147="nulová",J147,0)</f>
        <v>0</v>
      </c>
      <c r="BJ147" s="17" t="s">
        <v>88</v>
      </c>
      <c r="BK147" s="144">
        <f>ROUND(I147*H147,2)</f>
        <v>0</v>
      </c>
      <c r="BL147" s="17" t="s">
        <v>1566</v>
      </c>
      <c r="BM147" s="143" t="s">
        <v>1573</v>
      </c>
    </row>
    <row r="148" spans="2:65" s="1" customFormat="1" ht="21.75" customHeight="1">
      <c r="B148" s="32"/>
      <c r="C148" s="132" t="s">
        <v>324</v>
      </c>
      <c r="D148" s="132" t="s">
        <v>156</v>
      </c>
      <c r="E148" s="133" t="s">
        <v>1574</v>
      </c>
      <c r="F148" s="134" t="s">
        <v>1575</v>
      </c>
      <c r="G148" s="135" t="s">
        <v>1497</v>
      </c>
      <c r="H148" s="136">
        <v>1</v>
      </c>
      <c r="I148" s="137"/>
      <c r="J148" s="138">
        <f>ROUND(I148*H148,2)</f>
        <v>0</v>
      </c>
      <c r="K148" s="134" t="s">
        <v>1</v>
      </c>
      <c r="L148" s="32"/>
      <c r="M148" s="183" t="s">
        <v>1</v>
      </c>
      <c r="N148" s="184" t="s">
        <v>45</v>
      </c>
      <c r="O148" s="185"/>
      <c r="P148" s="186">
        <f>O148*H148</f>
        <v>0</v>
      </c>
      <c r="Q148" s="186">
        <v>0</v>
      </c>
      <c r="R148" s="186">
        <f>Q148*H148</f>
        <v>0</v>
      </c>
      <c r="S148" s="186">
        <v>0</v>
      </c>
      <c r="T148" s="187">
        <f>S148*H148</f>
        <v>0</v>
      </c>
      <c r="AR148" s="143" t="s">
        <v>1566</v>
      </c>
      <c r="AT148" s="143" t="s">
        <v>156</v>
      </c>
      <c r="AU148" s="143" t="s">
        <v>90</v>
      </c>
      <c r="AY148" s="17" t="s">
        <v>152</v>
      </c>
      <c r="BE148" s="144">
        <f>IF(N148="základní",J148,0)</f>
        <v>0</v>
      </c>
      <c r="BF148" s="144">
        <f>IF(N148="snížená",J148,0)</f>
        <v>0</v>
      </c>
      <c r="BG148" s="144">
        <f>IF(N148="zákl. přenesená",J148,0)</f>
        <v>0</v>
      </c>
      <c r="BH148" s="144">
        <f>IF(N148="sníž. přenesená",J148,0)</f>
        <v>0</v>
      </c>
      <c r="BI148" s="144">
        <f>IF(N148="nulová",J148,0)</f>
        <v>0</v>
      </c>
      <c r="BJ148" s="17" t="s">
        <v>88</v>
      </c>
      <c r="BK148" s="144">
        <f>ROUND(I148*H148,2)</f>
        <v>0</v>
      </c>
      <c r="BL148" s="17" t="s">
        <v>1566</v>
      </c>
      <c r="BM148" s="143" t="s">
        <v>1576</v>
      </c>
    </row>
    <row r="149" spans="2:65" s="1" customFormat="1" ht="6.95" customHeight="1">
      <c r="B149" s="44"/>
      <c r="C149" s="45"/>
      <c r="D149" s="45"/>
      <c r="E149" s="45"/>
      <c r="F149" s="45"/>
      <c r="G149" s="45"/>
      <c r="H149" s="45"/>
      <c r="I149" s="45"/>
      <c r="J149" s="45"/>
      <c r="K149" s="45"/>
      <c r="L149" s="32"/>
    </row>
  </sheetData>
  <sheetProtection algorithmName="SHA-512" hashValue="3qguc9F1trfnUrkyXumxW/sVMKjbenONKHHzZP7zNigKmlnhLPiO29pi8ZOg5B6yUjEvLcdc2BuNl/a3gba+XA==" saltValue="jsBUXbkmu4pUufCZuEv6rgNAmMuC8CBpadZJqR8tYRt8Zekd3nKNzc6tunHclhi7ZXjgKeQpRy02jGOjJIax+Q==" spinCount="100000" sheet="1" objects="1" scenarios="1" formatColumns="0" formatRows="0" autoFilter="0"/>
  <autoFilter ref="C118:K148" xr:uid="{00000000-0009-0000-0000-000004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SO.101-I - SO.101-I - Kom...</vt:lpstr>
      <vt:lpstr>SO.301-I - SO.301-I - Deš...</vt:lpstr>
      <vt:lpstr>SO.501-I - SO.501-I - Pře...</vt:lpstr>
      <vt:lpstr>VRN - Vedlejší rozpočtové...</vt:lpstr>
      <vt:lpstr>'Rekapitulace stavby'!Názvy_tisku</vt:lpstr>
      <vt:lpstr>'SO.101-I - SO.101-I - Kom...'!Názvy_tisku</vt:lpstr>
      <vt:lpstr>'SO.301-I - SO.301-I - Deš...'!Názvy_tisku</vt:lpstr>
      <vt:lpstr>'SO.501-I - SO.501-I - Pře...'!Názvy_tisku</vt:lpstr>
      <vt:lpstr>'VRN - Vedlejší rozpočtové...'!Názvy_tisku</vt:lpstr>
      <vt:lpstr>'Rekapitulace stavby'!Oblast_tisku</vt:lpstr>
      <vt:lpstr>'SO.101-I - SO.101-I - Kom...'!Oblast_tisku</vt:lpstr>
      <vt:lpstr>'SO.301-I - SO.301-I - Deš...'!Oblast_tisku</vt:lpstr>
      <vt:lpstr>'SO.501-I - SO.501-I - Pře...'!Oblast_tisku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2024-05-07T13:30:15Z</cp:lastPrinted>
  <dcterms:created xsi:type="dcterms:W3CDTF">2024-05-07T13:28:54Z</dcterms:created>
  <dcterms:modified xsi:type="dcterms:W3CDTF">2024-05-07T13:30:20Z</dcterms:modified>
</cp:coreProperties>
</file>