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us\dataii\Verejne\PROVOZNÍ ÚSEK\Škody po zimě\Škody po zimě 2024\oblast Kutná Hora\322 CMS Žandov\III11131 Podveky - Rataje nad Sázavou\"/>
    </mc:Choice>
  </mc:AlternateContent>
  <xr:revisionPtr revIDLastSave="0" documentId="13_ncr:1_{83160C60-3F1E-4776-B8D1-AE776B40C265}" xr6:coauthVersionLast="47" xr6:coauthVersionMax="47" xr10:uidLastSave="{00000000-0000-0000-0000-000000000000}"/>
  <bookViews>
    <workbookView xWindow="29190" yWindow="390" windowWidth="21600" windowHeight="11295" firstSheet="1" activeTab="6" xr2:uid="{00000000-000D-0000-FFFF-FFFF00000000}"/>
  </bookViews>
  <sheets>
    <sheet name="Krycí list rozpočtu" sheetId="3" r:id="rId1"/>
    <sheet name="Most jižní PS" sheetId="5" r:id="rId2"/>
    <sheet name="Most jižní LS" sheetId="7" r:id="rId3"/>
    <sheet name="Most severní LS" sheetId="8" r:id="rId4"/>
    <sheet name="Most severní PS" sheetId="9" r:id="rId5"/>
    <sheet name="VRN" sheetId="10" r:id="rId6"/>
    <sheet name="rozpočet" sheetId="1" r:id="rId7"/>
    <sheet name="sanace" sheetId="4" r:id="rId8"/>
  </sheets>
  <definedNames>
    <definedName name="_xlnm.Print_Titles" localSheetId="7">sanace!#REF!</definedName>
    <definedName name="_xlnm.Print_Area" localSheetId="6">rozpočet!$A$4:$F$31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0" l="1"/>
  <c r="F27" i="9"/>
  <c r="E19" i="1" s="1"/>
  <c r="E20" i="1"/>
  <c r="F6" i="4" l="1"/>
  <c r="F12" i="1"/>
  <c r="F20" i="1"/>
  <c r="F10" i="10"/>
  <c r="F9" i="10"/>
  <c r="F8" i="10"/>
  <c r="F7" i="10"/>
  <c r="D25" i="9"/>
  <c r="F24" i="9"/>
  <c r="D23" i="9"/>
  <c r="F22" i="9"/>
  <c r="F21" i="9"/>
  <c r="F20" i="9"/>
  <c r="D19" i="9"/>
  <c r="F18" i="9"/>
  <c r="F17" i="9"/>
  <c r="F16" i="9"/>
  <c r="D15" i="9"/>
  <c r="F14" i="9"/>
  <c r="D13" i="9"/>
  <c r="F12" i="9"/>
  <c r="D11" i="9"/>
  <c r="D10" i="9"/>
  <c r="F9" i="9"/>
  <c r="D8" i="9"/>
  <c r="F7" i="9"/>
  <c r="F54" i="8"/>
  <c r="D53" i="8"/>
  <c r="F52" i="8"/>
  <c r="F51" i="8"/>
  <c r="D50" i="8"/>
  <c r="D49" i="8"/>
  <c r="D48" i="8"/>
  <c r="D47" i="8"/>
  <c r="F46" i="8"/>
  <c r="D45" i="8"/>
  <c r="F44" i="8"/>
  <c r="D43" i="8"/>
  <c r="F42" i="8"/>
  <c r="F41" i="8"/>
  <c r="D40" i="8"/>
  <c r="F39" i="8"/>
  <c r="D38" i="8"/>
  <c r="F37" i="8"/>
  <c r="F56" i="8" s="1"/>
  <c r="D36" i="8"/>
  <c r="D35" i="8"/>
  <c r="D34" i="8"/>
  <c r="F33" i="8"/>
  <c r="D32" i="8"/>
  <c r="F31" i="8"/>
  <c r="F30" i="8"/>
  <c r="F29" i="8"/>
  <c r="D28" i="8"/>
  <c r="D27" i="8"/>
  <c r="D26" i="8"/>
  <c r="D25" i="8"/>
  <c r="F24" i="8"/>
  <c r="D23" i="8"/>
  <c r="F22" i="8"/>
  <c r="D21" i="8"/>
  <c r="D20" i="8"/>
  <c r="F19" i="8"/>
  <c r="F18" i="8"/>
  <c r="D17" i="8"/>
  <c r="F16" i="8"/>
  <c r="D15" i="8"/>
  <c r="F14" i="8"/>
  <c r="D13" i="8"/>
  <c r="D12" i="8"/>
  <c r="D11" i="8"/>
  <c r="F10" i="8"/>
  <c r="D9" i="8"/>
  <c r="D8" i="8"/>
  <c r="F7" i="8"/>
  <c r="F52" i="7"/>
  <c r="D51" i="7"/>
  <c r="F50" i="7"/>
  <c r="F49" i="7"/>
  <c r="D48" i="7"/>
  <c r="D47" i="7"/>
  <c r="D46" i="7"/>
  <c r="F45" i="7"/>
  <c r="D44" i="7"/>
  <c r="F43" i="7"/>
  <c r="D42" i="7"/>
  <c r="F41" i="7"/>
  <c r="F40" i="7"/>
  <c r="D39" i="7"/>
  <c r="F38" i="7"/>
  <c r="D37" i="7"/>
  <c r="F36" i="7"/>
  <c r="D35" i="7"/>
  <c r="D34" i="7"/>
  <c r="F33" i="7"/>
  <c r="D32" i="7"/>
  <c r="F31" i="7"/>
  <c r="F30" i="7"/>
  <c r="F29" i="7"/>
  <c r="D28" i="7"/>
  <c r="D27" i="7"/>
  <c r="D26" i="7"/>
  <c r="F25" i="7"/>
  <c r="D24" i="7"/>
  <c r="F23" i="7"/>
  <c r="D22" i="7"/>
  <c r="D21" i="7"/>
  <c r="F19" i="7"/>
  <c r="F18" i="7"/>
  <c r="F54" i="7" s="1"/>
  <c r="D17" i="7"/>
  <c r="F16" i="7"/>
  <c r="D15" i="7"/>
  <c r="F14" i="7"/>
  <c r="D13" i="7"/>
  <c r="D12" i="7"/>
  <c r="D11" i="7"/>
  <c r="F10" i="7"/>
  <c r="D9" i="7"/>
  <c r="F7" i="7"/>
  <c r="F25" i="5"/>
  <c r="D24" i="5"/>
  <c r="F23" i="5"/>
  <c r="F22" i="5"/>
  <c r="D21" i="5"/>
  <c r="F20" i="5"/>
  <c r="D19" i="5"/>
  <c r="F18" i="5"/>
  <c r="D17" i="5"/>
  <c r="F16" i="5"/>
  <c r="F15" i="5"/>
  <c r="D14" i="5"/>
  <c r="F13" i="5"/>
  <c r="D12" i="5"/>
  <c r="F11" i="5"/>
  <c r="D10" i="5"/>
  <c r="D9" i="5"/>
  <c r="F8" i="5"/>
  <c r="F27" i="5" s="1"/>
  <c r="F7" i="5"/>
  <c r="F26" i="1"/>
  <c r="F10" i="4"/>
  <c r="F13" i="4"/>
  <c r="F12" i="4"/>
  <c r="F7" i="4"/>
  <c r="F15" i="4"/>
  <c r="F14" i="4"/>
  <c r="F11" i="4"/>
  <c r="F9" i="4"/>
  <c r="F8" i="4"/>
  <c r="F18" i="1"/>
  <c r="H23" i="1"/>
  <c r="F27" i="1"/>
  <c r="F25" i="1"/>
  <c r="F24" i="1"/>
  <c r="F23" i="1"/>
  <c r="F22" i="1"/>
  <c r="F21" i="1"/>
  <c r="F17" i="1"/>
  <c r="I22" i="3"/>
  <c r="F22" i="3"/>
  <c r="F14" i="1"/>
  <c r="F16" i="1"/>
  <c r="F15" i="1"/>
  <c r="F13" i="1"/>
  <c r="F25" i="3"/>
  <c r="F17" i="4" l="1"/>
  <c r="F19" i="1"/>
  <c r="F28" i="1" s="1"/>
  <c r="F29" i="1" l="1"/>
  <c r="F30" i="1" s="1"/>
  <c r="C14" i="3"/>
  <c r="C22" i="3" s="1"/>
  <c r="C26" i="3" s="1"/>
  <c r="I25" i="3" l="1"/>
  <c r="F26" i="3"/>
  <c r="I26" i="3" l="1"/>
</calcChain>
</file>

<file path=xl/sharedStrings.xml><?xml version="1.0" encoding="utf-8"?>
<sst xmlns="http://schemas.openxmlformats.org/spreadsheetml/2006/main" count="534" uniqueCount="236">
  <si>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</si>
  <si>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</si>
  <si>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</si>
  <si>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</si>
  <si>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</si>
  <si>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</si>
  <si>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</si>
  <si>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</si>
  <si>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</si>
  <si>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</si>
  <si>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</si>
  <si>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</si>
  <si>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</si>
  <si>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</si>
  <si>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</si>
  <si>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</si>
  <si>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</si>
  <si>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</si>
  <si>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</si>
  <si>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</si>
  <si>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</si>
  <si>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KSÚS Stč kraje přísp. organizace</t>
  </si>
  <si>
    <t>IČ/DIČ:</t>
  </si>
  <si>
    <t>Druh stavby:</t>
  </si>
  <si>
    <t>Projektant:</t>
  </si>
  <si>
    <t>Lokalita:</t>
  </si>
  <si>
    <t>Zhotovitel:</t>
  </si>
  <si>
    <t>Začátek výstavby:</t>
  </si>
  <si>
    <t>Položek: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</si>
  <si>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</si>
  <si>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</si>
  <si>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</si>
  <si>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</si>
  <si>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</si>
  <si>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</si>
  <si>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</si>
  <si>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</si>
  <si>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</si>
  <si>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</si>
  <si>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</si>
  <si>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</si>
  <si>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</si>
  <si>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</si>
  <si>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</si>
  <si>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</si>
  <si>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</si>
  <si>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</si>
  <si>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</si>
  <si>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</si>
  <si>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</si>
  <si>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</si>
  <si>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</si>
  <si>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</si>
  <si>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</si>
  <si>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</si>
  <si>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</si>
  <si>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</si>
  <si>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</si>
  <si>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</si>
  <si>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</si>
  <si>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</si>
  <si>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</si>
  <si>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</si>
  <si>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</si>
  <si>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</si>
  <si>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>Datum, razítko a podpis</t>
  </si>
  <si>
    <t>rozpočet</t>
  </si>
  <si>
    <t xml:space="preserve">Zpracoval:   </t>
  </si>
  <si>
    <t xml:space="preserve">Datum:   </t>
  </si>
  <si>
    <t>poznámky</t>
  </si>
  <si>
    <t>VDZ V2 - 12,5 cm , barvou,  základní</t>
  </si>
  <si>
    <t>m3</t>
  </si>
  <si>
    <t>574A44</t>
  </si>
  <si>
    <t>spojovací postřik ze sil. emulze do 1,0kg/m2</t>
  </si>
  <si>
    <t xml:space="preserve">zpevnění krajnic z recyklátu do tl. 100mm  </t>
  </si>
  <si>
    <t>poplatky za likvidaci odpadu nekontaminovaných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</si>
  <si>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</si>
  <si>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</si>
  <si>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</si>
  <si>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</si>
  <si>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</si>
  <si>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čištění krajnic od nánosu  tl do 100 mm s odvozem na skládku</t>
  </si>
  <si>
    <t>574C06</t>
  </si>
  <si>
    <t>SEPARAČNÍ GEOTEXTILIE</t>
  </si>
  <si>
    <t>POPLATKY ZA LIKVIDACŮ ODPADŮ NEKONTAMINOVANÝCH - 17 03 02 VYBOURANÝ ASFALTOVÝ BETON BEZ DEHTU</t>
  </si>
  <si>
    <t>ODKOPÁVKY A PROKOPÁVKY OBECNÉ TŘ. III, ODVOZ DO 20KM</t>
  </si>
  <si>
    <t>SPOJOVACÍ POSTŘIK Z EMULZE DO 0,5KG/M2</t>
  </si>
  <si>
    <t>015130</t>
  </si>
  <si>
    <t>Číslo položky   OTSKP</t>
  </si>
  <si>
    <t xml:space="preserve">Celkem sanace   </t>
  </si>
  <si>
    <t>frézování drážky průřezu spár š. do 100mm2</t>
  </si>
  <si>
    <t>Ztěsnění dilatačních spar asf. zálivkou  průřezu do 100mm2</t>
  </si>
  <si>
    <t>015111</t>
  </si>
  <si>
    <t>574E07</t>
  </si>
  <si>
    <t xml:space="preserve">asfalt. beton pro obrusné vrstvy ACO 11+   tl. 50 mm,  </t>
  </si>
  <si>
    <t xml:space="preserve">asfaltový beton pro ložní vrstvy ACL 16+ ,   </t>
  </si>
  <si>
    <t>Stavba:    III/11131 Podveky - Rataje nad Sázavou</t>
  </si>
  <si>
    <t>Objekt:    sil.     III/11131                km  0,0 - 2,740</t>
  </si>
  <si>
    <t>Zpracoval:   Horník Zdeněk</t>
  </si>
  <si>
    <t>Datum:27.2.24</t>
  </si>
  <si>
    <t xml:space="preserve">Sanace  hl. 80cm    - agregovaná položka                  </t>
  </si>
  <si>
    <t>Hloubka 0,8 m</t>
  </si>
  <si>
    <t>Délka sanace 130 m</t>
  </si>
  <si>
    <t>Šířka sanace  0,3 m krajnice + 1,5 m vozovky</t>
  </si>
  <si>
    <t xml:space="preserve">VOZOVKOVÉ VRSTVY ZE ŠTĚRKODRTI TL.  300MM   </t>
  </si>
  <si>
    <t xml:space="preserve">VOZOVKOVÉ VRSTVY ZE ŠTĚRKODRTI TL.  100MM   </t>
  </si>
  <si>
    <t>ASFALTOVÝ BETON PRO PODKLADNÍ VRSTVY ACP 22+,22S - TL. 100MM</t>
  </si>
  <si>
    <t>PŘÍPLATEK ZA DALŠÍ 1KM DOPRAVY ZEMINY  16 km</t>
  </si>
  <si>
    <t xml:space="preserve">ŘEZÁNÍ ASFALTOVÉHO KRYTU VOZOVEK DO 50mm </t>
  </si>
  <si>
    <t>91931</t>
  </si>
  <si>
    <t>Sanace konstrukčních vrstev tl. 800 mm (dle technické specifikace)</t>
  </si>
  <si>
    <t>kaverny pod vozovkou u mostu 10 m2</t>
  </si>
  <si>
    <t>hloubka sanace kaverny pod vozovkou 0,8 m</t>
  </si>
  <si>
    <t>Cenová nabídka - rozpočet</t>
  </si>
  <si>
    <t>Stavba:</t>
  </si>
  <si>
    <t>Krajská správa a údržba silnic Středočeského kraje, příspěvková organizace</t>
  </si>
  <si>
    <t>Poř. číslo</t>
  </si>
  <si>
    <t>Název položky</t>
  </si>
  <si>
    <t>Množství</t>
  </si>
  <si>
    <t>Jednotková cena</t>
  </si>
  <si>
    <t>Celkem</t>
  </si>
  <si>
    <t>PŘEDLÁŽDĚNÍ ŽLABŮ A RIGOLŮ DLÁŽDĚNÝCH Z KOSTEK DROBNÝCH</t>
  </si>
  <si>
    <t>M2</t>
  </si>
  <si>
    <t>BOURÁNÍ KONSTRUKCÍ Z PROST BETONU S ODVOZEM DO 20KM</t>
  </si>
  <si>
    <t>M3</t>
  </si>
  <si>
    <t>lože pod dlažbou 2x0,1</t>
  </si>
  <si>
    <t>beton pod žlabem 2mx0,7mx0,3m</t>
  </si>
  <si>
    <t>VYBOURÁNÍ ČÁSTÍ KONSTRUKCÍ Z BETON DÍLCŮ S ODVOZEM DO 20KM</t>
  </si>
  <si>
    <t>žlab 2m x 0,6m x0,15m</t>
  </si>
  <si>
    <t>014112</t>
  </si>
  <si>
    <t>POPLATKY ZA SKLÁDKU TYP S-IO (INERTNÍ ODPAD)</t>
  </si>
  <si>
    <t>T</t>
  </si>
  <si>
    <t>(0,62+0,18)x2,2</t>
  </si>
  <si>
    <t>PŘÍKOPOVÉ ŽLABY Z BETON TVÁRNIC ŠÍŘ DO 600MM DO BETONU TL 100MM</t>
  </si>
  <si>
    <t>M</t>
  </si>
  <si>
    <t>PODKLADNÍ BETON TL. DO 200MM</t>
  </si>
  <si>
    <t>2x0,7</t>
  </si>
  <si>
    <t>ULOŽENÍ SYPANINY DO NÁSYPŮ Z NAKUPOVANÝCH MATERIÁLŮ</t>
  </si>
  <si>
    <t>3x5x1</t>
  </si>
  <si>
    <t>ÚPRAVA PLÁNĚ SE ZHUTNĚNÍM V HORNINĚ TŘ. I</t>
  </si>
  <si>
    <t>3x5</t>
  </si>
  <si>
    <t>ROZPROSTŘENÍ ORNICE VE SVAHU V TL DO 0,15M</t>
  </si>
  <si>
    <t>18222R</t>
  </si>
  <si>
    <t>ZEMINA PRO TERÉNNÍ ÚPRAVY - TŘÍDĚNÁ</t>
  </si>
  <si>
    <t>15x0,15x1,8</t>
  </si>
  <si>
    <t>ZALOŽENÍ TRÁVNÍKU RUČNÍM VÝSEVEM</t>
  </si>
  <si>
    <t>CELKEM BEZ DPH</t>
  </si>
  <si>
    <t>Zemní práce - těžení</t>
  </si>
  <si>
    <t>Dopravné do 10 km</t>
  </si>
  <si>
    <t>Dopravné - m3 za každý další km</t>
  </si>
  <si>
    <t>Skládkovné</t>
  </si>
  <si>
    <t>Podkladní vrstva ze štěrku - tl. 10 cm</t>
  </si>
  <si>
    <t>u římsy 2</t>
  </si>
  <si>
    <t>5,3x0,8</t>
  </si>
  <si>
    <t>lože pod dlažbou 1x1x1</t>
  </si>
  <si>
    <t>lože pod dlažbou 5,3x0,8x0,1</t>
  </si>
  <si>
    <t>beton pod žlabem 6mx0,7mx0,1m</t>
  </si>
  <si>
    <t>žlab 6m x 0,6m x0,15m</t>
  </si>
  <si>
    <t>(1,844+0,54)x2,2</t>
  </si>
  <si>
    <t>MAZANINA ZE ŽELEZOBETONU DO C25/30</t>
  </si>
  <si>
    <t>pod dlažbu 1</t>
  </si>
  <si>
    <t>pod dlažbu 5,3x0,8x0,15</t>
  </si>
  <si>
    <t>pod žlab 6x0,7x0,15</t>
  </si>
  <si>
    <t>VÝZTUŽ MAZANIN Z KARI SÍTÍ</t>
  </si>
  <si>
    <t>2,266x0,1</t>
  </si>
  <si>
    <t>dlažba 5,3x0,8x0,55</t>
  </si>
  <si>
    <t>žlab 6x0,7x0,55</t>
  </si>
  <si>
    <t>terénní úpravy 8x2x1</t>
  </si>
  <si>
    <t>20,642x2</t>
  </si>
  <si>
    <t>5,3x0,8x4</t>
  </si>
  <si>
    <t>6x0,7x4</t>
  </si>
  <si>
    <t>VRTY PRO KOTVENÍ A INJEKTÁŽ TŘ V NA POVRCHU D DO 25MM</t>
  </si>
  <si>
    <t>12x2x0,9</t>
  </si>
  <si>
    <t>28536R</t>
  </si>
  <si>
    <t xml:space="preserve">KOTVENÍ NA POVRCHU Z BETONÁŘSKÉ VÝZTUŽE </t>
  </si>
  <si>
    <t>12x2x1</t>
  </si>
  <si>
    <t>ZÁKLADY ZE ŽELEZOBETONU DO C30/37</t>
  </si>
  <si>
    <t>VÝZTUŽ ZÁKLADŮ Z OCELI 10505, B500B</t>
  </si>
  <si>
    <t>2x0,1</t>
  </si>
  <si>
    <t>8x2x1</t>
  </si>
  <si>
    <t>6x0,7</t>
  </si>
  <si>
    <t>8x2</t>
  </si>
  <si>
    <t>16x0,15x1,8</t>
  </si>
  <si>
    <t>u svodidla 3,6x0,6</t>
  </si>
  <si>
    <t>6x0,8</t>
  </si>
  <si>
    <t>lože pod dlažbou 3,6x0,6x0,1</t>
  </si>
  <si>
    <t>lože pod dlažbou 6x0,8x0,1</t>
  </si>
  <si>
    <t>(1,116+0,54)x2,2</t>
  </si>
  <si>
    <t>pod dlažbu 6x0,8x0,15</t>
  </si>
  <si>
    <t>1,35x0,1</t>
  </si>
  <si>
    <t>dlažba u svodidla 3,6x0,6x0,3</t>
  </si>
  <si>
    <t>dlažba 6x0,8x0,55</t>
  </si>
  <si>
    <t>terénní úpravy 6x2x1</t>
  </si>
  <si>
    <t>17,598x2</t>
  </si>
  <si>
    <t>3,6x0,6x3</t>
  </si>
  <si>
    <t>6x0,8x4</t>
  </si>
  <si>
    <t>3x0,1</t>
  </si>
  <si>
    <t>6x2x1</t>
  </si>
  <si>
    <t>3,6x0,6</t>
  </si>
  <si>
    <t>6x2</t>
  </si>
  <si>
    <t>12x0,15x1,8</t>
  </si>
  <si>
    <t>2x2</t>
  </si>
  <si>
    <t>lože pod dlažbou 2x2x0,1</t>
  </si>
  <si>
    <t>beton pod žlabem 1,2mx0,7mx0,1m</t>
  </si>
  <si>
    <t>žlab 1,2m x 0,6m x0,15m</t>
  </si>
  <si>
    <t>(0,484+0,108)x2,2</t>
  </si>
  <si>
    <t>SPÁROVÁNÍ STÁVAJÍCÍCH DLAŽEB CEMENT MALTOU</t>
  </si>
  <si>
    <t>dlažba u svodidla 2x2x0,3</t>
  </si>
  <si>
    <t>1,2x2</t>
  </si>
  <si>
    <t>2x2x3</t>
  </si>
  <si>
    <t>027121</t>
  </si>
  <si>
    <t>PROVIZORNÍ PŘÍSTUPOVÉ CESTY - ZŘÍZENÍ</t>
  </si>
  <si>
    <t>027123</t>
  </si>
  <si>
    <t>PROVIZORNÍ PŘÍSTUPOVÉ CESTY - ZRUŠENÍ</t>
  </si>
  <si>
    <t>KPL</t>
  </si>
  <si>
    <t>03100</t>
  </si>
  <si>
    <t>ZAŘÍZENÍ STAVENIŠTĚ - ZŘÍZENÍ, PROVOZ, DEMONTÁŽ</t>
  </si>
  <si>
    <t>03730</t>
  </si>
  <si>
    <t>POMOC PRÁCE ZAJIŠŤ NEBO ZŘÍZ OCHRANU INŽENÝRSKÝCH SÍTÍ</t>
  </si>
  <si>
    <t>III/11131 Podveky - Rataje nad Sázavou</t>
  </si>
  <si>
    <t>oprava povrchu vozovky</t>
  </si>
  <si>
    <t>CMS Žandov 0,00 - 2,740 km</t>
  </si>
  <si>
    <t>Zdroj financování</t>
  </si>
  <si>
    <t>JÚ - 10068 - Škody po zimě</t>
  </si>
  <si>
    <t>00066001 / CZ00066001</t>
  </si>
  <si>
    <t>ZO za KSUSSK</t>
  </si>
  <si>
    <t>Holan Petr,Vladimír Kratochvíl, Zdeněk Horník</t>
  </si>
  <si>
    <t>Zdeněk Horník, CMS Žandov</t>
  </si>
  <si>
    <t>Ing.Aleš Čermák,Ph.D.,MBA,ředitel</t>
  </si>
  <si>
    <t>III/11131 Podveky - Rataje nad Sázavou  -Oprava odvodnění na mostě ev. č. 11131-1 SO01 jižní PS</t>
  </si>
  <si>
    <t>III/11131 Podveky - Rataje nad Sázavou  -Oprava odvodnění na mostě ev. č. 11131-1 SO02 jižní LS</t>
  </si>
  <si>
    <t>III/11131 Podveky - Rataje nad Sázavou  -Oprava odvodnění na mostě ev. č. 11131-1 SO03 severní LS</t>
  </si>
  <si>
    <t>III/11131 Podveky - Rataje nad Sázavou  -Oprava odvodnění na mostě ev. č. 11131-1 SO04 severní PS</t>
  </si>
  <si>
    <t>III/11131 Podveky - Rataje nad Sázavou  -Oprava odvodnění na mostě ev. č. 11131-1  VRN</t>
  </si>
  <si>
    <t>oprava havarijního stavu odvodnění na mostě ev.č.11131-2</t>
  </si>
  <si>
    <t>nátěr zábradlí včetně očištění propustků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</si>
</sst>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;\-#,##0.000"/>
    <numFmt numFmtId="165" formatCode="#,##0.000"/>
    <numFmt numFmtId="166" formatCode="_-* #,##0.00\ _K_č_-;\-* #,##0.00\ _K_č_-;_-* \-??\ _K_č_-;_-@_-"/>
  </numFmts>
  <fonts count="40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9"/>
      <name val="Arial CE"/>
      <charset val="238"/>
    </font>
    <font>
      <b/>
      <sz val="18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sz val="14"/>
      <name val="Arial CE"/>
      <family val="2"/>
      <charset val="238"/>
    </font>
    <font>
      <sz val="16"/>
      <name val="Calibri"/>
      <family val="2"/>
      <charset val="238"/>
      <scheme val="minor"/>
    </font>
    <font>
      <sz val="14"/>
      <color rgb="FF0000FF"/>
      <name val="Arial"/>
      <family val="2"/>
      <charset val="238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 applyAlignment="0">
      <alignment vertical="top" wrapText="1"/>
      <protection locked="0"/>
    </xf>
    <xf numFmtId="0" fontId="29" fillId="0" borderId="0"/>
    <xf numFmtId="0" fontId="29" fillId="0" borderId="0"/>
    <xf numFmtId="9" fontId="7" fillId="0" borderId="0" applyFont="0" applyFill="0" applyBorder="0" applyAlignment="0" applyProtection="0">
      <alignment vertical="top" wrapText="1"/>
      <protection locked="0"/>
    </xf>
  </cellStyleXfs>
  <cellXfs count="228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164" fontId="6" fillId="0" borderId="0" xfId="0" applyNumberFormat="1" applyFont="1" applyAlignment="1" applyProtection="1">
      <alignment horizontal="right" vertical="top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2" fillId="2" borderId="1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top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top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top"/>
    </xf>
    <xf numFmtId="0" fontId="12" fillId="0" borderId="6" xfId="0" applyFont="1" applyBorder="1" applyAlignment="1" applyProtection="1">
      <alignment horizontal="center" vertical="center"/>
    </xf>
    <xf numFmtId="4" fontId="11" fillId="0" borderId="5" xfId="0" applyNumberFormat="1" applyFont="1" applyBorder="1" applyAlignment="1" applyProtection="1">
      <alignment vertical="top"/>
    </xf>
    <xf numFmtId="4" fontId="11" fillId="0" borderId="6" xfId="0" applyNumberFormat="1" applyFont="1" applyBorder="1" applyAlignment="1" applyProtection="1">
      <alignment horizontal="right" vertical="top"/>
    </xf>
    <xf numFmtId="4" fontId="12" fillId="0" borderId="7" xfId="0" applyNumberFormat="1" applyFont="1" applyBorder="1" applyAlignment="1" applyProtection="1">
      <alignment vertical="top"/>
    </xf>
    <xf numFmtId="4" fontId="11" fillId="0" borderId="8" xfId="0" applyNumberFormat="1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4" fontId="11" fillId="0" borderId="9" xfId="0" applyNumberFormat="1" applyFont="1" applyBorder="1" applyAlignment="1" applyProtection="1">
      <alignment horizontal="right" vertical="top"/>
    </xf>
    <xf numFmtId="4" fontId="12" fillId="0" borderId="10" xfId="0" applyNumberFormat="1" applyFont="1" applyBorder="1" applyAlignment="1" applyProtection="1">
      <alignment vertical="top"/>
    </xf>
    <xf numFmtId="2" fontId="11" fillId="0" borderId="11" xfId="0" applyNumberFormat="1" applyFont="1" applyBorder="1" applyAlignment="1" applyProtection="1">
      <alignment vertical="top"/>
    </xf>
    <xf numFmtId="0" fontId="15" fillId="0" borderId="0" xfId="0" applyFont="1" applyAlignment="1" applyProtection="1">
      <alignment vertical="center"/>
    </xf>
    <xf numFmtId="49" fontId="18" fillId="3" borderId="3" xfId="0" applyNumberFormat="1" applyFont="1" applyFill="1" applyBorder="1" applyAlignment="1" applyProtection="1">
      <alignment horizontal="center" vertical="center"/>
    </xf>
    <xf numFmtId="49" fontId="18" fillId="3" borderId="4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7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49" fontId="11" fillId="0" borderId="6" xfId="0" applyNumberFormat="1" applyFont="1" applyBorder="1" applyAlignment="1" applyProtection="1">
      <alignment horizontal="right" vertical="center"/>
    </xf>
    <xf numFmtId="49" fontId="11" fillId="0" borderId="7" xfId="0" applyNumberFormat="1" applyFont="1" applyBorder="1" applyAlignment="1" applyProtection="1">
      <alignment horizontal="right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4" fontId="20" fillId="3" borderId="6" xfId="0" applyNumberFormat="1" applyFont="1" applyFill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vertical="center"/>
    </xf>
    <xf numFmtId="4" fontId="20" fillId="3" borderId="7" xfId="0" applyNumberFormat="1" applyFont="1" applyFill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1" fillId="0" borderId="6" xfId="0" applyFont="1" applyBorder="1" applyAlignment="1" applyProtection="1">
      <alignment vertical="top"/>
    </xf>
    <xf numFmtId="0" fontId="21" fillId="0" borderId="0" xfId="0" applyFont="1" applyAlignment="1">
      <alignment vertical="top" wrapText="1"/>
      <protection locked="0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1" fillId="0" borderId="17" xfId="0" applyFont="1" applyBorder="1" applyAlignment="1" applyProtection="1">
      <alignment horizontal="center" vertical="top"/>
    </xf>
    <xf numFmtId="2" fontId="21" fillId="0" borderId="6" xfId="0" applyNumberFormat="1" applyFont="1" applyBorder="1" applyAlignment="1" applyProtection="1">
      <alignment horizontal="center" vertical="top"/>
    </xf>
    <xf numFmtId="3" fontId="21" fillId="0" borderId="6" xfId="0" applyNumberFormat="1" applyFont="1" applyBorder="1" applyAlignment="1" applyProtection="1">
      <alignment vertical="top"/>
    </xf>
    <xf numFmtId="0" fontId="21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11" fillId="0" borderId="6" xfId="0" applyNumberFormat="1" applyFont="1" applyBorder="1" applyAlignment="1" applyProtection="1">
      <alignment vertical="top"/>
    </xf>
    <xf numFmtId="2" fontId="11" fillId="0" borderId="4" xfId="0" applyNumberFormat="1" applyFont="1" applyBorder="1" applyAlignment="1" applyProtection="1">
      <alignment vertical="top"/>
    </xf>
    <xf numFmtId="4" fontId="11" fillId="0" borderId="4" xfId="0" applyNumberFormat="1" applyFont="1" applyBorder="1" applyAlignment="1" applyProtection="1">
      <alignment vertical="top"/>
    </xf>
    <xf numFmtId="4" fontId="11" fillId="0" borderId="18" xfId="0" applyNumberFormat="1" applyFont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top"/>
    </xf>
    <xf numFmtId="4" fontId="11" fillId="0" borderId="7" xfId="0" applyNumberFormat="1" applyFont="1" applyBorder="1" applyAlignment="1" applyProtection="1">
      <alignment vertical="top"/>
    </xf>
    <xf numFmtId="39" fontId="11" fillId="0" borderId="6" xfId="0" applyNumberFormat="1" applyFont="1" applyBorder="1" applyAlignment="1" applyProtection="1">
      <alignment vertical="top"/>
    </xf>
    <xf numFmtId="49" fontId="12" fillId="0" borderId="5" xfId="0" applyNumberFormat="1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vertical="top"/>
    </xf>
    <xf numFmtId="0" fontId="12" fillId="0" borderId="11" xfId="0" applyFont="1" applyBorder="1" applyAlignment="1" applyProtection="1">
      <alignment horizontal="center" vertical="center"/>
    </xf>
    <xf numFmtId="39" fontId="11" fillId="0" borderId="11" xfId="0" applyNumberFormat="1" applyFont="1" applyBorder="1" applyAlignment="1" applyProtection="1">
      <alignment vertical="top"/>
    </xf>
    <xf numFmtId="4" fontId="11" fillId="0" borderId="19" xfId="0" applyNumberFormat="1" applyFont="1" applyBorder="1" applyAlignment="1" applyProtection="1">
      <alignment vertical="top"/>
    </xf>
    <xf numFmtId="4" fontId="11" fillId="0" borderId="20" xfId="0" applyNumberFormat="1" applyFont="1" applyBorder="1" applyAlignment="1" applyProtection="1">
      <alignment vertical="top"/>
    </xf>
    <xf numFmtId="0" fontId="12" fillId="0" borderId="21" xfId="0" applyFont="1" applyBorder="1" applyAlignment="1" applyProtection="1">
      <alignment vertical="top"/>
    </xf>
    <xf numFmtId="4" fontId="11" fillId="0" borderId="21" xfId="0" applyNumberFormat="1" applyFont="1" applyBorder="1" applyAlignment="1" applyProtection="1">
      <alignment horizontal="right" vertical="top"/>
    </xf>
    <xf numFmtId="0" fontId="22" fillId="0" borderId="0" xfId="0" applyFont="1" applyAlignment="1" applyProtection="1">
      <alignment horizontal="left"/>
    </xf>
    <xf numFmtId="2" fontId="11" fillId="0" borderId="4" xfId="0" applyNumberFormat="1" applyFont="1" applyBorder="1" applyAlignment="1" applyProtection="1">
      <alignment horizontal="right" vertical="center"/>
    </xf>
    <xf numFmtId="4" fontId="11" fillId="0" borderId="18" xfId="0" applyNumberFormat="1" applyFont="1" applyBorder="1" applyAlignment="1" applyProtection="1">
      <alignment horizontal="right" vertical="center"/>
    </xf>
    <xf numFmtId="10" fontId="0" fillId="0" borderId="0" xfId="3" applyNumberFormat="1" applyFont="1" applyAlignment="1" applyProtection="1">
      <alignment vertical="top"/>
    </xf>
    <xf numFmtId="0" fontId="12" fillId="0" borderId="6" xfId="0" applyFont="1" applyBorder="1" applyAlignment="1" applyProtection="1">
      <alignment horizontal="left" vertical="center" wrapText="1"/>
    </xf>
    <xf numFmtId="2" fontId="11" fillId="0" borderId="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3" applyNumberFormat="1" applyFont="1" applyAlignment="1" applyProtection="1">
      <alignment horizontal="center" vertical="center"/>
    </xf>
    <xf numFmtId="4" fontId="20" fillId="0" borderId="22" xfId="0" applyNumberFormat="1" applyFont="1" applyBorder="1" applyAlignment="1" applyProtection="1">
      <alignment vertical="top"/>
    </xf>
    <xf numFmtId="0" fontId="23" fillId="0" borderId="23" xfId="0" applyFont="1" applyBorder="1" applyAlignment="1" applyProtection="1">
      <alignment vertical="top"/>
    </xf>
    <xf numFmtId="0" fontId="23" fillId="0" borderId="23" xfId="0" applyFont="1" applyBorder="1" applyAlignment="1" applyProtection="1">
      <alignment horizontal="center" vertical="center"/>
    </xf>
    <xf numFmtId="4" fontId="20" fillId="0" borderId="23" xfId="0" applyNumberFormat="1" applyFont="1" applyBorder="1" applyAlignment="1" applyProtection="1">
      <alignment horizontal="right" vertical="top"/>
    </xf>
    <xf numFmtId="4" fontId="23" fillId="0" borderId="24" xfId="0" applyNumberFormat="1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12" fillId="2" borderId="25" xfId="0" applyFont="1" applyFill="1" applyBorder="1" applyAlignment="1" applyProtection="1">
      <alignment vertical="top" wrapText="1"/>
    </xf>
    <xf numFmtId="0" fontId="23" fillId="0" borderId="23" xfId="0" applyFont="1" applyBorder="1" applyAlignment="1" applyProtection="1">
      <alignment horizontal="right" vertical="top"/>
    </xf>
    <xf numFmtId="4" fontId="11" fillId="0" borderId="4" xfId="0" applyNumberFormat="1" applyFont="1" applyBorder="1" applyAlignment="1" applyProtection="1">
      <alignment horizontal="right" vertical="center"/>
    </xf>
    <xf numFmtId="0" fontId="25" fillId="0" borderId="0" xfId="0" applyFont="1" applyAlignment="1" applyProtection="1">
      <alignment horizontal="center" vertical="top" wrapText="1"/>
    </xf>
    <xf numFmtId="49" fontId="12" fillId="0" borderId="26" xfId="0" applyNumberFormat="1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vertical="top"/>
    </xf>
    <xf numFmtId="0" fontId="12" fillId="0" borderId="29" xfId="0" applyFont="1" applyBorder="1" applyAlignment="1" applyProtection="1">
      <alignment horizontal="center" vertical="center"/>
    </xf>
    <xf numFmtId="2" fontId="11" fillId="0" borderId="29" xfId="0" applyNumberFormat="1" applyFont="1" applyBorder="1" applyAlignment="1" applyProtection="1">
      <alignment horizontal="right" vertical="center"/>
    </xf>
    <xf numFmtId="4" fontId="11" fillId="0" borderId="29" xfId="0" applyNumberFormat="1" applyFont="1" applyBorder="1" applyAlignment="1" applyProtection="1">
      <alignment horizontal="right" vertical="center"/>
    </xf>
    <xf numFmtId="4" fontId="11" fillId="0" borderId="31" xfId="0" applyNumberFormat="1" applyFont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center" vertical="top"/>
    </xf>
    <xf numFmtId="0" fontId="34" fillId="0" borderId="0" xfId="0" applyFont="1" applyAlignment="1" applyProtection="1">
      <alignment vertical="top"/>
    </xf>
    <xf numFmtId="0" fontId="27" fillId="0" borderId="0" xfId="0" applyFont="1" applyAlignment="1" applyProtection="1">
      <alignment horizontal="right" vertical="top"/>
    </xf>
    <xf numFmtId="0" fontId="28" fillId="0" borderId="0" xfId="0" applyFont="1" applyAlignment="1" applyProtection="1">
      <alignment horizontal="left" vertical="top"/>
    </xf>
    <xf numFmtId="0" fontId="30" fillId="0" borderId="22" xfId="1" applyFont="1" applyBorder="1" applyAlignment="1">
      <alignment horizontal="center" vertical="center"/>
    </xf>
    <xf numFmtId="0" fontId="30" fillId="0" borderId="23" xfId="1" applyFont="1" applyBorder="1" applyAlignment="1">
      <alignment horizontal="center" vertical="center"/>
    </xf>
    <xf numFmtId="0" fontId="30" fillId="0" borderId="23" xfId="1" applyFont="1" applyBorder="1" applyAlignment="1">
      <alignment horizontal="center" vertical="center" wrapText="1"/>
    </xf>
    <xf numFmtId="0" fontId="30" fillId="0" borderId="24" xfId="1" applyFont="1" applyBorder="1" applyAlignment="1">
      <alignment horizontal="center" vertical="center" wrapText="1"/>
    </xf>
    <xf numFmtId="49" fontId="31" fillId="0" borderId="5" xfId="1" applyNumberFormat="1" applyFont="1" applyBorder="1" applyAlignment="1">
      <alignment horizontal="center" vertical="top"/>
    </xf>
    <xf numFmtId="0" fontId="31" fillId="0" borderId="6" xfId="1" applyFont="1" applyBorder="1" applyAlignment="1">
      <alignment vertical="top" wrapText="1"/>
    </xf>
    <xf numFmtId="0" fontId="31" fillId="0" borderId="6" xfId="1" applyFont="1" applyBorder="1" applyAlignment="1">
      <alignment horizontal="center" vertical="top"/>
    </xf>
    <xf numFmtId="165" fontId="31" fillId="0" borderId="6" xfId="1" applyNumberFormat="1" applyFont="1" applyBorder="1" applyAlignment="1">
      <alignment horizontal="right" vertical="top"/>
    </xf>
    <xf numFmtId="4" fontId="31" fillId="0" borderId="6" xfId="1" applyNumberFormat="1" applyFont="1" applyBorder="1" applyAlignment="1">
      <alignment horizontal="right" vertical="top"/>
    </xf>
    <xf numFmtId="4" fontId="31" fillId="0" borderId="7" xfId="1" applyNumberFormat="1" applyFont="1" applyBorder="1" applyAlignment="1">
      <alignment horizontal="right" vertical="top"/>
    </xf>
    <xf numFmtId="0" fontId="31" fillId="0" borderId="0" xfId="0" applyFont="1" applyAlignment="1" applyProtection="1">
      <alignment vertical="top"/>
    </xf>
    <xf numFmtId="165" fontId="31" fillId="0" borderId="0" xfId="0" applyNumberFormat="1" applyFont="1" applyAlignment="1" applyProtection="1"/>
    <xf numFmtId="0" fontId="31" fillId="0" borderId="0" xfId="0" applyFont="1" applyAlignment="1" applyProtection="1"/>
    <xf numFmtId="0" fontId="31" fillId="0" borderId="5" xfId="1" applyFont="1" applyBorder="1" applyAlignment="1">
      <alignment horizontal="center" vertical="top"/>
    </xf>
    <xf numFmtId="0" fontId="35" fillId="0" borderId="5" xfId="1" applyFont="1" applyBorder="1" applyAlignment="1">
      <alignment horizontal="center" vertical="top"/>
    </xf>
    <xf numFmtId="0" fontId="35" fillId="0" borderId="6" xfId="1" applyFont="1" applyBorder="1" applyAlignment="1">
      <alignment vertical="top" wrapText="1"/>
    </xf>
    <xf numFmtId="0" fontId="35" fillId="0" borderId="6" xfId="1" applyFont="1" applyBorder="1" applyAlignment="1">
      <alignment horizontal="center" vertical="top"/>
    </xf>
    <xf numFmtId="165" fontId="35" fillId="0" borderId="6" xfId="1" applyNumberFormat="1" applyFont="1" applyBorder="1" applyAlignment="1">
      <alignment horizontal="right" vertical="top"/>
    </xf>
    <xf numFmtId="4" fontId="35" fillId="0" borderId="6" xfId="1" applyNumberFormat="1" applyFont="1" applyBorder="1" applyAlignment="1">
      <alignment horizontal="right" vertical="top"/>
    </xf>
    <xf numFmtId="4" fontId="35" fillId="0" borderId="7" xfId="1" applyNumberFormat="1" applyFont="1" applyBorder="1" applyAlignment="1">
      <alignment horizontal="right" vertical="top"/>
    </xf>
    <xf numFmtId="0" fontId="35" fillId="0" borderId="0" xfId="0" applyFont="1" applyAlignment="1" applyProtection="1">
      <alignment vertical="top"/>
    </xf>
    <xf numFmtId="165" fontId="35" fillId="0" borderId="0" xfId="0" applyNumberFormat="1" applyFont="1" applyAlignment="1" applyProtection="1"/>
    <xf numFmtId="0" fontId="35" fillId="0" borderId="0" xfId="0" applyFont="1" applyAlignment="1" applyProtection="1"/>
    <xf numFmtId="0" fontId="31" fillId="0" borderId="8" xfId="1" applyFont="1" applyBorder="1" applyAlignment="1">
      <alignment horizontal="center" vertical="top"/>
    </xf>
    <xf numFmtId="0" fontId="31" fillId="0" borderId="9" xfId="1" applyFont="1" applyBorder="1" applyAlignment="1">
      <alignment vertical="top" wrapText="1"/>
    </xf>
    <xf numFmtId="0" fontId="31" fillId="0" borderId="9" xfId="1" applyFont="1" applyBorder="1" applyAlignment="1">
      <alignment horizontal="center" vertical="top"/>
    </xf>
    <xf numFmtId="165" fontId="31" fillId="0" borderId="9" xfId="1" applyNumberFormat="1" applyFont="1" applyBorder="1" applyAlignment="1">
      <alignment horizontal="right" vertical="top"/>
    </xf>
    <xf numFmtId="4" fontId="31" fillId="0" borderId="9" xfId="1" applyNumberFormat="1" applyFont="1" applyBorder="1" applyAlignment="1">
      <alignment horizontal="right" vertical="top"/>
    </xf>
    <xf numFmtId="4" fontId="31" fillId="0" borderId="10" xfId="1" applyNumberFormat="1" applyFont="1" applyBorder="1" applyAlignment="1">
      <alignment horizontal="right" vertical="top"/>
    </xf>
    <xf numFmtId="0" fontId="32" fillId="0" borderId="0" xfId="1" applyFont="1" applyAlignment="1">
      <alignment horizontal="center" vertical="top"/>
    </xf>
    <xf numFmtId="0" fontId="36" fillId="0" borderId="0" xfId="0" applyFont="1" applyAlignment="1" applyProtection="1">
      <alignment vertical="top"/>
    </xf>
    <xf numFmtId="0" fontId="36" fillId="0" borderId="0" xfId="0" applyFont="1" applyAlignment="1" applyProtection="1">
      <alignment horizontal="right" vertical="top"/>
    </xf>
    <xf numFmtId="4" fontId="36" fillId="0" borderId="0" xfId="0" applyNumberFormat="1" applyFont="1" applyAlignment="1" applyProtection="1">
      <alignment horizontal="right" vertical="top"/>
    </xf>
    <xf numFmtId="0" fontId="37" fillId="0" borderId="0" xfId="0" applyFont="1" applyAlignment="1" applyProtection="1">
      <alignment vertical="top"/>
    </xf>
    <xf numFmtId="0" fontId="38" fillId="0" borderId="0" xfId="0" applyFont="1" applyAlignment="1" applyProtection="1">
      <alignment vertical="top"/>
    </xf>
    <xf numFmtId="0" fontId="38" fillId="0" borderId="0" xfId="0" applyFont="1" applyAlignment="1" applyProtection="1">
      <alignment horizontal="center" vertical="top"/>
    </xf>
    <xf numFmtId="166" fontId="38" fillId="0" borderId="0" xfId="0" applyNumberFormat="1" applyFont="1" applyAlignment="1" applyProtection="1">
      <alignment vertical="top"/>
    </xf>
    <xf numFmtId="166" fontId="39" fillId="0" borderId="0" xfId="0" applyNumberFormat="1" applyFont="1" applyAlignment="1" applyProtection="1">
      <alignment vertical="top"/>
    </xf>
    <xf numFmtId="4" fontId="33" fillId="0" borderId="0" xfId="0" applyNumberFormat="1" applyFont="1" applyAlignment="1" applyProtection="1">
      <alignment vertical="top"/>
    </xf>
    <xf numFmtId="0" fontId="0" fillId="0" borderId="0" xfId="0" applyAlignment="1" applyProtection="1"/>
    <xf numFmtId="4" fontId="0" fillId="0" borderId="0" xfId="0" applyNumberFormat="1" applyAlignment="1" applyProtection="1">
      <alignment vertical="top"/>
    </xf>
    <xf numFmtId="4" fontId="0" fillId="0" borderId="0" xfId="0" applyNumberFormat="1" applyAlignment="1" applyProtection="1"/>
    <xf numFmtId="0" fontId="21" fillId="0" borderId="0" xfId="0" applyFont="1" applyAlignment="1" applyProtection="1">
      <alignment vertical="top"/>
    </xf>
    <xf numFmtId="4" fontId="12" fillId="0" borderId="32" xfId="0" applyNumberFormat="1" applyFont="1" applyBorder="1" applyAlignment="1" applyProtection="1">
      <alignment vertical="top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2" fontId="11" fillId="0" borderId="9" xfId="0" applyNumberFormat="1" applyFont="1" applyBorder="1" applyAlignment="1" applyProtection="1">
      <alignment vertical="top"/>
    </xf>
    <xf numFmtId="39" fontId="11" fillId="0" borderId="9" xfId="0" applyNumberFormat="1" applyFont="1" applyBorder="1" applyAlignment="1" applyProtection="1">
      <alignment vertical="top"/>
    </xf>
    <xf numFmtId="4" fontId="11" fillId="0" borderId="10" xfId="0" applyNumberFormat="1" applyFont="1" applyBorder="1" applyAlignment="1" applyProtection="1">
      <alignment vertical="top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49" fontId="16" fillId="2" borderId="6" xfId="2" applyNumberFormat="1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 wrapText="1"/>
    </xf>
    <xf numFmtId="49" fontId="15" fillId="0" borderId="4" xfId="0" applyNumberFormat="1" applyFont="1" applyBorder="1" applyAlignment="1" applyProtection="1">
      <alignment horizontal="left" vertical="center"/>
    </xf>
    <xf numFmtId="49" fontId="15" fillId="0" borderId="11" xfId="2" applyNumberFormat="1" applyFont="1" applyBorder="1" applyAlignment="1">
      <alignment horizontal="center" vertical="center"/>
    </xf>
    <xf numFmtId="49" fontId="15" fillId="0" borderId="21" xfId="2" applyNumberFormat="1" applyFont="1" applyBorder="1" applyAlignment="1">
      <alignment horizontal="center" vertical="center"/>
    </xf>
    <xf numFmtId="49" fontId="15" fillId="0" borderId="7" xfId="0" applyNumberFormat="1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</xf>
    <xf numFmtId="49" fontId="15" fillId="0" borderId="6" xfId="0" applyNumberFormat="1" applyFont="1" applyBorder="1" applyAlignment="1" applyProtection="1">
      <alignment horizontal="left" vertical="center"/>
    </xf>
    <xf numFmtId="49" fontId="15" fillId="0" borderId="6" xfId="2" applyNumberFormat="1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14" fontId="15" fillId="0" borderId="7" xfId="0" applyNumberFormat="1" applyFont="1" applyBorder="1" applyAlignment="1" applyProtection="1">
      <alignment horizontal="left" vertical="center"/>
    </xf>
    <xf numFmtId="49" fontId="15" fillId="0" borderId="6" xfId="0" applyNumberFormat="1" applyFont="1" applyBorder="1" applyAlignment="1" applyProtection="1">
      <alignment horizontal="center" vertical="center"/>
    </xf>
    <xf numFmtId="14" fontId="15" fillId="0" borderId="6" xfId="2" applyNumberFormat="1" applyFont="1" applyBorder="1" applyAlignment="1">
      <alignment horizontal="left" vertical="center"/>
    </xf>
    <xf numFmtId="0" fontId="15" fillId="0" borderId="6" xfId="2" applyFont="1" applyBorder="1" applyAlignment="1">
      <alignment horizontal="left" vertical="center"/>
    </xf>
    <xf numFmtId="49" fontId="17" fillId="0" borderId="16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49" fontId="19" fillId="0" borderId="4" xfId="0" applyNumberFormat="1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19" fillId="0" borderId="18" xfId="0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20" fillId="0" borderId="5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3" borderId="5" xfId="0" applyNumberFormat="1" applyFont="1" applyFill="1" applyBorder="1" applyAlignment="1" applyProtection="1">
      <alignment horizontal="left" vertical="center"/>
    </xf>
    <xf numFmtId="0" fontId="20" fillId="3" borderId="6" xfId="0" applyFont="1" applyFill="1" applyBorder="1" applyAlignment="1" applyProtection="1">
      <alignment horizontal="left" vertical="center"/>
    </xf>
    <xf numFmtId="49" fontId="20" fillId="3" borderId="6" xfId="0" applyNumberFormat="1" applyFont="1" applyFill="1" applyBorder="1" applyAlignment="1" applyProtection="1">
      <alignment horizontal="left" vertical="center"/>
    </xf>
    <xf numFmtId="49" fontId="11" fillId="0" borderId="33" xfId="0" applyNumberFormat="1" applyFont="1" applyBorder="1" applyAlignment="1" applyProtection="1">
      <alignment horizontal="left" vertical="center"/>
    </xf>
    <xf numFmtId="0" fontId="11" fillId="0" borderId="34" xfId="0" applyFont="1" applyBorder="1" applyAlignment="1" applyProtection="1">
      <alignment horizontal="left" vertical="center"/>
    </xf>
    <xf numFmtId="0" fontId="11" fillId="0" borderId="35" xfId="0" applyFont="1" applyBorder="1" applyAlignment="1" applyProtection="1">
      <alignment horizontal="left" vertical="center"/>
    </xf>
    <xf numFmtId="49" fontId="11" fillId="0" borderId="27" xfId="0" applyNumberFormat="1" applyFont="1" applyBorder="1" applyAlignment="1" applyProtection="1">
      <alignment horizontal="left" vertical="center"/>
    </xf>
    <xf numFmtId="0" fontId="11" fillId="0" borderId="36" xfId="0" applyFont="1" applyBorder="1" applyAlignment="1" applyProtection="1">
      <alignment horizontal="left" vertical="center"/>
    </xf>
    <xf numFmtId="49" fontId="11" fillId="0" borderId="16" xfId="0" applyNumberFormat="1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37" xfId="0" applyFont="1" applyBorder="1" applyAlignment="1" applyProtection="1">
      <alignment horizontal="left" vertical="center"/>
    </xf>
    <xf numFmtId="49" fontId="11" fillId="0" borderId="30" xfId="0" applyNumberFormat="1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49" fontId="11" fillId="0" borderId="38" xfId="0" applyNumberFormat="1" applyFont="1" applyBorder="1" applyAlignment="1" applyProtection="1">
      <alignment horizontal="left" vertical="center"/>
    </xf>
    <xf numFmtId="0" fontId="11" fillId="0" borderId="39" xfId="0" applyFont="1" applyBorder="1" applyAlignment="1" applyProtection="1">
      <alignment horizontal="left" vertical="center"/>
    </xf>
    <xf numFmtId="0" fontId="11" fillId="0" borderId="40" xfId="0" applyFont="1" applyBorder="1" applyAlignment="1" applyProtection="1">
      <alignment horizontal="left" vertical="center"/>
    </xf>
    <xf numFmtId="49" fontId="11" fillId="0" borderId="41" xfId="0" applyNumberFormat="1" applyFont="1" applyBorder="1" applyAlignment="1" applyProtection="1">
      <alignment horizontal="left" vertical="center"/>
    </xf>
    <xf numFmtId="0" fontId="11" fillId="0" borderId="42" xfId="0" applyFont="1" applyBorder="1" applyAlignment="1" applyProtection="1">
      <alignment horizontal="left" vertical="center"/>
    </xf>
    <xf numFmtId="49" fontId="20" fillId="0" borderId="30" xfId="0" applyNumberFormat="1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0" borderId="37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center" vertical="center"/>
    </xf>
  </cellXfs>
  <cellStyles count="4">
    <cellStyle name="Normal" xfId="1" xr:uid="{00000000-0005-0000-0000-000000000000}"/>
    <cellStyle name="Normální" xfId="0" builtinId="0"/>
    <cellStyle name="normální 2" xfId="2" xr:uid="{00000000-0005-0000-0000-000002000000}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opLeftCell="A2" workbookViewId="0">
      <selection activeCell="C15" sqref="C15"/>
    </sheetView>
  </sheetViews>
  <sheetFormatPr defaultColWidth="13.33203125" defaultRowHeight="12.75" x14ac:dyDescent="0.15"/>
  <cols>
    <col min="1" max="1" width="13.33203125" style="39" customWidth="1"/>
    <col min="2" max="2" width="11.83203125" style="39" customWidth="1"/>
    <col min="3" max="3" width="25.33203125" style="39" customWidth="1"/>
    <col min="4" max="4" width="11.83203125" style="39" customWidth="1"/>
    <col min="5" max="5" width="16.33203125" style="39" customWidth="1"/>
    <col min="6" max="6" width="26.33203125" style="39" customWidth="1"/>
    <col min="7" max="7" width="18.33203125" style="39" customWidth="1"/>
    <col min="8" max="8" width="13.83203125" style="39" customWidth="1"/>
    <col min="9" max="9" width="26.1640625" style="39" customWidth="1"/>
    <col min="10" max="10" width="13.33203125" style="39"/>
    <col min="11" max="11" width="13.6640625" style="39" bestFit="1" customWidth="1"/>
    <col min="12" max="16384" width="13.33203125" style="39"/>
  </cols>
  <sheetData>
    <row r="1" spans="1:11" ht="28.7" customHeight="1" thickBot="1" x14ac:dyDescent="0.2">
      <c r="A1" s="173" t="s">
        <v>18</v>
      </c>
      <c r="B1" s="174"/>
      <c r="C1" s="174"/>
      <c r="D1" s="174"/>
      <c r="E1" s="174"/>
      <c r="F1" s="174"/>
      <c r="G1" s="174"/>
      <c r="H1" s="174"/>
      <c r="I1" s="174"/>
    </row>
    <row r="2" spans="1:11" ht="12.75" customHeight="1" x14ac:dyDescent="0.15">
      <c r="A2" s="175" t="s">
        <v>19</v>
      </c>
      <c r="B2" s="176"/>
      <c r="C2" s="179" t="s">
        <v>219</v>
      </c>
      <c r="D2" s="180"/>
      <c r="E2" s="181" t="s">
        <v>20</v>
      </c>
      <c r="F2" s="181" t="s">
        <v>21</v>
      </c>
      <c r="G2" s="176"/>
      <c r="H2" s="181" t="s">
        <v>22</v>
      </c>
      <c r="I2" s="182" t="s">
        <v>224</v>
      </c>
    </row>
    <row r="3" spans="1:11" x14ac:dyDescent="0.15">
      <c r="A3" s="177"/>
      <c r="B3" s="178"/>
      <c r="C3" s="180"/>
      <c r="D3" s="180"/>
      <c r="E3" s="178"/>
      <c r="F3" s="178"/>
      <c r="G3" s="178"/>
      <c r="H3" s="178"/>
      <c r="I3" s="183"/>
    </row>
    <row r="4" spans="1:11" x14ac:dyDescent="0.15">
      <c r="A4" s="186" t="s">
        <v>23</v>
      </c>
      <c r="B4" s="178"/>
      <c r="C4" s="188" t="s">
        <v>220</v>
      </c>
      <c r="D4" s="189"/>
      <c r="E4" s="187" t="s">
        <v>24</v>
      </c>
      <c r="F4" s="187"/>
      <c r="G4" s="178"/>
      <c r="H4" s="187" t="s">
        <v>22</v>
      </c>
      <c r="I4" s="184"/>
    </row>
    <row r="5" spans="1:11" x14ac:dyDescent="0.15">
      <c r="A5" s="177"/>
      <c r="B5" s="178"/>
      <c r="C5" s="189"/>
      <c r="D5" s="189"/>
      <c r="E5" s="178"/>
      <c r="F5" s="178"/>
      <c r="G5" s="178"/>
      <c r="H5" s="178"/>
      <c r="I5" s="185"/>
    </row>
    <row r="6" spans="1:11" ht="13.15" customHeight="1" x14ac:dyDescent="0.15">
      <c r="A6" s="186" t="s">
        <v>25</v>
      </c>
      <c r="B6" s="178"/>
      <c r="C6" s="179" t="s">
        <v>221</v>
      </c>
      <c r="D6" s="180"/>
      <c r="E6" s="187" t="s">
        <v>26</v>
      </c>
      <c r="F6" s="187"/>
      <c r="G6" s="178"/>
      <c r="H6" s="187" t="s">
        <v>22</v>
      </c>
      <c r="I6" s="184"/>
    </row>
    <row r="7" spans="1:11" x14ac:dyDescent="0.15">
      <c r="A7" s="177"/>
      <c r="B7" s="178"/>
      <c r="C7" s="180"/>
      <c r="D7" s="180"/>
      <c r="E7" s="178"/>
      <c r="F7" s="178"/>
      <c r="G7" s="178"/>
      <c r="H7" s="178"/>
      <c r="I7" s="185"/>
    </row>
    <row r="8" spans="1:11" x14ac:dyDescent="0.15">
      <c r="A8" s="186" t="s">
        <v>27</v>
      </c>
      <c r="B8" s="178"/>
      <c r="C8" s="191">
        <v>2024</v>
      </c>
      <c r="D8" s="191"/>
      <c r="E8" s="187" t="s">
        <v>225</v>
      </c>
      <c r="F8" s="192" t="s">
        <v>226</v>
      </c>
      <c r="G8" s="193"/>
      <c r="H8" s="187" t="s">
        <v>28</v>
      </c>
      <c r="I8" s="184"/>
    </row>
    <row r="9" spans="1:11" x14ac:dyDescent="0.15">
      <c r="A9" s="177"/>
      <c r="B9" s="178"/>
      <c r="C9" s="191"/>
      <c r="D9" s="191"/>
      <c r="E9" s="178"/>
      <c r="F9" s="193"/>
      <c r="G9" s="193"/>
      <c r="H9" s="178"/>
      <c r="I9" s="185"/>
    </row>
    <row r="10" spans="1:11" x14ac:dyDescent="0.15">
      <c r="A10" s="186" t="s">
        <v>222</v>
      </c>
      <c r="B10" s="178"/>
      <c r="C10" s="188" t="s">
        <v>223</v>
      </c>
      <c r="D10" s="189"/>
      <c r="E10" s="187" t="s">
        <v>29</v>
      </c>
      <c r="F10" s="188" t="s">
        <v>227</v>
      </c>
      <c r="G10" s="189"/>
      <c r="H10" s="187" t="s">
        <v>30</v>
      </c>
      <c r="I10" s="190"/>
    </row>
    <row r="11" spans="1:11" x14ac:dyDescent="0.15">
      <c r="A11" s="177"/>
      <c r="B11" s="178"/>
      <c r="C11" s="189"/>
      <c r="D11" s="189"/>
      <c r="E11" s="178"/>
      <c r="F11" s="189"/>
      <c r="G11" s="189"/>
      <c r="H11" s="178"/>
      <c r="I11" s="185"/>
    </row>
    <row r="12" spans="1:11" ht="23.45" customHeight="1" thickBot="1" x14ac:dyDescent="0.2">
      <c r="A12" s="194" t="s">
        <v>31</v>
      </c>
      <c r="B12" s="195"/>
      <c r="C12" s="195"/>
      <c r="D12" s="195"/>
      <c r="E12" s="195"/>
      <c r="F12" s="195"/>
      <c r="G12" s="195"/>
      <c r="H12" s="195"/>
      <c r="I12" s="196"/>
    </row>
    <row r="13" spans="1:11" ht="26.45" customHeight="1" x14ac:dyDescent="0.15">
      <c r="A13" s="40" t="s">
        <v>32</v>
      </c>
      <c r="B13" s="197" t="s">
        <v>33</v>
      </c>
      <c r="C13" s="198"/>
      <c r="D13" s="41" t="s">
        <v>34</v>
      </c>
      <c r="E13" s="197" t="s">
        <v>35</v>
      </c>
      <c r="F13" s="198"/>
      <c r="G13" s="41" t="s">
        <v>36</v>
      </c>
      <c r="H13" s="197" t="s">
        <v>37</v>
      </c>
      <c r="I13" s="199"/>
    </row>
    <row r="14" spans="1:11" ht="15.2" customHeight="1" x14ac:dyDescent="0.15">
      <c r="A14" s="42" t="s">
        <v>38</v>
      </c>
      <c r="B14" s="43" t="s">
        <v>39</v>
      </c>
      <c r="C14" s="44">
        <f>rozpočet!F28</f>
        <v>0</v>
      </c>
      <c r="D14" s="200" t="s">
        <v>40</v>
      </c>
      <c r="E14" s="201"/>
      <c r="F14" s="44">
        <v>0</v>
      </c>
      <c r="G14" s="200" t="s">
        <v>41</v>
      </c>
      <c r="H14" s="201"/>
      <c r="I14" s="45">
        <v>0</v>
      </c>
    </row>
    <row r="15" spans="1:11" ht="15.2" customHeight="1" x14ac:dyDescent="0.15">
      <c r="A15" s="42"/>
      <c r="B15" s="43" t="s">
        <v>42</v>
      </c>
      <c r="C15" s="44">
        <v>0</v>
      </c>
      <c r="D15" s="200" t="s">
        <v>43</v>
      </c>
      <c r="E15" s="201"/>
      <c r="F15" s="44">
        <v>0</v>
      </c>
      <c r="G15" s="200" t="s">
        <v>44</v>
      </c>
      <c r="H15" s="201"/>
      <c r="I15" s="45">
        <v>0</v>
      </c>
      <c r="K15" s="46"/>
    </row>
    <row r="16" spans="1:11" ht="15.2" customHeight="1" x14ac:dyDescent="0.15">
      <c r="A16" s="42" t="s">
        <v>45</v>
      </c>
      <c r="B16" s="43" t="s">
        <v>39</v>
      </c>
      <c r="C16" s="44">
        <v>0</v>
      </c>
      <c r="D16" s="200" t="s">
        <v>46</v>
      </c>
      <c r="E16" s="201"/>
      <c r="F16" s="44">
        <v>0</v>
      </c>
      <c r="G16" s="200" t="s">
        <v>47</v>
      </c>
      <c r="H16" s="201"/>
      <c r="I16" s="45">
        <v>0</v>
      </c>
    </row>
    <row r="17" spans="1:9" ht="15.2" customHeight="1" x14ac:dyDescent="0.15">
      <c r="A17" s="42"/>
      <c r="B17" s="43" t="s">
        <v>42</v>
      </c>
      <c r="C17" s="44">
        <v>0</v>
      </c>
      <c r="D17" s="200"/>
      <c r="E17" s="201"/>
      <c r="F17" s="47"/>
      <c r="G17" s="200" t="s">
        <v>48</v>
      </c>
      <c r="H17" s="201"/>
      <c r="I17" s="45">
        <v>0</v>
      </c>
    </row>
    <row r="18" spans="1:9" ht="15.2" customHeight="1" x14ac:dyDescent="0.15">
      <c r="A18" s="42" t="s">
        <v>49</v>
      </c>
      <c r="B18" s="43" t="s">
        <v>39</v>
      </c>
      <c r="C18" s="44">
        <v>0</v>
      </c>
      <c r="D18" s="200"/>
      <c r="E18" s="201"/>
      <c r="F18" s="47"/>
      <c r="G18" s="200" t="s">
        <v>50</v>
      </c>
      <c r="H18" s="201"/>
      <c r="I18" s="45">
        <v>0</v>
      </c>
    </row>
    <row r="19" spans="1:9" ht="15.2" customHeight="1" x14ac:dyDescent="0.15">
      <c r="A19" s="42"/>
      <c r="B19" s="43" t="s">
        <v>42</v>
      </c>
      <c r="C19" s="44">
        <v>0</v>
      </c>
      <c r="D19" s="200"/>
      <c r="E19" s="201"/>
      <c r="F19" s="47"/>
      <c r="G19" s="200" t="s">
        <v>51</v>
      </c>
      <c r="H19" s="201"/>
      <c r="I19" s="45">
        <v>0</v>
      </c>
    </row>
    <row r="20" spans="1:9" ht="15.2" customHeight="1" x14ac:dyDescent="0.15">
      <c r="A20" s="202" t="s">
        <v>52</v>
      </c>
      <c r="B20" s="203"/>
      <c r="C20" s="44">
        <v>0</v>
      </c>
      <c r="D20" s="200"/>
      <c r="E20" s="201"/>
      <c r="F20" s="47"/>
      <c r="G20" s="200"/>
      <c r="H20" s="201"/>
      <c r="I20" s="48"/>
    </row>
    <row r="21" spans="1:9" ht="15.2" customHeight="1" x14ac:dyDescent="0.15">
      <c r="A21" s="202" t="s">
        <v>53</v>
      </c>
      <c r="B21" s="203"/>
      <c r="C21" s="44">
        <v>0</v>
      </c>
      <c r="D21" s="200"/>
      <c r="E21" s="201"/>
      <c r="F21" s="47"/>
      <c r="G21" s="200"/>
      <c r="H21" s="201"/>
      <c r="I21" s="48"/>
    </row>
    <row r="22" spans="1:9" ht="16.7" customHeight="1" x14ac:dyDescent="0.15">
      <c r="A22" s="202" t="s">
        <v>54</v>
      </c>
      <c r="B22" s="203"/>
      <c r="C22" s="44">
        <f>SUM(C14:C21)</f>
        <v>0</v>
      </c>
      <c r="D22" s="204" t="s">
        <v>55</v>
      </c>
      <c r="E22" s="203"/>
      <c r="F22" s="44">
        <f>SUM(F14:F21)</f>
        <v>0</v>
      </c>
      <c r="G22" s="204" t="s">
        <v>56</v>
      </c>
      <c r="H22" s="203"/>
      <c r="I22" s="45">
        <f>SUM(I14:I21)</f>
        <v>0</v>
      </c>
    </row>
    <row r="23" spans="1:9" x14ac:dyDescent="0.15">
      <c r="A23" s="49"/>
      <c r="B23" s="50"/>
      <c r="C23" s="50"/>
      <c r="D23" s="50"/>
      <c r="E23" s="50"/>
      <c r="F23" s="50"/>
      <c r="G23" s="50"/>
      <c r="H23" s="50"/>
      <c r="I23" s="51"/>
    </row>
    <row r="24" spans="1:9" ht="15.2" customHeight="1" x14ac:dyDescent="0.15">
      <c r="A24" s="205" t="s">
        <v>57</v>
      </c>
      <c r="B24" s="206"/>
      <c r="C24" s="52">
        <v>0</v>
      </c>
      <c r="I24" s="53"/>
    </row>
    <row r="25" spans="1:9" ht="15.2" customHeight="1" x14ac:dyDescent="0.15">
      <c r="A25" s="205" t="s">
        <v>58</v>
      </c>
      <c r="B25" s="206"/>
      <c r="C25" s="52">
        <v>0</v>
      </c>
      <c r="D25" s="207" t="s">
        <v>59</v>
      </c>
      <c r="E25" s="206"/>
      <c r="F25" s="52">
        <f>ROUND(C25*(14/100),2)</f>
        <v>0</v>
      </c>
      <c r="G25" s="207" t="s">
        <v>13</v>
      </c>
      <c r="H25" s="206"/>
      <c r="I25" s="54">
        <f>SUM(C24:C26)</f>
        <v>0</v>
      </c>
    </row>
    <row r="26" spans="1:9" ht="15.2" customHeight="1" x14ac:dyDescent="0.15">
      <c r="A26" s="205" t="s">
        <v>60</v>
      </c>
      <c r="B26" s="206"/>
      <c r="C26" s="52">
        <f>C22+F22*I22</f>
        <v>0</v>
      </c>
      <c r="D26" s="207" t="s">
        <v>6</v>
      </c>
      <c r="E26" s="206"/>
      <c r="F26" s="52">
        <f>ROUND(C26*(21/100),2)</f>
        <v>0</v>
      </c>
      <c r="G26" s="207" t="s">
        <v>61</v>
      </c>
      <c r="H26" s="206"/>
      <c r="I26" s="54">
        <f>SUM(F25:F26)+I25</f>
        <v>0</v>
      </c>
    </row>
    <row r="27" spans="1:9" x14ac:dyDescent="0.15">
      <c r="A27" s="55"/>
      <c r="I27" s="53"/>
    </row>
    <row r="28" spans="1:9" ht="14.45" customHeight="1" x14ac:dyDescent="0.15">
      <c r="A28" s="208" t="s">
        <v>62</v>
      </c>
      <c r="B28" s="209"/>
      <c r="C28" s="210"/>
      <c r="D28" s="211" t="s">
        <v>63</v>
      </c>
      <c r="E28" s="209"/>
      <c r="F28" s="210"/>
      <c r="G28" s="211" t="s">
        <v>64</v>
      </c>
      <c r="H28" s="209"/>
      <c r="I28" s="212"/>
    </row>
    <row r="29" spans="1:9" ht="14.45" customHeight="1" x14ac:dyDescent="0.15">
      <c r="A29" s="213"/>
      <c r="B29" s="214"/>
      <c r="C29" s="215"/>
      <c r="D29" s="216"/>
      <c r="E29" s="214"/>
      <c r="F29" s="215"/>
      <c r="G29" s="216"/>
      <c r="H29" s="214"/>
      <c r="I29" s="217"/>
    </row>
    <row r="30" spans="1:9" ht="14.45" customHeight="1" x14ac:dyDescent="0.15">
      <c r="A30" s="213"/>
      <c r="B30" s="214"/>
      <c r="C30" s="215"/>
      <c r="D30" s="223" t="s">
        <v>228</v>
      </c>
      <c r="E30" s="224"/>
      <c r="F30" s="225"/>
      <c r="G30" s="216"/>
      <c r="H30" s="214"/>
      <c r="I30" s="217"/>
    </row>
    <row r="31" spans="1:9" ht="14.45" customHeight="1" x14ac:dyDescent="0.15">
      <c r="A31" s="213"/>
      <c r="B31" s="214"/>
      <c r="C31" s="215"/>
      <c r="D31" s="216"/>
      <c r="E31" s="214"/>
      <c r="F31" s="215"/>
      <c r="G31" s="216"/>
      <c r="H31" s="214"/>
      <c r="I31" s="217"/>
    </row>
    <row r="32" spans="1:9" ht="14.45" customHeight="1" thickBot="1" x14ac:dyDescent="0.2">
      <c r="A32" s="218" t="s">
        <v>65</v>
      </c>
      <c r="B32" s="219"/>
      <c r="C32" s="220"/>
      <c r="D32" s="221" t="s">
        <v>65</v>
      </c>
      <c r="E32" s="219"/>
      <c r="F32" s="220"/>
      <c r="G32" s="221" t="s">
        <v>65</v>
      </c>
      <c r="H32" s="219"/>
      <c r="I32" s="222"/>
    </row>
  </sheetData>
  <mergeCells count="78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6"/>
  <sheetViews>
    <sheetView topLeftCell="A20" workbookViewId="0">
      <selection activeCell="E6" sqref="E6:E25"/>
    </sheetView>
  </sheetViews>
  <sheetFormatPr defaultColWidth="10.6640625" defaultRowHeight="10.5" x14ac:dyDescent="0.15"/>
  <cols>
    <col min="1" max="1" width="30" style="21" customWidth="1"/>
    <col min="2" max="2" width="107.6640625" style="163" customWidth="1"/>
    <col min="3" max="3" width="12.5" style="163" customWidth="1"/>
    <col min="4" max="4" width="16.33203125" style="163" customWidth="1"/>
    <col min="5" max="5" width="23.6640625" style="163" customWidth="1"/>
    <col min="6" max="6" width="28.5" style="163" customWidth="1"/>
    <col min="7" max="7" width="12.83203125" style="21" customWidth="1"/>
    <col min="8" max="8" width="12.5" style="163" bestFit="1" customWidth="1"/>
    <col min="9" max="16384" width="10.6640625" style="163"/>
  </cols>
  <sheetData>
    <row r="1" spans="1:8" s="121" customFormat="1" ht="37.15" customHeight="1" x14ac:dyDescent="0.15">
      <c r="A1" s="119" t="s">
        <v>113</v>
      </c>
      <c r="B1" s="120"/>
    </row>
    <row r="2" spans="1:8" s="121" customFormat="1" ht="34.15" customHeight="1" x14ac:dyDescent="0.15">
      <c r="A2" s="122" t="s">
        <v>114</v>
      </c>
      <c r="B2" s="123" t="s">
        <v>229</v>
      </c>
    </row>
    <row r="3" spans="1:8" s="121" customFormat="1" ht="34.15" customHeight="1" x14ac:dyDescent="0.15">
      <c r="A3" s="122" t="s">
        <v>20</v>
      </c>
      <c r="B3" s="123" t="s">
        <v>115</v>
      </c>
    </row>
    <row r="4" spans="1:8" s="121" customFormat="1" ht="34.15" customHeight="1" thickBot="1" x14ac:dyDescent="0.2">
      <c r="A4" s="122" t="s">
        <v>26</v>
      </c>
      <c r="B4" s="123"/>
    </row>
    <row r="5" spans="1:8" s="21" customFormat="1" ht="36.75" thickBot="1" x14ac:dyDescent="0.2">
      <c r="A5" s="124" t="s">
        <v>116</v>
      </c>
      <c r="B5" s="125" t="s">
        <v>117</v>
      </c>
      <c r="C5" s="126" t="s">
        <v>0</v>
      </c>
      <c r="D5" s="126" t="s">
        <v>118</v>
      </c>
      <c r="E5" s="126" t="s">
        <v>119</v>
      </c>
      <c r="F5" s="127" t="s">
        <v>120</v>
      </c>
    </row>
    <row r="6" spans="1:8" s="136" customFormat="1" ht="27" customHeight="1" x14ac:dyDescent="0.25">
      <c r="A6" s="128"/>
      <c r="B6" s="129"/>
      <c r="C6" s="130"/>
      <c r="D6" s="131"/>
      <c r="E6" s="132"/>
      <c r="F6" s="133"/>
      <c r="G6" s="134"/>
      <c r="H6" s="135"/>
    </row>
    <row r="7" spans="1:8" s="136" customFormat="1" ht="36" x14ac:dyDescent="0.25">
      <c r="A7" s="137">
        <v>935813</v>
      </c>
      <c r="B7" s="129" t="s">
        <v>121</v>
      </c>
      <c r="C7" s="130" t="s">
        <v>122</v>
      </c>
      <c r="D7" s="131">
        <v>2</v>
      </c>
      <c r="E7" s="132"/>
      <c r="F7" s="133">
        <f>D7*E7</f>
        <v>0</v>
      </c>
      <c r="G7" s="134"/>
      <c r="H7" s="135"/>
    </row>
    <row r="8" spans="1:8" s="136" customFormat="1" ht="27" customHeight="1" x14ac:dyDescent="0.25">
      <c r="A8" s="137">
        <v>966158</v>
      </c>
      <c r="B8" s="129" t="s">
        <v>123</v>
      </c>
      <c r="C8" s="130" t="s">
        <v>124</v>
      </c>
      <c r="D8" s="131">
        <v>0.62</v>
      </c>
      <c r="E8" s="132"/>
      <c r="F8" s="133">
        <f>D8*E8</f>
        <v>0</v>
      </c>
      <c r="G8" s="134"/>
      <c r="H8" s="135"/>
    </row>
    <row r="9" spans="1:8" s="146" customFormat="1" ht="27" customHeight="1" x14ac:dyDescent="0.25">
      <c r="A9" s="138"/>
      <c r="B9" s="139" t="s">
        <v>125</v>
      </c>
      <c r="C9" s="140" t="s">
        <v>71</v>
      </c>
      <c r="D9" s="141">
        <f>2*0.1</f>
        <v>0.2</v>
      </c>
      <c r="E9" s="142"/>
      <c r="F9" s="143"/>
      <c r="G9" s="144"/>
      <c r="H9" s="145"/>
    </row>
    <row r="10" spans="1:8" s="146" customFormat="1" ht="27" customHeight="1" x14ac:dyDescent="0.25">
      <c r="A10" s="138"/>
      <c r="B10" s="139" t="s">
        <v>126</v>
      </c>
      <c r="C10" s="140" t="s">
        <v>71</v>
      </c>
      <c r="D10" s="141">
        <f>2*0.7*0.3</f>
        <v>0.42</v>
      </c>
      <c r="E10" s="142"/>
      <c r="F10" s="143"/>
      <c r="G10" s="144"/>
      <c r="H10" s="145"/>
    </row>
    <row r="11" spans="1:8" s="136" customFormat="1" ht="36" x14ac:dyDescent="0.25">
      <c r="A11" s="137">
        <v>967118</v>
      </c>
      <c r="B11" s="129" t="s">
        <v>127</v>
      </c>
      <c r="C11" s="130" t="s">
        <v>71</v>
      </c>
      <c r="D11" s="131">
        <v>0.18</v>
      </c>
      <c r="E11" s="132"/>
      <c r="F11" s="133">
        <f>D11*E11</f>
        <v>0</v>
      </c>
      <c r="G11" s="134"/>
      <c r="H11" s="135"/>
    </row>
    <row r="12" spans="1:8" s="146" customFormat="1" ht="27" customHeight="1" x14ac:dyDescent="0.25">
      <c r="A12" s="138"/>
      <c r="B12" s="139" t="s">
        <v>128</v>
      </c>
      <c r="C12" s="140" t="s">
        <v>71</v>
      </c>
      <c r="D12" s="141">
        <f>2*0.6*0.15</f>
        <v>0.18</v>
      </c>
      <c r="E12" s="142"/>
      <c r="F12" s="143"/>
      <c r="G12" s="144"/>
      <c r="H12" s="145"/>
    </row>
    <row r="13" spans="1:8" s="136" customFormat="1" ht="27" customHeight="1" x14ac:dyDescent="0.25">
      <c r="A13" s="137" t="s">
        <v>129</v>
      </c>
      <c r="B13" s="129" t="s">
        <v>130</v>
      </c>
      <c r="C13" s="130" t="s">
        <v>131</v>
      </c>
      <c r="D13" s="131">
        <v>1.76</v>
      </c>
      <c r="E13" s="132"/>
      <c r="F13" s="133">
        <f t="shared" ref="F13:F25" si="0">ROUND(E13*D13,2)</f>
        <v>0</v>
      </c>
      <c r="G13" s="134"/>
      <c r="H13" s="135"/>
    </row>
    <row r="14" spans="1:8" s="146" customFormat="1" ht="27" customHeight="1" x14ac:dyDescent="0.25">
      <c r="A14" s="138"/>
      <c r="B14" s="139" t="s">
        <v>132</v>
      </c>
      <c r="C14" s="140" t="s">
        <v>3</v>
      </c>
      <c r="D14" s="141">
        <f>(0.62+0.18)*2.2</f>
        <v>1.7600000000000002</v>
      </c>
      <c r="E14" s="142"/>
      <c r="F14" s="143"/>
      <c r="G14" s="144"/>
      <c r="H14" s="145"/>
    </row>
    <row r="15" spans="1:8" s="136" customFormat="1" ht="36" x14ac:dyDescent="0.25">
      <c r="A15" s="137">
        <v>935212</v>
      </c>
      <c r="B15" s="129" t="s">
        <v>133</v>
      </c>
      <c r="C15" s="130" t="s">
        <v>134</v>
      </c>
      <c r="D15" s="131">
        <v>2</v>
      </c>
      <c r="E15" s="132"/>
      <c r="F15" s="133">
        <f t="shared" si="0"/>
        <v>0</v>
      </c>
      <c r="G15" s="134"/>
      <c r="H15" s="135"/>
    </row>
    <row r="16" spans="1:8" s="136" customFormat="1" ht="27" customHeight="1" x14ac:dyDescent="0.25">
      <c r="A16" s="137">
        <v>56114</v>
      </c>
      <c r="B16" s="129" t="s">
        <v>135</v>
      </c>
      <c r="C16" s="130" t="s">
        <v>122</v>
      </c>
      <c r="D16" s="131">
        <v>1.4</v>
      </c>
      <c r="E16" s="132"/>
      <c r="F16" s="133">
        <f t="shared" si="0"/>
        <v>0</v>
      </c>
      <c r="G16" s="134"/>
      <c r="H16" s="135"/>
    </row>
    <row r="17" spans="1:8" s="146" customFormat="1" ht="27" customHeight="1" x14ac:dyDescent="0.25">
      <c r="A17" s="138"/>
      <c r="B17" s="139" t="s">
        <v>136</v>
      </c>
      <c r="C17" s="140" t="s">
        <v>2</v>
      </c>
      <c r="D17" s="141">
        <f>2*0.7</f>
        <v>1.4</v>
      </c>
      <c r="E17" s="142"/>
      <c r="F17" s="143"/>
      <c r="G17" s="144"/>
      <c r="H17" s="145"/>
    </row>
    <row r="18" spans="1:8" s="136" customFormat="1" ht="27" customHeight="1" x14ac:dyDescent="0.25">
      <c r="A18" s="137">
        <v>17180</v>
      </c>
      <c r="B18" s="129" t="s">
        <v>137</v>
      </c>
      <c r="C18" s="130" t="s">
        <v>124</v>
      </c>
      <c r="D18" s="131">
        <v>15</v>
      </c>
      <c r="E18" s="132"/>
      <c r="F18" s="133">
        <f t="shared" si="0"/>
        <v>0</v>
      </c>
      <c r="G18" s="134"/>
      <c r="H18" s="135"/>
    </row>
    <row r="19" spans="1:8" s="146" customFormat="1" ht="27" customHeight="1" x14ac:dyDescent="0.25">
      <c r="A19" s="138"/>
      <c r="B19" s="139" t="s">
        <v>138</v>
      </c>
      <c r="C19" s="140" t="s">
        <v>71</v>
      </c>
      <c r="D19" s="141">
        <f>3*5*1</f>
        <v>15</v>
      </c>
      <c r="E19" s="142"/>
      <c r="F19" s="143"/>
      <c r="G19" s="144"/>
      <c r="H19" s="145"/>
    </row>
    <row r="20" spans="1:8" s="146" customFormat="1" ht="27" customHeight="1" x14ac:dyDescent="0.25">
      <c r="A20" s="137">
        <v>18110</v>
      </c>
      <c r="B20" s="129" t="s">
        <v>139</v>
      </c>
      <c r="C20" s="130" t="s">
        <v>122</v>
      </c>
      <c r="D20" s="131">
        <v>15</v>
      </c>
      <c r="E20" s="132"/>
      <c r="F20" s="133">
        <f t="shared" si="0"/>
        <v>0</v>
      </c>
      <c r="G20" s="144"/>
      <c r="H20" s="145"/>
    </row>
    <row r="21" spans="1:8" s="146" customFormat="1" ht="27" customHeight="1" x14ac:dyDescent="0.25">
      <c r="A21" s="138"/>
      <c r="B21" s="139" t="s">
        <v>140</v>
      </c>
      <c r="C21" s="140" t="s">
        <v>2</v>
      </c>
      <c r="D21" s="141">
        <f>3*5</f>
        <v>15</v>
      </c>
      <c r="E21" s="142"/>
      <c r="F21" s="143"/>
      <c r="G21" s="144"/>
      <c r="H21" s="145"/>
    </row>
    <row r="22" spans="1:8" s="136" customFormat="1" ht="27" customHeight="1" x14ac:dyDescent="0.25">
      <c r="A22" s="137">
        <v>18222</v>
      </c>
      <c r="B22" s="129" t="s">
        <v>141</v>
      </c>
      <c r="C22" s="130" t="s">
        <v>122</v>
      </c>
      <c r="D22" s="131">
        <v>15</v>
      </c>
      <c r="E22" s="132"/>
      <c r="F22" s="133">
        <f t="shared" si="0"/>
        <v>0</v>
      </c>
      <c r="G22" s="134"/>
      <c r="H22" s="135"/>
    </row>
    <row r="23" spans="1:8" s="136" customFormat="1" ht="27" customHeight="1" x14ac:dyDescent="0.25">
      <c r="A23" s="137" t="s">
        <v>142</v>
      </c>
      <c r="B23" s="129" t="s">
        <v>143</v>
      </c>
      <c r="C23" s="130" t="s">
        <v>131</v>
      </c>
      <c r="D23" s="131">
        <v>4.05</v>
      </c>
      <c r="E23" s="132"/>
      <c r="F23" s="133">
        <f t="shared" si="0"/>
        <v>0</v>
      </c>
      <c r="G23" s="134"/>
      <c r="H23" s="135"/>
    </row>
    <row r="24" spans="1:8" s="146" customFormat="1" ht="27" customHeight="1" x14ac:dyDescent="0.25">
      <c r="A24" s="138"/>
      <c r="B24" s="139" t="s">
        <v>144</v>
      </c>
      <c r="C24" s="140" t="s">
        <v>3</v>
      </c>
      <c r="D24" s="141">
        <f>15*0.15*1.8</f>
        <v>4.05</v>
      </c>
      <c r="E24" s="142"/>
      <c r="F24" s="143"/>
      <c r="G24" s="144"/>
      <c r="H24" s="145"/>
    </row>
    <row r="25" spans="1:8" s="136" customFormat="1" ht="27" customHeight="1" x14ac:dyDescent="0.25">
      <c r="A25" s="137">
        <v>18241</v>
      </c>
      <c r="B25" s="129" t="s">
        <v>145</v>
      </c>
      <c r="C25" s="130" t="s">
        <v>122</v>
      </c>
      <c r="D25" s="131">
        <v>15</v>
      </c>
      <c r="E25" s="132"/>
      <c r="F25" s="133">
        <f t="shared" si="0"/>
        <v>0</v>
      </c>
      <c r="G25" s="134"/>
      <c r="H25" s="135"/>
    </row>
    <row r="26" spans="1:8" s="136" customFormat="1" ht="39" customHeight="1" thickBot="1" x14ac:dyDescent="0.3">
      <c r="A26" s="147"/>
      <c r="B26" s="148"/>
      <c r="C26" s="149"/>
      <c r="D26" s="150"/>
      <c r="E26" s="151"/>
      <c r="F26" s="152"/>
      <c r="G26" s="134"/>
      <c r="H26" s="135"/>
    </row>
    <row r="27" spans="1:8" s="157" customFormat="1" ht="29.45" customHeight="1" x14ac:dyDescent="0.15">
      <c r="A27" s="153"/>
      <c r="B27" s="154" t="s">
        <v>146</v>
      </c>
      <c r="C27" s="154"/>
      <c r="D27" s="155"/>
      <c r="E27" s="155"/>
      <c r="F27" s="156">
        <f>SUM(F6:F26)</f>
        <v>0</v>
      </c>
    </row>
    <row r="28" spans="1:8" s="158" customFormat="1" ht="31.5" customHeight="1" x14ac:dyDescent="0.15">
      <c r="B28" s="159"/>
      <c r="C28" s="160"/>
      <c r="E28" s="161"/>
      <c r="F28" s="162"/>
    </row>
    <row r="29" spans="1:8" ht="51" customHeight="1" x14ac:dyDescent="0.15">
      <c r="B29" s="226"/>
      <c r="C29" s="226"/>
      <c r="D29" s="226"/>
      <c r="E29" s="226"/>
      <c r="F29" s="226"/>
    </row>
    <row r="30" spans="1:8" ht="19.899999999999999" customHeight="1" x14ac:dyDescent="0.15"/>
    <row r="31" spans="1:8" ht="19.899999999999999" customHeight="1" x14ac:dyDescent="0.15"/>
    <row r="32" spans="1:8" ht="19.899999999999999" customHeight="1" x14ac:dyDescent="0.15"/>
    <row r="33" ht="19.899999999999999" customHeight="1" x14ac:dyDescent="0.15"/>
    <row r="34" ht="19.899999999999999" customHeight="1" x14ac:dyDescent="0.15"/>
    <row r="35" ht="19.899999999999999" customHeight="1" x14ac:dyDescent="0.15"/>
    <row r="36" ht="19.899999999999999" customHeight="1" x14ac:dyDescent="0.15"/>
    <row r="37" ht="19.899999999999999" customHeight="1" x14ac:dyDescent="0.15"/>
    <row r="38" ht="19.899999999999999" customHeight="1" x14ac:dyDescent="0.15"/>
    <row r="39" ht="19.899999999999999" customHeight="1" x14ac:dyDescent="0.15"/>
    <row r="40" ht="19.899999999999999" customHeight="1" x14ac:dyDescent="0.15"/>
    <row r="41" ht="19.899999999999999" customHeight="1" x14ac:dyDescent="0.15"/>
    <row r="42" ht="19.899999999999999" customHeight="1" x14ac:dyDescent="0.15"/>
    <row r="43" ht="19.899999999999999" customHeight="1" x14ac:dyDescent="0.15"/>
    <row r="44" ht="19.899999999999999" customHeight="1" x14ac:dyDescent="0.15"/>
    <row r="45" ht="19.899999999999999" customHeight="1" x14ac:dyDescent="0.15"/>
    <row r="46" ht="19.899999999999999" customHeight="1" x14ac:dyDescent="0.15"/>
    <row r="47" ht="19.899999999999999" customHeight="1" x14ac:dyDescent="0.15"/>
    <row r="48" ht="19.899999999999999" customHeight="1" x14ac:dyDescent="0.15"/>
    <row r="49" ht="19.899999999999999" customHeight="1" x14ac:dyDescent="0.15"/>
    <row r="50" ht="19.899999999999999" customHeight="1" x14ac:dyDescent="0.15"/>
    <row r="51" ht="19.899999999999999" customHeight="1" x14ac:dyDescent="0.15"/>
    <row r="52" ht="19.899999999999999" customHeight="1" x14ac:dyDescent="0.15"/>
    <row r="53" ht="19.899999999999999" customHeight="1" x14ac:dyDescent="0.15"/>
    <row r="54" ht="19.899999999999999" customHeight="1" x14ac:dyDescent="0.15"/>
    <row r="55" ht="19.899999999999999" customHeight="1" x14ac:dyDescent="0.15"/>
    <row r="56" ht="19.899999999999999" customHeight="1" x14ac:dyDescent="0.15"/>
    <row r="57" ht="19.899999999999999" customHeight="1" x14ac:dyDescent="0.15"/>
    <row r="58" ht="19.899999999999999" customHeight="1" x14ac:dyDescent="0.15"/>
    <row r="59" ht="19.899999999999999" customHeight="1" x14ac:dyDescent="0.15"/>
    <row r="60" ht="19.899999999999999" customHeight="1" x14ac:dyDescent="0.15"/>
    <row r="61" ht="19.899999999999999" customHeight="1" x14ac:dyDescent="0.15"/>
    <row r="62" ht="19.899999999999999" customHeight="1" x14ac:dyDescent="0.15"/>
    <row r="63" ht="19.899999999999999" customHeight="1" x14ac:dyDescent="0.15"/>
    <row r="64" ht="19.899999999999999" customHeight="1" x14ac:dyDescent="0.15"/>
    <row r="65" ht="19.899999999999999" customHeight="1" x14ac:dyDescent="0.15"/>
    <row r="66" ht="19.899999999999999" customHeight="1" x14ac:dyDescent="0.15"/>
    <row r="67" ht="19.899999999999999" customHeight="1" x14ac:dyDescent="0.15"/>
    <row r="68" ht="19.899999999999999" customHeight="1" x14ac:dyDescent="0.15"/>
    <row r="69" ht="19.899999999999999" customHeight="1" x14ac:dyDescent="0.15"/>
    <row r="70" ht="19.899999999999999" customHeight="1" x14ac:dyDescent="0.15"/>
    <row r="71" ht="19.899999999999999" customHeight="1" x14ac:dyDescent="0.15"/>
    <row r="72" ht="19.899999999999999" customHeight="1" x14ac:dyDescent="0.15"/>
    <row r="73" ht="19.899999999999999" customHeight="1" x14ac:dyDescent="0.15"/>
    <row r="74" ht="19.899999999999999" customHeight="1" x14ac:dyDescent="0.15"/>
    <row r="75" ht="19.899999999999999" customHeight="1" x14ac:dyDescent="0.15"/>
    <row r="76" ht="19.899999999999999" customHeight="1" x14ac:dyDescent="0.15"/>
    <row r="77" ht="19.899999999999999" customHeight="1" x14ac:dyDescent="0.15"/>
    <row r="78" ht="19.899999999999999" customHeight="1" x14ac:dyDescent="0.15"/>
    <row r="79" ht="19.899999999999999" customHeight="1" x14ac:dyDescent="0.15"/>
    <row r="80" ht="19.899999999999999" customHeight="1" x14ac:dyDescent="0.15"/>
    <row r="81" ht="19.899999999999999" customHeight="1" x14ac:dyDescent="0.15"/>
    <row r="82" ht="19.899999999999999" customHeight="1" x14ac:dyDescent="0.15"/>
    <row r="83" ht="19.899999999999999" customHeight="1" x14ac:dyDescent="0.15"/>
    <row r="84" ht="19.899999999999999" customHeight="1" x14ac:dyDescent="0.15"/>
    <row r="85" ht="19.899999999999999" customHeight="1" x14ac:dyDescent="0.15"/>
    <row r="86" ht="19.899999999999999" customHeight="1" x14ac:dyDescent="0.15"/>
    <row r="87" ht="19.899999999999999" customHeight="1" x14ac:dyDescent="0.15"/>
    <row r="88" ht="19.899999999999999" customHeight="1" x14ac:dyDescent="0.15"/>
    <row r="89" ht="19.899999999999999" customHeight="1" x14ac:dyDescent="0.15"/>
    <row r="90" ht="19.899999999999999" customHeight="1" x14ac:dyDescent="0.15"/>
    <row r="91" ht="19.899999999999999" customHeight="1" x14ac:dyDescent="0.15"/>
    <row r="92" ht="19.899999999999999" customHeight="1" x14ac:dyDescent="0.15"/>
    <row r="93" ht="19.899999999999999" customHeight="1" x14ac:dyDescent="0.15"/>
    <row r="94" ht="19.899999999999999" customHeight="1" x14ac:dyDescent="0.15"/>
    <row r="95" ht="19.899999999999999" customHeight="1" x14ac:dyDescent="0.15"/>
    <row r="96" ht="19.899999999999999" customHeight="1" x14ac:dyDescent="0.15"/>
    <row r="97" ht="19.899999999999999" customHeight="1" x14ac:dyDescent="0.15"/>
    <row r="98" ht="19.899999999999999" customHeight="1" x14ac:dyDescent="0.15"/>
    <row r="99" ht="19.899999999999999" customHeight="1" x14ac:dyDescent="0.15"/>
    <row r="100" ht="19.899999999999999" customHeight="1" x14ac:dyDescent="0.15"/>
    <row r="101" ht="19.899999999999999" customHeight="1" x14ac:dyDescent="0.15"/>
    <row r="102" ht="19.899999999999999" customHeight="1" x14ac:dyDescent="0.15"/>
    <row r="103" ht="19.899999999999999" customHeight="1" x14ac:dyDescent="0.15"/>
    <row r="104" ht="19.899999999999999" customHeight="1" x14ac:dyDescent="0.15"/>
    <row r="105" ht="19.899999999999999" customHeight="1" x14ac:dyDescent="0.15"/>
    <row r="106" ht="19.899999999999999" customHeight="1" x14ac:dyDescent="0.15"/>
    <row r="107" ht="19.899999999999999" customHeight="1" x14ac:dyDescent="0.15"/>
    <row r="108" ht="19.899999999999999" customHeight="1" x14ac:dyDescent="0.15"/>
    <row r="109" ht="19.899999999999999" customHeight="1" x14ac:dyDescent="0.15"/>
    <row r="110" ht="19.899999999999999" customHeight="1" x14ac:dyDescent="0.15"/>
    <row r="111" ht="19.899999999999999" customHeight="1" x14ac:dyDescent="0.15"/>
    <row r="112" ht="19.899999999999999" customHeight="1" x14ac:dyDescent="0.15"/>
    <row r="113" spans="1:7" ht="19.899999999999999" customHeight="1" x14ac:dyDescent="0.15"/>
    <row r="114" spans="1:7" ht="19.899999999999999" customHeight="1" x14ac:dyDescent="0.15"/>
    <row r="115" spans="1:7" ht="19.899999999999999" customHeight="1" x14ac:dyDescent="0.15"/>
    <row r="116" spans="1:7" ht="19.899999999999999" customHeight="1" x14ac:dyDescent="0.15"/>
    <row r="117" spans="1:7" ht="19.899999999999999" customHeight="1" x14ac:dyDescent="0.15"/>
    <row r="118" spans="1:7" ht="19.899999999999999" customHeight="1" x14ac:dyDescent="0.15"/>
    <row r="119" spans="1:7" s="165" customFormat="1" ht="19.899999999999999" customHeight="1" x14ac:dyDescent="0.15">
      <c r="A119" s="21"/>
      <c r="B119" s="163"/>
      <c r="C119" s="163"/>
      <c r="D119" s="163"/>
      <c r="E119" s="163"/>
      <c r="F119" s="163"/>
      <c r="G119" s="164"/>
    </row>
    <row r="120" spans="1:7" s="165" customFormat="1" ht="19.899999999999999" customHeight="1" x14ac:dyDescent="0.15">
      <c r="A120" s="21"/>
      <c r="B120" s="163"/>
      <c r="C120" s="163"/>
      <c r="D120" s="163"/>
      <c r="E120" s="163"/>
      <c r="F120" s="163"/>
      <c r="G120" s="164"/>
    </row>
    <row r="121" spans="1:7" s="165" customFormat="1" ht="19.899999999999999" customHeight="1" x14ac:dyDescent="0.15">
      <c r="A121" s="21"/>
      <c r="B121" s="163"/>
      <c r="C121" s="163"/>
      <c r="D121" s="163"/>
      <c r="E121" s="163"/>
      <c r="F121" s="163"/>
      <c r="G121" s="164"/>
    </row>
    <row r="122" spans="1:7" s="165" customFormat="1" ht="19.899999999999999" customHeight="1" x14ac:dyDescent="0.15">
      <c r="A122" s="21"/>
      <c r="B122" s="163"/>
      <c r="C122" s="163"/>
      <c r="D122" s="163"/>
      <c r="E122" s="163"/>
      <c r="F122" s="163"/>
      <c r="G122" s="164"/>
    </row>
    <row r="123" spans="1:7" s="165" customFormat="1" ht="19.899999999999999" customHeight="1" x14ac:dyDescent="0.15">
      <c r="A123" s="21"/>
      <c r="B123" s="163"/>
      <c r="C123" s="163"/>
      <c r="D123" s="163"/>
      <c r="E123" s="163"/>
      <c r="F123" s="163"/>
      <c r="G123" s="164"/>
    </row>
    <row r="124" spans="1:7" s="165" customFormat="1" ht="19.899999999999999" customHeight="1" x14ac:dyDescent="0.15">
      <c r="A124" s="21"/>
      <c r="B124" s="163"/>
      <c r="C124" s="163"/>
      <c r="D124" s="163"/>
      <c r="E124" s="163"/>
      <c r="F124" s="163"/>
      <c r="G124" s="164"/>
    </row>
    <row r="125" spans="1:7" s="165" customFormat="1" ht="19.899999999999999" customHeight="1" x14ac:dyDescent="0.15">
      <c r="A125" s="21"/>
      <c r="B125" s="163"/>
      <c r="C125" s="163"/>
      <c r="D125" s="163"/>
      <c r="E125" s="163"/>
      <c r="F125" s="163"/>
      <c r="G125" s="164"/>
    </row>
    <row r="126" spans="1:7" s="165" customFormat="1" ht="19.899999999999999" customHeight="1" x14ac:dyDescent="0.15">
      <c r="A126" s="21"/>
      <c r="B126" s="163"/>
      <c r="C126" s="163"/>
      <c r="D126" s="163"/>
      <c r="E126" s="163"/>
      <c r="F126" s="163"/>
      <c r="G126" s="164"/>
    </row>
    <row r="127" spans="1:7" s="165" customFormat="1" ht="19.899999999999999" customHeight="1" x14ac:dyDescent="0.15">
      <c r="A127" s="21"/>
      <c r="B127" s="163"/>
      <c r="C127" s="163"/>
      <c r="D127" s="163"/>
      <c r="E127" s="163"/>
      <c r="F127" s="163"/>
      <c r="G127" s="164"/>
    </row>
    <row r="128" spans="1:7" s="165" customFormat="1" ht="19.899999999999999" customHeight="1" x14ac:dyDescent="0.15">
      <c r="A128" s="21"/>
      <c r="B128" s="163"/>
      <c r="C128" s="163"/>
      <c r="D128" s="163"/>
      <c r="E128" s="163"/>
      <c r="F128" s="163"/>
      <c r="G128" s="164"/>
    </row>
    <row r="129" spans="1:7" s="165" customFormat="1" ht="19.899999999999999" customHeight="1" x14ac:dyDescent="0.15">
      <c r="A129" s="21"/>
      <c r="B129" s="163"/>
      <c r="C129" s="163"/>
      <c r="D129" s="163"/>
      <c r="E129" s="163"/>
      <c r="F129" s="163"/>
      <c r="G129" s="164"/>
    </row>
    <row r="130" spans="1:7" s="165" customFormat="1" ht="19.899999999999999" customHeight="1" x14ac:dyDescent="0.15">
      <c r="A130" s="21"/>
      <c r="B130" s="163"/>
      <c r="C130" s="163"/>
      <c r="D130" s="163"/>
      <c r="E130" s="163"/>
      <c r="F130" s="163"/>
      <c r="G130" s="164"/>
    </row>
    <row r="131" spans="1:7" s="165" customFormat="1" ht="19.899999999999999" customHeight="1" x14ac:dyDescent="0.15">
      <c r="A131" s="21"/>
      <c r="B131" s="163"/>
      <c r="C131" s="163"/>
      <c r="D131" s="163"/>
      <c r="E131" s="163"/>
      <c r="F131" s="163"/>
      <c r="G131" s="164"/>
    </row>
    <row r="132" spans="1:7" s="165" customFormat="1" ht="19.899999999999999" customHeight="1" x14ac:dyDescent="0.15">
      <c r="A132" s="21"/>
      <c r="B132" s="163"/>
      <c r="C132" s="163"/>
      <c r="D132" s="163"/>
      <c r="E132" s="163"/>
      <c r="F132" s="163"/>
      <c r="G132" s="164"/>
    </row>
    <row r="133" spans="1:7" s="165" customFormat="1" ht="19.899999999999999" customHeight="1" x14ac:dyDescent="0.15">
      <c r="A133" s="21"/>
      <c r="B133" s="163"/>
      <c r="C133" s="163"/>
      <c r="D133" s="163"/>
      <c r="E133" s="163"/>
      <c r="F133" s="163"/>
      <c r="G133" s="164"/>
    </row>
    <row r="134" spans="1:7" s="165" customFormat="1" ht="19.899999999999999" customHeight="1" x14ac:dyDescent="0.15">
      <c r="A134" s="21"/>
      <c r="B134" s="163"/>
      <c r="C134" s="163"/>
      <c r="D134" s="163"/>
      <c r="E134" s="163"/>
      <c r="F134" s="163"/>
      <c r="G134" s="164"/>
    </row>
    <row r="135" spans="1:7" s="21" customFormat="1" ht="19.899999999999999" customHeight="1" x14ac:dyDescent="0.15">
      <c r="B135" s="163"/>
      <c r="C135" s="163"/>
      <c r="D135" s="163"/>
      <c r="E135" s="163"/>
      <c r="F135" s="163"/>
    </row>
    <row r="136" spans="1:7" s="21" customFormat="1" ht="19.899999999999999" customHeight="1" x14ac:dyDescent="0.15">
      <c r="B136" s="163"/>
      <c r="C136" s="163"/>
      <c r="D136" s="163"/>
      <c r="E136" s="163"/>
      <c r="F136" s="163"/>
    </row>
    <row r="137" spans="1:7" s="21" customFormat="1" ht="19.899999999999999" customHeight="1" x14ac:dyDescent="0.15">
      <c r="B137" s="163"/>
      <c r="C137" s="163"/>
      <c r="D137" s="163"/>
      <c r="E137" s="163"/>
      <c r="F137" s="163"/>
    </row>
    <row r="138" spans="1:7" s="21" customFormat="1" ht="19.899999999999999" customHeight="1" x14ac:dyDescent="0.15">
      <c r="B138" s="163"/>
      <c r="C138" s="163"/>
      <c r="D138" s="163"/>
      <c r="E138" s="163"/>
      <c r="F138" s="163"/>
    </row>
    <row r="139" spans="1:7" s="21" customFormat="1" ht="19.899999999999999" customHeight="1" x14ac:dyDescent="0.15">
      <c r="B139" s="163"/>
      <c r="C139" s="163"/>
      <c r="D139" s="163"/>
      <c r="E139" s="163"/>
      <c r="F139" s="163"/>
    </row>
    <row r="140" spans="1:7" s="21" customFormat="1" ht="19.899999999999999" customHeight="1" x14ac:dyDescent="0.15">
      <c r="B140" s="163"/>
      <c r="C140" s="163"/>
      <c r="D140" s="163"/>
      <c r="E140" s="163"/>
      <c r="F140" s="163"/>
    </row>
    <row r="141" spans="1:7" s="21" customFormat="1" ht="19.899999999999999" customHeight="1" x14ac:dyDescent="0.15">
      <c r="B141" s="163"/>
      <c r="C141" s="163"/>
      <c r="D141" s="163"/>
      <c r="E141" s="163"/>
      <c r="F141" s="163"/>
    </row>
    <row r="142" spans="1:7" s="21" customFormat="1" ht="19.899999999999999" customHeight="1" x14ac:dyDescent="0.15">
      <c r="B142" s="163"/>
      <c r="C142" s="163"/>
      <c r="D142" s="163"/>
      <c r="E142" s="163"/>
      <c r="F142" s="163"/>
    </row>
    <row r="143" spans="1:7" s="21" customFormat="1" ht="19.899999999999999" customHeight="1" x14ac:dyDescent="0.15">
      <c r="B143" s="163"/>
      <c r="C143" s="163"/>
      <c r="D143" s="163"/>
      <c r="E143" s="163"/>
      <c r="F143" s="163"/>
    </row>
    <row r="144" spans="1:7" s="21" customFormat="1" ht="19.899999999999999" customHeight="1" x14ac:dyDescent="0.15">
      <c r="B144" s="163"/>
      <c r="C144" s="163"/>
      <c r="D144" s="163"/>
      <c r="E144" s="163"/>
      <c r="F144" s="163"/>
    </row>
    <row r="145" spans="2:6" s="21" customFormat="1" ht="19.899999999999999" customHeight="1" x14ac:dyDescent="0.15">
      <c r="B145" s="163"/>
      <c r="C145" s="163"/>
      <c r="D145" s="163"/>
      <c r="E145" s="163"/>
      <c r="F145" s="163"/>
    </row>
    <row r="146" spans="2:6" s="21" customFormat="1" ht="19.899999999999999" customHeight="1" x14ac:dyDescent="0.15">
      <c r="B146" s="163"/>
      <c r="C146" s="163"/>
      <c r="D146" s="163"/>
      <c r="E146" s="163"/>
      <c r="F146" s="163"/>
    </row>
    <row r="147" spans="2:6" s="21" customFormat="1" ht="19.899999999999999" customHeight="1" x14ac:dyDescent="0.15">
      <c r="B147" s="163"/>
      <c r="C147" s="163"/>
      <c r="D147" s="163"/>
      <c r="E147" s="163"/>
      <c r="F147" s="163"/>
    </row>
    <row r="148" spans="2:6" s="21" customFormat="1" ht="19.899999999999999" customHeight="1" x14ac:dyDescent="0.15">
      <c r="B148" s="163"/>
      <c r="C148" s="163"/>
      <c r="D148" s="163"/>
      <c r="E148" s="163"/>
      <c r="F148" s="163"/>
    </row>
    <row r="149" spans="2:6" s="21" customFormat="1" ht="19.899999999999999" customHeight="1" x14ac:dyDescent="0.15">
      <c r="B149" s="163"/>
      <c r="C149" s="163"/>
      <c r="D149" s="163"/>
      <c r="E149" s="163"/>
      <c r="F149" s="163"/>
    </row>
    <row r="150" spans="2:6" s="21" customFormat="1" ht="19.899999999999999" customHeight="1" x14ac:dyDescent="0.15">
      <c r="B150" s="163"/>
      <c r="C150" s="163"/>
      <c r="D150" s="163"/>
      <c r="E150" s="163"/>
      <c r="F150" s="163"/>
    </row>
    <row r="151" spans="2:6" s="21" customFormat="1" ht="19.899999999999999" customHeight="1" x14ac:dyDescent="0.15">
      <c r="B151" s="163"/>
      <c r="C151" s="163"/>
      <c r="D151" s="163"/>
      <c r="E151" s="163"/>
      <c r="F151" s="163"/>
    </row>
    <row r="152" spans="2:6" s="21" customFormat="1" ht="19.899999999999999" customHeight="1" x14ac:dyDescent="0.15">
      <c r="B152" s="163"/>
      <c r="C152" s="163"/>
      <c r="D152" s="163"/>
      <c r="E152" s="163"/>
      <c r="F152" s="163"/>
    </row>
    <row r="153" spans="2:6" s="21" customFormat="1" ht="19.899999999999999" customHeight="1" x14ac:dyDescent="0.15">
      <c r="B153" s="163"/>
      <c r="C153" s="163"/>
      <c r="D153" s="163"/>
      <c r="E153" s="163"/>
      <c r="F153" s="163"/>
    </row>
    <row r="154" spans="2:6" s="21" customFormat="1" ht="19.899999999999999" customHeight="1" x14ac:dyDescent="0.15">
      <c r="B154" s="163"/>
      <c r="C154" s="163"/>
      <c r="D154" s="163"/>
      <c r="E154" s="163"/>
      <c r="F154" s="163"/>
    </row>
    <row r="155" spans="2:6" s="21" customFormat="1" ht="19.899999999999999" customHeight="1" x14ac:dyDescent="0.15">
      <c r="B155" s="163"/>
      <c r="C155" s="163"/>
      <c r="D155" s="163"/>
      <c r="E155" s="163"/>
      <c r="F155" s="163"/>
    </row>
    <row r="156" spans="2:6" s="21" customFormat="1" ht="19.899999999999999" customHeight="1" x14ac:dyDescent="0.15">
      <c r="B156" s="163"/>
      <c r="C156" s="163"/>
      <c r="D156" s="163"/>
      <c r="E156" s="163"/>
      <c r="F156" s="163"/>
    </row>
    <row r="157" spans="2:6" s="21" customFormat="1" ht="19.899999999999999" customHeight="1" x14ac:dyDescent="0.15">
      <c r="B157" s="163"/>
      <c r="C157" s="163"/>
      <c r="D157" s="163"/>
      <c r="E157" s="163"/>
      <c r="F157" s="163"/>
    </row>
    <row r="158" spans="2:6" s="21" customFormat="1" ht="19.899999999999999" customHeight="1" x14ac:dyDescent="0.15">
      <c r="B158" s="163"/>
      <c r="C158" s="163"/>
      <c r="D158" s="163"/>
      <c r="E158" s="163"/>
      <c r="F158" s="163"/>
    </row>
    <row r="159" spans="2:6" s="21" customFormat="1" ht="19.899999999999999" customHeight="1" x14ac:dyDescent="0.15">
      <c r="B159" s="163"/>
      <c r="C159" s="163"/>
      <c r="D159" s="163"/>
      <c r="E159" s="163"/>
      <c r="F159" s="163"/>
    </row>
    <row r="160" spans="2:6" s="21" customFormat="1" ht="19.899999999999999" customHeight="1" x14ac:dyDescent="0.15">
      <c r="B160" s="163"/>
      <c r="C160" s="163"/>
      <c r="D160" s="163"/>
      <c r="E160" s="163"/>
      <c r="F160" s="163"/>
    </row>
    <row r="161" spans="2:6" s="21" customFormat="1" ht="19.899999999999999" customHeight="1" x14ac:dyDescent="0.15">
      <c r="B161" s="163"/>
      <c r="C161" s="163"/>
      <c r="D161" s="163"/>
      <c r="E161" s="163"/>
      <c r="F161" s="163"/>
    </row>
    <row r="162" spans="2:6" s="21" customFormat="1" ht="19.899999999999999" customHeight="1" x14ac:dyDescent="0.15">
      <c r="B162" s="163"/>
      <c r="C162" s="163"/>
      <c r="D162" s="163"/>
      <c r="E162" s="163"/>
      <c r="F162" s="163"/>
    </row>
    <row r="163" spans="2:6" s="21" customFormat="1" ht="19.899999999999999" customHeight="1" x14ac:dyDescent="0.15">
      <c r="B163" s="163"/>
      <c r="C163" s="163"/>
      <c r="D163" s="163"/>
      <c r="E163" s="163"/>
      <c r="F163" s="163"/>
    </row>
    <row r="164" spans="2:6" s="21" customFormat="1" ht="19.899999999999999" customHeight="1" x14ac:dyDescent="0.15">
      <c r="B164" s="163"/>
      <c r="C164" s="163"/>
      <c r="D164" s="163"/>
      <c r="E164" s="163"/>
      <c r="F164" s="163"/>
    </row>
    <row r="165" spans="2:6" s="21" customFormat="1" ht="19.899999999999999" customHeight="1" x14ac:dyDescent="0.15">
      <c r="B165" s="163"/>
      <c r="C165" s="163"/>
      <c r="D165" s="163"/>
      <c r="E165" s="163"/>
      <c r="F165" s="163"/>
    </row>
    <row r="166" spans="2:6" s="21" customFormat="1" ht="19.899999999999999" customHeight="1" x14ac:dyDescent="0.15">
      <c r="B166" s="163"/>
      <c r="C166" s="163"/>
      <c r="D166" s="163"/>
      <c r="E166" s="163"/>
      <c r="F166" s="163"/>
    </row>
    <row r="167" spans="2:6" s="21" customFormat="1" ht="19.899999999999999" customHeight="1" x14ac:dyDescent="0.15">
      <c r="B167" s="163"/>
      <c r="C167" s="163"/>
      <c r="D167" s="163"/>
      <c r="E167" s="163"/>
      <c r="F167" s="163"/>
    </row>
    <row r="168" spans="2:6" s="21" customFormat="1" ht="19.899999999999999" customHeight="1" x14ac:dyDescent="0.15">
      <c r="B168" s="163"/>
      <c r="C168" s="163"/>
      <c r="D168" s="163"/>
      <c r="E168" s="163"/>
      <c r="F168" s="163"/>
    </row>
    <row r="169" spans="2:6" s="21" customFormat="1" ht="19.899999999999999" customHeight="1" x14ac:dyDescent="0.15">
      <c r="B169" s="163"/>
      <c r="C169" s="163"/>
      <c r="D169" s="163"/>
      <c r="E169" s="163"/>
      <c r="F169" s="163"/>
    </row>
    <row r="170" spans="2:6" s="21" customFormat="1" ht="19.899999999999999" customHeight="1" x14ac:dyDescent="0.15">
      <c r="B170" s="163"/>
      <c r="C170" s="163"/>
      <c r="D170" s="163"/>
      <c r="E170" s="163"/>
      <c r="F170" s="163"/>
    </row>
    <row r="171" spans="2:6" s="21" customFormat="1" ht="19.899999999999999" customHeight="1" x14ac:dyDescent="0.15">
      <c r="B171" s="163"/>
      <c r="C171" s="163"/>
      <c r="D171" s="163"/>
      <c r="E171" s="163"/>
      <c r="F171" s="163"/>
    </row>
    <row r="172" spans="2:6" s="21" customFormat="1" ht="19.899999999999999" customHeight="1" x14ac:dyDescent="0.15">
      <c r="B172" s="163"/>
      <c r="C172" s="163"/>
      <c r="D172" s="163"/>
      <c r="E172" s="163"/>
      <c r="F172" s="163"/>
    </row>
    <row r="173" spans="2:6" s="21" customFormat="1" ht="19.899999999999999" customHeight="1" x14ac:dyDescent="0.15">
      <c r="B173" s="163"/>
      <c r="C173" s="163"/>
      <c r="D173" s="163"/>
      <c r="E173" s="163"/>
      <c r="F173" s="163"/>
    </row>
    <row r="174" spans="2:6" s="21" customFormat="1" ht="19.899999999999999" customHeight="1" x14ac:dyDescent="0.15">
      <c r="B174" s="163"/>
      <c r="C174" s="163"/>
      <c r="D174" s="163"/>
      <c r="E174" s="163"/>
      <c r="F174" s="163"/>
    </row>
    <row r="175" spans="2:6" s="21" customFormat="1" ht="19.899999999999999" customHeight="1" x14ac:dyDescent="0.15">
      <c r="B175" s="163"/>
      <c r="C175" s="163"/>
      <c r="D175" s="163"/>
      <c r="E175" s="163"/>
      <c r="F175" s="163"/>
    </row>
    <row r="176" spans="2:6" s="21" customFormat="1" ht="19.899999999999999" customHeight="1" x14ac:dyDescent="0.15">
      <c r="B176" s="163"/>
      <c r="C176" s="163"/>
      <c r="D176" s="163"/>
      <c r="E176" s="163"/>
      <c r="F176" s="163"/>
    </row>
    <row r="177" spans="2:6" s="21" customFormat="1" ht="19.899999999999999" customHeight="1" x14ac:dyDescent="0.15">
      <c r="B177" s="163"/>
      <c r="C177" s="163"/>
      <c r="D177" s="163"/>
      <c r="E177" s="163"/>
      <c r="F177" s="163"/>
    </row>
    <row r="178" spans="2:6" s="21" customFormat="1" ht="19.899999999999999" customHeight="1" x14ac:dyDescent="0.15">
      <c r="B178" s="163"/>
      <c r="C178" s="163"/>
      <c r="D178" s="163"/>
      <c r="E178" s="163"/>
      <c r="F178" s="163"/>
    </row>
    <row r="179" spans="2:6" s="21" customFormat="1" ht="19.899999999999999" customHeight="1" x14ac:dyDescent="0.15">
      <c r="B179" s="163"/>
      <c r="C179" s="163"/>
      <c r="D179" s="163"/>
      <c r="E179" s="163"/>
      <c r="F179" s="163"/>
    </row>
    <row r="180" spans="2:6" s="21" customFormat="1" ht="19.899999999999999" customHeight="1" x14ac:dyDescent="0.15">
      <c r="B180" s="163"/>
      <c r="C180" s="163"/>
      <c r="D180" s="163"/>
      <c r="E180" s="163"/>
      <c r="F180" s="163"/>
    </row>
    <row r="181" spans="2:6" s="21" customFormat="1" ht="19.899999999999999" customHeight="1" x14ac:dyDescent="0.15">
      <c r="B181" s="163"/>
      <c r="C181" s="163"/>
      <c r="D181" s="163"/>
      <c r="E181" s="163"/>
      <c r="F181" s="163"/>
    </row>
    <row r="182" spans="2:6" s="21" customFormat="1" ht="19.899999999999999" customHeight="1" x14ac:dyDescent="0.15">
      <c r="B182" s="163"/>
      <c r="C182" s="163"/>
      <c r="D182" s="163"/>
      <c r="E182" s="163"/>
      <c r="F182" s="163"/>
    </row>
    <row r="183" spans="2:6" ht="19.899999999999999" customHeight="1" x14ac:dyDescent="0.15"/>
    <row r="184" spans="2:6" ht="19.899999999999999" customHeight="1" x14ac:dyDescent="0.15"/>
    <row r="185" spans="2:6" ht="19.899999999999999" customHeight="1" x14ac:dyDescent="0.15"/>
    <row r="186" spans="2:6" ht="19.899999999999999" customHeight="1" x14ac:dyDescent="0.15"/>
    <row r="187" spans="2:6" ht="19.899999999999999" customHeight="1" x14ac:dyDescent="0.15"/>
    <row r="188" spans="2:6" ht="19.899999999999999" customHeight="1" x14ac:dyDescent="0.15"/>
    <row r="189" spans="2:6" ht="19.899999999999999" customHeight="1" x14ac:dyDescent="0.15"/>
    <row r="190" spans="2:6" ht="19.899999999999999" customHeight="1" x14ac:dyDescent="0.15"/>
    <row r="191" spans="2:6" ht="19.899999999999999" customHeight="1" x14ac:dyDescent="0.15"/>
    <row r="192" spans="2:6" s="21" customFormat="1" ht="19.899999999999999" customHeight="1" x14ac:dyDescent="0.15">
      <c r="B192" s="163"/>
      <c r="C192" s="163"/>
      <c r="D192" s="163"/>
      <c r="E192" s="163"/>
      <c r="F192" s="163"/>
    </row>
    <row r="193" spans="2:6" s="21" customFormat="1" ht="19.899999999999999" customHeight="1" x14ac:dyDescent="0.15">
      <c r="B193" s="163"/>
      <c r="C193" s="163"/>
      <c r="D193" s="163"/>
      <c r="E193" s="163"/>
      <c r="F193" s="163"/>
    </row>
    <row r="194" spans="2:6" s="21" customFormat="1" ht="19.899999999999999" customHeight="1" x14ac:dyDescent="0.15">
      <c r="B194" s="163"/>
      <c r="C194" s="163"/>
      <c r="D194" s="163"/>
      <c r="E194" s="163"/>
      <c r="F194" s="163"/>
    </row>
    <row r="195" spans="2:6" s="21" customFormat="1" ht="19.899999999999999" customHeight="1" x14ac:dyDescent="0.15">
      <c r="B195" s="163"/>
      <c r="C195" s="163"/>
      <c r="D195" s="163"/>
      <c r="E195" s="163"/>
      <c r="F195" s="163"/>
    </row>
    <row r="196" spans="2:6" s="21" customFormat="1" ht="19.899999999999999" customHeight="1" x14ac:dyDescent="0.15">
      <c r="B196" s="163"/>
      <c r="C196" s="163"/>
      <c r="D196" s="163"/>
      <c r="E196" s="163"/>
      <c r="F196" s="163"/>
    </row>
    <row r="197" spans="2:6" s="21" customFormat="1" ht="19.899999999999999" customHeight="1" x14ac:dyDescent="0.15">
      <c r="B197" s="163"/>
      <c r="C197" s="163"/>
      <c r="D197" s="163"/>
      <c r="E197" s="163"/>
      <c r="F197" s="163"/>
    </row>
    <row r="198" spans="2:6" s="21" customFormat="1" ht="19.899999999999999" customHeight="1" x14ac:dyDescent="0.15">
      <c r="B198" s="163"/>
      <c r="C198" s="163"/>
      <c r="D198" s="163"/>
      <c r="E198" s="163"/>
      <c r="F198" s="163"/>
    </row>
    <row r="199" spans="2:6" s="21" customFormat="1" ht="19.899999999999999" customHeight="1" x14ac:dyDescent="0.15">
      <c r="B199" s="163"/>
      <c r="C199" s="163"/>
      <c r="D199" s="163"/>
      <c r="E199" s="163"/>
      <c r="F199" s="163"/>
    </row>
    <row r="200" spans="2:6" s="21" customFormat="1" ht="19.899999999999999" customHeight="1" x14ac:dyDescent="0.15">
      <c r="B200" s="163"/>
      <c r="C200" s="163"/>
      <c r="D200" s="163"/>
      <c r="E200" s="163"/>
      <c r="F200" s="163"/>
    </row>
    <row r="201" spans="2:6" s="21" customFormat="1" ht="19.899999999999999" customHeight="1" x14ac:dyDescent="0.15">
      <c r="B201" s="163"/>
      <c r="C201" s="163"/>
      <c r="D201" s="163"/>
      <c r="E201" s="163"/>
      <c r="F201" s="163"/>
    </row>
    <row r="202" spans="2:6" s="21" customFormat="1" ht="19.899999999999999" customHeight="1" x14ac:dyDescent="0.15">
      <c r="B202" s="163"/>
      <c r="C202" s="163"/>
      <c r="D202" s="163"/>
      <c r="E202" s="163"/>
      <c r="F202" s="163"/>
    </row>
    <row r="203" spans="2:6" s="21" customFormat="1" ht="19.899999999999999" customHeight="1" x14ac:dyDescent="0.15">
      <c r="B203" s="163"/>
      <c r="C203" s="163"/>
      <c r="D203" s="163"/>
      <c r="E203" s="163"/>
      <c r="F203" s="163"/>
    </row>
    <row r="204" spans="2:6" s="21" customFormat="1" ht="19.899999999999999" customHeight="1" x14ac:dyDescent="0.15">
      <c r="B204" s="163"/>
      <c r="C204" s="163"/>
      <c r="D204" s="163"/>
      <c r="E204" s="163"/>
      <c r="F204" s="163"/>
    </row>
    <row r="205" spans="2:6" s="21" customFormat="1" ht="19.899999999999999" customHeight="1" x14ac:dyDescent="0.15">
      <c r="B205" s="163"/>
      <c r="C205" s="163"/>
      <c r="D205" s="163"/>
      <c r="E205" s="163"/>
      <c r="F205" s="163"/>
    </row>
    <row r="206" spans="2:6" s="21" customFormat="1" ht="19.899999999999999" customHeight="1" x14ac:dyDescent="0.15">
      <c r="B206" s="163"/>
      <c r="C206" s="163"/>
      <c r="D206" s="163"/>
      <c r="E206" s="163"/>
      <c r="F206" s="163"/>
    </row>
    <row r="207" spans="2:6" s="21" customFormat="1" ht="19.899999999999999" customHeight="1" x14ac:dyDescent="0.15">
      <c r="B207" s="163"/>
      <c r="C207" s="163"/>
      <c r="D207" s="163"/>
      <c r="E207" s="163"/>
      <c r="F207" s="163"/>
    </row>
    <row r="208" spans="2:6" s="21" customFormat="1" ht="19.899999999999999" customHeight="1" x14ac:dyDescent="0.15">
      <c r="B208" s="163"/>
      <c r="C208" s="163"/>
      <c r="D208" s="163"/>
      <c r="E208" s="163"/>
      <c r="F208" s="163"/>
    </row>
    <row r="209" spans="2:6" s="21" customFormat="1" ht="19.899999999999999" customHeight="1" x14ac:dyDescent="0.15">
      <c r="B209" s="163"/>
      <c r="C209" s="163"/>
      <c r="D209" s="163"/>
      <c r="E209" s="163"/>
      <c r="F209" s="163"/>
    </row>
    <row r="210" spans="2:6" s="21" customFormat="1" ht="19.899999999999999" customHeight="1" x14ac:dyDescent="0.15">
      <c r="B210" s="163"/>
      <c r="C210" s="163"/>
      <c r="D210" s="163"/>
      <c r="E210" s="163"/>
      <c r="F210" s="163"/>
    </row>
    <row r="211" spans="2:6" s="21" customFormat="1" ht="19.899999999999999" customHeight="1" x14ac:dyDescent="0.15">
      <c r="B211" s="163"/>
      <c r="C211" s="163"/>
      <c r="D211" s="163"/>
      <c r="E211" s="163"/>
      <c r="F211" s="163"/>
    </row>
    <row r="212" spans="2:6" s="21" customFormat="1" ht="19.899999999999999" customHeight="1" x14ac:dyDescent="0.15">
      <c r="B212" s="163"/>
      <c r="C212" s="163"/>
      <c r="D212" s="163"/>
      <c r="E212" s="163"/>
      <c r="F212" s="163"/>
    </row>
    <row r="213" spans="2:6" s="21" customFormat="1" ht="19.899999999999999" customHeight="1" x14ac:dyDescent="0.15">
      <c r="B213" s="163"/>
      <c r="C213" s="163"/>
      <c r="D213" s="163"/>
      <c r="E213" s="163"/>
      <c r="F213" s="163"/>
    </row>
    <row r="214" spans="2:6" s="21" customFormat="1" ht="19.899999999999999" customHeight="1" x14ac:dyDescent="0.15">
      <c r="B214" s="163"/>
      <c r="C214" s="163"/>
      <c r="D214" s="163"/>
      <c r="E214" s="163"/>
      <c r="F214" s="163"/>
    </row>
    <row r="215" spans="2:6" s="21" customFormat="1" ht="19.899999999999999" customHeight="1" x14ac:dyDescent="0.15">
      <c r="B215" s="163"/>
      <c r="C215" s="163"/>
      <c r="D215" s="163"/>
      <c r="E215" s="163"/>
      <c r="F215" s="163"/>
    </row>
    <row r="216" spans="2:6" s="21" customFormat="1" ht="19.899999999999999" customHeight="1" x14ac:dyDescent="0.15">
      <c r="B216" s="163"/>
      <c r="C216" s="163"/>
      <c r="D216" s="163"/>
      <c r="E216" s="163"/>
      <c r="F216" s="163"/>
    </row>
    <row r="217" spans="2:6" s="21" customFormat="1" ht="19.899999999999999" customHeight="1" x14ac:dyDescent="0.15">
      <c r="B217" s="163"/>
      <c r="C217" s="163"/>
      <c r="D217" s="163"/>
      <c r="E217" s="163"/>
      <c r="F217" s="163"/>
    </row>
    <row r="218" spans="2:6" s="21" customFormat="1" ht="19.899999999999999" customHeight="1" x14ac:dyDescent="0.15">
      <c r="B218" s="163"/>
      <c r="C218" s="163"/>
      <c r="D218" s="163"/>
      <c r="E218" s="163"/>
      <c r="F218" s="163"/>
    </row>
    <row r="219" spans="2:6" s="21" customFormat="1" ht="19.899999999999999" customHeight="1" x14ac:dyDescent="0.15">
      <c r="B219" s="163"/>
      <c r="C219" s="163"/>
      <c r="D219" s="163"/>
      <c r="E219" s="163"/>
      <c r="F219" s="163"/>
    </row>
    <row r="220" spans="2:6" s="21" customFormat="1" ht="19.899999999999999" customHeight="1" x14ac:dyDescent="0.15">
      <c r="B220" s="163"/>
      <c r="C220" s="163"/>
      <c r="D220" s="163"/>
      <c r="E220" s="163"/>
      <c r="F220" s="163"/>
    </row>
    <row r="221" spans="2:6" s="21" customFormat="1" ht="19.899999999999999" customHeight="1" x14ac:dyDescent="0.15">
      <c r="B221" s="163"/>
      <c r="C221" s="163"/>
      <c r="D221" s="163"/>
      <c r="E221" s="163"/>
      <c r="F221" s="163"/>
    </row>
    <row r="222" spans="2:6" s="21" customFormat="1" ht="19.899999999999999" customHeight="1" x14ac:dyDescent="0.15">
      <c r="B222" s="163"/>
      <c r="C222" s="163"/>
      <c r="D222" s="163"/>
      <c r="E222" s="163"/>
      <c r="F222" s="163"/>
    </row>
    <row r="223" spans="2:6" s="21" customFormat="1" ht="19.899999999999999" customHeight="1" x14ac:dyDescent="0.15">
      <c r="B223" s="163"/>
      <c r="C223" s="163"/>
      <c r="D223" s="163"/>
      <c r="E223" s="163"/>
      <c r="F223" s="163"/>
    </row>
    <row r="224" spans="2:6" s="21" customFormat="1" ht="19.899999999999999" customHeight="1" x14ac:dyDescent="0.15">
      <c r="B224" s="163"/>
      <c r="C224" s="163"/>
      <c r="D224" s="163"/>
      <c r="E224" s="163"/>
      <c r="F224" s="163"/>
    </row>
    <row r="225" spans="2:6" s="21" customFormat="1" ht="19.899999999999999" customHeight="1" x14ac:dyDescent="0.15">
      <c r="B225" s="163"/>
      <c r="C225" s="163"/>
      <c r="D225" s="163"/>
      <c r="E225" s="163"/>
      <c r="F225" s="163"/>
    </row>
    <row r="226" spans="2:6" s="21" customFormat="1" ht="19.899999999999999" customHeight="1" x14ac:dyDescent="0.15">
      <c r="B226" s="163"/>
      <c r="C226" s="163"/>
      <c r="D226" s="163"/>
      <c r="E226" s="163"/>
      <c r="F226" s="163"/>
    </row>
    <row r="227" spans="2:6" s="21" customFormat="1" ht="19.899999999999999" customHeight="1" x14ac:dyDescent="0.15">
      <c r="B227" s="163"/>
      <c r="C227" s="163"/>
      <c r="D227" s="163"/>
      <c r="E227" s="163"/>
      <c r="F227" s="163"/>
    </row>
    <row r="228" spans="2:6" s="21" customFormat="1" ht="19.899999999999999" customHeight="1" x14ac:dyDescent="0.15">
      <c r="B228" s="163"/>
      <c r="C228" s="163"/>
      <c r="D228" s="163"/>
      <c r="E228" s="163"/>
      <c r="F228" s="163"/>
    </row>
    <row r="229" spans="2:6" s="21" customFormat="1" ht="19.899999999999999" customHeight="1" x14ac:dyDescent="0.15">
      <c r="B229" s="163"/>
      <c r="C229" s="163"/>
      <c r="D229" s="163"/>
      <c r="E229" s="163"/>
      <c r="F229" s="163"/>
    </row>
    <row r="230" spans="2:6" s="21" customFormat="1" ht="19.899999999999999" customHeight="1" x14ac:dyDescent="0.15">
      <c r="B230" s="163"/>
      <c r="C230" s="163"/>
      <c r="D230" s="163"/>
      <c r="E230" s="163"/>
      <c r="F230" s="163"/>
    </row>
    <row r="231" spans="2:6" s="21" customFormat="1" ht="19.899999999999999" customHeight="1" x14ac:dyDescent="0.15">
      <c r="B231" s="163"/>
      <c r="C231" s="163"/>
      <c r="D231" s="163"/>
      <c r="E231" s="163"/>
      <c r="F231" s="163"/>
    </row>
    <row r="232" spans="2:6" s="21" customFormat="1" ht="19.899999999999999" customHeight="1" x14ac:dyDescent="0.15">
      <c r="B232" s="163"/>
      <c r="C232" s="163"/>
      <c r="D232" s="163"/>
      <c r="E232" s="163"/>
      <c r="F232" s="163"/>
    </row>
    <row r="233" spans="2:6" s="21" customFormat="1" ht="19.899999999999999" customHeight="1" x14ac:dyDescent="0.15">
      <c r="B233" s="163"/>
      <c r="C233" s="163"/>
      <c r="D233" s="163"/>
      <c r="E233" s="163"/>
      <c r="F233" s="163"/>
    </row>
    <row r="234" spans="2:6" s="21" customFormat="1" ht="19.899999999999999" customHeight="1" x14ac:dyDescent="0.15">
      <c r="B234" s="163"/>
      <c r="C234" s="163"/>
      <c r="D234" s="163"/>
      <c r="E234" s="163"/>
      <c r="F234" s="163"/>
    </row>
    <row r="235" spans="2:6" s="21" customFormat="1" ht="19.899999999999999" customHeight="1" x14ac:dyDescent="0.15">
      <c r="B235" s="163"/>
      <c r="C235" s="163"/>
      <c r="D235" s="163"/>
      <c r="E235" s="163"/>
      <c r="F235" s="163"/>
    </row>
    <row r="236" spans="2:6" s="21" customFormat="1" ht="19.899999999999999" customHeight="1" x14ac:dyDescent="0.15">
      <c r="B236" s="163"/>
      <c r="C236" s="163"/>
      <c r="D236" s="163"/>
      <c r="E236" s="163"/>
      <c r="F236" s="163"/>
    </row>
    <row r="237" spans="2:6" s="21" customFormat="1" ht="19.899999999999999" customHeight="1" x14ac:dyDescent="0.15">
      <c r="B237" s="163"/>
      <c r="C237" s="163"/>
      <c r="D237" s="163"/>
      <c r="E237" s="163"/>
      <c r="F237" s="163"/>
    </row>
    <row r="238" spans="2:6" s="21" customFormat="1" ht="19.899999999999999" customHeight="1" x14ac:dyDescent="0.15">
      <c r="B238" s="163"/>
      <c r="C238" s="163"/>
      <c r="D238" s="163"/>
      <c r="E238" s="163"/>
      <c r="F238" s="163"/>
    </row>
    <row r="239" spans="2:6" s="21" customFormat="1" ht="19.899999999999999" customHeight="1" x14ac:dyDescent="0.15">
      <c r="B239" s="163"/>
      <c r="C239" s="163"/>
      <c r="D239" s="163"/>
      <c r="E239" s="163"/>
      <c r="F239" s="163"/>
    </row>
    <row r="240" spans="2:6" s="21" customFormat="1" ht="19.899999999999999" customHeight="1" x14ac:dyDescent="0.15">
      <c r="B240" s="163"/>
      <c r="C240" s="163"/>
      <c r="D240" s="163"/>
      <c r="E240" s="163"/>
      <c r="F240" s="163"/>
    </row>
    <row r="241" spans="2:6" s="21" customFormat="1" ht="19.899999999999999" customHeight="1" x14ac:dyDescent="0.15">
      <c r="B241" s="163"/>
      <c r="C241" s="163"/>
      <c r="D241" s="163"/>
      <c r="E241" s="163"/>
      <c r="F241" s="163"/>
    </row>
    <row r="242" spans="2:6" s="21" customFormat="1" ht="19.899999999999999" customHeight="1" x14ac:dyDescent="0.15">
      <c r="B242" s="163"/>
      <c r="C242" s="163"/>
      <c r="D242" s="163"/>
      <c r="E242" s="163"/>
      <c r="F242" s="163"/>
    </row>
    <row r="243" spans="2:6" s="21" customFormat="1" ht="19.899999999999999" customHeight="1" x14ac:dyDescent="0.15">
      <c r="B243" s="163"/>
      <c r="C243" s="163"/>
      <c r="D243" s="163"/>
      <c r="E243" s="163"/>
      <c r="F243" s="163"/>
    </row>
    <row r="244" spans="2:6" s="21" customFormat="1" ht="19.899999999999999" customHeight="1" x14ac:dyDescent="0.15">
      <c r="B244" s="163"/>
      <c r="C244" s="163"/>
      <c r="D244" s="163"/>
      <c r="E244" s="163"/>
      <c r="F244" s="163"/>
    </row>
    <row r="245" spans="2:6" s="21" customFormat="1" ht="19.899999999999999" customHeight="1" x14ac:dyDescent="0.15">
      <c r="B245" s="163"/>
      <c r="C245" s="163"/>
      <c r="D245" s="163"/>
      <c r="E245" s="163"/>
      <c r="F245" s="163"/>
    </row>
    <row r="246" spans="2:6" s="21" customFormat="1" ht="19.899999999999999" customHeight="1" x14ac:dyDescent="0.15">
      <c r="B246" s="163"/>
      <c r="C246" s="163"/>
      <c r="D246" s="163"/>
      <c r="E246" s="163"/>
      <c r="F246" s="163"/>
    </row>
    <row r="247" spans="2:6" s="21" customFormat="1" ht="19.899999999999999" customHeight="1" x14ac:dyDescent="0.15">
      <c r="B247" s="163"/>
      <c r="C247" s="163"/>
      <c r="D247" s="163"/>
      <c r="E247" s="163"/>
      <c r="F247" s="163"/>
    </row>
    <row r="248" spans="2:6" s="21" customFormat="1" ht="19.899999999999999" customHeight="1" x14ac:dyDescent="0.15">
      <c r="B248" s="163"/>
      <c r="C248" s="163"/>
      <c r="D248" s="163"/>
      <c r="E248" s="163"/>
      <c r="F248" s="163"/>
    </row>
    <row r="249" spans="2:6" s="21" customFormat="1" ht="19.899999999999999" customHeight="1" x14ac:dyDescent="0.15">
      <c r="B249" s="163"/>
      <c r="C249" s="163"/>
      <c r="D249" s="163"/>
      <c r="E249" s="163"/>
      <c r="F249" s="163"/>
    </row>
    <row r="250" spans="2:6" s="21" customFormat="1" ht="19.899999999999999" customHeight="1" x14ac:dyDescent="0.15">
      <c r="B250" s="163"/>
      <c r="C250" s="163"/>
      <c r="D250" s="163"/>
      <c r="E250" s="163"/>
      <c r="F250" s="163"/>
    </row>
    <row r="251" spans="2:6" s="21" customFormat="1" ht="19.899999999999999" customHeight="1" x14ac:dyDescent="0.15">
      <c r="B251" s="163"/>
      <c r="C251" s="163"/>
      <c r="D251" s="163"/>
      <c r="E251" s="163"/>
      <c r="F251" s="163"/>
    </row>
    <row r="252" spans="2:6" s="21" customFormat="1" ht="19.899999999999999" customHeight="1" x14ac:dyDescent="0.15">
      <c r="B252" s="163"/>
      <c r="C252" s="163"/>
      <c r="D252" s="163"/>
      <c r="E252" s="163"/>
      <c r="F252" s="163"/>
    </row>
    <row r="253" spans="2:6" s="21" customFormat="1" ht="19.899999999999999" customHeight="1" x14ac:dyDescent="0.15">
      <c r="B253" s="163"/>
      <c r="C253" s="163"/>
      <c r="D253" s="163"/>
      <c r="E253" s="163"/>
      <c r="F253" s="163"/>
    </row>
    <row r="254" spans="2:6" s="21" customFormat="1" ht="19.899999999999999" customHeight="1" x14ac:dyDescent="0.15">
      <c r="B254" s="163"/>
      <c r="C254" s="163"/>
      <c r="D254" s="163"/>
      <c r="E254" s="163"/>
      <c r="F254" s="163"/>
    </row>
    <row r="255" spans="2:6" s="21" customFormat="1" ht="19.899999999999999" customHeight="1" x14ac:dyDescent="0.15">
      <c r="B255" s="163"/>
      <c r="C255" s="163"/>
      <c r="D255" s="163"/>
      <c r="E255" s="163"/>
      <c r="F255" s="163"/>
    </row>
    <row r="256" spans="2:6" s="21" customFormat="1" ht="19.899999999999999" customHeight="1" x14ac:dyDescent="0.15">
      <c r="B256" s="163"/>
      <c r="C256" s="163"/>
      <c r="D256" s="163"/>
      <c r="E256" s="163"/>
      <c r="F256" s="163"/>
    </row>
    <row r="257" spans="2:6" s="21" customFormat="1" ht="19.899999999999999" customHeight="1" x14ac:dyDescent="0.15">
      <c r="B257" s="163"/>
      <c r="C257" s="163"/>
      <c r="D257" s="163"/>
      <c r="E257" s="163"/>
      <c r="F257" s="163"/>
    </row>
    <row r="258" spans="2:6" s="21" customFormat="1" ht="19.899999999999999" customHeight="1" x14ac:dyDescent="0.15">
      <c r="B258" s="163"/>
      <c r="C258" s="163"/>
      <c r="D258" s="163"/>
      <c r="E258" s="163"/>
      <c r="F258" s="163"/>
    </row>
    <row r="259" spans="2:6" s="21" customFormat="1" ht="19.899999999999999" customHeight="1" x14ac:dyDescent="0.15">
      <c r="B259" s="163"/>
      <c r="C259" s="163"/>
      <c r="D259" s="163"/>
      <c r="E259" s="163"/>
      <c r="F259" s="163"/>
    </row>
    <row r="260" spans="2:6" s="21" customFormat="1" ht="19.899999999999999" customHeight="1" x14ac:dyDescent="0.15">
      <c r="B260" s="163"/>
      <c r="C260" s="163"/>
      <c r="D260" s="163"/>
      <c r="E260" s="163"/>
      <c r="F260" s="163"/>
    </row>
    <row r="261" spans="2:6" s="21" customFormat="1" ht="19.899999999999999" customHeight="1" x14ac:dyDescent="0.15">
      <c r="B261" s="163"/>
      <c r="C261" s="163"/>
      <c r="D261" s="163"/>
      <c r="E261" s="163"/>
      <c r="F261" s="163"/>
    </row>
    <row r="262" spans="2:6" s="21" customFormat="1" ht="19.899999999999999" customHeight="1" x14ac:dyDescent="0.15">
      <c r="B262" s="163"/>
      <c r="C262" s="163"/>
      <c r="D262" s="163"/>
      <c r="E262" s="163"/>
      <c r="F262" s="163"/>
    </row>
    <row r="263" spans="2:6" s="21" customFormat="1" ht="19.899999999999999" customHeight="1" x14ac:dyDescent="0.15">
      <c r="B263" s="163"/>
      <c r="C263" s="163"/>
      <c r="D263" s="163"/>
      <c r="E263" s="163"/>
      <c r="F263" s="163"/>
    </row>
    <row r="264" spans="2:6" s="21" customFormat="1" ht="19.899999999999999" customHeight="1" x14ac:dyDescent="0.15">
      <c r="B264" s="163"/>
      <c r="C264" s="163"/>
      <c r="D264" s="163"/>
      <c r="E264" s="163"/>
      <c r="F264" s="163"/>
    </row>
    <row r="265" spans="2:6" s="21" customFormat="1" ht="19.899999999999999" customHeight="1" x14ac:dyDescent="0.15">
      <c r="B265" s="163"/>
      <c r="C265" s="163"/>
      <c r="D265" s="163"/>
      <c r="E265" s="163"/>
      <c r="F265" s="163"/>
    </row>
    <row r="266" spans="2:6" s="21" customFormat="1" ht="19.899999999999999" customHeight="1" x14ac:dyDescent="0.15">
      <c r="B266" s="163"/>
      <c r="C266" s="163"/>
      <c r="D266" s="163"/>
      <c r="E266" s="163"/>
      <c r="F266" s="163"/>
    </row>
  </sheetData>
  <mergeCells count="1">
    <mergeCell ref="B29:F2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3"/>
  <sheetViews>
    <sheetView topLeftCell="A46" workbookViewId="0">
      <selection activeCell="E7" sqref="E7:E52"/>
    </sheetView>
  </sheetViews>
  <sheetFormatPr defaultColWidth="10.6640625" defaultRowHeight="10.5" x14ac:dyDescent="0.15"/>
  <cols>
    <col min="1" max="1" width="30" style="21" customWidth="1"/>
    <col min="2" max="2" width="107.6640625" style="163" customWidth="1"/>
    <col min="3" max="3" width="12.5" style="163" customWidth="1"/>
    <col min="4" max="4" width="16.33203125" style="163" customWidth="1"/>
    <col min="5" max="5" width="23.6640625" style="163" customWidth="1"/>
    <col min="6" max="6" width="28.5" style="163" customWidth="1"/>
    <col min="7" max="7" width="12.83203125" style="21" customWidth="1"/>
    <col min="8" max="8" width="12.5" style="163" bestFit="1" customWidth="1"/>
    <col min="9" max="16384" width="10.6640625" style="163"/>
  </cols>
  <sheetData>
    <row r="1" spans="1:8" s="121" customFormat="1" ht="37.15" customHeight="1" x14ac:dyDescent="0.15">
      <c r="A1" s="119" t="s">
        <v>113</v>
      </c>
      <c r="B1" s="120"/>
    </row>
    <row r="2" spans="1:8" s="121" customFormat="1" ht="34.15" customHeight="1" x14ac:dyDescent="0.15">
      <c r="A2" s="122" t="s">
        <v>114</v>
      </c>
      <c r="B2" s="123" t="s">
        <v>230</v>
      </c>
    </row>
    <row r="3" spans="1:8" s="121" customFormat="1" ht="34.15" customHeight="1" x14ac:dyDescent="0.15">
      <c r="A3" s="122" t="s">
        <v>20</v>
      </c>
      <c r="B3" s="123" t="s">
        <v>115</v>
      </c>
    </row>
    <row r="4" spans="1:8" s="121" customFormat="1" ht="34.15" customHeight="1" thickBot="1" x14ac:dyDescent="0.2">
      <c r="A4" s="122" t="s">
        <v>26</v>
      </c>
      <c r="B4" s="123"/>
    </row>
    <row r="5" spans="1:8" s="21" customFormat="1" ht="36.75" thickBot="1" x14ac:dyDescent="0.2">
      <c r="A5" s="124" t="s">
        <v>116</v>
      </c>
      <c r="B5" s="125" t="s">
        <v>117</v>
      </c>
      <c r="C5" s="126" t="s">
        <v>0</v>
      </c>
      <c r="D5" s="126" t="s">
        <v>118</v>
      </c>
      <c r="E5" s="126" t="s">
        <v>119</v>
      </c>
      <c r="F5" s="127" t="s">
        <v>120</v>
      </c>
    </row>
    <row r="6" spans="1:8" s="136" customFormat="1" ht="27" customHeight="1" x14ac:dyDescent="0.25">
      <c r="A6" s="128"/>
      <c r="B6" s="129"/>
      <c r="C6" s="130"/>
      <c r="D6" s="131"/>
      <c r="E6" s="132"/>
      <c r="F6" s="133"/>
      <c r="G6" s="134"/>
      <c r="H6" s="135"/>
    </row>
    <row r="7" spans="1:8" s="136" customFormat="1" ht="36" x14ac:dyDescent="0.25">
      <c r="A7" s="137">
        <v>935813</v>
      </c>
      <c r="B7" s="129" t="s">
        <v>121</v>
      </c>
      <c r="C7" s="130" t="s">
        <v>122</v>
      </c>
      <c r="D7" s="131">
        <v>6.24</v>
      </c>
      <c r="E7" s="132"/>
      <c r="F7" s="133">
        <f>D7*E7</f>
        <v>0</v>
      </c>
      <c r="G7" s="134"/>
      <c r="H7" s="135"/>
    </row>
    <row r="8" spans="1:8" s="146" customFormat="1" ht="27" customHeight="1" x14ac:dyDescent="0.25">
      <c r="A8" s="138"/>
      <c r="B8" s="139" t="s">
        <v>152</v>
      </c>
      <c r="C8" s="140" t="s">
        <v>2</v>
      </c>
      <c r="D8" s="141">
        <v>2</v>
      </c>
      <c r="E8" s="142"/>
      <c r="F8" s="143"/>
      <c r="G8" s="144"/>
      <c r="H8" s="145"/>
    </row>
    <row r="9" spans="1:8" s="146" customFormat="1" ht="27" customHeight="1" x14ac:dyDescent="0.25">
      <c r="A9" s="138"/>
      <c r="B9" s="139" t="s">
        <v>153</v>
      </c>
      <c r="C9" s="140" t="s">
        <v>2</v>
      </c>
      <c r="D9" s="141">
        <f>5.3*0.8</f>
        <v>4.24</v>
      </c>
      <c r="E9" s="142"/>
      <c r="F9" s="143"/>
      <c r="G9" s="144"/>
      <c r="H9" s="145"/>
    </row>
    <row r="10" spans="1:8" s="136" customFormat="1" ht="27" customHeight="1" x14ac:dyDescent="0.25">
      <c r="A10" s="137">
        <v>966158</v>
      </c>
      <c r="B10" s="129" t="s">
        <v>123</v>
      </c>
      <c r="C10" s="130" t="s">
        <v>124</v>
      </c>
      <c r="D10" s="131">
        <v>1.8440000000000001</v>
      </c>
      <c r="E10" s="132"/>
      <c r="F10" s="133">
        <f>D10*E10</f>
        <v>0</v>
      </c>
      <c r="G10" s="134"/>
      <c r="H10" s="135"/>
    </row>
    <row r="11" spans="1:8" s="146" customFormat="1" ht="27" customHeight="1" x14ac:dyDescent="0.25">
      <c r="A11" s="138"/>
      <c r="B11" s="139" t="s">
        <v>154</v>
      </c>
      <c r="C11" s="140" t="s">
        <v>71</v>
      </c>
      <c r="D11" s="141">
        <f>1*1*1</f>
        <v>1</v>
      </c>
      <c r="E11" s="142"/>
      <c r="F11" s="143"/>
      <c r="G11" s="144"/>
      <c r="H11" s="145"/>
    </row>
    <row r="12" spans="1:8" s="146" customFormat="1" ht="27" customHeight="1" x14ac:dyDescent="0.25">
      <c r="A12" s="138"/>
      <c r="B12" s="139" t="s">
        <v>155</v>
      </c>
      <c r="C12" s="140" t="s">
        <v>71</v>
      </c>
      <c r="D12" s="141">
        <f>5.3*0.8*0.1</f>
        <v>0.42400000000000004</v>
      </c>
      <c r="E12" s="142"/>
      <c r="F12" s="143"/>
      <c r="G12" s="144"/>
      <c r="H12" s="145"/>
    </row>
    <row r="13" spans="1:8" s="146" customFormat="1" ht="27" customHeight="1" x14ac:dyDescent="0.25">
      <c r="A13" s="138"/>
      <c r="B13" s="139" t="s">
        <v>156</v>
      </c>
      <c r="C13" s="140" t="s">
        <v>71</v>
      </c>
      <c r="D13" s="141">
        <f>6*0.7*0.1</f>
        <v>0.41999999999999993</v>
      </c>
      <c r="E13" s="142"/>
      <c r="F13" s="143"/>
      <c r="G13" s="144"/>
      <c r="H13" s="145"/>
    </row>
    <row r="14" spans="1:8" s="136" customFormat="1" ht="36" x14ac:dyDescent="0.25">
      <c r="A14" s="137">
        <v>967118</v>
      </c>
      <c r="B14" s="129" t="s">
        <v>127</v>
      </c>
      <c r="C14" s="130" t="s">
        <v>71</v>
      </c>
      <c r="D14" s="131">
        <v>0.54</v>
      </c>
      <c r="E14" s="132"/>
      <c r="F14" s="133">
        <f>D14*E14</f>
        <v>0</v>
      </c>
      <c r="G14" s="134"/>
      <c r="H14" s="135"/>
    </row>
    <row r="15" spans="1:8" s="146" customFormat="1" ht="27" customHeight="1" x14ac:dyDescent="0.25">
      <c r="A15" s="138"/>
      <c r="B15" s="139" t="s">
        <v>157</v>
      </c>
      <c r="C15" s="140" t="s">
        <v>71</v>
      </c>
      <c r="D15" s="141">
        <f>6*0.6*0.15</f>
        <v>0.53999999999999992</v>
      </c>
      <c r="E15" s="142"/>
      <c r="F15" s="143"/>
      <c r="G15" s="144"/>
      <c r="H15" s="145"/>
    </row>
    <row r="16" spans="1:8" s="136" customFormat="1" ht="27" customHeight="1" x14ac:dyDescent="0.25">
      <c r="A16" s="137" t="s">
        <v>129</v>
      </c>
      <c r="B16" s="129" t="s">
        <v>130</v>
      </c>
      <c r="C16" s="130" t="s">
        <v>131</v>
      </c>
      <c r="D16" s="131">
        <v>5.2450000000000001</v>
      </c>
      <c r="E16" s="132"/>
      <c r="F16" s="133">
        <f t="shared" ref="F16:F52" si="0">ROUND(E16*D16,2)</f>
        <v>0</v>
      </c>
      <c r="G16" s="134"/>
      <c r="H16" s="135"/>
    </row>
    <row r="17" spans="1:8" s="146" customFormat="1" ht="27" customHeight="1" x14ac:dyDescent="0.25">
      <c r="A17" s="138"/>
      <c r="B17" s="139" t="s">
        <v>158</v>
      </c>
      <c r="C17" s="140" t="s">
        <v>3</v>
      </c>
      <c r="D17" s="141">
        <f>(1.844+0.54)*2.2</f>
        <v>5.2448000000000015</v>
      </c>
      <c r="E17" s="142"/>
      <c r="F17" s="143"/>
      <c r="G17" s="144"/>
      <c r="H17" s="145"/>
    </row>
    <row r="18" spans="1:8" s="136" customFormat="1" ht="36" x14ac:dyDescent="0.25">
      <c r="A18" s="137">
        <v>935212</v>
      </c>
      <c r="B18" s="129" t="s">
        <v>133</v>
      </c>
      <c r="C18" s="130" t="s">
        <v>134</v>
      </c>
      <c r="D18" s="131">
        <v>6</v>
      </c>
      <c r="E18" s="132"/>
      <c r="F18" s="133">
        <f t="shared" si="0"/>
        <v>0</v>
      </c>
      <c r="G18" s="134"/>
      <c r="H18" s="135"/>
    </row>
    <row r="19" spans="1:8" s="136" customFormat="1" ht="27" customHeight="1" x14ac:dyDescent="0.25">
      <c r="A19" s="137">
        <v>631324</v>
      </c>
      <c r="B19" s="129" t="s">
        <v>159</v>
      </c>
      <c r="C19" s="130" t="s">
        <v>124</v>
      </c>
      <c r="D19" s="131">
        <v>2.266</v>
      </c>
      <c r="E19" s="132"/>
      <c r="F19" s="133">
        <f t="shared" si="0"/>
        <v>0</v>
      </c>
      <c r="G19" s="134"/>
      <c r="H19" s="135"/>
    </row>
    <row r="20" spans="1:8" s="146" customFormat="1" ht="27" customHeight="1" x14ac:dyDescent="0.25">
      <c r="A20" s="138"/>
      <c r="B20" s="139" t="s">
        <v>160</v>
      </c>
      <c r="C20" s="140" t="s">
        <v>71</v>
      </c>
      <c r="D20" s="141">
        <v>1</v>
      </c>
      <c r="E20" s="142"/>
      <c r="F20" s="143"/>
      <c r="G20" s="144"/>
      <c r="H20" s="145"/>
    </row>
    <row r="21" spans="1:8" s="146" customFormat="1" ht="27" customHeight="1" x14ac:dyDescent="0.25">
      <c r="A21" s="138"/>
      <c r="B21" s="139" t="s">
        <v>161</v>
      </c>
      <c r="C21" s="140" t="s">
        <v>71</v>
      </c>
      <c r="D21" s="141">
        <f>5.3*0.8*0.15</f>
        <v>0.63600000000000001</v>
      </c>
      <c r="E21" s="142"/>
      <c r="F21" s="143"/>
      <c r="G21" s="144"/>
      <c r="H21" s="145"/>
    </row>
    <row r="22" spans="1:8" s="146" customFormat="1" ht="27" customHeight="1" x14ac:dyDescent="0.25">
      <c r="A22" s="138"/>
      <c r="B22" s="139" t="s">
        <v>162</v>
      </c>
      <c r="C22" s="140" t="s">
        <v>71</v>
      </c>
      <c r="D22" s="141">
        <f>6*0.7*0.15</f>
        <v>0.62999999999999989</v>
      </c>
      <c r="E22" s="142"/>
      <c r="F22" s="143"/>
      <c r="G22" s="144"/>
      <c r="H22" s="145"/>
    </row>
    <row r="23" spans="1:8" s="136" customFormat="1" ht="27" customHeight="1" x14ac:dyDescent="0.25">
      <c r="A23" s="137">
        <v>631366</v>
      </c>
      <c r="B23" s="129" t="s">
        <v>163</v>
      </c>
      <c r="C23" s="130" t="s">
        <v>131</v>
      </c>
      <c r="D23" s="131">
        <v>0.22700000000000001</v>
      </c>
      <c r="E23" s="132"/>
      <c r="F23" s="133">
        <f t="shared" si="0"/>
        <v>0</v>
      </c>
      <c r="G23" s="134"/>
      <c r="H23" s="135"/>
    </row>
    <row r="24" spans="1:8" s="146" customFormat="1" ht="27" customHeight="1" x14ac:dyDescent="0.25">
      <c r="A24" s="138"/>
      <c r="B24" s="139" t="s">
        <v>164</v>
      </c>
      <c r="C24" s="140" t="s">
        <v>3</v>
      </c>
      <c r="D24" s="141">
        <f>2.266*0.1</f>
        <v>0.22660000000000002</v>
      </c>
      <c r="E24" s="142"/>
      <c r="F24" s="143"/>
      <c r="G24" s="144"/>
      <c r="H24" s="145"/>
    </row>
    <row r="25" spans="1:8" s="136" customFormat="1" ht="27" customHeight="1" x14ac:dyDescent="0.25">
      <c r="A25" s="137">
        <v>55610</v>
      </c>
      <c r="B25" s="129" t="s">
        <v>147</v>
      </c>
      <c r="C25" s="130" t="s">
        <v>71</v>
      </c>
      <c r="D25" s="131">
        <v>20.641999999999999</v>
      </c>
      <c r="E25" s="132"/>
      <c r="F25" s="133">
        <f t="shared" si="0"/>
        <v>0</v>
      </c>
      <c r="G25" s="134"/>
      <c r="H25" s="135"/>
    </row>
    <row r="26" spans="1:8" s="146" customFormat="1" ht="27" customHeight="1" x14ac:dyDescent="0.25">
      <c r="A26" s="138"/>
      <c r="B26" s="139" t="s">
        <v>165</v>
      </c>
      <c r="C26" s="140" t="s">
        <v>71</v>
      </c>
      <c r="D26" s="141">
        <f>5.3*0.8*0.55</f>
        <v>2.3320000000000003</v>
      </c>
      <c r="E26" s="142"/>
      <c r="F26" s="143"/>
      <c r="G26" s="144"/>
      <c r="H26" s="145"/>
    </row>
    <row r="27" spans="1:8" s="146" customFormat="1" ht="27" customHeight="1" x14ac:dyDescent="0.25">
      <c r="A27" s="138"/>
      <c r="B27" s="139" t="s">
        <v>166</v>
      </c>
      <c r="C27" s="140" t="s">
        <v>71</v>
      </c>
      <c r="D27" s="141">
        <f>6*0.7*0.55</f>
        <v>2.3099999999999996</v>
      </c>
      <c r="E27" s="142"/>
      <c r="F27" s="143"/>
      <c r="G27" s="144"/>
      <c r="H27" s="145"/>
    </row>
    <row r="28" spans="1:8" s="146" customFormat="1" ht="27" customHeight="1" x14ac:dyDescent="0.25">
      <c r="A28" s="138"/>
      <c r="B28" s="139" t="s">
        <v>167</v>
      </c>
      <c r="C28" s="140" t="s">
        <v>71</v>
      </c>
      <c r="D28" s="141">
        <f>8*2*1</f>
        <v>16</v>
      </c>
      <c r="E28" s="142"/>
      <c r="F28" s="143"/>
      <c r="G28" s="144"/>
      <c r="H28" s="145"/>
    </row>
    <row r="29" spans="1:8" s="136" customFormat="1" ht="27" customHeight="1" x14ac:dyDescent="0.25">
      <c r="A29" s="137">
        <v>55198</v>
      </c>
      <c r="B29" s="129" t="s">
        <v>148</v>
      </c>
      <c r="C29" s="130" t="s">
        <v>71</v>
      </c>
      <c r="D29" s="131">
        <v>20.641999999999999</v>
      </c>
      <c r="E29" s="132"/>
      <c r="F29" s="133">
        <f t="shared" si="0"/>
        <v>0</v>
      </c>
      <c r="G29" s="134"/>
      <c r="H29" s="135"/>
    </row>
    <row r="30" spans="1:8" s="136" customFormat="1" ht="27" customHeight="1" x14ac:dyDescent="0.25">
      <c r="A30" s="137">
        <v>55198</v>
      </c>
      <c r="B30" s="129" t="s">
        <v>149</v>
      </c>
      <c r="C30" s="130" t="s">
        <v>71</v>
      </c>
      <c r="D30" s="131">
        <v>206.42</v>
      </c>
      <c r="E30" s="132"/>
      <c r="F30" s="133">
        <f t="shared" si="0"/>
        <v>0</v>
      </c>
      <c r="G30" s="134"/>
      <c r="H30" s="135"/>
    </row>
    <row r="31" spans="1:8" s="136" customFormat="1" ht="27" customHeight="1" x14ac:dyDescent="0.25">
      <c r="A31" s="137">
        <v>55198</v>
      </c>
      <c r="B31" s="129" t="s">
        <v>150</v>
      </c>
      <c r="C31" s="130" t="s">
        <v>3</v>
      </c>
      <c r="D31" s="131">
        <v>41.283999999999999</v>
      </c>
      <c r="E31" s="132"/>
      <c r="F31" s="133">
        <f t="shared" si="0"/>
        <v>0</v>
      </c>
      <c r="G31" s="134"/>
      <c r="H31" s="135"/>
    </row>
    <row r="32" spans="1:8" s="146" customFormat="1" ht="27" customHeight="1" x14ac:dyDescent="0.25">
      <c r="A32" s="138"/>
      <c r="B32" s="139" t="s">
        <v>168</v>
      </c>
      <c r="C32" s="140" t="s">
        <v>3</v>
      </c>
      <c r="D32" s="141">
        <f>20.642*2</f>
        <v>41.283999999999999</v>
      </c>
      <c r="E32" s="142"/>
      <c r="F32" s="143"/>
      <c r="G32" s="144"/>
      <c r="H32" s="145"/>
    </row>
    <row r="33" spans="1:8" s="136" customFormat="1" ht="27" customHeight="1" x14ac:dyDescent="0.25">
      <c r="A33" s="137">
        <v>22342</v>
      </c>
      <c r="B33" s="129" t="s">
        <v>151</v>
      </c>
      <c r="C33" s="130" t="s">
        <v>2</v>
      </c>
      <c r="D33" s="131">
        <v>33.76</v>
      </c>
      <c r="E33" s="132"/>
      <c r="F33" s="133">
        <f t="shared" si="0"/>
        <v>0</v>
      </c>
      <c r="G33" s="134"/>
      <c r="H33" s="135"/>
    </row>
    <row r="34" spans="1:8" s="146" customFormat="1" ht="27" customHeight="1" x14ac:dyDescent="0.25">
      <c r="A34" s="138"/>
      <c r="B34" s="139" t="s">
        <v>169</v>
      </c>
      <c r="C34" s="140" t="s">
        <v>2</v>
      </c>
      <c r="D34" s="141">
        <f>5.3*0.8*4</f>
        <v>16.96</v>
      </c>
      <c r="E34" s="142"/>
      <c r="F34" s="143"/>
      <c r="G34" s="144"/>
      <c r="H34" s="145"/>
    </row>
    <row r="35" spans="1:8" s="146" customFormat="1" ht="27" customHeight="1" x14ac:dyDescent="0.25">
      <c r="A35" s="138"/>
      <c r="B35" s="139" t="s">
        <v>170</v>
      </c>
      <c r="C35" s="140" t="s">
        <v>2</v>
      </c>
      <c r="D35" s="141">
        <f>6*0.7*4</f>
        <v>16.799999999999997</v>
      </c>
      <c r="E35" s="142"/>
      <c r="F35" s="143"/>
      <c r="G35" s="144"/>
      <c r="H35" s="145"/>
    </row>
    <row r="36" spans="1:8" s="136" customFormat="1" ht="27" customHeight="1" x14ac:dyDescent="0.25">
      <c r="A36" s="137">
        <v>261512</v>
      </c>
      <c r="B36" s="129" t="s">
        <v>171</v>
      </c>
      <c r="C36" s="130" t="s">
        <v>134</v>
      </c>
      <c r="D36" s="131">
        <v>21.6</v>
      </c>
      <c r="E36" s="132"/>
      <c r="F36" s="133">
        <f t="shared" si="0"/>
        <v>0</v>
      </c>
      <c r="G36" s="134"/>
      <c r="H36" s="135"/>
    </row>
    <row r="37" spans="1:8" s="146" customFormat="1" ht="27" customHeight="1" x14ac:dyDescent="0.25">
      <c r="A37" s="138"/>
      <c r="B37" s="139" t="s">
        <v>172</v>
      </c>
      <c r="C37" s="140" t="s">
        <v>134</v>
      </c>
      <c r="D37" s="141">
        <f>12*2*0.9</f>
        <v>21.6</v>
      </c>
      <c r="E37" s="142"/>
      <c r="F37" s="143"/>
      <c r="G37" s="144"/>
      <c r="H37" s="145"/>
    </row>
    <row r="38" spans="1:8" s="136" customFormat="1" ht="27" customHeight="1" x14ac:dyDescent="0.25">
      <c r="A38" s="137" t="s">
        <v>173</v>
      </c>
      <c r="B38" s="129" t="s">
        <v>174</v>
      </c>
      <c r="C38" s="130" t="s">
        <v>134</v>
      </c>
      <c r="D38" s="131">
        <v>24</v>
      </c>
      <c r="E38" s="132"/>
      <c r="F38" s="133">
        <f t="shared" si="0"/>
        <v>0</v>
      </c>
      <c r="G38" s="134"/>
      <c r="H38" s="135"/>
    </row>
    <row r="39" spans="1:8" s="146" customFormat="1" ht="27" customHeight="1" x14ac:dyDescent="0.25">
      <c r="A39" s="138"/>
      <c r="B39" s="139" t="s">
        <v>175</v>
      </c>
      <c r="C39" s="140" t="s">
        <v>134</v>
      </c>
      <c r="D39" s="141">
        <f>12*2*1</f>
        <v>24</v>
      </c>
      <c r="E39" s="142"/>
      <c r="F39" s="143"/>
      <c r="G39" s="144"/>
      <c r="H39" s="145"/>
    </row>
    <row r="40" spans="1:8" s="136" customFormat="1" ht="27" customHeight="1" x14ac:dyDescent="0.25">
      <c r="A40" s="137">
        <v>272325</v>
      </c>
      <c r="B40" s="129" t="s">
        <v>176</v>
      </c>
      <c r="C40" s="130" t="s">
        <v>124</v>
      </c>
      <c r="D40" s="131">
        <v>2</v>
      </c>
      <c r="E40" s="132"/>
      <c r="F40" s="133">
        <f t="shared" si="0"/>
        <v>0</v>
      </c>
      <c r="G40" s="134"/>
      <c r="H40" s="135"/>
    </row>
    <row r="41" spans="1:8" s="136" customFormat="1" ht="27" customHeight="1" x14ac:dyDescent="0.25">
      <c r="A41" s="137">
        <v>272365</v>
      </c>
      <c r="B41" s="129" t="s">
        <v>177</v>
      </c>
      <c r="C41" s="130" t="s">
        <v>131</v>
      </c>
      <c r="D41" s="131">
        <v>0.2</v>
      </c>
      <c r="E41" s="132"/>
      <c r="F41" s="133">
        <f t="shared" si="0"/>
        <v>0</v>
      </c>
      <c r="G41" s="134"/>
      <c r="H41" s="135"/>
    </row>
    <row r="42" spans="1:8" s="146" customFormat="1" ht="27" customHeight="1" x14ac:dyDescent="0.25">
      <c r="A42" s="138"/>
      <c r="B42" s="139" t="s">
        <v>178</v>
      </c>
      <c r="C42" s="140" t="s">
        <v>3</v>
      </c>
      <c r="D42" s="141">
        <f>2*0.1</f>
        <v>0.2</v>
      </c>
      <c r="E42" s="142"/>
      <c r="F42" s="143"/>
      <c r="G42" s="144"/>
      <c r="H42" s="145"/>
    </row>
    <row r="43" spans="1:8" s="136" customFormat="1" ht="27" customHeight="1" x14ac:dyDescent="0.25">
      <c r="A43" s="137">
        <v>17180</v>
      </c>
      <c r="B43" s="129" t="s">
        <v>137</v>
      </c>
      <c r="C43" s="130" t="s">
        <v>124</v>
      </c>
      <c r="D43" s="131">
        <v>16</v>
      </c>
      <c r="E43" s="132"/>
      <c r="F43" s="133">
        <f t="shared" si="0"/>
        <v>0</v>
      </c>
      <c r="G43" s="134"/>
      <c r="H43" s="135"/>
    </row>
    <row r="44" spans="1:8" s="146" customFormat="1" ht="27" customHeight="1" x14ac:dyDescent="0.25">
      <c r="A44" s="138"/>
      <c r="B44" s="139" t="s">
        <v>179</v>
      </c>
      <c r="C44" s="140" t="s">
        <v>71</v>
      </c>
      <c r="D44" s="141">
        <f>8*2*1</f>
        <v>16</v>
      </c>
      <c r="E44" s="142"/>
      <c r="F44" s="143"/>
      <c r="G44" s="144"/>
      <c r="H44" s="145"/>
    </row>
    <row r="45" spans="1:8" s="146" customFormat="1" ht="27" customHeight="1" x14ac:dyDescent="0.25">
      <c r="A45" s="137">
        <v>18110</v>
      </c>
      <c r="B45" s="129" t="s">
        <v>139</v>
      </c>
      <c r="C45" s="130" t="s">
        <v>122</v>
      </c>
      <c r="D45" s="131">
        <v>24.44</v>
      </c>
      <c r="E45" s="132"/>
      <c r="F45" s="133">
        <f t="shared" si="0"/>
        <v>0</v>
      </c>
      <c r="G45" s="144"/>
      <c r="H45" s="145"/>
    </row>
    <row r="46" spans="1:8" s="146" customFormat="1" ht="27" customHeight="1" x14ac:dyDescent="0.25">
      <c r="A46" s="138"/>
      <c r="B46" s="139" t="s">
        <v>153</v>
      </c>
      <c r="C46" s="140" t="s">
        <v>2</v>
      </c>
      <c r="D46" s="141">
        <f>5.3*0.8</f>
        <v>4.24</v>
      </c>
      <c r="E46" s="142"/>
      <c r="F46" s="143"/>
      <c r="G46" s="144"/>
      <c r="H46" s="145"/>
    </row>
    <row r="47" spans="1:8" s="146" customFormat="1" ht="27" customHeight="1" x14ac:dyDescent="0.25">
      <c r="A47" s="138"/>
      <c r="B47" s="139" t="s">
        <v>180</v>
      </c>
      <c r="C47" s="140" t="s">
        <v>2</v>
      </c>
      <c r="D47" s="141">
        <f>6*0.7</f>
        <v>4.1999999999999993</v>
      </c>
      <c r="E47" s="142"/>
      <c r="F47" s="143"/>
      <c r="G47" s="144"/>
      <c r="H47" s="145"/>
    </row>
    <row r="48" spans="1:8" s="146" customFormat="1" ht="27" customHeight="1" x14ac:dyDescent="0.25">
      <c r="A48" s="138"/>
      <c r="B48" s="139" t="s">
        <v>181</v>
      </c>
      <c r="C48" s="140" t="s">
        <v>2</v>
      </c>
      <c r="D48" s="141">
        <f>8*2</f>
        <v>16</v>
      </c>
      <c r="E48" s="142"/>
      <c r="F48" s="143"/>
      <c r="G48" s="144"/>
      <c r="H48" s="145"/>
    </row>
    <row r="49" spans="1:8" s="136" customFormat="1" ht="27" customHeight="1" x14ac:dyDescent="0.25">
      <c r="A49" s="137">
        <v>18222</v>
      </c>
      <c r="B49" s="129" t="s">
        <v>141</v>
      </c>
      <c r="C49" s="130" t="s">
        <v>122</v>
      </c>
      <c r="D49" s="131">
        <v>16</v>
      </c>
      <c r="E49" s="132"/>
      <c r="F49" s="133">
        <f t="shared" si="0"/>
        <v>0</v>
      </c>
      <c r="G49" s="134"/>
      <c r="H49" s="135"/>
    </row>
    <row r="50" spans="1:8" s="136" customFormat="1" ht="27" customHeight="1" x14ac:dyDescent="0.25">
      <c r="A50" s="137" t="s">
        <v>142</v>
      </c>
      <c r="B50" s="129" t="s">
        <v>143</v>
      </c>
      <c r="C50" s="130" t="s">
        <v>131</v>
      </c>
      <c r="D50" s="131">
        <v>4.32</v>
      </c>
      <c r="E50" s="132"/>
      <c r="F50" s="133">
        <f t="shared" si="0"/>
        <v>0</v>
      </c>
      <c r="G50" s="134"/>
      <c r="H50" s="135"/>
    </row>
    <row r="51" spans="1:8" s="146" customFormat="1" ht="27" customHeight="1" x14ac:dyDescent="0.25">
      <c r="A51" s="138"/>
      <c r="B51" s="139" t="s">
        <v>182</v>
      </c>
      <c r="C51" s="140" t="s">
        <v>3</v>
      </c>
      <c r="D51" s="141">
        <f>16*0.15*1.8</f>
        <v>4.32</v>
      </c>
      <c r="E51" s="142"/>
      <c r="F51" s="143"/>
      <c r="G51" s="144"/>
      <c r="H51" s="145"/>
    </row>
    <row r="52" spans="1:8" s="136" customFormat="1" ht="27" customHeight="1" x14ac:dyDescent="0.25">
      <c r="A52" s="137">
        <v>18241</v>
      </c>
      <c r="B52" s="129" t="s">
        <v>145</v>
      </c>
      <c r="C52" s="130" t="s">
        <v>122</v>
      </c>
      <c r="D52" s="131">
        <v>16</v>
      </c>
      <c r="E52" s="132"/>
      <c r="F52" s="133">
        <f t="shared" si="0"/>
        <v>0</v>
      </c>
      <c r="G52" s="134"/>
      <c r="H52" s="135"/>
    </row>
    <row r="53" spans="1:8" s="136" customFormat="1" ht="39" customHeight="1" thickBot="1" x14ac:dyDescent="0.3">
      <c r="A53" s="147"/>
      <c r="B53" s="148"/>
      <c r="C53" s="149"/>
      <c r="D53" s="150"/>
      <c r="E53" s="151"/>
      <c r="F53" s="152"/>
      <c r="G53" s="134"/>
      <c r="H53" s="135"/>
    </row>
    <row r="54" spans="1:8" s="157" customFormat="1" ht="29.45" customHeight="1" x14ac:dyDescent="0.15">
      <c r="A54" s="153"/>
      <c r="B54" s="154" t="s">
        <v>146</v>
      </c>
      <c r="C54" s="154"/>
      <c r="D54" s="155"/>
      <c r="E54" s="155"/>
      <c r="F54" s="156">
        <f>SUM(F6:F53)</f>
        <v>0</v>
      </c>
    </row>
    <row r="55" spans="1:8" s="158" customFormat="1" ht="31.5" customHeight="1" x14ac:dyDescent="0.15">
      <c r="B55" s="159"/>
      <c r="C55" s="160"/>
      <c r="E55" s="161"/>
      <c r="F55" s="162"/>
    </row>
    <row r="56" spans="1:8" ht="51" customHeight="1" x14ac:dyDescent="0.15">
      <c r="B56" s="226"/>
      <c r="C56" s="226"/>
      <c r="D56" s="226"/>
      <c r="E56" s="226"/>
      <c r="F56" s="226"/>
    </row>
    <row r="57" spans="1:8" ht="19.899999999999999" customHeight="1" x14ac:dyDescent="0.15"/>
    <row r="58" spans="1:8" ht="19.899999999999999" customHeight="1" x14ac:dyDescent="0.15"/>
    <row r="59" spans="1:8" ht="19.899999999999999" customHeight="1" x14ac:dyDescent="0.15"/>
    <row r="60" spans="1:8" ht="19.899999999999999" customHeight="1" x14ac:dyDescent="0.15"/>
    <row r="61" spans="1:8" ht="19.899999999999999" customHeight="1" x14ac:dyDescent="0.15"/>
    <row r="62" spans="1:8" ht="19.899999999999999" customHeight="1" x14ac:dyDescent="0.15"/>
    <row r="63" spans="1:8" ht="19.899999999999999" customHeight="1" x14ac:dyDescent="0.15"/>
    <row r="64" spans="1:8" ht="19.899999999999999" customHeight="1" x14ac:dyDescent="0.15"/>
    <row r="65" spans="2:8" ht="19.899999999999999" customHeight="1" x14ac:dyDescent="0.15"/>
    <row r="66" spans="2:8" ht="19.899999999999999" customHeight="1" x14ac:dyDescent="0.15"/>
    <row r="67" spans="2:8" ht="19.899999999999999" customHeight="1" x14ac:dyDescent="0.15"/>
    <row r="68" spans="2:8" ht="19.899999999999999" customHeight="1" x14ac:dyDescent="0.15"/>
    <row r="69" spans="2:8" s="21" customFormat="1" ht="19.899999999999999" customHeight="1" x14ac:dyDescent="0.15">
      <c r="B69" s="163"/>
      <c r="C69" s="163"/>
      <c r="D69" s="163"/>
      <c r="E69" s="163"/>
      <c r="F69" s="163"/>
      <c r="H69" s="163"/>
    </row>
    <row r="70" spans="2:8" s="21" customFormat="1" ht="19.899999999999999" customHeight="1" x14ac:dyDescent="0.15">
      <c r="B70" s="163"/>
      <c r="C70" s="163"/>
      <c r="D70" s="163"/>
      <c r="E70" s="163"/>
      <c r="F70" s="163"/>
      <c r="H70" s="163"/>
    </row>
    <row r="71" spans="2:8" s="21" customFormat="1" ht="19.899999999999999" customHeight="1" x14ac:dyDescent="0.15">
      <c r="B71" s="163"/>
      <c r="C71" s="163"/>
      <c r="D71" s="163"/>
      <c r="E71" s="163"/>
      <c r="F71" s="163"/>
      <c r="H71" s="163"/>
    </row>
    <row r="72" spans="2:8" s="21" customFormat="1" ht="19.899999999999999" customHeight="1" x14ac:dyDescent="0.15">
      <c r="B72" s="163"/>
      <c r="C72" s="163"/>
      <c r="D72" s="163"/>
      <c r="E72" s="163"/>
      <c r="F72" s="163"/>
      <c r="H72" s="163"/>
    </row>
    <row r="73" spans="2:8" s="21" customFormat="1" ht="19.899999999999999" customHeight="1" x14ac:dyDescent="0.15">
      <c r="B73" s="163"/>
      <c r="C73" s="163"/>
      <c r="D73" s="163"/>
      <c r="E73" s="163"/>
      <c r="F73" s="163"/>
      <c r="H73" s="163"/>
    </row>
    <row r="74" spans="2:8" s="21" customFormat="1" ht="19.899999999999999" customHeight="1" x14ac:dyDescent="0.15">
      <c r="B74" s="163"/>
      <c r="C74" s="163"/>
      <c r="D74" s="163"/>
      <c r="E74" s="163"/>
      <c r="F74" s="163"/>
      <c r="H74" s="163"/>
    </row>
    <row r="75" spans="2:8" s="21" customFormat="1" ht="19.899999999999999" customHeight="1" x14ac:dyDescent="0.15">
      <c r="B75" s="163"/>
      <c r="C75" s="163"/>
      <c r="D75" s="163"/>
      <c r="E75" s="163"/>
      <c r="F75" s="163"/>
      <c r="H75" s="163"/>
    </row>
    <row r="76" spans="2:8" s="21" customFormat="1" ht="19.899999999999999" customHeight="1" x14ac:dyDescent="0.15">
      <c r="B76" s="163"/>
      <c r="C76" s="163"/>
      <c r="D76" s="163"/>
      <c r="E76" s="163"/>
      <c r="F76" s="163"/>
      <c r="H76" s="163"/>
    </row>
    <row r="77" spans="2:8" s="21" customFormat="1" ht="19.899999999999999" customHeight="1" x14ac:dyDescent="0.15">
      <c r="B77" s="163"/>
      <c r="C77" s="163"/>
      <c r="D77" s="163"/>
      <c r="E77" s="163"/>
      <c r="F77" s="163"/>
      <c r="H77" s="163"/>
    </row>
    <row r="78" spans="2:8" s="21" customFormat="1" ht="19.899999999999999" customHeight="1" x14ac:dyDescent="0.15">
      <c r="B78" s="163"/>
      <c r="C78" s="163"/>
      <c r="D78" s="163"/>
      <c r="E78" s="163"/>
      <c r="F78" s="163"/>
      <c r="H78" s="163"/>
    </row>
    <row r="79" spans="2:8" s="21" customFormat="1" ht="19.899999999999999" customHeight="1" x14ac:dyDescent="0.15">
      <c r="B79" s="163"/>
      <c r="C79" s="163"/>
      <c r="D79" s="163"/>
      <c r="E79" s="163"/>
      <c r="F79" s="163"/>
      <c r="H79" s="163"/>
    </row>
    <row r="80" spans="2:8" s="21" customFormat="1" ht="19.899999999999999" customHeight="1" x14ac:dyDescent="0.15">
      <c r="B80" s="163"/>
      <c r="C80" s="163"/>
      <c r="D80" s="163"/>
      <c r="E80" s="163"/>
      <c r="F80" s="163"/>
      <c r="H80" s="163"/>
    </row>
    <row r="81" spans="2:8" s="21" customFormat="1" ht="19.899999999999999" customHeight="1" x14ac:dyDescent="0.15">
      <c r="B81" s="163"/>
      <c r="C81" s="163"/>
      <c r="D81" s="163"/>
      <c r="E81" s="163"/>
      <c r="F81" s="163"/>
      <c r="H81" s="163"/>
    </row>
    <row r="82" spans="2:8" s="21" customFormat="1" ht="19.899999999999999" customHeight="1" x14ac:dyDescent="0.15">
      <c r="B82" s="163"/>
      <c r="C82" s="163"/>
      <c r="D82" s="163"/>
      <c r="E82" s="163"/>
      <c r="F82" s="163"/>
      <c r="H82" s="163"/>
    </row>
    <row r="83" spans="2:8" s="21" customFormat="1" ht="19.899999999999999" customHeight="1" x14ac:dyDescent="0.15">
      <c r="B83" s="163"/>
      <c r="C83" s="163"/>
      <c r="D83" s="163"/>
      <c r="E83" s="163"/>
      <c r="F83" s="163"/>
      <c r="H83" s="163"/>
    </row>
    <row r="84" spans="2:8" s="21" customFormat="1" ht="19.899999999999999" customHeight="1" x14ac:dyDescent="0.15">
      <c r="B84" s="163"/>
      <c r="C84" s="163"/>
      <c r="D84" s="163"/>
      <c r="E84" s="163"/>
      <c r="F84" s="163"/>
      <c r="H84" s="163"/>
    </row>
    <row r="85" spans="2:8" s="21" customFormat="1" ht="19.899999999999999" customHeight="1" x14ac:dyDescent="0.15">
      <c r="B85" s="163"/>
      <c r="C85" s="163"/>
      <c r="D85" s="163"/>
      <c r="E85" s="163"/>
      <c r="F85" s="163"/>
      <c r="H85" s="163"/>
    </row>
    <row r="86" spans="2:8" s="21" customFormat="1" ht="19.899999999999999" customHeight="1" x14ac:dyDescent="0.15">
      <c r="B86" s="163"/>
      <c r="C86" s="163"/>
      <c r="D86" s="163"/>
      <c r="E86" s="163"/>
      <c r="F86" s="163"/>
      <c r="H86" s="163"/>
    </row>
    <row r="87" spans="2:8" s="21" customFormat="1" ht="19.899999999999999" customHeight="1" x14ac:dyDescent="0.15">
      <c r="B87" s="163"/>
      <c r="C87" s="163"/>
      <c r="D87" s="163"/>
      <c r="E87" s="163"/>
      <c r="F87" s="163"/>
      <c r="H87" s="163"/>
    </row>
    <row r="88" spans="2:8" s="21" customFormat="1" ht="19.899999999999999" customHeight="1" x14ac:dyDescent="0.15">
      <c r="B88" s="163"/>
      <c r="C88" s="163"/>
      <c r="D88" s="163"/>
      <c r="E88" s="163"/>
      <c r="F88" s="163"/>
      <c r="H88" s="163"/>
    </row>
    <row r="89" spans="2:8" s="21" customFormat="1" ht="19.899999999999999" customHeight="1" x14ac:dyDescent="0.15">
      <c r="B89" s="163"/>
      <c r="C89" s="163"/>
      <c r="D89" s="163"/>
      <c r="E89" s="163"/>
      <c r="F89" s="163"/>
      <c r="H89" s="163"/>
    </row>
    <row r="90" spans="2:8" s="21" customFormat="1" ht="19.899999999999999" customHeight="1" x14ac:dyDescent="0.15">
      <c r="B90" s="163"/>
      <c r="C90" s="163"/>
      <c r="D90" s="163"/>
      <c r="E90" s="163"/>
      <c r="F90" s="163"/>
      <c r="H90" s="163"/>
    </row>
    <row r="91" spans="2:8" s="21" customFormat="1" ht="19.899999999999999" customHeight="1" x14ac:dyDescent="0.15">
      <c r="B91" s="163"/>
      <c r="C91" s="163"/>
      <c r="D91" s="163"/>
      <c r="E91" s="163"/>
      <c r="F91" s="163"/>
      <c r="H91" s="163"/>
    </row>
    <row r="92" spans="2:8" s="21" customFormat="1" ht="19.899999999999999" customHeight="1" x14ac:dyDescent="0.15">
      <c r="B92" s="163"/>
      <c r="C92" s="163"/>
      <c r="D92" s="163"/>
      <c r="E92" s="163"/>
      <c r="F92" s="163"/>
      <c r="H92" s="163"/>
    </row>
    <row r="93" spans="2:8" s="21" customFormat="1" ht="19.899999999999999" customHeight="1" x14ac:dyDescent="0.15">
      <c r="B93" s="163"/>
      <c r="C93" s="163"/>
      <c r="D93" s="163"/>
      <c r="E93" s="163"/>
      <c r="F93" s="163"/>
      <c r="H93" s="163"/>
    </row>
    <row r="94" spans="2:8" s="21" customFormat="1" ht="19.899999999999999" customHeight="1" x14ac:dyDescent="0.15">
      <c r="B94" s="163"/>
      <c r="C94" s="163"/>
      <c r="D94" s="163"/>
      <c r="E94" s="163"/>
      <c r="F94" s="163"/>
      <c r="H94" s="163"/>
    </row>
    <row r="95" spans="2:8" s="21" customFormat="1" ht="19.899999999999999" customHeight="1" x14ac:dyDescent="0.15">
      <c r="B95" s="163"/>
      <c r="C95" s="163"/>
      <c r="D95" s="163"/>
      <c r="E95" s="163"/>
      <c r="F95" s="163"/>
      <c r="H95" s="163"/>
    </row>
    <row r="96" spans="2:8" s="21" customFormat="1" ht="19.899999999999999" customHeight="1" x14ac:dyDescent="0.15">
      <c r="B96" s="163"/>
      <c r="C96" s="163"/>
      <c r="D96" s="163"/>
      <c r="E96" s="163"/>
      <c r="F96" s="163"/>
      <c r="H96" s="163"/>
    </row>
    <row r="97" spans="2:8" s="21" customFormat="1" ht="19.899999999999999" customHeight="1" x14ac:dyDescent="0.15">
      <c r="B97" s="163"/>
      <c r="C97" s="163"/>
      <c r="D97" s="163"/>
      <c r="E97" s="163"/>
      <c r="F97" s="163"/>
      <c r="H97" s="163"/>
    </row>
    <row r="98" spans="2:8" s="21" customFormat="1" ht="19.899999999999999" customHeight="1" x14ac:dyDescent="0.15">
      <c r="B98" s="163"/>
      <c r="C98" s="163"/>
      <c r="D98" s="163"/>
      <c r="E98" s="163"/>
      <c r="F98" s="163"/>
      <c r="H98" s="163"/>
    </row>
    <row r="99" spans="2:8" s="21" customFormat="1" ht="19.899999999999999" customHeight="1" x14ac:dyDescent="0.15">
      <c r="B99" s="163"/>
      <c r="C99" s="163"/>
      <c r="D99" s="163"/>
      <c r="E99" s="163"/>
      <c r="F99" s="163"/>
      <c r="H99" s="163"/>
    </row>
    <row r="100" spans="2:8" s="21" customFormat="1" ht="19.899999999999999" customHeight="1" x14ac:dyDescent="0.15">
      <c r="B100" s="163"/>
      <c r="C100" s="163"/>
      <c r="D100" s="163"/>
      <c r="E100" s="163"/>
      <c r="F100" s="163"/>
      <c r="H100" s="163"/>
    </row>
    <row r="101" spans="2:8" s="21" customFormat="1" ht="19.899999999999999" customHeight="1" x14ac:dyDescent="0.15">
      <c r="B101" s="163"/>
      <c r="C101" s="163"/>
      <c r="D101" s="163"/>
      <c r="E101" s="163"/>
      <c r="F101" s="163"/>
      <c r="H101" s="163"/>
    </row>
    <row r="102" spans="2:8" s="21" customFormat="1" ht="19.899999999999999" customHeight="1" x14ac:dyDescent="0.15">
      <c r="B102" s="163"/>
      <c r="C102" s="163"/>
      <c r="D102" s="163"/>
      <c r="E102" s="163"/>
      <c r="F102" s="163"/>
      <c r="H102" s="163"/>
    </row>
    <row r="103" spans="2:8" s="21" customFormat="1" ht="19.899999999999999" customHeight="1" x14ac:dyDescent="0.15">
      <c r="B103" s="163"/>
      <c r="C103" s="163"/>
      <c r="D103" s="163"/>
      <c r="E103" s="163"/>
      <c r="F103" s="163"/>
      <c r="H103" s="163"/>
    </row>
    <row r="104" spans="2:8" s="21" customFormat="1" ht="19.899999999999999" customHeight="1" x14ac:dyDescent="0.15">
      <c r="B104" s="163"/>
      <c r="C104" s="163"/>
      <c r="D104" s="163"/>
      <c r="E104" s="163"/>
      <c r="F104" s="163"/>
      <c r="H104" s="163"/>
    </row>
    <row r="105" spans="2:8" s="21" customFormat="1" ht="19.899999999999999" customHeight="1" x14ac:dyDescent="0.15">
      <c r="B105" s="163"/>
      <c r="C105" s="163"/>
      <c r="D105" s="163"/>
      <c r="E105" s="163"/>
      <c r="F105" s="163"/>
      <c r="H105" s="163"/>
    </row>
    <row r="106" spans="2:8" s="21" customFormat="1" ht="19.899999999999999" customHeight="1" x14ac:dyDescent="0.15">
      <c r="B106" s="163"/>
      <c r="C106" s="163"/>
      <c r="D106" s="163"/>
      <c r="E106" s="163"/>
      <c r="F106" s="163"/>
      <c r="H106" s="163"/>
    </row>
    <row r="107" spans="2:8" s="21" customFormat="1" ht="19.899999999999999" customHeight="1" x14ac:dyDescent="0.15">
      <c r="B107" s="163"/>
      <c r="C107" s="163"/>
      <c r="D107" s="163"/>
      <c r="E107" s="163"/>
      <c r="F107" s="163"/>
      <c r="H107" s="163"/>
    </row>
    <row r="108" spans="2:8" s="21" customFormat="1" ht="19.899999999999999" customHeight="1" x14ac:dyDescent="0.15">
      <c r="B108" s="163"/>
      <c r="C108" s="163"/>
      <c r="D108" s="163"/>
      <c r="E108" s="163"/>
      <c r="F108" s="163"/>
      <c r="H108" s="163"/>
    </row>
    <row r="109" spans="2:8" s="21" customFormat="1" ht="19.899999999999999" customHeight="1" x14ac:dyDescent="0.15">
      <c r="B109" s="163"/>
      <c r="C109" s="163"/>
      <c r="D109" s="163"/>
      <c r="E109" s="163"/>
      <c r="F109" s="163"/>
      <c r="H109" s="163"/>
    </row>
    <row r="110" spans="2:8" s="21" customFormat="1" ht="19.899999999999999" customHeight="1" x14ac:dyDescent="0.15">
      <c r="B110" s="163"/>
      <c r="C110" s="163"/>
      <c r="D110" s="163"/>
      <c r="E110" s="163"/>
      <c r="F110" s="163"/>
      <c r="H110" s="163"/>
    </row>
    <row r="111" spans="2:8" s="21" customFormat="1" ht="19.899999999999999" customHeight="1" x14ac:dyDescent="0.15">
      <c r="B111" s="163"/>
      <c r="C111" s="163"/>
      <c r="D111" s="163"/>
      <c r="E111" s="163"/>
      <c r="F111" s="163"/>
      <c r="H111" s="163"/>
    </row>
    <row r="112" spans="2:8" s="21" customFormat="1" ht="19.899999999999999" customHeight="1" x14ac:dyDescent="0.15">
      <c r="B112" s="163"/>
      <c r="C112" s="163"/>
      <c r="D112" s="163"/>
      <c r="E112" s="163"/>
      <c r="F112" s="163"/>
      <c r="H112" s="163"/>
    </row>
    <row r="113" spans="2:8" s="21" customFormat="1" ht="19.899999999999999" customHeight="1" x14ac:dyDescent="0.15">
      <c r="B113" s="163"/>
      <c r="C113" s="163"/>
      <c r="D113" s="163"/>
      <c r="E113" s="163"/>
      <c r="F113" s="163"/>
      <c r="H113" s="163"/>
    </row>
    <row r="114" spans="2:8" s="21" customFormat="1" ht="19.899999999999999" customHeight="1" x14ac:dyDescent="0.15">
      <c r="B114" s="163"/>
      <c r="C114" s="163"/>
      <c r="D114" s="163"/>
      <c r="E114" s="163"/>
      <c r="F114" s="163"/>
      <c r="H114" s="163"/>
    </row>
    <row r="115" spans="2:8" s="21" customFormat="1" ht="19.899999999999999" customHeight="1" x14ac:dyDescent="0.15">
      <c r="B115" s="163"/>
      <c r="C115" s="163"/>
      <c r="D115" s="163"/>
      <c r="E115" s="163"/>
      <c r="F115" s="163"/>
      <c r="H115" s="163"/>
    </row>
    <row r="116" spans="2:8" s="21" customFormat="1" ht="19.899999999999999" customHeight="1" x14ac:dyDescent="0.15">
      <c r="B116" s="163"/>
      <c r="C116" s="163"/>
      <c r="D116" s="163"/>
      <c r="E116" s="163"/>
      <c r="F116" s="163"/>
      <c r="H116" s="163"/>
    </row>
    <row r="117" spans="2:8" s="21" customFormat="1" ht="19.899999999999999" customHeight="1" x14ac:dyDescent="0.15">
      <c r="B117" s="163"/>
      <c r="C117" s="163"/>
      <c r="D117" s="163"/>
      <c r="E117" s="163"/>
      <c r="F117" s="163"/>
      <c r="H117" s="163"/>
    </row>
    <row r="118" spans="2:8" s="21" customFormat="1" ht="19.899999999999999" customHeight="1" x14ac:dyDescent="0.15">
      <c r="B118" s="163"/>
      <c r="C118" s="163"/>
      <c r="D118" s="163"/>
      <c r="E118" s="163"/>
      <c r="F118" s="163"/>
      <c r="H118" s="163"/>
    </row>
    <row r="119" spans="2:8" s="21" customFormat="1" ht="19.899999999999999" customHeight="1" x14ac:dyDescent="0.15">
      <c r="B119" s="163"/>
      <c r="C119" s="163"/>
      <c r="D119" s="163"/>
      <c r="E119" s="163"/>
      <c r="F119" s="163"/>
      <c r="H119" s="163"/>
    </row>
    <row r="120" spans="2:8" s="21" customFormat="1" ht="19.899999999999999" customHeight="1" x14ac:dyDescent="0.15">
      <c r="B120" s="163"/>
      <c r="C120" s="163"/>
      <c r="D120" s="163"/>
      <c r="E120" s="163"/>
      <c r="F120" s="163"/>
      <c r="H120" s="163"/>
    </row>
    <row r="121" spans="2:8" s="21" customFormat="1" ht="19.899999999999999" customHeight="1" x14ac:dyDescent="0.15">
      <c r="B121" s="163"/>
      <c r="C121" s="163"/>
      <c r="D121" s="163"/>
      <c r="E121" s="163"/>
      <c r="F121" s="163"/>
      <c r="H121" s="163"/>
    </row>
    <row r="122" spans="2:8" s="21" customFormat="1" ht="19.899999999999999" customHeight="1" x14ac:dyDescent="0.15">
      <c r="B122" s="163"/>
      <c r="C122" s="163"/>
      <c r="D122" s="163"/>
      <c r="E122" s="163"/>
      <c r="F122" s="163"/>
      <c r="H122" s="163"/>
    </row>
    <row r="123" spans="2:8" s="21" customFormat="1" ht="19.899999999999999" customHeight="1" x14ac:dyDescent="0.15">
      <c r="B123" s="163"/>
      <c r="C123" s="163"/>
      <c r="D123" s="163"/>
      <c r="E123" s="163"/>
      <c r="F123" s="163"/>
      <c r="H123" s="163"/>
    </row>
    <row r="124" spans="2:8" s="21" customFormat="1" ht="19.899999999999999" customHeight="1" x14ac:dyDescent="0.15">
      <c r="B124" s="163"/>
      <c r="C124" s="163"/>
      <c r="D124" s="163"/>
      <c r="E124" s="163"/>
      <c r="F124" s="163"/>
      <c r="H124" s="163"/>
    </row>
    <row r="125" spans="2:8" s="21" customFormat="1" ht="19.899999999999999" customHeight="1" x14ac:dyDescent="0.15">
      <c r="B125" s="163"/>
      <c r="C125" s="163"/>
      <c r="D125" s="163"/>
      <c r="E125" s="163"/>
      <c r="F125" s="163"/>
      <c r="H125" s="163"/>
    </row>
    <row r="126" spans="2:8" s="21" customFormat="1" ht="19.899999999999999" customHeight="1" x14ac:dyDescent="0.15">
      <c r="B126" s="163"/>
      <c r="C126" s="163"/>
      <c r="D126" s="163"/>
      <c r="E126" s="163"/>
      <c r="F126" s="163"/>
      <c r="H126" s="163"/>
    </row>
    <row r="127" spans="2:8" s="21" customFormat="1" ht="19.899999999999999" customHeight="1" x14ac:dyDescent="0.15">
      <c r="B127" s="163"/>
      <c r="C127" s="163"/>
      <c r="D127" s="163"/>
      <c r="E127" s="163"/>
      <c r="F127" s="163"/>
      <c r="H127" s="163"/>
    </row>
    <row r="128" spans="2:8" s="21" customFormat="1" ht="19.899999999999999" customHeight="1" x14ac:dyDescent="0.15">
      <c r="B128" s="163"/>
      <c r="C128" s="163"/>
      <c r="D128" s="163"/>
      <c r="E128" s="163"/>
      <c r="F128" s="163"/>
      <c r="H128" s="163"/>
    </row>
    <row r="129" spans="2:8" s="21" customFormat="1" ht="19.899999999999999" customHeight="1" x14ac:dyDescent="0.15">
      <c r="B129" s="163"/>
      <c r="C129" s="163"/>
      <c r="D129" s="163"/>
      <c r="E129" s="163"/>
      <c r="F129" s="163"/>
      <c r="H129" s="163"/>
    </row>
    <row r="130" spans="2:8" s="21" customFormat="1" ht="19.899999999999999" customHeight="1" x14ac:dyDescent="0.15">
      <c r="B130" s="163"/>
      <c r="C130" s="163"/>
      <c r="D130" s="163"/>
      <c r="E130" s="163"/>
      <c r="F130" s="163"/>
      <c r="H130" s="163"/>
    </row>
    <row r="131" spans="2:8" s="21" customFormat="1" ht="19.899999999999999" customHeight="1" x14ac:dyDescent="0.15">
      <c r="B131" s="163"/>
      <c r="C131" s="163"/>
      <c r="D131" s="163"/>
      <c r="E131" s="163"/>
      <c r="F131" s="163"/>
      <c r="H131" s="163"/>
    </row>
    <row r="132" spans="2:8" s="21" customFormat="1" ht="19.899999999999999" customHeight="1" x14ac:dyDescent="0.15">
      <c r="B132" s="163"/>
      <c r="C132" s="163"/>
      <c r="D132" s="163"/>
      <c r="E132" s="163"/>
      <c r="F132" s="163"/>
      <c r="H132" s="163"/>
    </row>
    <row r="133" spans="2:8" ht="19.899999999999999" customHeight="1" x14ac:dyDescent="0.15"/>
    <row r="134" spans="2:8" ht="19.899999999999999" customHeight="1" x14ac:dyDescent="0.15"/>
    <row r="135" spans="2:8" ht="19.899999999999999" customHeight="1" x14ac:dyDescent="0.15"/>
    <row r="136" spans="2:8" ht="19.899999999999999" customHeight="1" x14ac:dyDescent="0.15"/>
    <row r="137" spans="2:8" ht="19.899999999999999" customHeight="1" x14ac:dyDescent="0.15"/>
    <row r="138" spans="2:8" ht="19.899999999999999" customHeight="1" x14ac:dyDescent="0.15"/>
    <row r="139" spans="2:8" ht="19.899999999999999" customHeight="1" x14ac:dyDescent="0.15"/>
    <row r="140" spans="2:8" ht="19.899999999999999" customHeight="1" x14ac:dyDescent="0.15"/>
    <row r="141" spans="2:8" ht="19.899999999999999" customHeight="1" x14ac:dyDescent="0.15"/>
    <row r="142" spans="2:8" ht="19.899999999999999" customHeight="1" x14ac:dyDescent="0.15"/>
    <row r="143" spans="2:8" ht="19.899999999999999" customHeight="1" x14ac:dyDescent="0.15"/>
    <row r="144" spans="2:8" ht="19.899999999999999" customHeight="1" x14ac:dyDescent="0.15"/>
    <row r="145" spans="1:7" ht="19.899999999999999" customHeight="1" x14ac:dyDescent="0.15"/>
    <row r="146" spans="1:7" s="165" customFormat="1" ht="19.899999999999999" customHeight="1" x14ac:dyDescent="0.15">
      <c r="A146" s="21"/>
      <c r="B146" s="163"/>
      <c r="C146" s="163"/>
      <c r="D146" s="163"/>
      <c r="E146" s="163"/>
      <c r="F146" s="163"/>
      <c r="G146" s="164"/>
    </row>
    <row r="147" spans="1:7" s="165" customFormat="1" ht="19.899999999999999" customHeight="1" x14ac:dyDescent="0.15">
      <c r="A147" s="21"/>
      <c r="B147" s="163"/>
      <c r="C147" s="163"/>
      <c r="D147" s="163"/>
      <c r="E147" s="163"/>
      <c r="F147" s="163"/>
      <c r="G147" s="164"/>
    </row>
    <row r="148" spans="1:7" s="165" customFormat="1" ht="19.899999999999999" customHeight="1" x14ac:dyDescent="0.15">
      <c r="A148" s="21"/>
      <c r="B148" s="163"/>
      <c r="C148" s="163"/>
      <c r="D148" s="163"/>
      <c r="E148" s="163"/>
      <c r="F148" s="163"/>
      <c r="G148" s="164"/>
    </row>
    <row r="149" spans="1:7" s="165" customFormat="1" ht="19.899999999999999" customHeight="1" x14ac:dyDescent="0.15">
      <c r="A149" s="21"/>
      <c r="B149" s="163"/>
      <c r="C149" s="163"/>
      <c r="D149" s="163"/>
      <c r="E149" s="163"/>
      <c r="F149" s="163"/>
      <c r="G149" s="164"/>
    </row>
    <row r="150" spans="1:7" s="165" customFormat="1" ht="19.899999999999999" customHeight="1" x14ac:dyDescent="0.15">
      <c r="A150" s="21"/>
      <c r="B150" s="163"/>
      <c r="C150" s="163"/>
      <c r="D150" s="163"/>
      <c r="E150" s="163"/>
      <c r="F150" s="163"/>
      <c r="G150" s="164"/>
    </row>
    <row r="151" spans="1:7" s="165" customFormat="1" ht="19.899999999999999" customHeight="1" x14ac:dyDescent="0.15">
      <c r="A151" s="21"/>
      <c r="B151" s="163"/>
      <c r="C151" s="163"/>
      <c r="D151" s="163"/>
      <c r="E151" s="163"/>
      <c r="F151" s="163"/>
      <c r="G151" s="164"/>
    </row>
    <row r="152" spans="1:7" s="165" customFormat="1" ht="19.899999999999999" customHeight="1" x14ac:dyDescent="0.15">
      <c r="A152" s="21"/>
      <c r="B152" s="163"/>
      <c r="C152" s="163"/>
      <c r="D152" s="163"/>
      <c r="E152" s="163"/>
      <c r="F152" s="163"/>
      <c r="G152" s="164"/>
    </row>
    <row r="153" spans="1:7" s="165" customFormat="1" ht="19.899999999999999" customHeight="1" x14ac:dyDescent="0.15">
      <c r="A153" s="21"/>
      <c r="B153" s="163"/>
      <c r="C153" s="163"/>
      <c r="D153" s="163"/>
      <c r="E153" s="163"/>
      <c r="F153" s="163"/>
      <c r="G153" s="164"/>
    </row>
    <row r="154" spans="1:7" s="165" customFormat="1" ht="19.899999999999999" customHeight="1" x14ac:dyDescent="0.15">
      <c r="A154" s="21"/>
      <c r="B154" s="163"/>
      <c r="C154" s="163"/>
      <c r="D154" s="163"/>
      <c r="E154" s="163"/>
      <c r="F154" s="163"/>
      <c r="G154" s="164"/>
    </row>
    <row r="155" spans="1:7" s="165" customFormat="1" ht="19.899999999999999" customHeight="1" x14ac:dyDescent="0.15">
      <c r="A155" s="21"/>
      <c r="B155" s="163"/>
      <c r="C155" s="163"/>
      <c r="D155" s="163"/>
      <c r="E155" s="163"/>
      <c r="F155" s="163"/>
      <c r="G155" s="164"/>
    </row>
    <row r="156" spans="1:7" s="165" customFormat="1" ht="19.899999999999999" customHeight="1" x14ac:dyDescent="0.15">
      <c r="A156" s="21"/>
      <c r="B156" s="163"/>
      <c r="C156" s="163"/>
      <c r="D156" s="163"/>
      <c r="E156" s="163"/>
      <c r="F156" s="163"/>
      <c r="G156" s="164"/>
    </row>
    <row r="157" spans="1:7" s="165" customFormat="1" ht="19.899999999999999" customHeight="1" x14ac:dyDescent="0.15">
      <c r="A157" s="21"/>
      <c r="B157" s="163"/>
      <c r="C157" s="163"/>
      <c r="D157" s="163"/>
      <c r="E157" s="163"/>
      <c r="F157" s="163"/>
      <c r="G157" s="164"/>
    </row>
    <row r="158" spans="1:7" s="165" customFormat="1" ht="19.899999999999999" customHeight="1" x14ac:dyDescent="0.15">
      <c r="A158" s="21"/>
      <c r="B158" s="163"/>
      <c r="C158" s="163"/>
      <c r="D158" s="163"/>
      <c r="E158" s="163"/>
      <c r="F158" s="163"/>
      <c r="G158" s="164"/>
    </row>
    <row r="159" spans="1:7" s="165" customFormat="1" ht="19.899999999999999" customHeight="1" x14ac:dyDescent="0.15">
      <c r="A159" s="21"/>
      <c r="B159" s="163"/>
      <c r="C159" s="163"/>
      <c r="D159" s="163"/>
      <c r="E159" s="163"/>
      <c r="F159" s="163"/>
      <c r="G159" s="164"/>
    </row>
    <row r="160" spans="1:7" s="165" customFormat="1" ht="19.899999999999999" customHeight="1" x14ac:dyDescent="0.15">
      <c r="A160" s="21"/>
      <c r="B160" s="163"/>
      <c r="C160" s="163"/>
      <c r="D160" s="163"/>
      <c r="E160" s="163"/>
      <c r="F160" s="163"/>
      <c r="G160" s="164"/>
    </row>
    <row r="161" spans="1:7" s="165" customFormat="1" ht="19.899999999999999" customHeight="1" x14ac:dyDescent="0.15">
      <c r="A161" s="21"/>
      <c r="B161" s="163"/>
      <c r="C161" s="163"/>
      <c r="D161" s="163"/>
      <c r="E161" s="163"/>
      <c r="F161" s="163"/>
      <c r="G161" s="164"/>
    </row>
    <row r="162" spans="1:7" s="21" customFormat="1" ht="19.899999999999999" customHeight="1" x14ac:dyDescent="0.15">
      <c r="B162" s="163"/>
      <c r="C162" s="163"/>
      <c r="D162" s="163"/>
      <c r="E162" s="163"/>
      <c r="F162" s="163"/>
    </row>
    <row r="163" spans="1:7" s="21" customFormat="1" ht="19.899999999999999" customHeight="1" x14ac:dyDescent="0.15">
      <c r="B163" s="163"/>
      <c r="C163" s="163"/>
      <c r="D163" s="163"/>
      <c r="E163" s="163"/>
      <c r="F163" s="163"/>
    </row>
    <row r="164" spans="1:7" s="21" customFormat="1" ht="19.899999999999999" customHeight="1" x14ac:dyDescent="0.15">
      <c r="B164" s="163"/>
      <c r="C164" s="163"/>
      <c r="D164" s="163"/>
      <c r="E164" s="163"/>
      <c r="F164" s="163"/>
    </row>
    <row r="165" spans="1:7" s="21" customFormat="1" ht="19.899999999999999" customHeight="1" x14ac:dyDescent="0.15">
      <c r="B165" s="163"/>
      <c r="C165" s="163"/>
      <c r="D165" s="163"/>
      <c r="E165" s="163"/>
      <c r="F165" s="163"/>
    </row>
    <row r="166" spans="1:7" s="21" customFormat="1" ht="19.899999999999999" customHeight="1" x14ac:dyDescent="0.15">
      <c r="B166" s="163"/>
      <c r="C166" s="163"/>
      <c r="D166" s="163"/>
      <c r="E166" s="163"/>
      <c r="F166" s="163"/>
    </row>
    <row r="167" spans="1:7" s="21" customFormat="1" ht="19.899999999999999" customHeight="1" x14ac:dyDescent="0.15">
      <c r="B167" s="163"/>
      <c r="C167" s="163"/>
      <c r="D167" s="163"/>
      <c r="E167" s="163"/>
      <c r="F167" s="163"/>
    </row>
    <row r="168" spans="1:7" s="21" customFormat="1" ht="19.899999999999999" customHeight="1" x14ac:dyDescent="0.15">
      <c r="B168" s="163"/>
      <c r="C168" s="163"/>
      <c r="D168" s="163"/>
      <c r="E168" s="163"/>
      <c r="F168" s="163"/>
    </row>
    <row r="169" spans="1:7" s="21" customFormat="1" ht="19.899999999999999" customHeight="1" x14ac:dyDescent="0.15">
      <c r="B169" s="163"/>
      <c r="C169" s="163"/>
      <c r="D169" s="163"/>
      <c r="E169" s="163"/>
      <c r="F169" s="163"/>
    </row>
    <row r="170" spans="1:7" s="21" customFormat="1" ht="19.899999999999999" customHeight="1" x14ac:dyDescent="0.15">
      <c r="B170" s="163"/>
      <c r="C170" s="163"/>
      <c r="D170" s="163"/>
      <c r="E170" s="163"/>
      <c r="F170" s="163"/>
    </row>
    <row r="171" spans="1:7" s="21" customFormat="1" ht="19.899999999999999" customHeight="1" x14ac:dyDescent="0.15">
      <c r="B171" s="163"/>
      <c r="C171" s="163"/>
      <c r="D171" s="163"/>
      <c r="E171" s="163"/>
      <c r="F171" s="163"/>
    </row>
    <row r="172" spans="1:7" s="21" customFormat="1" ht="19.899999999999999" customHeight="1" x14ac:dyDescent="0.15">
      <c r="B172" s="163"/>
      <c r="C172" s="163"/>
      <c r="D172" s="163"/>
      <c r="E172" s="163"/>
      <c r="F172" s="163"/>
    </row>
    <row r="173" spans="1:7" s="21" customFormat="1" ht="19.899999999999999" customHeight="1" x14ac:dyDescent="0.15">
      <c r="B173" s="163"/>
      <c r="C173" s="163"/>
      <c r="D173" s="163"/>
      <c r="E173" s="163"/>
      <c r="F173" s="163"/>
    </row>
    <row r="174" spans="1:7" s="21" customFormat="1" ht="19.899999999999999" customHeight="1" x14ac:dyDescent="0.15">
      <c r="B174" s="163"/>
      <c r="C174" s="163"/>
      <c r="D174" s="163"/>
      <c r="E174" s="163"/>
      <c r="F174" s="163"/>
    </row>
    <row r="175" spans="1:7" s="21" customFormat="1" ht="19.899999999999999" customHeight="1" x14ac:dyDescent="0.15">
      <c r="B175" s="163"/>
      <c r="C175" s="163"/>
      <c r="D175" s="163"/>
      <c r="E175" s="163"/>
      <c r="F175" s="163"/>
    </row>
    <row r="176" spans="1:7" s="21" customFormat="1" ht="19.899999999999999" customHeight="1" x14ac:dyDescent="0.15">
      <c r="B176" s="163"/>
      <c r="C176" s="163"/>
      <c r="D176" s="163"/>
      <c r="E176" s="163"/>
      <c r="F176" s="163"/>
    </row>
    <row r="177" spans="2:6" s="21" customFormat="1" ht="19.899999999999999" customHeight="1" x14ac:dyDescent="0.15">
      <c r="B177" s="163"/>
      <c r="C177" s="163"/>
      <c r="D177" s="163"/>
      <c r="E177" s="163"/>
      <c r="F177" s="163"/>
    </row>
    <row r="178" spans="2:6" s="21" customFormat="1" ht="19.899999999999999" customHeight="1" x14ac:dyDescent="0.15">
      <c r="B178" s="163"/>
      <c r="C178" s="163"/>
      <c r="D178" s="163"/>
      <c r="E178" s="163"/>
      <c r="F178" s="163"/>
    </row>
    <row r="179" spans="2:6" s="21" customFormat="1" ht="19.899999999999999" customHeight="1" x14ac:dyDescent="0.15">
      <c r="B179" s="163"/>
      <c r="C179" s="163"/>
      <c r="D179" s="163"/>
      <c r="E179" s="163"/>
      <c r="F179" s="163"/>
    </row>
    <row r="180" spans="2:6" s="21" customFormat="1" ht="19.899999999999999" customHeight="1" x14ac:dyDescent="0.15">
      <c r="B180" s="163"/>
      <c r="C180" s="163"/>
      <c r="D180" s="163"/>
      <c r="E180" s="163"/>
      <c r="F180" s="163"/>
    </row>
    <row r="181" spans="2:6" s="21" customFormat="1" ht="19.899999999999999" customHeight="1" x14ac:dyDescent="0.15">
      <c r="B181" s="163"/>
      <c r="C181" s="163"/>
      <c r="D181" s="163"/>
      <c r="E181" s="163"/>
      <c r="F181" s="163"/>
    </row>
    <row r="182" spans="2:6" s="21" customFormat="1" ht="19.899999999999999" customHeight="1" x14ac:dyDescent="0.15">
      <c r="B182" s="163"/>
      <c r="C182" s="163"/>
      <c r="D182" s="163"/>
      <c r="E182" s="163"/>
      <c r="F182" s="163"/>
    </row>
    <row r="183" spans="2:6" s="21" customFormat="1" ht="19.899999999999999" customHeight="1" x14ac:dyDescent="0.15">
      <c r="B183" s="163"/>
      <c r="C183" s="163"/>
      <c r="D183" s="163"/>
      <c r="E183" s="163"/>
      <c r="F183" s="163"/>
    </row>
    <row r="184" spans="2:6" s="21" customFormat="1" ht="19.899999999999999" customHeight="1" x14ac:dyDescent="0.15">
      <c r="B184" s="163"/>
      <c r="C184" s="163"/>
      <c r="D184" s="163"/>
      <c r="E184" s="163"/>
      <c r="F184" s="163"/>
    </row>
    <row r="185" spans="2:6" s="21" customFormat="1" ht="19.899999999999999" customHeight="1" x14ac:dyDescent="0.15">
      <c r="B185" s="163"/>
      <c r="C185" s="163"/>
      <c r="D185" s="163"/>
      <c r="E185" s="163"/>
      <c r="F185" s="163"/>
    </row>
    <row r="186" spans="2:6" s="21" customFormat="1" ht="19.899999999999999" customHeight="1" x14ac:dyDescent="0.15">
      <c r="B186" s="163"/>
      <c r="C186" s="163"/>
      <c r="D186" s="163"/>
      <c r="E186" s="163"/>
      <c r="F186" s="163"/>
    </row>
    <row r="187" spans="2:6" s="21" customFormat="1" ht="19.899999999999999" customHeight="1" x14ac:dyDescent="0.15">
      <c r="B187" s="163"/>
      <c r="C187" s="163"/>
      <c r="D187" s="163"/>
      <c r="E187" s="163"/>
      <c r="F187" s="163"/>
    </row>
    <row r="188" spans="2:6" s="21" customFormat="1" ht="19.899999999999999" customHeight="1" x14ac:dyDescent="0.15">
      <c r="B188" s="163"/>
      <c r="C188" s="163"/>
      <c r="D188" s="163"/>
      <c r="E188" s="163"/>
      <c r="F188" s="163"/>
    </row>
    <row r="189" spans="2:6" s="21" customFormat="1" ht="19.899999999999999" customHeight="1" x14ac:dyDescent="0.15">
      <c r="B189" s="163"/>
      <c r="C189" s="163"/>
      <c r="D189" s="163"/>
      <c r="E189" s="163"/>
      <c r="F189" s="163"/>
    </row>
    <row r="190" spans="2:6" s="21" customFormat="1" ht="19.899999999999999" customHeight="1" x14ac:dyDescent="0.15">
      <c r="B190" s="163"/>
      <c r="C190" s="163"/>
      <c r="D190" s="163"/>
      <c r="E190" s="163"/>
      <c r="F190" s="163"/>
    </row>
    <row r="191" spans="2:6" s="21" customFormat="1" ht="19.899999999999999" customHeight="1" x14ac:dyDescent="0.15">
      <c r="B191" s="163"/>
      <c r="C191" s="163"/>
      <c r="D191" s="163"/>
      <c r="E191" s="163"/>
      <c r="F191" s="163"/>
    </row>
    <row r="192" spans="2:6" s="21" customFormat="1" ht="19.899999999999999" customHeight="1" x14ac:dyDescent="0.15">
      <c r="B192" s="163"/>
      <c r="C192" s="163"/>
      <c r="D192" s="163"/>
      <c r="E192" s="163"/>
      <c r="F192" s="163"/>
    </row>
    <row r="193" spans="2:6" s="21" customFormat="1" ht="19.899999999999999" customHeight="1" x14ac:dyDescent="0.15">
      <c r="B193" s="163"/>
      <c r="C193" s="163"/>
      <c r="D193" s="163"/>
      <c r="E193" s="163"/>
      <c r="F193" s="163"/>
    </row>
    <row r="194" spans="2:6" s="21" customFormat="1" ht="19.899999999999999" customHeight="1" x14ac:dyDescent="0.15">
      <c r="B194" s="163"/>
      <c r="C194" s="163"/>
      <c r="D194" s="163"/>
      <c r="E194" s="163"/>
      <c r="F194" s="163"/>
    </row>
    <row r="195" spans="2:6" s="21" customFormat="1" ht="19.899999999999999" customHeight="1" x14ac:dyDescent="0.15">
      <c r="B195" s="163"/>
      <c r="C195" s="163"/>
      <c r="D195" s="163"/>
      <c r="E195" s="163"/>
      <c r="F195" s="163"/>
    </row>
    <row r="196" spans="2:6" s="21" customFormat="1" ht="19.899999999999999" customHeight="1" x14ac:dyDescent="0.15">
      <c r="B196" s="163"/>
      <c r="C196" s="163"/>
      <c r="D196" s="163"/>
      <c r="E196" s="163"/>
      <c r="F196" s="163"/>
    </row>
    <row r="197" spans="2:6" s="21" customFormat="1" ht="19.899999999999999" customHeight="1" x14ac:dyDescent="0.15">
      <c r="B197" s="163"/>
      <c r="C197" s="163"/>
      <c r="D197" s="163"/>
      <c r="E197" s="163"/>
      <c r="F197" s="163"/>
    </row>
    <row r="198" spans="2:6" s="21" customFormat="1" ht="19.899999999999999" customHeight="1" x14ac:dyDescent="0.15">
      <c r="B198" s="163"/>
      <c r="C198" s="163"/>
      <c r="D198" s="163"/>
      <c r="E198" s="163"/>
      <c r="F198" s="163"/>
    </row>
    <row r="199" spans="2:6" s="21" customFormat="1" ht="19.899999999999999" customHeight="1" x14ac:dyDescent="0.15">
      <c r="B199" s="163"/>
      <c r="C199" s="163"/>
      <c r="D199" s="163"/>
      <c r="E199" s="163"/>
      <c r="F199" s="163"/>
    </row>
    <row r="200" spans="2:6" s="21" customFormat="1" ht="19.899999999999999" customHeight="1" x14ac:dyDescent="0.15">
      <c r="B200" s="163"/>
      <c r="C200" s="163"/>
      <c r="D200" s="163"/>
      <c r="E200" s="163"/>
      <c r="F200" s="163"/>
    </row>
    <row r="201" spans="2:6" s="21" customFormat="1" ht="19.899999999999999" customHeight="1" x14ac:dyDescent="0.15">
      <c r="B201" s="163"/>
      <c r="C201" s="163"/>
      <c r="D201" s="163"/>
      <c r="E201" s="163"/>
      <c r="F201" s="163"/>
    </row>
    <row r="202" spans="2:6" s="21" customFormat="1" ht="19.899999999999999" customHeight="1" x14ac:dyDescent="0.15">
      <c r="B202" s="163"/>
      <c r="C202" s="163"/>
      <c r="D202" s="163"/>
      <c r="E202" s="163"/>
      <c r="F202" s="163"/>
    </row>
    <row r="203" spans="2:6" s="21" customFormat="1" ht="19.899999999999999" customHeight="1" x14ac:dyDescent="0.15">
      <c r="B203" s="163"/>
      <c r="C203" s="163"/>
      <c r="D203" s="163"/>
      <c r="E203" s="163"/>
      <c r="F203" s="163"/>
    </row>
    <row r="204" spans="2:6" s="21" customFormat="1" ht="19.899999999999999" customHeight="1" x14ac:dyDescent="0.15">
      <c r="B204" s="163"/>
      <c r="C204" s="163"/>
      <c r="D204" s="163"/>
      <c r="E204" s="163"/>
      <c r="F204" s="163"/>
    </row>
    <row r="205" spans="2:6" s="21" customFormat="1" ht="19.899999999999999" customHeight="1" x14ac:dyDescent="0.15">
      <c r="B205" s="163"/>
      <c r="C205" s="163"/>
      <c r="D205" s="163"/>
      <c r="E205" s="163"/>
      <c r="F205" s="163"/>
    </row>
    <row r="206" spans="2:6" s="21" customFormat="1" ht="19.899999999999999" customHeight="1" x14ac:dyDescent="0.15">
      <c r="B206" s="163"/>
      <c r="C206" s="163"/>
      <c r="D206" s="163"/>
      <c r="E206" s="163"/>
      <c r="F206" s="163"/>
    </row>
    <row r="207" spans="2:6" s="21" customFormat="1" ht="19.899999999999999" customHeight="1" x14ac:dyDescent="0.15">
      <c r="B207" s="163"/>
      <c r="C207" s="163"/>
      <c r="D207" s="163"/>
      <c r="E207" s="163"/>
      <c r="F207" s="163"/>
    </row>
    <row r="208" spans="2:6" s="21" customFormat="1" ht="19.899999999999999" customHeight="1" x14ac:dyDescent="0.15">
      <c r="B208" s="163"/>
      <c r="C208" s="163"/>
      <c r="D208" s="163"/>
      <c r="E208" s="163"/>
      <c r="F208" s="163"/>
    </row>
    <row r="209" spans="2:8" s="21" customFormat="1" ht="19.899999999999999" customHeight="1" x14ac:dyDescent="0.15">
      <c r="B209" s="163"/>
      <c r="C209" s="163"/>
      <c r="D209" s="163"/>
      <c r="E209" s="163"/>
      <c r="F209" s="163"/>
    </row>
    <row r="210" spans="2:8" s="21" customFormat="1" ht="19.899999999999999" customHeight="1" x14ac:dyDescent="0.15">
      <c r="B210" s="163"/>
      <c r="C210" s="163"/>
      <c r="D210" s="163"/>
      <c r="E210" s="163"/>
      <c r="F210" s="163"/>
      <c r="H210" s="163"/>
    </row>
    <row r="211" spans="2:8" s="21" customFormat="1" ht="19.899999999999999" customHeight="1" x14ac:dyDescent="0.15">
      <c r="B211" s="163"/>
      <c r="C211" s="163"/>
      <c r="D211" s="163"/>
      <c r="E211" s="163"/>
      <c r="F211" s="163"/>
      <c r="H211" s="163"/>
    </row>
    <row r="212" spans="2:8" s="21" customFormat="1" ht="19.899999999999999" customHeight="1" x14ac:dyDescent="0.15">
      <c r="B212" s="163"/>
      <c r="C212" s="163"/>
      <c r="D212" s="163"/>
      <c r="E212" s="163"/>
      <c r="F212" s="163"/>
      <c r="H212" s="163"/>
    </row>
    <row r="213" spans="2:8" s="21" customFormat="1" ht="19.899999999999999" customHeight="1" x14ac:dyDescent="0.15">
      <c r="B213" s="163"/>
      <c r="C213" s="163"/>
      <c r="D213" s="163"/>
      <c r="E213" s="163"/>
      <c r="F213" s="163"/>
      <c r="H213" s="163"/>
    </row>
    <row r="214" spans="2:8" s="21" customFormat="1" ht="19.899999999999999" customHeight="1" x14ac:dyDescent="0.15">
      <c r="B214" s="163"/>
      <c r="C214" s="163"/>
      <c r="D214" s="163"/>
      <c r="E214" s="163"/>
      <c r="F214" s="163"/>
      <c r="H214" s="163"/>
    </row>
    <row r="215" spans="2:8" s="21" customFormat="1" ht="19.899999999999999" customHeight="1" x14ac:dyDescent="0.15">
      <c r="B215" s="163"/>
      <c r="C215" s="163"/>
      <c r="D215" s="163"/>
      <c r="E215" s="163"/>
      <c r="F215" s="163"/>
      <c r="H215" s="163"/>
    </row>
    <row r="216" spans="2:8" s="21" customFormat="1" ht="19.899999999999999" customHeight="1" x14ac:dyDescent="0.15">
      <c r="B216" s="163"/>
      <c r="C216" s="163"/>
      <c r="D216" s="163"/>
      <c r="E216" s="163"/>
      <c r="F216" s="163"/>
      <c r="H216" s="163"/>
    </row>
    <row r="217" spans="2:8" s="21" customFormat="1" ht="19.899999999999999" customHeight="1" x14ac:dyDescent="0.15">
      <c r="B217" s="163"/>
      <c r="C217" s="163"/>
      <c r="D217" s="163"/>
      <c r="E217" s="163"/>
      <c r="F217" s="163"/>
      <c r="H217" s="163"/>
    </row>
    <row r="218" spans="2:8" s="21" customFormat="1" ht="19.899999999999999" customHeight="1" x14ac:dyDescent="0.15">
      <c r="B218" s="163"/>
      <c r="C218" s="163"/>
      <c r="D218" s="163"/>
      <c r="E218" s="163"/>
      <c r="F218" s="163"/>
      <c r="H218" s="163"/>
    </row>
    <row r="219" spans="2:8" s="21" customFormat="1" ht="19.899999999999999" customHeight="1" x14ac:dyDescent="0.15">
      <c r="B219" s="163"/>
      <c r="C219" s="163"/>
      <c r="D219" s="163"/>
      <c r="E219" s="163"/>
      <c r="F219" s="163"/>
    </row>
    <row r="220" spans="2:8" s="21" customFormat="1" ht="19.899999999999999" customHeight="1" x14ac:dyDescent="0.15">
      <c r="B220" s="163"/>
      <c r="C220" s="163"/>
      <c r="D220" s="163"/>
      <c r="E220" s="163"/>
      <c r="F220" s="163"/>
    </row>
    <row r="221" spans="2:8" s="21" customFormat="1" ht="19.899999999999999" customHeight="1" x14ac:dyDescent="0.15">
      <c r="B221" s="163"/>
      <c r="C221" s="163"/>
      <c r="D221" s="163"/>
      <c r="E221" s="163"/>
      <c r="F221" s="163"/>
    </row>
    <row r="222" spans="2:8" s="21" customFormat="1" ht="19.899999999999999" customHeight="1" x14ac:dyDescent="0.15">
      <c r="B222" s="163"/>
      <c r="C222" s="163"/>
      <c r="D222" s="163"/>
      <c r="E222" s="163"/>
      <c r="F222" s="163"/>
    </row>
    <row r="223" spans="2:8" s="21" customFormat="1" ht="19.899999999999999" customHeight="1" x14ac:dyDescent="0.15">
      <c r="B223" s="163"/>
      <c r="C223" s="163"/>
      <c r="D223" s="163"/>
      <c r="E223" s="163"/>
      <c r="F223" s="163"/>
    </row>
    <row r="224" spans="2:8" s="21" customFormat="1" ht="19.899999999999999" customHeight="1" x14ac:dyDescent="0.15">
      <c r="B224" s="163"/>
      <c r="C224" s="163"/>
      <c r="D224" s="163"/>
      <c r="E224" s="163"/>
      <c r="F224" s="163"/>
    </row>
    <row r="225" spans="2:6" s="21" customFormat="1" ht="19.899999999999999" customHeight="1" x14ac:dyDescent="0.15">
      <c r="B225" s="163"/>
      <c r="C225" s="163"/>
      <c r="D225" s="163"/>
      <c r="E225" s="163"/>
      <c r="F225" s="163"/>
    </row>
    <row r="226" spans="2:6" s="21" customFormat="1" ht="19.899999999999999" customHeight="1" x14ac:dyDescent="0.15">
      <c r="B226" s="163"/>
      <c r="C226" s="163"/>
      <c r="D226" s="163"/>
      <c r="E226" s="163"/>
      <c r="F226" s="163"/>
    </row>
    <row r="227" spans="2:6" s="21" customFormat="1" ht="19.899999999999999" customHeight="1" x14ac:dyDescent="0.15">
      <c r="B227" s="163"/>
      <c r="C227" s="163"/>
      <c r="D227" s="163"/>
      <c r="E227" s="163"/>
      <c r="F227" s="163"/>
    </row>
    <row r="228" spans="2:6" s="21" customFormat="1" ht="19.899999999999999" customHeight="1" x14ac:dyDescent="0.15">
      <c r="B228" s="163"/>
      <c r="C228" s="163"/>
      <c r="D228" s="163"/>
      <c r="E228" s="163"/>
      <c r="F228" s="163"/>
    </row>
    <row r="229" spans="2:6" s="21" customFormat="1" ht="19.899999999999999" customHeight="1" x14ac:dyDescent="0.15">
      <c r="B229" s="163"/>
      <c r="C229" s="163"/>
      <c r="D229" s="163"/>
      <c r="E229" s="163"/>
      <c r="F229" s="163"/>
    </row>
    <row r="230" spans="2:6" s="21" customFormat="1" ht="19.899999999999999" customHeight="1" x14ac:dyDescent="0.15">
      <c r="B230" s="163"/>
      <c r="C230" s="163"/>
      <c r="D230" s="163"/>
      <c r="E230" s="163"/>
      <c r="F230" s="163"/>
    </row>
    <row r="231" spans="2:6" s="21" customFormat="1" ht="19.899999999999999" customHeight="1" x14ac:dyDescent="0.15">
      <c r="B231" s="163"/>
      <c r="C231" s="163"/>
      <c r="D231" s="163"/>
      <c r="E231" s="163"/>
      <c r="F231" s="163"/>
    </row>
    <row r="232" spans="2:6" s="21" customFormat="1" ht="19.899999999999999" customHeight="1" x14ac:dyDescent="0.15">
      <c r="B232" s="163"/>
      <c r="C232" s="163"/>
      <c r="D232" s="163"/>
      <c r="E232" s="163"/>
      <c r="F232" s="163"/>
    </row>
    <row r="233" spans="2:6" s="21" customFormat="1" ht="19.899999999999999" customHeight="1" x14ac:dyDescent="0.15">
      <c r="B233" s="163"/>
      <c r="C233" s="163"/>
      <c r="D233" s="163"/>
      <c r="E233" s="163"/>
      <c r="F233" s="163"/>
    </row>
    <row r="234" spans="2:6" s="21" customFormat="1" ht="19.899999999999999" customHeight="1" x14ac:dyDescent="0.15">
      <c r="B234" s="163"/>
      <c r="C234" s="163"/>
      <c r="D234" s="163"/>
      <c r="E234" s="163"/>
      <c r="F234" s="163"/>
    </row>
    <row r="235" spans="2:6" s="21" customFormat="1" ht="19.899999999999999" customHeight="1" x14ac:dyDescent="0.15">
      <c r="B235" s="163"/>
      <c r="C235" s="163"/>
      <c r="D235" s="163"/>
      <c r="E235" s="163"/>
      <c r="F235" s="163"/>
    </row>
    <row r="236" spans="2:6" s="21" customFormat="1" ht="19.899999999999999" customHeight="1" x14ac:dyDescent="0.15">
      <c r="B236" s="163"/>
      <c r="C236" s="163"/>
      <c r="D236" s="163"/>
      <c r="E236" s="163"/>
      <c r="F236" s="163"/>
    </row>
    <row r="237" spans="2:6" s="21" customFormat="1" ht="19.899999999999999" customHeight="1" x14ac:dyDescent="0.15">
      <c r="B237" s="163"/>
      <c r="C237" s="163"/>
      <c r="D237" s="163"/>
      <c r="E237" s="163"/>
      <c r="F237" s="163"/>
    </row>
    <row r="238" spans="2:6" s="21" customFormat="1" ht="19.899999999999999" customHeight="1" x14ac:dyDescent="0.15">
      <c r="B238" s="163"/>
      <c r="C238" s="163"/>
      <c r="D238" s="163"/>
      <c r="E238" s="163"/>
      <c r="F238" s="163"/>
    </row>
    <row r="239" spans="2:6" s="21" customFormat="1" ht="19.899999999999999" customHeight="1" x14ac:dyDescent="0.15">
      <c r="B239" s="163"/>
      <c r="C239" s="163"/>
      <c r="D239" s="163"/>
      <c r="E239" s="163"/>
      <c r="F239" s="163"/>
    </row>
    <row r="240" spans="2:6" s="21" customFormat="1" ht="19.899999999999999" customHeight="1" x14ac:dyDescent="0.15">
      <c r="B240" s="163"/>
      <c r="C240" s="163"/>
      <c r="D240" s="163"/>
      <c r="E240" s="163"/>
      <c r="F240" s="163"/>
    </row>
    <row r="241" spans="2:6" s="21" customFormat="1" ht="19.899999999999999" customHeight="1" x14ac:dyDescent="0.15">
      <c r="B241" s="163"/>
      <c r="C241" s="163"/>
      <c r="D241" s="163"/>
      <c r="E241" s="163"/>
      <c r="F241" s="163"/>
    </row>
    <row r="242" spans="2:6" s="21" customFormat="1" ht="19.899999999999999" customHeight="1" x14ac:dyDescent="0.15">
      <c r="B242" s="163"/>
      <c r="C242" s="163"/>
      <c r="D242" s="163"/>
      <c r="E242" s="163"/>
      <c r="F242" s="163"/>
    </row>
    <row r="243" spans="2:6" s="21" customFormat="1" ht="19.899999999999999" customHeight="1" x14ac:dyDescent="0.15">
      <c r="B243" s="163"/>
      <c r="C243" s="163"/>
      <c r="D243" s="163"/>
      <c r="E243" s="163"/>
      <c r="F243" s="163"/>
    </row>
    <row r="244" spans="2:6" s="21" customFormat="1" ht="19.899999999999999" customHeight="1" x14ac:dyDescent="0.15">
      <c r="B244" s="163"/>
      <c r="C244" s="163"/>
      <c r="D244" s="163"/>
      <c r="E244" s="163"/>
      <c r="F244" s="163"/>
    </row>
    <row r="245" spans="2:6" s="21" customFormat="1" ht="19.899999999999999" customHeight="1" x14ac:dyDescent="0.15">
      <c r="B245" s="163"/>
      <c r="C245" s="163"/>
      <c r="D245" s="163"/>
      <c r="E245" s="163"/>
      <c r="F245" s="163"/>
    </row>
    <row r="246" spans="2:6" s="21" customFormat="1" ht="19.899999999999999" customHeight="1" x14ac:dyDescent="0.15">
      <c r="B246" s="163"/>
      <c r="C246" s="163"/>
      <c r="D246" s="163"/>
      <c r="E246" s="163"/>
      <c r="F246" s="163"/>
    </row>
    <row r="247" spans="2:6" s="21" customFormat="1" ht="19.899999999999999" customHeight="1" x14ac:dyDescent="0.15">
      <c r="B247" s="163"/>
      <c r="C247" s="163"/>
      <c r="D247" s="163"/>
      <c r="E247" s="163"/>
      <c r="F247" s="163"/>
    </row>
    <row r="248" spans="2:6" s="21" customFormat="1" ht="19.899999999999999" customHeight="1" x14ac:dyDescent="0.15">
      <c r="B248" s="163"/>
      <c r="C248" s="163"/>
      <c r="D248" s="163"/>
      <c r="E248" s="163"/>
      <c r="F248" s="163"/>
    </row>
    <row r="249" spans="2:6" s="21" customFormat="1" ht="19.899999999999999" customHeight="1" x14ac:dyDescent="0.15">
      <c r="B249" s="163"/>
      <c r="C249" s="163"/>
      <c r="D249" s="163"/>
      <c r="E249" s="163"/>
      <c r="F249" s="163"/>
    </row>
    <row r="250" spans="2:6" s="21" customFormat="1" ht="19.899999999999999" customHeight="1" x14ac:dyDescent="0.15">
      <c r="B250" s="163"/>
      <c r="C250" s="163"/>
      <c r="D250" s="163"/>
      <c r="E250" s="163"/>
      <c r="F250" s="163"/>
    </row>
    <row r="251" spans="2:6" s="21" customFormat="1" ht="19.899999999999999" customHeight="1" x14ac:dyDescent="0.15">
      <c r="B251" s="163"/>
      <c r="C251" s="163"/>
      <c r="D251" s="163"/>
      <c r="E251" s="163"/>
      <c r="F251" s="163"/>
    </row>
    <row r="252" spans="2:6" s="21" customFormat="1" ht="19.899999999999999" customHeight="1" x14ac:dyDescent="0.15">
      <c r="B252" s="163"/>
      <c r="C252" s="163"/>
      <c r="D252" s="163"/>
      <c r="E252" s="163"/>
      <c r="F252" s="163"/>
    </row>
    <row r="253" spans="2:6" s="21" customFormat="1" ht="19.899999999999999" customHeight="1" x14ac:dyDescent="0.15">
      <c r="B253" s="163"/>
      <c r="C253" s="163"/>
      <c r="D253" s="163"/>
      <c r="E253" s="163"/>
      <c r="F253" s="163"/>
    </row>
    <row r="254" spans="2:6" s="21" customFormat="1" ht="19.899999999999999" customHeight="1" x14ac:dyDescent="0.15">
      <c r="B254" s="163"/>
      <c r="C254" s="163"/>
      <c r="D254" s="163"/>
      <c r="E254" s="163"/>
      <c r="F254" s="163"/>
    </row>
    <row r="255" spans="2:6" s="21" customFormat="1" ht="19.899999999999999" customHeight="1" x14ac:dyDescent="0.15">
      <c r="B255" s="163"/>
      <c r="C255" s="163"/>
      <c r="D255" s="163"/>
      <c r="E255" s="163"/>
      <c r="F255" s="163"/>
    </row>
    <row r="256" spans="2:6" s="21" customFormat="1" ht="19.899999999999999" customHeight="1" x14ac:dyDescent="0.15">
      <c r="B256" s="163"/>
      <c r="C256" s="163"/>
      <c r="D256" s="163"/>
      <c r="E256" s="163"/>
      <c r="F256" s="163"/>
    </row>
    <row r="257" spans="2:6" s="21" customFormat="1" ht="19.899999999999999" customHeight="1" x14ac:dyDescent="0.15">
      <c r="B257" s="163"/>
      <c r="C257" s="163"/>
      <c r="D257" s="163"/>
      <c r="E257" s="163"/>
      <c r="F257" s="163"/>
    </row>
    <row r="258" spans="2:6" s="21" customFormat="1" ht="19.899999999999999" customHeight="1" x14ac:dyDescent="0.15">
      <c r="B258" s="163"/>
      <c r="C258" s="163"/>
      <c r="D258" s="163"/>
      <c r="E258" s="163"/>
      <c r="F258" s="163"/>
    </row>
    <row r="259" spans="2:6" s="21" customFormat="1" ht="19.899999999999999" customHeight="1" x14ac:dyDescent="0.15">
      <c r="B259" s="163"/>
      <c r="C259" s="163"/>
      <c r="D259" s="163"/>
      <c r="E259" s="163"/>
      <c r="F259" s="163"/>
    </row>
    <row r="260" spans="2:6" s="21" customFormat="1" ht="19.899999999999999" customHeight="1" x14ac:dyDescent="0.15">
      <c r="B260" s="163"/>
      <c r="C260" s="163"/>
      <c r="D260" s="163"/>
      <c r="E260" s="163"/>
      <c r="F260" s="163"/>
    </row>
    <row r="261" spans="2:6" s="21" customFormat="1" ht="19.899999999999999" customHeight="1" x14ac:dyDescent="0.15">
      <c r="B261" s="163"/>
      <c r="C261" s="163"/>
      <c r="D261" s="163"/>
      <c r="E261" s="163"/>
      <c r="F261" s="163"/>
    </row>
    <row r="262" spans="2:6" s="21" customFormat="1" ht="19.899999999999999" customHeight="1" x14ac:dyDescent="0.15">
      <c r="B262" s="163"/>
      <c r="C262" s="163"/>
      <c r="D262" s="163"/>
      <c r="E262" s="163"/>
      <c r="F262" s="163"/>
    </row>
    <row r="263" spans="2:6" s="21" customFormat="1" ht="19.899999999999999" customHeight="1" x14ac:dyDescent="0.15">
      <c r="B263" s="163"/>
      <c r="C263" s="163"/>
      <c r="D263" s="163"/>
      <c r="E263" s="163"/>
      <c r="F263" s="163"/>
    </row>
    <row r="264" spans="2:6" s="21" customFormat="1" ht="19.899999999999999" customHeight="1" x14ac:dyDescent="0.15">
      <c r="B264" s="163"/>
      <c r="C264" s="163"/>
      <c r="D264" s="163"/>
      <c r="E264" s="163"/>
      <c r="F264" s="163"/>
    </row>
    <row r="265" spans="2:6" s="21" customFormat="1" ht="19.899999999999999" customHeight="1" x14ac:dyDescent="0.15">
      <c r="B265" s="163"/>
      <c r="C265" s="163"/>
      <c r="D265" s="163"/>
      <c r="E265" s="163"/>
      <c r="F265" s="163"/>
    </row>
    <row r="266" spans="2:6" s="21" customFormat="1" ht="19.899999999999999" customHeight="1" x14ac:dyDescent="0.15">
      <c r="B266" s="163"/>
      <c r="C266" s="163"/>
      <c r="D266" s="163"/>
      <c r="E266" s="163"/>
      <c r="F266" s="163"/>
    </row>
    <row r="267" spans="2:6" s="21" customFormat="1" ht="19.899999999999999" customHeight="1" x14ac:dyDescent="0.15">
      <c r="B267" s="163"/>
      <c r="C267" s="163"/>
      <c r="D267" s="163"/>
      <c r="E267" s="163"/>
      <c r="F267" s="163"/>
    </row>
    <row r="268" spans="2:6" s="21" customFormat="1" ht="19.899999999999999" customHeight="1" x14ac:dyDescent="0.15">
      <c r="B268" s="163"/>
      <c r="C268" s="163"/>
      <c r="D268" s="163"/>
      <c r="E268" s="163"/>
      <c r="F268" s="163"/>
    </row>
    <row r="269" spans="2:6" s="21" customFormat="1" ht="19.899999999999999" customHeight="1" x14ac:dyDescent="0.15">
      <c r="B269" s="163"/>
      <c r="C269" s="163"/>
      <c r="D269" s="163"/>
      <c r="E269" s="163"/>
      <c r="F269" s="163"/>
    </row>
    <row r="270" spans="2:6" s="21" customFormat="1" ht="19.899999999999999" customHeight="1" x14ac:dyDescent="0.15">
      <c r="B270" s="163"/>
      <c r="C270" s="163"/>
      <c r="D270" s="163"/>
      <c r="E270" s="163"/>
      <c r="F270" s="163"/>
    </row>
    <row r="271" spans="2:6" s="21" customFormat="1" ht="19.899999999999999" customHeight="1" x14ac:dyDescent="0.15">
      <c r="B271" s="163"/>
      <c r="C271" s="163"/>
      <c r="D271" s="163"/>
      <c r="E271" s="163"/>
      <c r="F271" s="163"/>
    </row>
    <row r="272" spans="2:6" s="21" customFormat="1" ht="19.899999999999999" customHeight="1" x14ac:dyDescent="0.15">
      <c r="B272" s="163"/>
      <c r="C272" s="163"/>
      <c r="D272" s="163"/>
      <c r="E272" s="163"/>
      <c r="F272" s="163"/>
    </row>
    <row r="273" spans="2:6" s="21" customFormat="1" ht="19.899999999999999" customHeight="1" x14ac:dyDescent="0.15">
      <c r="B273" s="163"/>
      <c r="C273" s="163"/>
      <c r="D273" s="163"/>
      <c r="E273" s="163"/>
      <c r="F273" s="163"/>
    </row>
    <row r="274" spans="2:6" s="21" customFormat="1" ht="19.899999999999999" customHeight="1" x14ac:dyDescent="0.15">
      <c r="B274" s="163"/>
      <c r="C274" s="163"/>
      <c r="D274" s="163"/>
      <c r="E274" s="163"/>
      <c r="F274" s="163"/>
    </row>
    <row r="275" spans="2:6" s="21" customFormat="1" ht="19.899999999999999" customHeight="1" x14ac:dyDescent="0.15">
      <c r="B275" s="163"/>
      <c r="C275" s="163"/>
      <c r="D275" s="163"/>
      <c r="E275" s="163"/>
      <c r="F275" s="163"/>
    </row>
    <row r="276" spans="2:6" s="21" customFormat="1" ht="19.899999999999999" customHeight="1" x14ac:dyDescent="0.15">
      <c r="B276" s="163"/>
      <c r="C276" s="163"/>
      <c r="D276" s="163"/>
      <c r="E276" s="163"/>
      <c r="F276" s="163"/>
    </row>
    <row r="277" spans="2:6" s="21" customFormat="1" ht="19.899999999999999" customHeight="1" x14ac:dyDescent="0.15">
      <c r="B277" s="163"/>
      <c r="C277" s="163"/>
      <c r="D277" s="163"/>
      <c r="E277" s="163"/>
      <c r="F277" s="163"/>
    </row>
    <row r="278" spans="2:6" s="21" customFormat="1" ht="19.899999999999999" customHeight="1" x14ac:dyDescent="0.15">
      <c r="B278" s="163"/>
      <c r="C278" s="163"/>
      <c r="D278" s="163"/>
      <c r="E278" s="163"/>
      <c r="F278" s="163"/>
    </row>
    <row r="279" spans="2:6" s="21" customFormat="1" ht="19.899999999999999" customHeight="1" x14ac:dyDescent="0.15">
      <c r="B279" s="163"/>
      <c r="C279" s="163"/>
      <c r="D279" s="163"/>
      <c r="E279" s="163"/>
      <c r="F279" s="163"/>
    </row>
    <row r="280" spans="2:6" s="21" customFormat="1" ht="19.899999999999999" customHeight="1" x14ac:dyDescent="0.15">
      <c r="B280" s="163"/>
      <c r="C280" s="163"/>
      <c r="D280" s="163"/>
      <c r="E280" s="163"/>
      <c r="F280" s="163"/>
    </row>
    <row r="281" spans="2:6" s="21" customFormat="1" ht="19.899999999999999" customHeight="1" x14ac:dyDescent="0.15">
      <c r="B281" s="163"/>
      <c r="C281" s="163"/>
      <c r="D281" s="163"/>
      <c r="E281" s="163"/>
      <c r="F281" s="163"/>
    </row>
    <row r="282" spans="2:6" s="21" customFormat="1" ht="19.899999999999999" customHeight="1" x14ac:dyDescent="0.15">
      <c r="B282" s="163"/>
      <c r="C282" s="163"/>
      <c r="D282" s="163"/>
      <c r="E282" s="163"/>
      <c r="F282" s="163"/>
    </row>
    <row r="283" spans="2:6" s="21" customFormat="1" ht="19.899999999999999" customHeight="1" x14ac:dyDescent="0.15">
      <c r="B283" s="163"/>
      <c r="C283" s="163"/>
      <c r="D283" s="163"/>
      <c r="E283" s="163"/>
      <c r="F283" s="163"/>
    </row>
    <row r="284" spans="2:6" s="21" customFormat="1" ht="19.899999999999999" customHeight="1" x14ac:dyDescent="0.15">
      <c r="B284" s="163"/>
      <c r="C284" s="163"/>
      <c r="D284" s="163"/>
      <c r="E284" s="163"/>
      <c r="F284" s="163"/>
    </row>
    <row r="285" spans="2:6" s="21" customFormat="1" ht="19.899999999999999" customHeight="1" x14ac:dyDescent="0.15">
      <c r="B285" s="163"/>
      <c r="C285" s="163"/>
      <c r="D285" s="163"/>
      <c r="E285" s="163"/>
      <c r="F285" s="163"/>
    </row>
    <row r="286" spans="2:6" s="21" customFormat="1" ht="19.899999999999999" customHeight="1" x14ac:dyDescent="0.15">
      <c r="B286" s="163"/>
      <c r="C286" s="163"/>
      <c r="D286" s="163"/>
      <c r="E286" s="163"/>
      <c r="F286" s="163"/>
    </row>
    <row r="287" spans="2:6" s="21" customFormat="1" ht="19.899999999999999" customHeight="1" x14ac:dyDescent="0.15">
      <c r="B287" s="163"/>
      <c r="C287" s="163"/>
      <c r="D287" s="163"/>
      <c r="E287" s="163"/>
      <c r="F287" s="163"/>
    </row>
    <row r="288" spans="2:6" s="21" customFormat="1" ht="19.899999999999999" customHeight="1" x14ac:dyDescent="0.15">
      <c r="B288" s="163"/>
      <c r="C288" s="163"/>
      <c r="D288" s="163"/>
      <c r="E288" s="163"/>
      <c r="F288" s="163"/>
    </row>
    <row r="289" spans="2:6" s="21" customFormat="1" ht="19.899999999999999" customHeight="1" x14ac:dyDescent="0.15">
      <c r="B289" s="163"/>
      <c r="C289" s="163"/>
      <c r="D289" s="163"/>
      <c r="E289" s="163"/>
      <c r="F289" s="163"/>
    </row>
    <row r="290" spans="2:6" s="21" customFormat="1" ht="19.899999999999999" customHeight="1" x14ac:dyDescent="0.15">
      <c r="B290" s="163"/>
      <c r="C290" s="163"/>
      <c r="D290" s="163"/>
      <c r="E290" s="163"/>
      <c r="F290" s="163"/>
    </row>
    <row r="291" spans="2:6" s="21" customFormat="1" ht="19.899999999999999" customHeight="1" x14ac:dyDescent="0.15">
      <c r="B291" s="163"/>
      <c r="C291" s="163"/>
      <c r="D291" s="163"/>
      <c r="E291" s="163"/>
      <c r="F291" s="163"/>
    </row>
    <row r="292" spans="2:6" s="21" customFormat="1" ht="19.899999999999999" customHeight="1" x14ac:dyDescent="0.15">
      <c r="B292" s="163"/>
      <c r="C292" s="163"/>
      <c r="D292" s="163"/>
      <c r="E292" s="163"/>
      <c r="F292" s="163"/>
    </row>
    <row r="293" spans="2:6" s="21" customFormat="1" ht="19.899999999999999" customHeight="1" x14ac:dyDescent="0.15">
      <c r="B293" s="163"/>
      <c r="C293" s="163"/>
      <c r="D293" s="163"/>
      <c r="E293" s="163"/>
      <c r="F293" s="163"/>
    </row>
  </sheetData>
  <mergeCells count="1">
    <mergeCell ref="B56:F5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5"/>
  <sheetViews>
    <sheetView topLeftCell="A49" workbookViewId="0">
      <selection activeCell="E54" sqref="E7:E54"/>
    </sheetView>
  </sheetViews>
  <sheetFormatPr defaultColWidth="10.6640625" defaultRowHeight="10.5" x14ac:dyDescent="0.15"/>
  <cols>
    <col min="1" max="1" width="30" style="21" customWidth="1"/>
    <col min="2" max="2" width="107.6640625" style="163" customWidth="1"/>
    <col min="3" max="3" width="12.5" style="163" customWidth="1"/>
    <col min="4" max="4" width="16.33203125" style="163" customWidth="1"/>
    <col min="5" max="5" width="23.6640625" style="163" customWidth="1"/>
    <col min="6" max="6" width="28.5" style="163" customWidth="1"/>
    <col min="7" max="7" width="12.83203125" style="21" customWidth="1"/>
    <col min="8" max="8" width="12.5" style="163" bestFit="1" customWidth="1"/>
    <col min="9" max="16384" width="10.6640625" style="163"/>
  </cols>
  <sheetData>
    <row r="1" spans="1:8" s="121" customFormat="1" ht="37.15" customHeight="1" x14ac:dyDescent="0.15">
      <c r="A1" s="119" t="s">
        <v>113</v>
      </c>
      <c r="B1" s="120"/>
    </row>
    <row r="2" spans="1:8" s="121" customFormat="1" ht="34.15" customHeight="1" x14ac:dyDescent="0.15">
      <c r="A2" s="122" t="s">
        <v>114</v>
      </c>
      <c r="B2" s="123" t="s">
        <v>231</v>
      </c>
    </row>
    <row r="3" spans="1:8" s="121" customFormat="1" ht="34.15" customHeight="1" x14ac:dyDescent="0.15">
      <c r="A3" s="122" t="s">
        <v>20</v>
      </c>
      <c r="B3" s="123" t="s">
        <v>115</v>
      </c>
    </row>
    <row r="4" spans="1:8" s="121" customFormat="1" ht="34.15" customHeight="1" thickBot="1" x14ac:dyDescent="0.2">
      <c r="A4" s="122" t="s">
        <v>26</v>
      </c>
      <c r="B4" s="123"/>
    </row>
    <row r="5" spans="1:8" s="21" customFormat="1" ht="36.75" thickBot="1" x14ac:dyDescent="0.2">
      <c r="A5" s="124" t="s">
        <v>116</v>
      </c>
      <c r="B5" s="125" t="s">
        <v>117</v>
      </c>
      <c r="C5" s="126" t="s">
        <v>0</v>
      </c>
      <c r="D5" s="126" t="s">
        <v>118</v>
      </c>
      <c r="E5" s="126" t="s">
        <v>119</v>
      </c>
      <c r="F5" s="127" t="s">
        <v>120</v>
      </c>
    </row>
    <row r="6" spans="1:8" s="136" customFormat="1" ht="27" customHeight="1" x14ac:dyDescent="0.25">
      <c r="A6" s="128"/>
      <c r="B6" s="129"/>
      <c r="C6" s="130"/>
      <c r="D6" s="131"/>
      <c r="E6" s="132"/>
      <c r="F6" s="133"/>
      <c r="G6" s="134"/>
      <c r="H6" s="135"/>
    </row>
    <row r="7" spans="1:8" s="136" customFormat="1" ht="36" x14ac:dyDescent="0.25">
      <c r="A7" s="137">
        <v>935813</v>
      </c>
      <c r="B7" s="129" t="s">
        <v>121</v>
      </c>
      <c r="C7" s="130" t="s">
        <v>122</v>
      </c>
      <c r="D7" s="131">
        <v>6.96</v>
      </c>
      <c r="E7" s="132"/>
      <c r="F7" s="133">
        <f>D7*E7</f>
        <v>0</v>
      </c>
      <c r="G7" s="134"/>
      <c r="H7" s="135"/>
    </row>
    <row r="8" spans="1:8" s="146" customFormat="1" ht="27" customHeight="1" x14ac:dyDescent="0.25">
      <c r="A8" s="138"/>
      <c r="B8" s="139" t="s">
        <v>183</v>
      </c>
      <c r="C8" s="140" t="s">
        <v>2</v>
      </c>
      <c r="D8" s="141">
        <f>3.6*0.6</f>
        <v>2.16</v>
      </c>
      <c r="E8" s="142"/>
      <c r="F8" s="143"/>
      <c r="G8" s="144"/>
      <c r="H8" s="145"/>
    </row>
    <row r="9" spans="1:8" s="146" customFormat="1" ht="27" customHeight="1" x14ac:dyDescent="0.25">
      <c r="A9" s="138"/>
      <c r="B9" s="139" t="s">
        <v>184</v>
      </c>
      <c r="C9" s="140" t="s">
        <v>2</v>
      </c>
      <c r="D9" s="141">
        <f>6*0.8</f>
        <v>4.8000000000000007</v>
      </c>
      <c r="E9" s="142"/>
      <c r="F9" s="143"/>
      <c r="G9" s="144"/>
      <c r="H9" s="145"/>
    </row>
    <row r="10" spans="1:8" s="136" customFormat="1" ht="27" customHeight="1" x14ac:dyDescent="0.25">
      <c r="A10" s="137">
        <v>966158</v>
      </c>
      <c r="B10" s="129" t="s">
        <v>123</v>
      </c>
      <c r="C10" s="130" t="s">
        <v>124</v>
      </c>
      <c r="D10" s="131">
        <v>1.1160000000000001</v>
      </c>
      <c r="E10" s="132"/>
      <c r="F10" s="133">
        <f>D10*E10</f>
        <v>0</v>
      </c>
      <c r="G10" s="134"/>
      <c r="H10" s="135"/>
    </row>
    <row r="11" spans="1:8" s="146" customFormat="1" ht="27" customHeight="1" x14ac:dyDescent="0.25">
      <c r="A11" s="138"/>
      <c r="B11" s="139" t="s">
        <v>185</v>
      </c>
      <c r="C11" s="140" t="s">
        <v>71</v>
      </c>
      <c r="D11" s="141">
        <f>3.6*0.6*0.1</f>
        <v>0.21600000000000003</v>
      </c>
      <c r="E11" s="142"/>
      <c r="F11" s="143"/>
      <c r="G11" s="144"/>
      <c r="H11" s="145"/>
    </row>
    <row r="12" spans="1:8" s="146" customFormat="1" ht="27" customHeight="1" x14ac:dyDescent="0.25">
      <c r="A12" s="138"/>
      <c r="B12" s="139" t="s">
        <v>186</v>
      </c>
      <c r="C12" s="140" t="s">
        <v>71</v>
      </c>
      <c r="D12" s="141">
        <f>6*0.8*0.1</f>
        <v>0.48000000000000009</v>
      </c>
      <c r="E12" s="142"/>
      <c r="F12" s="143"/>
      <c r="G12" s="144"/>
      <c r="H12" s="145"/>
    </row>
    <row r="13" spans="1:8" s="146" customFormat="1" ht="27" customHeight="1" x14ac:dyDescent="0.25">
      <c r="A13" s="138"/>
      <c r="B13" s="139" t="s">
        <v>156</v>
      </c>
      <c r="C13" s="140" t="s">
        <v>71</v>
      </c>
      <c r="D13" s="141">
        <f>6*0.7*0.1</f>
        <v>0.41999999999999993</v>
      </c>
      <c r="E13" s="142"/>
      <c r="F13" s="143"/>
      <c r="G13" s="144"/>
      <c r="H13" s="145"/>
    </row>
    <row r="14" spans="1:8" s="136" customFormat="1" ht="36" x14ac:dyDescent="0.25">
      <c r="A14" s="137">
        <v>967118</v>
      </c>
      <c r="B14" s="129" t="s">
        <v>127</v>
      </c>
      <c r="C14" s="130" t="s">
        <v>71</v>
      </c>
      <c r="D14" s="131">
        <v>0.54</v>
      </c>
      <c r="E14" s="132"/>
      <c r="F14" s="133">
        <f>D14*E14</f>
        <v>0</v>
      </c>
      <c r="G14" s="134"/>
      <c r="H14" s="135"/>
    </row>
    <row r="15" spans="1:8" s="146" customFormat="1" ht="27" customHeight="1" x14ac:dyDescent="0.25">
      <c r="A15" s="138"/>
      <c r="B15" s="139" t="s">
        <v>157</v>
      </c>
      <c r="C15" s="140" t="s">
        <v>71</v>
      </c>
      <c r="D15" s="141">
        <f>6*0.6*0.15</f>
        <v>0.53999999999999992</v>
      </c>
      <c r="E15" s="142"/>
      <c r="F15" s="143"/>
      <c r="G15" s="144"/>
      <c r="H15" s="145"/>
    </row>
    <row r="16" spans="1:8" s="136" customFormat="1" ht="27" customHeight="1" x14ac:dyDescent="0.25">
      <c r="A16" s="137" t="s">
        <v>129</v>
      </c>
      <c r="B16" s="129" t="s">
        <v>130</v>
      </c>
      <c r="C16" s="130" t="s">
        <v>131</v>
      </c>
      <c r="D16" s="131">
        <v>3.6429999999999998</v>
      </c>
      <c r="E16" s="132"/>
      <c r="F16" s="133">
        <f>ROUND(E16*D16,2)</f>
        <v>0</v>
      </c>
      <c r="G16" s="134"/>
      <c r="H16" s="135"/>
    </row>
    <row r="17" spans="1:8" s="146" customFormat="1" ht="27" customHeight="1" x14ac:dyDescent="0.25">
      <c r="A17" s="138"/>
      <c r="B17" s="139" t="s">
        <v>187</v>
      </c>
      <c r="C17" s="140" t="s">
        <v>3</v>
      </c>
      <c r="D17" s="141">
        <f>(1.116+0.54)*2.2</f>
        <v>3.6432000000000007</v>
      </c>
      <c r="E17" s="142"/>
      <c r="F17" s="143"/>
      <c r="G17" s="144"/>
      <c r="H17" s="145"/>
    </row>
    <row r="18" spans="1:8" s="136" customFormat="1" ht="36" x14ac:dyDescent="0.25">
      <c r="A18" s="137">
        <v>935212</v>
      </c>
      <c r="B18" s="129" t="s">
        <v>133</v>
      </c>
      <c r="C18" s="130" t="s">
        <v>134</v>
      </c>
      <c r="D18" s="131">
        <v>6</v>
      </c>
      <c r="E18" s="132"/>
      <c r="F18" s="133">
        <f>ROUND(E18*D18,2)</f>
        <v>0</v>
      </c>
      <c r="G18" s="134"/>
      <c r="H18" s="135"/>
    </row>
    <row r="19" spans="1:8" s="136" customFormat="1" ht="27" customHeight="1" x14ac:dyDescent="0.25">
      <c r="A19" s="137">
        <v>631324</v>
      </c>
      <c r="B19" s="129" t="s">
        <v>159</v>
      </c>
      <c r="C19" s="130" t="s">
        <v>124</v>
      </c>
      <c r="D19" s="131">
        <v>1.35</v>
      </c>
      <c r="E19" s="132"/>
      <c r="F19" s="133">
        <f>ROUND(E19*D19,2)</f>
        <v>0</v>
      </c>
      <c r="G19" s="134"/>
      <c r="H19" s="135"/>
    </row>
    <row r="20" spans="1:8" s="146" customFormat="1" ht="27" customHeight="1" x14ac:dyDescent="0.25">
      <c r="A20" s="138"/>
      <c r="B20" s="139" t="s">
        <v>188</v>
      </c>
      <c r="C20" s="140" t="s">
        <v>71</v>
      </c>
      <c r="D20" s="141">
        <f>6*0.8*0.15</f>
        <v>0.72000000000000008</v>
      </c>
      <c r="E20" s="142"/>
      <c r="F20" s="143"/>
      <c r="G20" s="144"/>
      <c r="H20" s="145"/>
    </row>
    <row r="21" spans="1:8" s="146" customFormat="1" ht="27" customHeight="1" x14ac:dyDescent="0.25">
      <c r="A21" s="138"/>
      <c r="B21" s="139" t="s">
        <v>162</v>
      </c>
      <c r="C21" s="140" t="s">
        <v>71</v>
      </c>
      <c r="D21" s="141">
        <f>6*0.7*0.15</f>
        <v>0.62999999999999989</v>
      </c>
      <c r="E21" s="142"/>
      <c r="F21" s="143"/>
      <c r="G21" s="144"/>
      <c r="H21" s="145"/>
    </row>
    <row r="22" spans="1:8" s="136" customFormat="1" ht="27" customHeight="1" x14ac:dyDescent="0.25">
      <c r="A22" s="137">
        <v>631366</v>
      </c>
      <c r="B22" s="129" t="s">
        <v>163</v>
      </c>
      <c r="C22" s="130" t="s">
        <v>131</v>
      </c>
      <c r="D22" s="131">
        <v>0.13500000000000001</v>
      </c>
      <c r="E22" s="132"/>
      <c r="F22" s="133">
        <f>ROUND(E22*D22,2)</f>
        <v>0</v>
      </c>
      <c r="G22" s="134"/>
      <c r="H22" s="135"/>
    </row>
    <row r="23" spans="1:8" s="146" customFormat="1" ht="27" customHeight="1" x14ac:dyDescent="0.25">
      <c r="A23" s="138"/>
      <c r="B23" s="139" t="s">
        <v>189</v>
      </c>
      <c r="C23" s="140" t="s">
        <v>3</v>
      </c>
      <c r="D23" s="141">
        <f>1.35*0.1</f>
        <v>0.13500000000000001</v>
      </c>
      <c r="E23" s="142"/>
      <c r="F23" s="143"/>
      <c r="G23" s="144"/>
      <c r="H23" s="145"/>
    </row>
    <row r="24" spans="1:8" s="136" customFormat="1" ht="27" customHeight="1" x14ac:dyDescent="0.25">
      <c r="A24" s="137">
        <v>55610</v>
      </c>
      <c r="B24" s="129" t="s">
        <v>147</v>
      </c>
      <c r="C24" s="130" t="s">
        <v>71</v>
      </c>
      <c r="D24" s="131">
        <v>17.597999999999999</v>
      </c>
      <c r="E24" s="132"/>
      <c r="F24" s="133">
        <f>ROUND(E24*D24,2)</f>
        <v>0</v>
      </c>
      <c r="G24" s="134"/>
      <c r="H24" s="135"/>
    </row>
    <row r="25" spans="1:8" s="146" customFormat="1" ht="27" customHeight="1" x14ac:dyDescent="0.25">
      <c r="A25" s="138"/>
      <c r="B25" s="139" t="s">
        <v>190</v>
      </c>
      <c r="C25" s="140" t="s">
        <v>71</v>
      </c>
      <c r="D25" s="141">
        <f>3.6*0.6*0.3</f>
        <v>0.64800000000000002</v>
      </c>
      <c r="E25" s="142"/>
      <c r="F25" s="143"/>
      <c r="G25" s="144"/>
      <c r="H25" s="145"/>
    </row>
    <row r="26" spans="1:8" s="146" customFormat="1" ht="27" customHeight="1" x14ac:dyDescent="0.25">
      <c r="A26" s="138"/>
      <c r="B26" s="139" t="s">
        <v>191</v>
      </c>
      <c r="C26" s="140" t="s">
        <v>71</v>
      </c>
      <c r="D26" s="141">
        <f>6*0.8*0.55</f>
        <v>2.6400000000000006</v>
      </c>
      <c r="E26" s="142"/>
      <c r="F26" s="143"/>
      <c r="G26" s="144"/>
      <c r="H26" s="145"/>
    </row>
    <row r="27" spans="1:8" s="146" customFormat="1" ht="27" customHeight="1" x14ac:dyDescent="0.25">
      <c r="A27" s="138"/>
      <c r="B27" s="139" t="s">
        <v>166</v>
      </c>
      <c r="C27" s="140" t="s">
        <v>71</v>
      </c>
      <c r="D27" s="141">
        <f>6*0.7*0.55</f>
        <v>2.3099999999999996</v>
      </c>
      <c r="E27" s="142"/>
      <c r="F27" s="143"/>
      <c r="G27" s="144"/>
      <c r="H27" s="145"/>
    </row>
    <row r="28" spans="1:8" s="146" customFormat="1" ht="27" customHeight="1" x14ac:dyDescent="0.25">
      <c r="A28" s="138"/>
      <c r="B28" s="139" t="s">
        <v>192</v>
      </c>
      <c r="C28" s="140" t="s">
        <v>71</v>
      </c>
      <c r="D28" s="141">
        <f>6*2*1</f>
        <v>12</v>
      </c>
      <c r="E28" s="142"/>
      <c r="F28" s="143"/>
      <c r="G28" s="144"/>
      <c r="H28" s="145"/>
    </row>
    <row r="29" spans="1:8" s="136" customFormat="1" ht="27" customHeight="1" x14ac:dyDescent="0.25">
      <c r="A29" s="137">
        <v>55198</v>
      </c>
      <c r="B29" s="129" t="s">
        <v>148</v>
      </c>
      <c r="C29" s="130" t="s">
        <v>71</v>
      </c>
      <c r="D29" s="131">
        <v>17.597999999999999</v>
      </c>
      <c r="E29" s="132"/>
      <c r="F29" s="133">
        <f>ROUND(E29*D29,2)</f>
        <v>0</v>
      </c>
      <c r="G29" s="134"/>
      <c r="H29" s="135"/>
    </row>
    <row r="30" spans="1:8" s="136" customFormat="1" ht="27" customHeight="1" x14ac:dyDescent="0.25">
      <c r="A30" s="137">
        <v>55198</v>
      </c>
      <c r="B30" s="129" t="s">
        <v>149</v>
      </c>
      <c r="C30" s="130" t="s">
        <v>71</v>
      </c>
      <c r="D30" s="131">
        <v>175.98</v>
      </c>
      <c r="E30" s="132"/>
      <c r="F30" s="133">
        <f>ROUND(E30*D30,2)</f>
        <v>0</v>
      </c>
      <c r="G30" s="134"/>
      <c r="H30" s="135"/>
    </row>
    <row r="31" spans="1:8" s="136" customFormat="1" ht="27" customHeight="1" x14ac:dyDescent="0.25">
      <c r="A31" s="137">
        <v>55198</v>
      </c>
      <c r="B31" s="129" t="s">
        <v>150</v>
      </c>
      <c r="C31" s="130" t="s">
        <v>3</v>
      </c>
      <c r="D31" s="131">
        <v>35.195999999999998</v>
      </c>
      <c r="E31" s="132"/>
      <c r="F31" s="133">
        <f>ROUND(E31*D31,2)</f>
        <v>0</v>
      </c>
      <c r="G31" s="134"/>
      <c r="H31" s="135"/>
    </row>
    <row r="32" spans="1:8" s="146" customFormat="1" ht="27" customHeight="1" x14ac:dyDescent="0.25">
      <c r="A32" s="138"/>
      <c r="B32" s="139" t="s">
        <v>193</v>
      </c>
      <c r="C32" s="140" t="s">
        <v>3</v>
      </c>
      <c r="D32" s="141">
        <f>17.598*2</f>
        <v>35.195999999999998</v>
      </c>
      <c r="E32" s="142"/>
      <c r="F32" s="143"/>
      <c r="G32" s="144"/>
      <c r="H32" s="145"/>
    </row>
    <row r="33" spans="1:8" s="136" customFormat="1" ht="27" customHeight="1" x14ac:dyDescent="0.25">
      <c r="A33" s="137">
        <v>22342</v>
      </c>
      <c r="B33" s="129" t="s">
        <v>151</v>
      </c>
      <c r="C33" s="130" t="s">
        <v>2</v>
      </c>
      <c r="D33" s="131">
        <v>42.48</v>
      </c>
      <c r="E33" s="132"/>
      <c r="F33" s="133">
        <f>ROUND(E33*D33,2)</f>
        <v>0</v>
      </c>
      <c r="G33" s="134"/>
      <c r="H33" s="135"/>
    </row>
    <row r="34" spans="1:8" s="146" customFormat="1" ht="27" customHeight="1" x14ac:dyDescent="0.25">
      <c r="A34" s="138"/>
      <c r="B34" s="139" t="s">
        <v>194</v>
      </c>
      <c r="C34" s="140" t="s">
        <v>2</v>
      </c>
      <c r="D34" s="141">
        <f>3.6*0.6*3</f>
        <v>6.48</v>
      </c>
      <c r="E34" s="142"/>
      <c r="F34" s="143"/>
      <c r="G34" s="144"/>
      <c r="H34" s="145"/>
    </row>
    <row r="35" spans="1:8" s="146" customFormat="1" ht="27" customHeight="1" x14ac:dyDescent="0.25">
      <c r="A35" s="138"/>
      <c r="B35" s="139" t="s">
        <v>195</v>
      </c>
      <c r="C35" s="140" t="s">
        <v>2</v>
      </c>
      <c r="D35" s="141">
        <f>6*0.8*4</f>
        <v>19.200000000000003</v>
      </c>
      <c r="E35" s="142"/>
      <c r="F35" s="143"/>
      <c r="G35" s="144"/>
      <c r="H35" s="145"/>
    </row>
    <row r="36" spans="1:8" s="146" customFormat="1" ht="27" customHeight="1" x14ac:dyDescent="0.25">
      <c r="A36" s="138"/>
      <c r="B36" s="139" t="s">
        <v>170</v>
      </c>
      <c r="C36" s="140" t="s">
        <v>2</v>
      </c>
      <c r="D36" s="141">
        <f>6*0.7*4</f>
        <v>16.799999999999997</v>
      </c>
      <c r="E36" s="142"/>
      <c r="F36" s="143"/>
      <c r="G36" s="144"/>
      <c r="H36" s="145"/>
    </row>
    <row r="37" spans="1:8" s="136" customFormat="1" ht="27" customHeight="1" x14ac:dyDescent="0.25">
      <c r="A37" s="137">
        <v>261512</v>
      </c>
      <c r="B37" s="129" t="s">
        <v>171</v>
      </c>
      <c r="C37" s="130" t="s">
        <v>134</v>
      </c>
      <c r="D37" s="131">
        <v>21.6</v>
      </c>
      <c r="E37" s="132"/>
      <c r="F37" s="133">
        <f>ROUND(E37*D37,2)</f>
        <v>0</v>
      </c>
      <c r="G37" s="134"/>
      <c r="H37" s="135"/>
    </row>
    <row r="38" spans="1:8" s="146" customFormat="1" ht="27" customHeight="1" x14ac:dyDescent="0.25">
      <c r="A38" s="138"/>
      <c r="B38" s="139" t="s">
        <v>172</v>
      </c>
      <c r="C38" s="140" t="s">
        <v>134</v>
      </c>
      <c r="D38" s="141">
        <f>12*2*0.9</f>
        <v>21.6</v>
      </c>
      <c r="E38" s="142"/>
      <c r="F38" s="143"/>
      <c r="G38" s="144"/>
      <c r="H38" s="145"/>
    </row>
    <row r="39" spans="1:8" s="136" customFormat="1" ht="27" customHeight="1" x14ac:dyDescent="0.25">
      <c r="A39" s="137" t="s">
        <v>173</v>
      </c>
      <c r="B39" s="129" t="s">
        <v>174</v>
      </c>
      <c r="C39" s="130" t="s">
        <v>134</v>
      </c>
      <c r="D39" s="131">
        <v>24</v>
      </c>
      <c r="E39" s="132"/>
      <c r="F39" s="133">
        <f>ROUND(E39*D39,2)</f>
        <v>0</v>
      </c>
      <c r="G39" s="134"/>
      <c r="H39" s="135"/>
    </row>
    <row r="40" spans="1:8" s="146" customFormat="1" ht="27" customHeight="1" x14ac:dyDescent="0.25">
      <c r="A40" s="138"/>
      <c r="B40" s="139" t="s">
        <v>175</v>
      </c>
      <c r="C40" s="140" t="s">
        <v>134</v>
      </c>
      <c r="D40" s="141">
        <f>12*2*1</f>
        <v>24</v>
      </c>
      <c r="E40" s="142"/>
      <c r="F40" s="143"/>
      <c r="G40" s="144"/>
      <c r="H40" s="145"/>
    </row>
    <row r="41" spans="1:8" s="136" customFormat="1" ht="27" customHeight="1" x14ac:dyDescent="0.25">
      <c r="A41" s="137">
        <v>272325</v>
      </c>
      <c r="B41" s="129" t="s">
        <v>176</v>
      </c>
      <c r="C41" s="130" t="s">
        <v>124</v>
      </c>
      <c r="D41" s="131">
        <v>3</v>
      </c>
      <c r="E41" s="132"/>
      <c r="F41" s="133">
        <f>ROUND(E41*D41,2)</f>
        <v>0</v>
      </c>
      <c r="G41" s="134"/>
      <c r="H41" s="135"/>
    </row>
    <row r="42" spans="1:8" s="136" customFormat="1" ht="27" customHeight="1" x14ac:dyDescent="0.25">
      <c r="A42" s="137">
        <v>272365</v>
      </c>
      <c r="B42" s="129" t="s">
        <v>177</v>
      </c>
      <c r="C42" s="130" t="s">
        <v>131</v>
      </c>
      <c r="D42" s="131">
        <v>0.3</v>
      </c>
      <c r="E42" s="132"/>
      <c r="F42" s="133">
        <f>ROUND(E42*D42,2)</f>
        <v>0</v>
      </c>
      <c r="G42" s="134"/>
      <c r="H42" s="135"/>
    </row>
    <row r="43" spans="1:8" s="146" customFormat="1" ht="27" customHeight="1" x14ac:dyDescent="0.25">
      <c r="A43" s="138"/>
      <c r="B43" s="139" t="s">
        <v>196</v>
      </c>
      <c r="C43" s="140" t="s">
        <v>3</v>
      </c>
      <c r="D43" s="141">
        <f>3*0.1</f>
        <v>0.30000000000000004</v>
      </c>
      <c r="E43" s="142"/>
      <c r="F43" s="143"/>
      <c r="G43" s="144"/>
      <c r="H43" s="145"/>
    </row>
    <row r="44" spans="1:8" s="136" customFormat="1" ht="27" customHeight="1" x14ac:dyDescent="0.25">
      <c r="A44" s="137">
        <v>17180</v>
      </c>
      <c r="B44" s="129" t="s">
        <v>137</v>
      </c>
      <c r="C44" s="130" t="s">
        <v>124</v>
      </c>
      <c r="D44" s="131">
        <v>12</v>
      </c>
      <c r="E44" s="132"/>
      <c r="F44" s="133">
        <f>ROUND(E44*D44,2)</f>
        <v>0</v>
      </c>
      <c r="G44" s="134"/>
      <c r="H44" s="135"/>
    </row>
    <row r="45" spans="1:8" s="146" customFormat="1" ht="27" customHeight="1" x14ac:dyDescent="0.25">
      <c r="A45" s="138"/>
      <c r="B45" s="139" t="s">
        <v>197</v>
      </c>
      <c r="C45" s="140" t="s">
        <v>71</v>
      </c>
      <c r="D45" s="141">
        <f>6*2*1</f>
        <v>12</v>
      </c>
      <c r="E45" s="142"/>
      <c r="F45" s="143"/>
      <c r="G45" s="144"/>
      <c r="H45" s="145"/>
    </row>
    <row r="46" spans="1:8" s="146" customFormat="1" ht="27" customHeight="1" x14ac:dyDescent="0.25">
      <c r="A46" s="137">
        <v>18110</v>
      </c>
      <c r="B46" s="129" t="s">
        <v>139</v>
      </c>
      <c r="C46" s="130" t="s">
        <v>122</v>
      </c>
      <c r="D46" s="131">
        <v>23.16</v>
      </c>
      <c r="E46" s="132"/>
      <c r="F46" s="133">
        <f>ROUND(E46*D46,2)</f>
        <v>0</v>
      </c>
      <c r="G46" s="144"/>
      <c r="H46" s="145"/>
    </row>
    <row r="47" spans="1:8" s="146" customFormat="1" ht="27" customHeight="1" x14ac:dyDescent="0.25">
      <c r="A47" s="138"/>
      <c r="B47" s="139" t="s">
        <v>198</v>
      </c>
      <c r="C47" s="140" t="s">
        <v>2</v>
      </c>
      <c r="D47" s="141">
        <f>3.6*0.6</f>
        <v>2.16</v>
      </c>
      <c r="E47" s="142"/>
      <c r="F47" s="143"/>
      <c r="G47" s="144"/>
      <c r="H47" s="145"/>
    </row>
    <row r="48" spans="1:8" s="146" customFormat="1" ht="27" customHeight="1" x14ac:dyDescent="0.25">
      <c r="A48" s="138"/>
      <c r="B48" s="139" t="s">
        <v>184</v>
      </c>
      <c r="C48" s="140" t="s">
        <v>2</v>
      </c>
      <c r="D48" s="141">
        <f>6*0.8</f>
        <v>4.8000000000000007</v>
      </c>
      <c r="E48" s="142"/>
      <c r="F48" s="143"/>
      <c r="G48" s="144"/>
      <c r="H48" s="145"/>
    </row>
    <row r="49" spans="1:8" s="146" customFormat="1" ht="27" customHeight="1" x14ac:dyDescent="0.25">
      <c r="A49" s="138"/>
      <c r="B49" s="139" t="s">
        <v>180</v>
      </c>
      <c r="C49" s="140" t="s">
        <v>2</v>
      </c>
      <c r="D49" s="141">
        <f>6*0.7</f>
        <v>4.1999999999999993</v>
      </c>
      <c r="E49" s="142"/>
      <c r="F49" s="143"/>
      <c r="G49" s="144"/>
      <c r="H49" s="145"/>
    </row>
    <row r="50" spans="1:8" s="146" customFormat="1" ht="27" customHeight="1" x14ac:dyDescent="0.25">
      <c r="A50" s="138"/>
      <c r="B50" s="139" t="s">
        <v>199</v>
      </c>
      <c r="C50" s="140" t="s">
        <v>2</v>
      </c>
      <c r="D50" s="141">
        <f>6*2</f>
        <v>12</v>
      </c>
      <c r="E50" s="142"/>
      <c r="F50" s="143"/>
      <c r="G50" s="144"/>
      <c r="H50" s="145"/>
    </row>
    <row r="51" spans="1:8" s="136" customFormat="1" ht="27" customHeight="1" x14ac:dyDescent="0.25">
      <c r="A51" s="137">
        <v>18222</v>
      </c>
      <c r="B51" s="129" t="s">
        <v>141</v>
      </c>
      <c r="C51" s="130" t="s">
        <v>122</v>
      </c>
      <c r="D51" s="131">
        <v>12</v>
      </c>
      <c r="E51" s="132"/>
      <c r="F51" s="133">
        <f>ROUND(E51*D51,2)</f>
        <v>0</v>
      </c>
      <c r="G51" s="134"/>
      <c r="H51" s="135"/>
    </row>
    <row r="52" spans="1:8" s="136" customFormat="1" ht="27" customHeight="1" x14ac:dyDescent="0.25">
      <c r="A52" s="137" t="s">
        <v>142</v>
      </c>
      <c r="B52" s="129" t="s">
        <v>143</v>
      </c>
      <c r="C52" s="130" t="s">
        <v>131</v>
      </c>
      <c r="D52" s="131">
        <v>3.24</v>
      </c>
      <c r="E52" s="132"/>
      <c r="F52" s="133">
        <f>ROUND(E52*D52,2)</f>
        <v>0</v>
      </c>
      <c r="G52" s="134"/>
      <c r="H52" s="135"/>
    </row>
    <row r="53" spans="1:8" s="146" customFormat="1" ht="27" customHeight="1" x14ac:dyDescent="0.25">
      <c r="A53" s="138"/>
      <c r="B53" s="139" t="s">
        <v>200</v>
      </c>
      <c r="C53" s="140" t="s">
        <v>3</v>
      </c>
      <c r="D53" s="141">
        <f>12*0.15*1.8</f>
        <v>3.2399999999999998</v>
      </c>
      <c r="E53" s="142"/>
      <c r="F53" s="143"/>
      <c r="G53" s="144"/>
      <c r="H53" s="145"/>
    </row>
    <row r="54" spans="1:8" s="136" customFormat="1" ht="27" customHeight="1" x14ac:dyDescent="0.25">
      <c r="A54" s="137">
        <v>18241</v>
      </c>
      <c r="B54" s="129" t="s">
        <v>145</v>
      </c>
      <c r="C54" s="130" t="s">
        <v>122</v>
      </c>
      <c r="D54" s="131">
        <v>12</v>
      </c>
      <c r="E54" s="132"/>
      <c r="F54" s="133">
        <f>ROUND(E54*D54,2)</f>
        <v>0</v>
      </c>
      <c r="G54" s="134"/>
      <c r="H54" s="135"/>
    </row>
    <row r="55" spans="1:8" s="136" customFormat="1" ht="39" customHeight="1" thickBot="1" x14ac:dyDescent="0.3">
      <c r="A55" s="147"/>
      <c r="B55" s="148"/>
      <c r="C55" s="149"/>
      <c r="D55" s="150"/>
      <c r="E55" s="151"/>
      <c r="F55" s="152"/>
      <c r="G55" s="134"/>
      <c r="H55" s="135"/>
    </row>
    <row r="56" spans="1:8" s="157" customFormat="1" ht="29.45" customHeight="1" x14ac:dyDescent="0.15">
      <c r="A56" s="153"/>
      <c r="B56" s="154" t="s">
        <v>146</v>
      </c>
      <c r="C56" s="154"/>
      <c r="D56" s="155"/>
      <c r="E56" s="155"/>
      <c r="F56" s="156">
        <f>SUM(F6:F55)</f>
        <v>0</v>
      </c>
    </row>
    <row r="57" spans="1:8" s="158" customFormat="1" ht="31.5" customHeight="1" x14ac:dyDescent="0.15">
      <c r="B57" s="159"/>
      <c r="C57" s="160"/>
      <c r="E57" s="161"/>
      <c r="F57" s="162"/>
    </row>
    <row r="58" spans="1:8" ht="51" customHeight="1" x14ac:dyDescent="0.15">
      <c r="B58" s="226"/>
      <c r="C58" s="226"/>
      <c r="D58" s="226"/>
      <c r="E58" s="226"/>
      <c r="F58" s="226"/>
    </row>
    <row r="59" spans="1:8" ht="19.899999999999999" customHeight="1" x14ac:dyDescent="0.15"/>
    <row r="60" spans="1:8" ht="19.899999999999999" customHeight="1" x14ac:dyDescent="0.15"/>
    <row r="61" spans="1:8" ht="19.899999999999999" customHeight="1" x14ac:dyDescent="0.15"/>
    <row r="62" spans="1:8" ht="19.899999999999999" customHeight="1" x14ac:dyDescent="0.15"/>
    <row r="63" spans="1:8" ht="19.899999999999999" customHeight="1" x14ac:dyDescent="0.15"/>
    <row r="64" spans="1:8" ht="19.899999999999999" customHeight="1" x14ac:dyDescent="0.15"/>
    <row r="65" spans="2:8" ht="19.899999999999999" customHeight="1" x14ac:dyDescent="0.15"/>
    <row r="66" spans="2:8" ht="19.899999999999999" customHeight="1" x14ac:dyDescent="0.15"/>
    <row r="67" spans="2:8" ht="19.899999999999999" customHeight="1" x14ac:dyDescent="0.15"/>
    <row r="68" spans="2:8" ht="19.899999999999999" customHeight="1" x14ac:dyDescent="0.15"/>
    <row r="69" spans="2:8" ht="19.899999999999999" customHeight="1" x14ac:dyDescent="0.15"/>
    <row r="70" spans="2:8" ht="19.899999999999999" customHeight="1" x14ac:dyDescent="0.15"/>
    <row r="71" spans="2:8" s="21" customFormat="1" ht="19.899999999999999" customHeight="1" x14ac:dyDescent="0.15">
      <c r="B71" s="163"/>
      <c r="C71" s="163"/>
      <c r="D71" s="163"/>
      <c r="E71" s="163"/>
      <c r="F71" s="163"/>
      <c r="H71" s="163"/>
    </row>
    <row r="72" spans="2:8" s="21" customFormat="1" ht="19.899999999999999" customHeight="1" x14ac:dyDescent="0.15">
      <c r="B72" s="163"/>
      <c r="C72" s="163"/>
      <c r="D72" s="163"/>
      <c r="E72" s="163"/>
      <c r="F72" s="163"/>
      <c r="H72" s="163"/>
    </row>
    <row r="73" spans="2:8" s="21" customFormat="1" ht="19.899999999999999" customHeight="1" x14ac:dyDescent="0.15">
      <c r="B73" s="163"/>
      <c r="C73" s="163"/>
      <c r="D73" s="163"/>
      <c r="E73" s="163"/>
      <c r="F73" s="163"/>
      <c r="H73" s="163"/>
    </row>
    <row r="74" spans="2:8" s="21" customFormat="1" ht="19.899999999999999" customHeight="1" x14ac:dyDescent="0.15">
      <c r="B74" s="163"/>
      <c r="C74" s="163"/>
      <c r="D74" s="163"/>
      <c r="E74" s="163"/>
      <c r="F74" s="163"/>
      <c r="H74" s="163"/>
    </row>
    <row r="75" spans="2:8" s="21" customFormat="1" ht="19.899999999999999" customHeight="1" x14ac:dyDescent="0.15">
      <c r="B75" s="163"/>
      <c r="C75" s="163"/>
      <c r="D75" s="163"/>
      <c r="E75" s="163"/>
      <c r="F75" s="163"/>
      <c r="H75" s="163"/>
    </row>
    <row r="76" spans="2:8" s="21" customFormat="1" ht="19.899999999999999" customHeight="1" x14ac:dyDescent="0.15">
      <c r="B76" s="163"/>
      <c r="C76" s="163"/>
      <c r="D76" s="163"/>
      <c r="E76" s="163"/>
      <c r="F76" s="163"/>
      <c r="H76" s="163"/>
    </row>
    <row r="77" spans="2:8" s="21" customFormat="1" ht="19.899999999999999" customHeight="1" x14ac:dyDescent="0.15">
      <c r="B77" s="163"/>
      <c r="C77" s="163"/>
      <c r="D77" s="163"/>
      <c r="E77" s="163"/>
      <c r="F77" s="163"/>
      <c r="H77" s="163"/>
    </row>
    <row r="78" spans="2:8" s="21" customFormat="1" ht="19.899999999999999" customHeight="1" x14ac:dyDescent="0.15">
      <c r="B78" s="163"/>
      <c r="C78" s="163"/>
      <c r="D78" s="163"/>
      <c r="E78" s="163"/>
      <c r="F78" s="163"/>
      <c r="H78" s="163"/>
    </row>
    <row r="79" spans="2:8" s="21" customFormat="1" ht="19.899999999999999" customHeight="1" x14ac:dyDescent="0.15">
      <c r="B79" s="163"/>
      <c r="C79" s="163"/>
      <c r="D79" s="163"/>
      <c r="E79" s="163"/>
      <c r="F79" s="163"/>
      <c r="H79" s="163"/>
    </row>
    <row r="80" spans="2:8" s="21" customFormat="1" ht="19.899999999999999" customHeight="1" x14ac:dyDescent="0.15">
      <c r="B80" s="163"/>
      <c r="C80" s="163"/>
      <c r="D80" s="163"/>
      <c r="E80" s="163"/>
      <c r="F80" s="163"/>
      <c r="H80" s="163"/>
    </row>
    <row r="81" spans="2:8" s="21" customFormat="1" ht="19.899999999999999" customHeight="1" x14ac:dyDescent="0.15">
      <c r="B81" s="163"/>
      <c r="C81" s="163"/>
      <c r="D81" s="163"/>
      <c r="E81" s="163"/>
      <c r="F81" s="163"/>
      <c r="H81" s="163"/>
    </row>
    <row r="82" spans="2:8" s="21" customFormat="1" ht="19.899999999999999" customHeight="1" x14ac:dyDescent="0.15">
      <c r="B82" s="163"/>
      <c r="C82" s="163"/>
      <c r="D82" s="163"/>
      <c r="E82" s="163"/>
      <c r="F82" s="163"/>
      <c r="H82" s="163"/>
    </row>
    <row r="83" spans="2:8" s="21" customFormat="1" ht="19.899999999999999" customHeight="1" x14ac:dyDescent="0.15">
      <c r="B83" s="163"/>
      <c r="C83" s="163"/>
      <c r="D83" s="163"/>
      <c r="E83" s="163"/>
      <c r="F83" s="163"/>
      <c r="H83" s="163"/>
    </row>
    <row r="84" spans="2:8" s="21" customFormat="1" ht="19.899999999999999" customHeight="1" x14ac:dyDescent="0.15">
      <c r="B84" s="163"/>
      <c r="C84" s="163"/>
      <c r="D84" s="163"/>
      <c r="E84" s="163"/>
      <c r="F84" s="163"/>
      <c r="H84" s="163"/>
    </row>
    <row r="85" spans="2:8" s="21" customFormat="1" ht="19.899999999999999" customHeight="1" x14ac:dyDescent="0.15">
      <c r="B85" s="163"/>
      <c r="C85" s="163"/>
      <c r="D85" s="163"/>
      <c r="E85" s="163"/>
      <c r="F85" s="163"/>
      <c r="H85" s="163"/>
    </row>
    <row r="86" spans="2:8" s="21" customFormat="1" ht="19.899999999999999" customHeight="1" x14ac:dyDescent="0.15">
      <c r="B86" s="163"/>
      <c r="C86" s="163"/>
      <c r="D86" s="163"/>
      <c r="E86" s="163"/>
      <c r="F86" s="163"/>
      <c r="H86" s="163"/>
    </row>
    <row r="87" spans="2:8" s="21" customFormat="1" ht="19.899999999999999" customHeight="1" x14ac:dyDescent="0.15">
      <c r="B87" s="163"/>
      <c r="C87" s="163"/>
      <c r="D87" s="163"/>
      <c r="E87" s="163"/>
      <c r="F87" s="163"/>
      <c r="H87" s="163"/>
    </row>
    <row r="88" spans="2:8" s="21" customFormat="1" ht="19.899999999999999" customHeight="1" x14ac:dyDescent="0.15">
      <c r="B88" s="163"/>
      <c r="C88" s="163"/>
      <c r="D88" s="163"/>
      <c r="E88" s="163"/>
      <c r="F88" s="163"/>
      <c r="H88" s="163"/>
    </row>
    <row r="89" spans="2:8" s="21" customFormat="1" ht="19.899999999999999" customHeight="1" x14ac:dyDescent="0.15">
      <c r="B89" s="163"/>
      <c r="C89" s="163"/>
      <c r="D89" s="163"/>
      <c r="E89" s="163"/>
      <c r="F89" s="163"/>
      <c r="H89" s="163"/>
    </row>
    <row r="90" spans="2:8" s="21" customFormat="1" ht="19.899999999999999" customHeight="1" x14ac:dyDescent="0.15">
      <c r="B90" s="163"/>
      <c r="C90" s="163"/>
      <c r="D90" s="163"/>
      <c r="E90" s="163"/>
      <c r="F90" s="163"/>
      <c r="H90" s="163"/>
    </row>
    <row r="91" spans="2:8" s="21" customFormat="1" ht="19.899999999999999" customHeight="1" x14ac:dyDescent="0.15">
      <c r="B91" s="163"/>
      <c r="C91" s="163"/>
      <c r="D91" s="163"/>
      <c r="E91" s="163"/>
      <c r="F91" s="163"/>
      <c r="H91" s="163"/>
    </row>
    <row r="92" spans="2:8" s="21" customFormat="1" ht="19.899999999999999" customHeight="1" x14ac:dyDescent="0.15">
      <c r="B92" s="163"/>
      <c r="C92" s="163"/>
      <c r="D92" s="163"/>
      <c r="E92" s="163"/>
      <c r="F92" s="163"/>
      <c r="H92" s="163"/>
    </row>
    <row r="93" spans="2:8" s="21" customFormat="1" ht="19.899999999999999" customHeight="1" x14ac:dyDescent="0.15">
      <c r="B93" s="163"/>
      <c r="C93" s="163"/>
      <c r="D93" s="163"/>
      <c r="E93" s="163"/>
      <c r="F93" s="163"/>
      <c r="H93" s="163"/>
    </row>
    <row r="94" spans="2:8" s="21" customFormat="1" ht="19.899999999999999" customHeight="1" x14ac:dyDescent="0.15">
      <c r="B94" s="163"/>
      <c r="C94" s="163"/>
      <c r="D94" s="163"/>
      <c r="E94" s="163"/>
      <c r="F94" s="163"/>
      <c r="H94" s="163"/>
    </row>
    <row r="95" spans="2:8" s="21" customFormat="1" ht="19.899999999999999" customHeight="1" x14ac:dyDescent="0.15">
      <c r="B95" s="163"/>
      <c r="C95" s="163"/>
      <c r="D95" s="163"/>
      <c r="E95" s="163"/>
      <c r="F95" s="163"/>
      <c r="H95" s="163"/>
    </row>
    <row r="96" spans="2:8" s="21" customFormat="1" ht="19.899999999999999" customHeight="1" x14ac:dyDescent="0.15">
      <c r="B96" s="163"/>
      <c r="C96" s="163"/>
      <c r="D96" s="163"/>
      <c r="E96" s="163"/>
      <c r="F96" s="163"/>
      <c r="H96" s="163"/>
    </row>
    <row r="97" spans="2:8" s="21" customFormat="1" ht="19.899999999999999" customHeight="1" x14ac:dyDescent="0.15">
      <c r="B97" s="163"/>
      <c r="C97" s="163"/>
      <c r="D97" s="163"/>
      <c r="E97" s="163"/>
      <c r="F97" s="163"/>
      <c r="H97" s="163"/>
    </row>
    <row r="98" spans="2:8" s="21" customFormat="1" ht="19.899999999999999" customHeight="1" x14ac:dyDescent="0.15">
      <c r="B98" s="163"/>
      <c r="C98" s="163"/>
      <c r="D98" s="163"/>
      <c r="E98" s="163"/>
      <c r="F98" s="163"/>
      <c r="H98" s="163"/>
    </row>
    <row r="99" spans="2:8" s="21" customFormat="1" ht="19.899999999999999" customHeight="1" x14ac:dyDescent="0.15">
      <c r="B99" s="163"/>
      <c r="C99" s="163"/>
      <c r="D99" s="163"/>
      <c r="E99" s="163"/>
      <c r="F99" s="163"/>
      <c r="H99" s="163"/>
    </row>
    <row r="100" spans="2:8" s="21" customFormat="1" ht="19.899999999999999" customHeight="1" x14ac:dyDescent="0.15">
      <c r="B100" s="163"/>
      <c r="C100" s="163"/>
      <c r="D100" s="163"/>
      <c r="E100" s="163"/>
      <c r="F100" s="163"/>
      <c r="H100" s="163"/>
    </row>
    <row r="101" spans="2:8" s="21" customFormat="1" ht="19.899999999999999" customHeight="1" x14ac:dyDescent="0.15">
      <c r="B101" s="163"/>
      <c r="C101" s="163"/>
      <c r="D101" s="163"/>
      <c r="E101" s="163"/>
      <c r="F101" s="163"/>
      <c r="H101" s="163"/>
    </row>
    <row r="102" spans="2:8" s="21" customFormat="1" ht="19.899999999999999" customHeight="1" x14ac:dyDescent="0.15">
      <c r="B102" s="163"/>
      <c r="C102" s="163"/>
      <c r="D102" s="163"/>
      <c r="E102" s="163"/>
      <c r="F102" s="163"/>
      <c r="H102" s="163"/>
    </row>
    <row r="103" spans="2:8" s="21" customFormat="1" ht="19.899999999999999" customHeight="1" x14ac:dyDescent="0.15">
      <c r="B103" s="163"/>
      <c r="C103" s="163"/>
      <c r="D103" s="163"/>
      <c r="E103" s="163"/>
      <c r="F103" s="163"/>
      <c r="H103" s="163"/>
    </row>
    <row r="104" spans="2:8" s="21" customFormat="1" ht="19.899999999999999" customHeight="1" x14ac:dyDescent="0.15">
      <c r="B104" s="163"/>
      <c r="C104" s="163"/>
      <c r="D104" s="163"/>
      <c r="E104" s="163"/>
      <c r="F104" s="163"/>
      <c r="H104" s="163"/>
    </row>
    <row r="105" spans="2:8" s="21" customFormat="1" ht="19.899999999999999" customHeight="1" x14ac:dyDescent="0.15">
      <c r="B105" s="163"/>
      <c r="C105" s="163"/>
      <c r="D105" s="163"/>
      <c r="E105" s="163"/>
      <c r="F105" s="163"/>
      <c r="H105" s="163"/>
    </row>
    <row r="106" spans="2:8" s="21" customFormat="1" ht="19.899999999999999" customHeight="1" x14ac:dyDescent="0.15">
      <c r="B106" s="163"/>
      <c r="C106" s="163"/>
      <c r="D106" s="163"/>
      <c r="E106" s="163"/>
      <c r="F106" s="163"/>
      <c r="H106" s="163"/>
    </row>
    <row r="107" spans="2:8" s="21" customFormat="1" ht="19.899999999999999" customHeight="1" x14ac:dyDescent="0.15">
      <c r="B107" s="163"/>
      <c r="C107" s="163"/>
      <c r="D107" s="163"/>
      <c r="E107" s="163"/>
      <c r="F107" s="163"/>
      <c r="H107" s="163"/>
    </row>
    <row r="108" spans="2:8" s="21" customFormat="1" ht="19.899999999999999" customHeight="1" x14ac:dyDescent="0.15">
      <c r="B108" s="163"/>
      <c r="C108" s="163"/>
      <c r="D108" s="163"/>
      <c r="E108" s="163"/>
      <c r="F108" s="163"/>
      <c r="H108" s="163"/>
    </row>
    <row r="109" spans="2:8" s="21" customFormat="1" ht="19.899999999999999" customHeight="1" x14ac:dyDescent="0.15">
      <c r="B109" s="163"/>
      <c r="C109" s="163"/>
      <c r="D109" s="163"/>
      <c r="E109" s="163"/>
      <c r="F109" s="163"/>
      <c r="H109" s="163"/>
    </row>
    <row r="110" spans="2:8" s="21" customFormat="1" ht="19.899999999999999" customHeight="1" x14ac:dyDescent="0.15">
      <c r="B110" s="163"/>
      <c r="C110" s="163"/>
      <c r="D110" s="163"/>
      <c r="E110" s="163"/>
      <c r="F110" s="163"/>
      <c r="H110" s="163"/>
    </row>
    <row r="111" spans="2:8" s="21" customFormat="1" ht="19.899999999999999" customHeight="1" x14ac:dyDescent="0.15">
      <c r="B111" s="163"/>
      <c r="C111" s="163"/>
      <c r="D111" s="163"/>
      <c r="E111" s="163"/>
      <c r="F111" s="163"/>
      <c r="H111" s="163"/>
    </row>
    <row r="112" spans="2:8" s="21" customFormat="1" ht="19.899999999999999" customHeight="1" x14ac:dyDescent="0.15">
      <c r="B112" s="163"/>
      <c r="C112" s="163"/>
      <c r="D112" s="163"/>
      <c r="E112" s="163"/>
      <c r="F112" s="163"/>
      <c r="H112" s="163"/>
    </row>
    <row r="113" spans="2:8" s="21" customFormat="1" ht="19.899999999999999" customHeight="1" x14ac:dyDescent="0.15">
      <c r="B113" s="163"/>
      <c r="C113" s="163"/>
      <c r="D113" s="163"/>
      <c r="E113" s="163"/>
      <c r="F113" s="163"/>
      <c r="H113" s="163"/>
    </row>
    <row r="114" spans="2:8" s="21" customFormat="1" ht="19.899999999999999" customHeight="1" x14ac:dyDescent="0.15">
      <c r="B114" s="163"/>
      <c r="C114" s="163"/>
      <c r="D114" s="163"/>
      <c r="E114" s="163"/>
      <c r="F114" s="163"/>
      <c r="H114" s="163"/>
    </row>
    <row r="115" spans="2:8" s="21" customFormat="1" ht="19.899999999999999" customHeight="1" x14ac:dyDescent="0.15">
      <c r="B115" s="163"/>
      <c r="C115" s="163"/>
      <c r="D115" s="163"/>
      <c r="E115" s="163"/>
      <c r="F115" s="163"/>
      <c r="H115" s="163"/>
    </row>
    <row r="116" spans="2:8" s="21" customFormat="1" ht="19.899999999999999" customHeight="1" x14ac:dyDescent="0.15">
      <c r="B116" s="163"/>
      <c r="C116" s="163"/>
      <c r="D116" s="163"/>
      <c r="E116" s="163"/>
      <c r="F116" s="163"/>
      <c r="H116" s="163"/>
    </row>
    <row r="117" spans="2:8" s="21" customFormat="1" ht="19.899999999999999" customHeight="1" x14ac:dyDescent="0.15">
      <c r="B117" s="163"/>
      <c r="C117" s="163"/>
      <c r="D117" s="163"/>
      <c r="E117" s="163"/>
      <c r="F117" s="163"/>
      <c r="H117" s="163"/>
    </row>
    <row r="118" spans="2:8" s="21" customFormat="1" ht="19.899999999999999" customHeight="1" x14ac:dyDescent="0.15">
      <c r="B118" s="163"/>
      <c r="C118" s="163"/>
      <c r="D118" s="163"/>
      <c r="E118" s="163"/>
      <c r="F118" s="163"/>
      <c r="H118" s="163"/>
    </row>
    <row r="119" spans="2:8" s="21" customFormat="1" ht="19.899999999999999" customHeight="1" x14ac:dyDescent="0.15">
      <c r="B119" s="163"/>
      <c r="C119" s="163"/>
      <c r="D119" s="163"/>
      <c r="E119" s="163"/>
      <c r="F119" s="163"/>
      <c r="H119" s="163"/>
    </row>
    <row r="120" spans="2:8" s="21" customFormat="1" ht="19.899999999999999" customHeight="1" x14ac:dyDescent="0.15">
      <c r="B120" s="163"/>
      <c r="C120" s="163"/>
      <c r="D120" s="163"/>
      <c r="E120" s="163"/>
      <c r="F120" s="163"/>
      <c r="H120" s="163"/>
    </row>
    <row r="121" spans="2:8" s="21" customFormat="1" ht="19.899999999999999" customHeight="1" x14ac:dyDescent="0.15">
      <c r="B121" s="163"/>
      <c r="C121" s="163"/>
      <c r="D121" s="163"/>
      <c r="E121" s="163"/>
      <c r="F121" s="163"/>
      <c r="H121" s="163"/>
    </row>
    <row r="122" spans="2:8" s="21" customFormat="1" ht="19.899999999999999" customHeight="1" x14ac:dyDescent="0.15">
      <c r="B122" s="163"/>
      <c r="C122" s="163"/>
      <c r="D122" s="163"/>
      <c r="E122" s="163"/>
      <c r="F122" s="163"/>
      <c r="H122" s="163"/>
    </row>
    <row r="123" spans="2:8" s="21" customFormat="1" ht="19.899999999999999" customHeight="1" x14ac:dyDescent="0.15">
      <c r="B123" s="163"/>
      <c r="C123" s="163"/>
      <c r="D123" s="163"/>
      <c r="E123" s="163"/>
      <c r="F123" s="163"/>
      <c r="H123" s="163"/>
    </row>
    <row r="124" spans="2:8" s="21" customFormat="1" ht="19.899999999999999" customHeight="1" x14ac:dyDescent="0.15">
      <c r="B124" s="163"/>
      <c r="C124" s="163"/>
      <c r="D124" s="163"/>
      <c r="E124" s="163"/>
      <c r="F124" s="163"/>
      <c r="H124" s="163"/>
    </row>
    <row r="125" spans="2:8" s="21" customFormat="1" ht="19.899999999999999" customHeight="1" x14ac:dyDescent="0.15">
      <c r="B125" s="163"/>
      <c r="C125" s="163"/>
      <c r="D125" s="163"/>
      <c r="E125" s="163"/>
      <c r="F125" s="163"/>
      <c r="H125" s="163"/>
    </row>
    <row r="126" spans="2:8" s="21" customFormat="1" ht="19.899999999999999" customHeight="1" x14ac:dyDescent="0.15">
      <c r="B126" s="163"/>
      <c r="C126" s="163"/>
      <c r="D126" s="163"/>
      <c r="E126" s="163"/>
      <c r="F126" s="163"/>
      <c r="H126" s="163"/>
    </row>
    <row r="127" spans="2:8" s="21" customFormat="1" ht="19.899999999999999" customHeight="1" x14ac:dyDescent="0.15">
      <c r="B127" s="163"/>
      <c r="C127" s="163"/>
      <c r="D127" s="163"/>
      <c r="E127" s="163"/>
      <c r="F127" s="163"/>
      <c r="H127" s="163"/>
    </row>
    <row r="128" spans="2:8" s="21" customFormat="1" ht="19.899999999999999" customHeight="1" x14ac:dyDescent="0.15">
      <c r="B128" s="163"/>
      <c r="C128" s="163"/>
      <c r="D128" s="163"/>
      <c r="E128" s="163"/>
      <c r="F128" s="163"/>
      <c r="H128" s="163"/>
    </row>
    <row r="129" spans="2:8" s="21" customFormat="1" ht="19.899999999999999" customHeight="1" x14ac:dyDescent="0.15">
      <c r="B129" s="163"/>
      <c r="C129" s="163"/>
      <c r="D129" s="163"/>
      <c r="E129" s="163"/>
      <c r="F129" s="163"/>
      <c r="H129" s="163"/>
    </row>
    <row r="130" spans="2:8" s="21" customFormat="1" ht="19.899999999999999" customHeight="1" x14ac:dyDescent="0.15">
      <c r="B130" s="163"/>
      <c r="C130" s="163"/>
      <c r="D130" s="163"/>
      <c r="E130" s="163"/>
      <c r="F130" s="163"/>
      <c r="H130" s="163"/>
    </row>
    <row r="131" spans="2:8" s="21" customFormat="1" ht="19.899999999999999" customHeight="1" x14ac:dyDescent="0.15">
      <c r="B131" s="163"/>
      <c r="C131" s="163"/>
      <c r="D131" s="163"/>
      <c r="E131" s="163"/>
      <c r="F131" s="163"/>
      <c r="H131" s="163"/>
    </row>
    <row r="132" spans="2:8" s="21" customFormat="1" ht="19.899999999999999" customHeight="1" x14ac:dyDescent="0.15">
      <c r="B132" s="163"/>
      <c r="C132" s="163"/>
      <c r="D132" s="163"/>
      <c r="E132" s="163"/>
      <c r="F132" s="163"/>
      <c r="H132" s="163"/>
    </row>
    <row r="133" spans="2:8" s="21" customFormat="1" ht="19.899999999999999" customHeight="1" x14ac:dyDescent="0.15">
      <c r="B133" s="163"/>
      <c r="C133" s="163"/>
      <c r="D133" s="163"/>
      <c r="E133" s="163"/>
      <c r="F133" s="163"/>
      <c r="H133" s="163"/>
    </row>
    <row r="134" spans="2:8" s="21" customFormat="1" ht="19.899999999999999" customHeight="1" x14ac:dyDescent="0.15">
      <c r="B134" s="163"/>
      <c r="C134" s="163"/>
      <c r="D134" s="163"/>
      <c r="E134" s="163"/>
      <c r="F134" s="163"/>
      <c r="H134" s="163"/>
    </row>
    <row r="135" spans="2:8" ht="19.899999999999999" customHeight="1" x14ac:dyDescent="0.15"/>
    <row r="136" spans="2:8" ht="19.899999999999999" customHeight="1" x14ac:dyDescent="0.15"/>
    <row r="137" spans="2:8" ht="19.899999999999999" customHeight="1" x14ac:dyDescent="0.15"/>
    <row r="138" spans="2:8" ht="19.899999999999999" customHeight="1" x14ac:dyDescent="0.15"/>
    <row r="139" spans="2:8" ht="19.899999999999999" customHeight="1" x14ac:dyDescent="0.15"/>
    <row r="140" spans="2:8" ht="19.899999999999999" customHeight="1" x14ac:dyDescent="0.15"/>
    <row r="141" spans="2:8" ht="19.899999999999999" customHeight="1" x14ac:dyDescent="0.15"/>
    <row r="142" spans="2:8" ht="19.899999999999999" customHeight="1" x14ac:dyDescent="0.15"/>
    <row r="143" spans="2:8" ht="19.899999999999999" customHeight="1" x14ac:dyDescent="0.15"/>
    <row r="144" spans="2:8" ht="19.899999999999999" customHeight="1" x14ac:dyDescent="0.15"/>
    <row r="145" spans="1:7" ht="19.899999999999999" customHeight="1" x14ac:dyDescent="0.15"/>
    <row r="146" spans="1:7" ht="19.899999999999999" customHeight="1" x14ac:dyDescent="0.15"/>
    <row r="147" spans="1:7" ht="19.899999999999999" customHeight="1" x14ac:dyDescent="0.15"/>
    <row r="148" spans="1:7" s="165" customFormat="1" ht="19.899999999999999" customHeight="1" x14ac:dyDescent="0.15">
      <c r="A148" s="21"/>
      <c r="B148" s="163"/>
      <c r="C148" s="163"/>
      <c r="D148" s="163"/>
      <c r="E148" s="163"/>
      <c r="F148" s="163"/>
      <c r="G148" s="164"/>
    </row>
    <row r="149" spans="1:7" s="165" customFormat="1" ht="19.899999999999999" customHeight="1" x14ac:dyDescent="0.15">
      <c r="A149" s="21"/>
      <c r="B149" s="163"/>
      <c r="C149" s="163"/>
      <c r="D149" s="163"/>
      <c r="E149" s="163"/>
      <c r="F149" s="163"/>
      <c r="G149" s="164"/>
    </row>
    <row r="150" spans="1:7" s="165" customFormat="1" ht="19.899999999999999" customHeight="1" x14ac:dyDescent="0.15">
      <c r="A150" s="21"/>
      <c r="B150" s="163"/>
      <c r="C150" s="163"/>
      <c r="D150" s="163"/>
      <c r="E150" s="163"/>
      <c r="F150" s="163"/>
      <c r="G150" s="164"/>
    </row>
    <row r="151" spans="1:7" s="165" customFormat="1" ht="19.899999999999999" customHeight="1" x14ac:dyDescent="0.15">
      <c r="A151" s="21"/>
      <c r="B151" s="163"/>
      <c r="C151" s="163"/>
      <c r="D151" s="163"/>
      <c r="E151" s="163"/>
      <c r="F151" s="163"/>
      <c r="G151" s="164"/>
    </row>
    <row r="152" spans="1:7" s="165" customFormat="1" ht="19.899999999999999" customHeight="1" x14ac:dyDescent="0.15">
      <c r="A152" s="21"/>
      <c r="B152" s="163"/>
      <c r="C152" s="163"/>
      <c r="D152" s="163"/>
      <c r="E152" s="163"/>
      <c r="F152" s="163"/>
      <c r="G152" s="164"/>
    </row>
    <row r="153" spans="1:7" s="165" customFormat="1" ht="19.899999999999999" customHeight="1" x14ac:dyDescent="0.15">
      <c r="A153" s="21"/>
      <c r="B153" s="163"/>
      <c r="C153" s="163"/>
      <c r="D153" s="163"/>
      <c r="E153" s="163"/>
      <c r="F153" s="163"/>
      <c r="G153" s="164"/>
    </row>
    <row r="154" spans="1:7" s="165" customFormat="1" ht="19.899999999999999" customHeight="1" x14ac:dyDescent="0.15">
      <c r="A154" s="21"/>
      <c r="B154" s="163"/>
      <c r="C154" s="163"/>
      <c r="D154" s="163"/>
      <c r="E154" s="163"/>
      <c r="F154" s="163"/>
      <c r="G154" s="164"/>
    </row>
    <row r="155" spans="1:7" s="165" customFormat="1" ht="19.899999999999999" customHeight="1" x14ac:dyDescent="0.15">
      <c r="A155" s="21"/>
      <c r="B155" s="163"/>
      <c r="C155" s="163"/>
      <c r="D155" s="163"/>
      <c r="E155" s="163"/>
      <c r="F155" s="163"/>
      <c r="G155" s="164"/>
    </row>
    <row r="156" spans="1:7" s="165" customFormat="1" ht="19.899999999999999" customHeight="1" x14ac:dyDescent="0.15">
      <c r="A156" s="21"/>
      <c r="B156" s="163"/>
      <c r="C156" s="163"/>
      <c r="D156" s="163"/>
      <c r="E156" s="163"/>
      <c r="F156" s="163"/>
      <c r="G156" s="164"/>
    </row>
    <row r="157" spans="1:7" s="165" customFormat="1" ht="19.899999999999999" customHeight="1" x14ac:dyDescent="0.15">
      <c r="A157" s="21"/>
      <c r="B157" s="163"/>
      <c r="C157" s="163"/>
      <c r="D157" s="163"/>
      <c r="E157" s="163"/>
      <c r="F157" s="163"/>
      <c r="G157" s="164"/>
    </row>
    <row r="158" spans="1:7" s="165" customFormat="1" ht="19.899999999999999" customHeight="1" x14ac:dyDescent="0.15">
      <c r="A158" s="21"/>
      <c r="B158" s="163"/>
      <c r="C158" s="163"/>
      <c r="D158" s="163"/>
      <c r="E158" s="163"/>
      <c r="F158" s="163"/>
      <c r="G158" s="164"/>
    </row>
    <row r="159" spans="1:7" s="165" customFormat="1" ht="19.899999999999999" customHeight="1" x14ac:dyDescent="0.15">
      <c r="A159" s="21"/>
      <c r="B159" s="163"/>
      <c r="C159" s="163"/>
      <c r="D159" s="163"/>
      <c r="E159" s="163"/>
      <c r="F159" s="163"/>
      <c r="G159" s="164"/>
    </row>
    <row r="160" spans="1:7" s="165" customFormat="1" ht="19.899999999999999" customHeight="1" x14ac:dyDescent="0.15">
      <c r="A160" s="21"/>
      <c r="B160" s="163"/>
      <c r="C160" s="163"/>
      <c r="D160" s="163"/>
      <c r="E160" s="163"/>
      <c r="F160" s="163"/>
      <c r="G160" s="164"/>
    </row>
    <row r="161" spans="1:7" s="165" customFormat="1" ht="19.899999999999999" customHeight="1" x14ac:dyDescent="0.15">
      <c r="A161" s="21"/>
      <c r="B161" s="163"/>
      <c r="C161" s="163"/>
      <c r="D161" s="163"/>
      <c r="E161" s="163"/>
      <c r="F161" s="163"/>
      <c r="G161" s="164"/>
    </row>
    <row r="162" spans="1:7" s="165" customFormat="1" ht="19.899999999999999" customHeight="1" x14ac:dyDescent="0.15">
      <c r="A162" s="21"/>
      <c r="B162" s="163"/>
      <c r="C162" s="163"/>
      <c r="D162" s="163"/>
      <c r="E162" s="163"/>
      <c r="F162" s="163"/>
      <c r="G162" s="164"/>
    </row>
    <row r="163" spans="1:7" s="165" customFormat="1" ht="19.899999999999999" customHeight="1" x14ac:dyDescent="0.15">
      <c r="A163" s="21"/>
      <c r="B163" s="163"/>
      <c r="C163" s="163"/>
      <c r="D163" s="163"/>
      <c r="E163" s="163"/>
      <c r="F163" s="163"/>
      <c r="G163" s="164"/>
    </row>
    <row r="164" spans="1:7" s="21" customFormat="1" ht="19.899999999999999" customHeight="1" x14ac:dyDescent="0.15">
      <c r="B164" s="163"/>
      <c r="C164" s="163"/>
      <c r="D164" s="163"/>
      <c r="E164" s="163"/>
      <c r="F164" s="163"/>
    </row>
    <row r="165" spans="1:7" s="21" customFormat="1" ht="19.899999999999999" customHeight="1" x14ac:dyDescent="0.15">
      <c r="B165" s="163"/>
      <c r="C165" s="163"/>
      <c r="D165" s="163"/>
      <c r="E165" s="163"/>
      <c r="F165" s="163"/>
    </row>
    <row r="166" spans="1:7" s="21" customFormat="1" ht="19.899999999999999" customHeight="1" x14ac:dyDescent="0.15">
      <c r="B166" s="163"/>
      <c r="C166" s="163"/>
      <c r="D166" s="163"/>
      <c r="E166" s="163"/>
      <c r="F166" s="163"/>
    </row>
    <row r="167" spans="1:7" s="21" customFormat="1" ht="19.899999999999999" customHeight="1" x14ac:dyDescent="0.15">
      <c r="B167" s="163"/>
      <c r="C167" s="163"/>
      <c r="D167" s="163"/>
      <c r="E167" s="163"/>
      <c r="F167" s="163"/>
    </row>
    <row r="168" spans="1:7" s="21" customFormat="1" ht="19.899999999999999" customHeight="1" x14ac:dyDescent="0.15">
      <c r="B168" s="163"/>
      <c r="C168" s="163"/>
      <c r="D168" s="163"/>
      <c r="E168" s="163"/>
      <c r="F168" s="163"/>
    </row>
    <row r="169" spans="1:7" s="21" customFormat="1" ht="19.899999999999999" customHeight="1" x14ac:dyDescent="0.15">
      <c r="B169" s="163"/>
      <c r="C169" s="163"/>
      <c r="D169" s="163"/>
      <c r="E169" s="163"/>
      <c r="F169" s="163"/>
    </row>
    <row r="170" spans="1:7" s="21" customFormat="1" ht="19.899999999999999" customHeight="1" x14ac:dyDescent="0.15">
      <c r="B170" s="163"/>
      <c r="C170" s="163"/>
      <c r="D170" s="163"/>
      <c r="E170" s="163"/>
      <c r="F170" s="163"/>
    </row>
    <row r="171" spans="1:7" s="21" customFormat="1" ht="19.899999999999999" customHeight="1" x14ac:dyDescent="0.15">
      <c r="B171" s="163"/>
      <c r="C171" s="163"/>
      <c r="D171" s="163"/>
      <c r="E171" s="163"/>
      <c r="F171" s="163"/>
    </row>
    <row r="172" spans="1:7" s="21" customFormat="1" ht="19.899999999999999" customHeight="1" x14ac:dyDescent="0.15">
      <c r="B172" s="163"/>
      <c r="C172" s="163"/>
      <c r="D172" s="163"/>
      <c r="E172" s="163"/>
      <c r="F172" s="163"/>
    </row>
    <row r="173" spans="1:7" s="21" customFormat="1" ht="19.899999999999999" customHeight="1" x14ac:dyDescent="0.15">
      <c r="B173" s="163"/>
      <c r="C173" s="163"/>
      <c r="D173" s="163"/>
      <c r="E173" s="163"/>
      <c r="F173" s="163"/>
    </row>
    <row r="174" spans="1:7" s="21" customFormat="1" ht="19.899999999999999" customHeight="1" x14ac:dyDescent="0.15">
      <c r="B174" s="163"/>
      <c r="C174" s="163"/>
      <c r="D174" s="163"/>
      <c r="E174" s="163"/>
      <c r="F174" s="163"/>
    </row>
    <row r="175" spans="1:7" s="21" customFormat="1" ht="19.899999999999999" customHeight="1" x14ac:dyDescent="0.15">
      <c r="B175" s="163"/>
      <c r="C175" s="163"/>
      <c r="D175" s="163"/>
      <c r="E175" s="163"/>
      <c r="F175" s="163"/>
    </row>
    <row r="176" spans="1:7" s="21" customFormat="1" ht="19.899999999999999" customHeight="1" x14ac:dyDescent="0.15">
      <c r="B176" s="163"/>
      <c r="C176" s="163"/>
      <c r="D176" s="163"/>
      <c r="E176" s="163"/>
      <c r="F176" s="163"/>
    </row>
    <row r="177" spans="2:6" s="21" customFormat="1" ht="19.899999999999999" customHeight="1" x14ac:dyDescent="0.15">
      <c r="B177" s="163"/>
      <c r="C177" s="163"/>
      <c r="D177" s="163"/>
      <c r="E177" s="163"/>
      <c r="F177" s="163"/>
    </row>
    <row r="178" spans="2:6" s="21" customFormat="1" ht="19.899999999999999" customHeight="1" x14ac:dyDescent="0.15">
      <c r="B178" s="163"/>
      <c r="C178" s="163"/>
      <c r="D178" s="163"/>
      <c r="E178" s="163"/>
      <c r="F178" s="163"/>
    </row>
    <row r="179" spans="2:6" s="21" customFormat="1" ht="19.899999999999999" customHeight="1" x14ac:dyDescent="0.15">
      <c r="B179" s="163"/>
      <c r="C179" s="163"/>
      <c r="D179" s="163"/>
      <c r="E179" s="163"/>
      <c r="F179" s="163"/>
    </row>
    <row r="180" spans="2:6" s="21" customFormat="1" ht="19.899999999999999" customHeight="1" x14ac:dyDescent="0.15">
      <c r="B180" s="163"/>
      <c r="C180" s="163"/>
      <c r="D180" s="163"/>
      <c r="E180" s="163"/>
      <c r="F180" s="163"/>
    </row>
    <row r="181" spans="2:6" s="21" customFormat="1" ht="19.899999999999999" customHeight="1" x14ac:dyDescent="0.15">
      <c r="B181" s="163"/>
      <c r="C181" s="163"/>
      <c r="D181" s="163"/>
      <c r="E181" s="163"/>
      <c r="F181" s="163"/>
    </row>
    <row r="182" spans="2:6" s="21" customFormat="1" ht="19.899999999999999" customHeight="1" x14ac:dyDescent="0.15">
      <c r="B182" s="163"/>
      <c r="C182" s="163"/>
      <c r="D182" s="163"/>
      <c r="E182" s="163"/>
      <c r="F182" s="163"/>
    </row>
    <row r="183" spans="2:6" s="21" customFormat="1" ht="19.899999999999999" customHeight="1" x14ac:dyDescent="0.15">
      <c r="B183" s="163"/>
      <c r="C183" s="163"/>
      <c r="D183" s="163"/>
      <c r="E183" s="163"/>
      <c r="F183" s="163"/>
    </row>
    <row r="184" spans="2:6" s="21" customFormat="1" ht="19.899999999999999" customHeight="1" x14ac:dyDescent="0.15">
      <c r="B184" s="163"/>
      <c r="C184" s="163"/>
      <c r="D184" s="163"/>
      <c r="E184" s="163"/>
      <c r="F184" s="163"/>
    </row>
    <row r="185" spans="2:6" s="21" customFormat="1" ht="19.899999999999999" customHeight="1" x14ac:dyDescent="0.15">
      <c r="B185" s="163"/>
      <c r="C185" s="163"/>
      <c r="D185" s="163"/>
      <c r="E185" s="163"/>
      <c r="F185" s="163"/>
    </row>
    <row r="186" spans="2:6" s="21" customFormat="1" ht="19.899999999999999" customHeight="1" x14ac:dyDescent="0.15">
      <c r="B186" s="163"/>
      <c r="C186" s="163"/>
      <c r="D186" s="163"/>
      <c r="E186" s="163"/>
      <c r="F186" s="163"/>
    </row>
    <row r="187" spans="2:6" s="21" customFormat="1" ht="19.899999999999999" customHeight="1" x14ac:dyDescent="0.15">
      <c r="B187" s="163"/>
      <c r="C187" s="163"/>
      <c r="D187" s="163"/>
      <c r="E187" s="163"/>
      <c r="F187" s="163"/>
    </row>
    <row r="188" spans="2:6" s="21" customFormat="1" ht="19.899999999999999" customHeight="1" x14ac:dyDescent="0.15">
      <c r="B188" s="163"/>
      <c r="C188" s="163"/>
      <c r="D188" s="163"/>
      <c r="E188" s="163"/>
      <c r="F188" s="163"/>
    </row>
    <row r="189" spans="2:6" s="21" customFormat="1" ht="19.899999999999999" customHeight="1" x14ac:dyDescent="0.15">
      <c r="B189" s="163"/>
      <c r="C189" s="163"/>
      <c r="D189" s="163"/>
      <c r="E189" s="163"/>
      <c r="F189" s="163"/>
    </row>
    <row r="190" spans="2:6" s="21" customFormat="1" ht="19.899999999999999" customHeight="1" x14ac:dyDescent="0.15">
      <c r="B190" s="163"/>
      <c r="C190" s="163"/>
      <c r="D190" s="163"/>
      <c r="E190" s="163"/>
      <c r="F190" s="163"/>
    </row>
    <row r="191" spans="2:6" s="21" customFormat="1" ht="19.899999999999999" customHeight="1" x14ac:dyDescent="0.15">
      <c r="B191" s="163"/>
      <c r="C191" s="163"/>
      <c r="D191" s="163"/>
      <c r="E191" s="163"/>
      <c r="F191" s="163"/>
    </row>
    <row r="192" spans="2:6" s="21" customFormat="1" ht="19.899999999999999" customHeight="1" x14ac:dyDescent="0.15">
      <c r="B192" s="163"/>
      <c r="C192" s="163"/>
      <c r="D192" s="163"/>
      <c r="E192" s="163"/>
      <c r="F192" s="163"/>
    </row>
    <row r="193" spans="2:6" s="21" customFormat="1" ht="19.899999999999999" customHeight="1" x14ac:dyDescent="0.15">
      <c r="B193" s="163"/>
      <c r="C193" s="163"/>
      <c r="D193" s="163"/>
      <c r="E193" s="163"/>
      <c r="F193" s="163"/>
    </row>
    <row r="194" spans="2:6" s="21" customFormat="1" ht="19.899999999999999" customHeight="1" x14ac:dyDescent="0.15">
      <c r="B194" s="163"/>
      <c r="C194" s="163"/>
      <c r="D194" s="163"/>
      <c r="E194" s="163"/>
      <c r="F194" s="163"/>
    </row>
    <row r="195" spans="2:6" s="21" customFormat="1" ht="19.899999999999999" customHeight="1" x14ac:dyDescent="0.15">
      <c r="B195" s="163"/>
      <c r="C195" s="163"/>
      <c r="D195" s="163"/>
      <c r="E195" s="163"/>
      <c r="F195" s="163"/>
    </row>
    <row r="196" spans="2:6" s="21" customFormat="1" ht="19.899999999999999" customHeight="1" x14ac:dyDescent="0.15">
      <c r="B196" s="163"/>
      <c r="C196" s="163"/>
      <c r="D196" s="163"/>
      <c r="E196" s="163"/>
      <c r="F196" s="163"/>
    </row>
    <row r="197" spans="2:6" s="21" customFormat="1" ht="19.899999999999999" customHeight="1" x14ac:dyDescent="0.15">
      <c r="B197" s="163"/>
      <c r="C197" s="163"/>
      <c r="D197" s="163"/>
      <c r="E197" s="163"/>
      <c r="F197" s="163"/>
    </row>
    <row r="198" spans="2:6" s="21" customFormat="1" ht="19.899999999999999" customHeight="1" x14ac:dyDescent="0.15">
      <c r="B198" s="163"/>
      <c r="C198" s="163"/>
      <c r="D198" s="163"/>
      <c r="E198" s="163"/>
      <c r="F198" s="163"/>
    </row>
    <row r="199" spans="2:6" s="21" customFormat="1" ht="19.899999999999999" customHeight="1" x14ac:dyDescent="0.15">
      <c r="B199" s="163"/>
      <c r="C199" s="163"/>
      <c r="D199" s="163"/>
      <c r="E199" s="163"/>
      <c r="F199" s="163"/>
    </row>
    <row r="200" spans="2:6" s="21" customFormat="1" ht="19.899999999999999" customHeight="1" x14ac:dyDescent="0.15">
      <c r="B200" s="163"/>
      <c r="C200" s="163"/>
      <c r="D200" s="163"/>
      <c r="E200" s="163"/>
      <c r="F200" s="163"/>
    </row>
    <row r="201" spans="2:6" s="21" customFormat="1" ht="19.899999999999999" customHeight="1" x14ac:dyDescent="0.15">
      <c r="B201" s="163"/>
      <c r="C201" s="163"/>
      <c r="D201" s="163"/>
      <c r="E201" s="163"/>
      <c r="F201" s="163"/>
    </row>
    <row r="202" spans="2:6" s="21" customFormat="1" ht="19.899999999999999" customHeight="1" x14ac:dyDescent="0.15">
      <c r="B202" s="163"/>
      <c r="C202" s="163"/>
      <c r="D202" s="163"/>
      <c r="E202" s="163"/>
      <c r="F202" s="163"/>
    </row>
    <row r="203" spans="2:6" s="21" customFormat="1" ht="19.899999999999999" customHeight="1" x14ac:dyDescent="0.15">
      <c r="B203" s="163"/>
      <c r="C203" s="163"/>
      <c r="D203" s="163"/>
      <c r="E203" s="163"/>
      <c r="F203" s="163"/>
    </row>
    <row r="204" spans="2:6" s="21" customFormat="1" ht="19.899999999999999" customHeight="1" x14ac:dyDescent="0.15">
      <c r="B204" s="163"/>
      <c r="C204" s="163"/>
      <c r="D204" s="163"/>
      <c r="E204" s="163"/>
      <c r="F204" s="163"/>
    </row>
    <row r="205" spans="2:6" s="21" customFormat="1" ht="19.899999999999999" customHeight="1" x14ac:dyDescent="0.15">
      <c r="B205" s="163"/>
      <c r="C205" s="163"/>
      <c r="D205" s="163"/>
      <c r="E205" s="163"/>
      <c r="F205" s="163"/>
    </row>
    <row r="206" spans="2:6" s="21" customFormat="1" ht="19.899999999999999" customHeight="1" x14ac:dyDescent="0.15">
      <c r="B206" s="163"/>
      <c r="C206" s="163"/>
      <c r="D206" s="163"/>
      <c r="E206" s="163"/>
      <c r="F206" s="163"/>
    </row>
    <row r="207" spans="2:6" s="21" customFormat="1" ht="19.899999999999999" customHeight="1" x14ac:dyDescent="0.15">
      <c r="B207" s="163"/>
      <c r="C207" s="163"/>
      <c r="D207" s="163"/>
      <c r="E207" s="163"/>
      <c r="F207" s="163"/>
    </row>
    <row r="208" spans="2:6" s="21" customFormat="1" ht="19.899999999999999" customHeight="1" x14ac:dyDescent="0.15">
      <c r="B208" s="163"/>
      <c r="C208" s="163"/>
      <c r="D208" s="163"/>
      <c r="E208" s="163"/>
      <c r="F208" s="163"/>
    </row>
    <row r="209" spans="2:8" s="21" customFormat="1" ht="19.899999999999999" customHeight="1" x14ac:dyDescent="0.15">
      <c r="B209" s="163"/>
      <c r="C209" s="163"/>
      <c r="D209" s="163"/>
      <c r="E209" s="163"/>
      <c r="F209" s="163"/>
    </row>
    <row r="210" spans="2:8" s="21" customFormat="1" ht="19.899999999999999" customHeight="1" x14ac:dyDescent="0.15">
      <c r="B210" s="163"/>
      <c r="C210" s="163"/>
      <c r="D210" s="163"/>
      <c r="E210" s="163"/>
      <c r="F210" s="163"/>
    </row>
    <row r="211" spans="2:8" s="21" customFormat="1" ht="19.899999999999999" customHeight="1" x14ac:dyDescent="0.15">
      <c r="B211" s="163"/>
      <c r="C211" s="163"/>
      <c r="D211" s="163"/>
      <c r="E211" s="163"/>
      <c r="F211" s="163"/>
    </row>
    <row r="212" spans="2:8" s="21" customFormat="1" ht="19.899999999999999" customHeight="1" x14ac:dyDescent="0.15">
      <c r="B212" s="163"/>
      <c r="C212" s="163"/>
      <c r="D212" s="163"/>
      <c r="E212" s="163"/>
      <c r="F212" s="163"/>
      <c r="H212" s="163"/>
    </row>
    <row r="213" spans="2:8" s="21" customFormat="1" ht="19.899999999999999" customHeight="1" x14ac:dyDescent="0.15">
      <c r="B213" s="163"/>
      <c r="C213" s="163"/>
      <c r="D213" s="163"/>
      <c r="E213" s="163"/>
      <c r="F213" s="163"/>
      <c r="H213" s="163"/>
    </row>
    <row r="214" spans="2:8" s="21" customFormat="1" ht="19.899999999999999" customHeight="1" x14ac:dyDescent="0.15">
      <c r="B214" s="163"/>
      <c r="C214" s="163"/>
      <c r="D214" s="163"/>
      <c r="E214" s="163"/>
      <c r="F214" s="163"/>
      <c r="H214" s="163"/>
    </row>
    <row r="215" spans="2:8" s="21" customFormat="1" ht="19.899999999999999" customHeight="1" x14ac:dyDescent="0.15">
      <c r="B215" s="163"/>
      <c r="C215" s="163"/>
      <c r="D215" s="163"/>
      <c r="E215" s="163"/>
      <c r="F215" s="163"/>
      <c r="H215" s="163"/>
    </row>
    <row r="216" spans="2:8" s="21" customFormat="1" ht="19.899999999999999" customHeight="1" x14ac:dyDescent="0.15">
      <c r="B216" s="163"/>
      <c r="C216" s="163"/>
      <c r="D216" s="163"/>
      <c r="E216" s="163"/>
      <c r="F216" s="163"/>
      <c r="H216" s="163"/>
    </row>
    <row r="217" spans="2:8" s="21" customFormat="1" ht="19.899999999999999" customHeight="1" x14ac:dyDescent="0.15">
      <c r="B217" s="163"/>
      <c r="C217" s="163"/>
      <c r="D217" s="163"/>
      <c r="E217" s="163"/>
      <c r="F217" s="163"/>
      <c r="H217" s="163"/>
    </row>
    <row r="218" spans="2:8" s="21" customFormat="1" ht="19.899999999999999" customHeight="1" x14ac:dyDescent="0.15">
      <c r="B218" s="163"/>
      <c r="C218" s="163"/>
      <c r="D218" s="163"/>
      <c r="E218" s="163"/>
      <c r="F218" s="163"/>
      <c r="H218" s="163"/>
    </row>
    <row r="219" spans="2:8" s="21" customFormat="1" ht="19.899999999999999" customHeight="1" x14ac:dyDescent="0.15">
      <c r="B219" s="163"/>
      <c r="C219" s="163"/>
      <c r="D219" s="163"/>
      <c r="E219" s="163"/>
      <c r="F219" s="163"/>
      <c r="H219" s="163"/>
    </row>
    <row r="220" spans="2:8" s="21" customFormat="1" ht="19.899999999999999" customHeight="1" x14ac:dyDescent="0.15">
      <c r="B220" s="163"/>
      <c r="C220" s="163"/>
      <c r="D220" s="163"/>
      <c r="E220" s="163"/>
      <c r="F220" s="163"/>
      <c r="H220" s="163"/>
    </row>
    <row r="221" spans="2:8" s="21" customFormat="1" ht="19.899999999999999" customHeight="1" x14ac:dyDescent="0.15">
      <c r="B221" s="163"/>
      <c r="C221" s="163"/>
      <c r="D221" s="163"/>
      <c r="E221" s="163"/>
      <c r="F221" s="163"/>
    </row>
    <row r="222" spans="2:8" s="21" customFormat="1" ht="19.899999999999999" customHeight="1" x14ac:dyDescent="0.15">
      <c r="B222" s="163"/>
      <c r="C222" s="163"/>
      <c r="D222" s="163"/>
      <c r="E222" s="163"/>
      <c r="F222" s="163"/>
    </row>
    <row r="223" spans="2:8" s="21" customFormat="1" ht="19.899999999999999" customHeight="1" x14ac:dyDescent="0.15">
      <c r="B223" s="163"/>
      <c r="C223" s="163"/>
      <c r="D223" s="163"/>
      <c r="E223" s="163"/>
      <c r="F223" s="163"/>
    </row>
    <row r="224" spans="2:8" s="21" customFormat="1" ht="19.899999999999999" customHeight="1" x14ac:dyDescent="0.15">
      <c r="B224" s="163"/>
      <c r="C224" s="163"/>
      <c r="D224" s="163"/>
      <c r="E224" s="163"/>
      <c r="F224" s="163"/>
    </row>
    <row r="225" spans="2:6" s="21" customFormat="1" ht="19.899999999999999" customHeight="1" x14ac:dyDescent="0.15">
      <c r="B225" s="163"/>
      <c r="C225" s="163"/>
      <c r="D225" s="163"/>
      <c r="E225" s="163"/>
      <c r="F225" s="163"/>
    </row>
    <row r="226" spans="2:6" s="21" customFormat="1" ht="19.899999999999999" customHeight="1" x14ac:dyDescent="0.15">
      <c r="B226" s="163"/>
      <c r="C226" s="163"/>
      <c r="D226" s="163"/>
      <c r="E226" s="163"/>
      <c r="F226" s="163"/>
    </row>
    <row r="227" spans="2:6" s="21" customFormat="1" ht="19.899999999999999" customHeight="1" x14ac:dyDescent="0.15">
      <c r="B227" s="163"/>
      <c r="C227" s="163"/>
      <c r="D227" s="163"/>
      <c r="E227" s="163"/>
      <c r="F227" s="163"/>
    </row>
    <row r="228" spans="2:6" s="21" customFormat="1" ht="19.899999999999999" customHeight="1" x14ac:dyDescent="0.15">
      <c r="B228" s="163"/>
      <c r="C228" s="163"/>
      <c r="D228" s="163"/>
      <c r="E228" s="163"/>
      <c r="F228" s="163"/>
    </row>
    <row r="229" spans="2:6" s="21" customFormat="1" ht="19.899999999999999" customHeight="1" x14ac:dyDescent="0.15">
      <c r="B229" s="163"/>
      <c r="C229" s="163"/>
      <c r="D229" s="163"/>
      <c r="E229" s="163"/>
      <c r="F229" s="163"/>
    </row>
    <row r="230" spans="2:6" s="21" customFormat="1" ht="19.899999999999999" customHeight="1" x14ac:dyDescent="0.15">
      <c r="B230" s="163"/>
      <c r="C230" s="163"/>
      <c r="D230" s="163"/>
      <c r="E230" s="163"/>
      <c r="F230" s="163"/>
    </row>
    <row r="231" spans="2:6" s="21" customFormat="1" ht="19.899999999999999" customHeight="1" x14ac:dyDescent="0.15">
      <c r="B231" s="163"/>
      <c r="C231" s="163"/>
      <c r="D231" s="163"/>
      <c r="E231" s="163"/>
      <c r="F231" s="163"/>
    </row>
    <row r="232" spans="2:6" s="21" customFormat="1" ht="19.899999999999999" customHeight="1" x14ac:dyDescent="0.15">
      <c r="B232" s="163"/>
      <c r="C232" s="163"/>
      <c r="D232" s="163"/>
      <c r="E232" s="163"/>
      <c r="F232" s="163"/>
    </row>
    <row r="233" spans="2:6" s="21" customFormat="1" ht="19.899999999999999" customHeight="1" x14ac:dyDescent="0.15">
      <c r="B233" s="163"/>
      <c r="C233" s="163"/>
      <c r="D233" s="163"/>
      <c r="E233" s="163"/>
      <c r="F233" s="163"/>
    </row>
    <row r="234" spans="2:6" s="21" customFormat="1" ht="19.899999999999999" customHeight="1" x14ac:dyDescent="0.15">
      <c r="B234" s="163"/>
      <c r="C234" s="163"/>
      <c r="D234" s="163"/>
      <c r="E234" s="163"/>
      <c r="F234" s="163"/>
    </row>
    <row r="235" spans="2:6" s="21" customFormat="1" ht="19.899999999999999" customHeight="1" x14ac:dyDescent="0.15">
      <c r="B235" s="163"/>
      <c r="C235" s="163"/>
      <c r="D235" s="163"/>
      <c r="E235" s="163"/>
      <c r="F235" s="163"/>
    </row>
    <row r="236" spans="2:6" s="21" customFormat="1" ht="19.899999999999999" customHeight="1" x14ac:dyDescent="0.15">
      <c r="B236" s="163"/>
      <c r="C236" s="163"/>
      <c r="D236" s="163"/>
      <c r="E236" s="163"/>
      <c r="F236" s="163"/>
    </row>
    <row r="237" spans="2:6" s="21" customFormat="1" ht="19.899999999999999" customHeight="1" x14ac:dyDescent="0.15">
      <c r="B237" s="163"/>
      <c r="C237" s="163"/>
      <c r="D237" s="163"/>
      <c r="E237" s="163"/>
      <c r="F237" s="163"/>
    </row>
    <row r="238" spans="2:6" s="21" customFormat="1" ht="19.899999999999999" customHeight="1" x14ac:dyDescent="0.15">
      <c r="B238" s="163"/>
      <c r="C238" s="163"/>
      <c r="D238" s="163"/>
      <c r="E238" s="163"/>
      <c r="F238" s="163"/>
    </row>
    <row r="239" spans="2:6" s="21" customFormat="1" ht="19.899999999999999" customHeight="1" x14ac:dyDescent="0.15">
      <c r="B239" s="163"/>
      <c r="C239" s="163"/>
      <c r="D239" s="163"/>
      <c r="E239" s="163"/>
      <c r="F239" s="163"/>
    </row>
    <row r="240" spans="2:6" s="21" customFormat="1" ht="19.899999999999999" customHeight="1" x14ac:dyDescent="0.15">
      <c r="B240" s="163"/>
      <c r="C240" s="163"/>
      <c r="D240" s="163"/>
      <c r="E240" s="163"/>
      <c r="F240" s="163"/>
    </row>
    <row r="241" spans="2:6" s="21" customFormat="1" ht="19.899999999999999" customHeight="1" x14ac:dyDescent="0.15">
      <c r="B241" s="163"/>
      <c r="C241" s="163"/>
      <c r="D241" s="163"/>
      <c r="E241" s="163"/>
      <c r="F241" s="163"/>
    </row>
    <row r="242" spans="2:6" s="21" customFormat="1" ht="19.899999999999999" customHeight="1" x14ac:dyDescent="0.15">
      <c r="B242" s="163"/>
      <c r="C242" s="163"/>
      <c r="D242" s="163"/>
      <c r="E242" s="163"/>
      <c r="F242" s="163"/>
    </row>
    <row r="243" spans="2:6" s="21" customFormat="1" ht="19.899999999999999" customHeight="1" x14ac:dyDescent="0.15">
      <c r="B243" s="163"/>
      <c r="C243" s="163"/>
      <c r="D243" s="163"/>
      <c r="E243" s="163"/>
      <c r="F243" s="163"/>
    </row>
    <row r="244" spans="2:6" s="21" customFormat="1" ht="19.899999999999999" customHeight="1" x14ac:dyDescent="0.15">
      <c r="B244" s="163"/>
      <c r="C244" s="163"/>
      <c r="D244" s="163"/>
      <c r="E244" s="163"/>
      <c r="F244" s="163"/>
    </row>
    <row r="245" spans="2:6" s="21" customFormat="1" ht="19.899999999999999" customHeight="1" x14ac:dyDescent="0.15">
      <c r="B245" s="163"/>
      <c r="C245" s="163"/>
      <c r="D245" s="163"/>
      <c r="E245" s="163"/>
      <c r="F245" s="163"/>
    </row>
    <row r="246" spans="2:6" s="21" customFormat="1" ht="19.899999999999999" customHeight="1" x14ac:dyDescent="0.15">
      <c r="B246" s="163"/>
      <c r="C246" s="163"/>
      <c r="D246" s="163"/>
      <c r="E246" s="163"/>
      <c r="F246" s="163"/>
    </row>
    <row r="247" spans="2:6" s="21" customFormat="1" ht="19.899999999999999" customHeight="1" x14ac:dyDescent="0.15">
      <c r="B247" s="163"/>
      <c r="C247" s="163"/>
      <c r="D247" s="163"/>
      <c r="E247" s="163"/>
      <c r="F247" s="163"/>
    </row>
    <row r="248" spans="2:6" s="21" customFormat="1" ht="19.899999999999999" customHeight="1" x14ac:dyDescent="0.15">
      <c r="B248" s="163"/>
      <c r="C248" s="163"/>
      <c r="D248" s="163"/>
      <c r="E248" s="163"/>
      <c r="F248" s="163"/>
    </row>
    <row r="249" spans="2:6" s="21" customFormat="1" ht="19.899999999999999" customHeight="1" x14ac:dyDescent="0.15">
      <c r="B249" s="163"/>
      <c r="C249" s="163"/>
      <c r="D249" s="163"/>
      <c r="E249" s="163"/>
      <c r="F249" s="163"/>
    </row>
    <row r="250" spans="2:6" s="21" customFormat="1" ht="19.899999999999999" customHeight="1" x14ac:dyDescent="0.15">
      <c r="B250" s="163"/>
      <c r="C250" s="163"/>
      <c r="D250" s="163"/>
      <c r="E250" s="163"/>
      <c r="F250" s="163"/>
    </row>
    <row r="251" spans="2:6" s="21" customFormat="1" ht="19.899999999999999" customHeight="1" x14ac:dyDescent="0.15">
      <c r="B251" s="163"/>
      <c r="C251" s="163"/>
      <c r="D251" s="163"/>
      <c r="E251" s="163"/>
      <c r="F251" s="163"/>
    </row>
    <row r="252" spans="2:6" s="21" customFormat="1" ht="19.899999999999999" customHeight="1" x14ac:dyDescent="0.15">
      <c r="B252" s="163"/>
      <c r="C252" s="163"/>
      <c r="D252" s="163"/>
      <c r="E252" s="163"/>
      <c r="F252" s="163"/>
    </row>
    <row r="253" spans="2:6" s="21" customFormat="1" ht="19.899999999999999" customHeight="1" x14ac:dyDescent="0.15">
      <c r="B253" s="163"/>
      <c r="C253" s="163"/>
      <c r="D253" s="163"/>
      <c r="E253" s="163"/>
      <c r="F253" s="163"/>
    </row>
    <row r="254" spans="2:6" s="21" customFormat="1" ht="19.899999999999999" customHeight="1" x14ac:dyDescent="0.15">
      <c r="B254" s="163"/>
      <c r="C254" s="163"/>
      <c r="D254" s="163"/>
      <c r="E254" s="163"/>
      <c r="F254" s="163"/>
    </row>
    <row r="255" spans="2:6" s="21" customFormat="1" ht="19.899999999999999" customHeight="1" x14ac:dyDescent="0.15">
      <c r="B255" s="163"/>
      <c r="C255" s="163"/>
      <c r="D255" s="163"/>
      <c r="E255" s="163"/>
      <c r="F255" s="163"/>
    </row>
    <row r="256" spans="2:6" s="21" customFormat="1" ht="19.899999999999999" customHeight="1" x14ac:dyDescent="0.15">
      <c r="B256" s="163"/>
      <c r="C256" s="163"/>
      <c r="D256" s="163"/>
      <c r="E256" s="163"/>
      <c r="F256" s="163"/>
    </row>
    <row r="257" spans="2:6" s="21" customFormat="1" ht="19.899999999999999" customHeight="1" x14ac:dyDescent="0.15">
      <c r="B257" s="163"/>
      <c r="C257" s="163"/>
      <c r="D257" s="163"/>
      <c r="E257" s="163"/>
      <c r="F257" s="163"/>
    </row>
    <row r="258" spans="2:6" s="21" customFormat="1" ht="19.899999999999999" customHeight="1" x14ac:dyDescent="0.15">
      <c r="B258" s="163"/>
      <c r="C258" s="163"/>
      <c r="D258" s="163"/>
      <c r="E258" s="163"/>
      <c r="F258" s="163"/>
    </row>
    <row r="259" spans="2:6" s="21" customFormat="1" ht="19.899999999999999" customHeight="1" x14ac:dyDescent="0.15">
      <c r="B259" s="163"/>
      <c r="C259" s="163"/>
      <c r="D259" s="163"/>
      <c r="E259" s="163"/>
      <c r="F259" s="163"/>
    </row>
    <row r="260" spans="2:6" s="21" customFormat="1" ht="19.899999999999999" customHeight="1" x14ac:dyDescent="0.15">
      <c r="B260" s="163"/>
      <c r="C260" s="163"/>
      <c r="D260" s="163"/>
      <c r="E260" s="163"/>
      <c r="F260" s="163"/>
    </row>
    <row r="261" spans="2:6" s="21" customFormat="1" ht="19.899999999999999" customHeight="1" x14ac:dyDescent="0.15">
      <c r="B261" s="163"/>
      <c r="C261" s="163"/>
      <c r="D261" s="163"/>
      <c r="E261" s="163"/>
      <c r="F261" s="163"/>
    </row>
    <row r="262" spans="2:6" s="21" customFormat="1" ht="19.899999999999999" customHeight="1" x14ac:dyDescent="0.15">
      <c r="B262" s="163"/>
      <c r="C262" s="163"/>
      <c r="D262" s="163"/>
      <c r="E262" s="163"/>
      <c r="F262" s="163"/>
    </row>
    <row r="263" spans="2:6" s="21" customFormat="1" ht="19.899999999999999" customHeight="1" x14ac:dyDescent="0.15">
      <c r="B263" s="163"/>
      <c r="C263" s="163"/>
      <c r="D263" s="163"/>
      <c r="E263" s="163"/>
      <c r="F263" s="163"/>
    </row>
    <row r="264" spans="2:6" s="21" customFormat="1" ht="19.899999999999999" customHeight="1" x14ac:dyDescent="0.15">
      <c r="B264" s="163"/>
      <c r="C264" s="163"/>
      <c r="D264" s="163"/>
      <c r="E264" s="163"/>
      <c r="F264" s="163"/>
    </row>
    <row r="265" spans="2:6" s="21" customFormat="1" ht="19.899999999999999" customHeight="1" x14ac:dyDescent="0.15">
      <c r="B265" s="163"/>
      <c r="C265" s="163"/>
      <c r="D265" s="163"/>
      <c r="E265" s="163"/>
      <c r="F265" s="163"/>
    </row>
    <row r="266" spans="2:6" s="21" customFormat="1" ht="19.899999999999999" customHeight="1" x14ac:dyDescent="0.15">
      <c r="B266" s="163"/>
      <c r="C266" s="163"/>
      <c r="D266" s="163"/>
      <c r="E266" s="163"/>
      <c r="F266" s="163"/>
    </row>
    <row r="267" spans="2:6" s="21" customFormat="1" ht="19.899999999999999" customHeight="1" x14ac:dyDescent="0.15">
      <c r="B267" s="163"/>
      <c r="C267" s="163"/>
      <c r="D267" s="163"/>
      <c r="E267" s="163"/>
      <c r="F267" s="163"/>
    </row>
    <row r="268" spans="2:6" s="21" customFormat="1" ht="19.899999999999999" customHeight="1" x14ac:dyDescent="0.15">
      <c r="B268" s="163"/>
      <c r="C268" s="163"/>
      <c r="D268" s="163"/>
      <c r="E268" s="163"/>
      <c r="F268" s="163"/>
    </row>
    <row r="269" spans="2:6" s="21" customFormat="1" ht="19.899999999999999" customHeight="1" x14ac:dyDescent="0.15">
      <c r="B269" s="163"/>
      <c r="C269" s="163"/>
      <c r="D269" s="163"/>
      <c r="E269" s="163"/>
      <c r="F269" s="163"/>
    </row>
    <row r="270" spans="2:6" s="21" customFormat="1" ht="19.899999999999999" customHeight="1" x14ac:dyDescent="0.15">
      <c r="B270" s="163"/>
      <c r="C270" s="163"/>
      <c r="D270" s="163"/>
      <c r="E270" s="163"/>
      <c r="F270" s="163"/>
    </row>
    <row r="271" spans="2:6" s="21" customFormat="1" ht="19.899999999999999" customHeight="1" x14ac:dyDescent="0.15">
      <c r="B271" s="163"/>
      <c r="C271" s="163"/>
      <c r="D271" s="163"/>
      <c r="E271" s="163"/>
      <c r="F271" s="163"/>
    </row>
    <row r="272" spans="2:6" s="21" customFormat="1" ht="19.899999999999999" customHeight="1" x14ac:dyDescent="0.15">
      <c r="B272" s="163"/>
      <c r="C272" s="163"/>
      <c r="D272" s="163"/>
      <c r="E272" s="163"/>
      <c r="F272" s="163"/>
    </row>
    <row r="273" spans="2:6" s="21" customFormat="1" ht="19.899999999999999" customHeight="1" x14ac:dyDescent="0.15">
      <c r="B273" s="163"/>
      <c r="C273" s="163"/>
      <c r="D273" s="163"/>
      <c r="E273" s="163"/>
      <c r="F273" s="163"/>
    </row>
    <row r="274" spans="2:6" s="21" customFormat="1" ht="19.899999999999999" customHeight="1" x14ac:dyDescent="0.15">
      <c r="B274" s="163"/>
      <c r="C274" s="163"/>
      <c r="D274" s="163"/>
      <c r="E274" s="163"/>
      <c r="F274" s="163"/>
    </row>
    <row r="275" spans="2:6" s="21" customFormat="1" ht="19.899999999999999" customHeight="1" x14ac:dyDescent="0.15">
      <c r="B275" s="163"/>
      <c r="C275" s="163"/>
      <c r="D275" s="163"/>
      <c r="E275" s="163"/>
      <c r="F275" s="163"/>
    </row>
    <row r="276" spans="2:6" s="21" customFormat="1" ht="19.899999999999999" customHeight="1" x14ac:dyDescent="0.15">
      <c r="B276" s="163"/>
      <c r="C276" s="163"/>
      <c r="D276" s="163"/>
      <c r="E276" s="163"/>
      <c r="F276" s="163"/>
    </row>
    <row r="277" spans="2:6" s="21" customFormat="1" ht="19.899999999999999" customHeight="1" x14ac:dyDescent="0.15">
      <c r="B277" s="163"/>
      <c r="C277" s="163"/>
      <c r="D277" s="163"/>
      <c r="E277" s="163"/>
      <c r="F277" s="163"/>
    </row>
    <row r="278" spans="2:6" s="21" customFormat="1" ht="19.899999999999999" customHeight="1" x14ac:dyDescent="0.15">
      <c r="B278" s="163"/>
      <c r="C278" s="163"/>
      <c r="D278" s="163"/>
      <c r="E278" s="163"/>
      <c r="F278" s="163"/>
    </row>
    <row r="279" spans="2:6" s="21" customFormat="1" ht="19.899999999999999" customHeight="1" x14ac:dyDescent="0.15">
      <c r="B279" s="163"/>
      <c r="C279" s="163"/>
      <c r="D279" s="163"/>
      <c r="E279" s="163"/>
      <c r="F279" s="163"/>
    </row>
    <row r="280" spans="2:6" s="21" customFormat="1" ht="19.899999999999999" customHeight="1" x14ac:dyDescent="0.15">
      <c r="B280" s="163"/>
      <c r="C280" s="163"/>
      <c r="D280" s="163"/>
      <c r="E280" s="163"/>
      <c r="F280" s="163"/>
    </row>
    <row r="281" spans="2:6" s="21" customFormat="1" ht="19.899999999999999" customHeight="1" x14ac:dyDescent="0.15">
      <c r="B281" s="163"/>
      <c r="C281" s="163"/>
      <c r="D281" s="163"/>
      <c r="E281" s="163"/>
      <c r="F281" s="163"/>
    </row>
    <row r="282" spans="2:6" s="21" customFormat="1" ht="19.899999999999999" customHeight="1" x14ac:dyDescent="0.15">
      <c r="B282" s="163"/>
      <c r="C282" s="163"/>
      <c r="D282" s="163"/>
      <c r="E282" s="163"/>
      <c r="F282" s="163"/>
    </row>
    <row r="283" spans="2:6" s="21" customFormat="1" ht="19.899999999999999" customHeight="1" x14ac:dyDescent="0.15">
      <c r="B283" s="163"/>
      <c r="C283" s="163"/>
      <c r="D283" s="163"/>
      <c r="E283" s="163"/>
      <c r="F283" s="163"/>
    </row>
    <row r="284" spans="2:6" s="21" customFormat="1" ht="19.899999999999999" customHeight="1" x14ac:dyDescent="0.15">
      <c r="B284" s="163"/>
      <c r="C284" s="163"/>
      <c r="D284" s="163"/>
      <c r="E284" s="163"/>
      <c r="F284" s="163"/>
    </row>
    <row r="285" spans="2:6" s="21" customFormat="1" ht="19.899999999999999" customHeight="1" x14ac:dyDescent="0.15">
      <c r="B285" s="163"/>
      <c r="C285" s="163"/>
      <c r="D285" s="163"/>
      <c r="E285" s="163"/>
      <c r="F285" s="163"/>
    </row>
    <row r="286" spans="2:6" s="21" customFormat="1" ht="19.899999999999999" customHeight="1" x14ac:dyDescent="0.15">
      <c r="B286" s="163"/>
      <c r="C286" s="163"/>
      <c r="D286" s="163"/>
      <c r="E286" s="163"/>
      <c r="F286" s="163"/>
    </row>
    <row r="287" spans="2:6" s="21" customFormat="1" ht="19.899999999999999" customHeight="1" x14ac:dyDescent="0.15">
      <c r="B287" s="163"/>
      <c r="C287" s="163"/>
      <c r="D287" s="163"/>
      <c r="E287" s="163"/>
      <c r="F287" s="163"/>
    </row>
    <row r="288" spans="2:6" s="21" customFormat="1" ht="19.899999999999999" customHeight="1" x14ac:dyDescent="0.15">
      <c r="B288" s="163"/>
      <c r="C288" s="163"/>
      <c r="D288" s="163"/>
      <c r="E288" s="163"/>
      <c r="F288" s="163"/>
    </row>
    <row r="289" spans="2:6" s="21" customFormat="1" ht="19.899999999999999" customHeight="1" x14ac:dyDescent="0.15">
      <c r="B289" s="163"/>
      <c r="C289" s="163"/>
      <c r="D289" s="163"/>
      <c r="E289" s="163"/>
      <c r="F289" s="163"/>
    </row>
    <row r="290" spans="2:6" s="21" customFormat="1" ht="19.899999999999999" customHeight="1" x14ac:dyDescent="0.15">
      <c r="B290" s="163"/>
      <c r="C290" s="163"/>
      <c r="D290" s="163"/>
      <c r="E290" s="163"/>
      <c r="F290" s="163"/>
    </row>
    <row r="291" spans="2:6" s="21" customFormat="1" ht="19.899999999999999" customHeight="1" x14ac:dyDescent="0.15">
      <c r="B291" s="163"/>
      <c r="C291" s="163"/>
      <c r="D291" s="163"/>
      <c r="E291" s="163"/>
      <c r="F291" s="163"/>
    </row>
    <row r="292" spans="2:6" s="21" customFormat="1" ht="19.899999999999999" customHeight="1" x14ac:dyDescent="0.15">
      <c r="B292" s="163"/>
      <c r="C292" s="163"/>
      <c r="D292" s="163"/>
      <c r="E292" s="163"/>
      <c r="F292" s="163"/>
    </row>
    <row r="293" spans="2:6" s="21" customFormat="1" ht="19.899999999999999" customHeight="1" x14ac:dyDescent="0.15">
      <c r="B293" s="163"/>
      <c r="C293" s="163"/>
      <c r="D293" s="163"/>
      <c r="E293" s="163"/>
      <c r="F293" s="163"/>
    </row>
    <row r="294" spans="2:6" s="21" customFormat="1" ht="19.899999999999999" customHeight="1" x14ac:dyDescent="0.15">
      <c r="B294" s="163"/>
      <c r="C294" s="163"/>
      <c r="D294" s="163"/>
      <c r="E294" s="163"/>
      <c r="F294" s="163"/>
    </row>
    <row r="295" spans="2:6" s="21" customFormat="1" ht="19.899999999999999" customHeight="1" x14ac:dyDescent="0.15">
      <c r="B295" s="163"/>
      <c r="C295" s="163"/>
      <c r="D295" s="163"/>
      <c r="E295" s="163"/>
      <c r="F295" s="163"/>
    </row>
  </sheetData>
  <mergeCells count="1">
    <mergeCell ref="B58:F5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6"/>
  <sheetViews>
    <sheetView topLeftCell="A14" zoomScale="80" zoomScaleNormal="80" workbookViewId="0">
      <selection activeCell="F27" sqref="F27"/>
    </sheetView>
  </sheetViews>
  <sheetFormatPr defaultColWidth="10.6640625" defaultRowHeight="10.5" x14ac:dyDescent="0.15"/>
  <cols>
    <col min="1" max="1" width="30" style="21" customWidth="1"/>
    <col min="2" max="2" width="107.6640625" style="163" customWidth="1"/>
    <col min="3" max="3" width="12.5" style="163" customWidth="1"/>
    <col min="4" max="4" width="16.33203125" style="163" customWidth="1"/>
    <col min="5" max="5" width="23.6640625" style="163" customWidth="1"/>
    <col min="6" max="6" width="28.5" style="163" customWidth="1"/>
    <col min="7" max="7" width="12.83203125" style="21" customWidth="1"/>
    <col min="8" max="8" width="12.5" style="163" bestFit="1" customWidth="1"/>
    <col min="9" max="16384" width="10.6640625" style="163"/>
  </cols>
  <sheetData>
    <row r="1" spans="1:8" s="121" customFormat="1" ht="37.15" customHeight="1" x14ac:dyDescent="0.15">
      <c r="A1" s="119" t="s">
        <v>113</v>
      </c>
      <c r="B1" s="120"/>
    </row>
    <row r="2" spans="1:8" s="121" customFormat="1" ht="34.15" customHeight="1" x14ac:dyDescent="0.15">
      <c r="A2" s="122" t="s">
        <v>114</v>
      </c>
      <c r="B2" s="123" t="s">
        <v>232</v>
      </c>
    </row>
    <row r="3" spans="1:8" s="121" customFormat="1" ht="34.15" customHeight="1" x14ac:dyDescent="0.15">
      <c r="A3" s="122" t="s">
        <v>20</v>
      </c>
      <c r="B3" s="123" t="s">
        <v>115</v>
      </c>
    </row>
    <row r="4" spans="1:8" s="121" customFormat="1" ht="34.15" customHeight="1" thickBot="1" x14ac:dyDescent="0.2">
      <c r="A4" s="122" t="s">
        <v>26</v>
      </c>
      <c r="B4" s="123"/>
    </row>
    <row r="5" spans="1:8" s="21" customFormat="1" ht="36.75" thickBot="1" x14ac:dyDescent="0.2">
      <c r="A5" s="124" t="s">
        <v>116</v>
      </c>
      <c r="B5" s="125" t="s">
        <v>117</v>
      </c>
      <c r="C5" s="126" t="s">
        <v>0</v>
      </c>
      <c r="D5" s="126" t="s">
        <v>118</v>
      </c>
      <c r="E5" s="126" t="s">
        <v>119</v>
      </c>
      <c r="F5" s="127" t="s">
        <v>120</v>
      </c>
    </row>
    <row r="6" spans="1:8" s="136" customFormat="1" ht="27" customHeight="1" x14ac:dyDescent="0.25">
      <c r="A6" s="128"/>
      <c r="B6" s="129"/>
      <c r="C6" s="130"/>
      <c r="D6" s="131"/>
      <c r="E6" s="132"/>
      <c r="F6" s="133"/>
      <c r="G6" s="134"/>
      <c r="H6" s="135"/>
    </row>
    <row r="7" spans="1:8" s="136" customFormat="1" ht="36" x14ac:dyDescent="0.25">
      <c r="A7" s="137">
        <v>935813</v>
      </c>
      <c r="B7" s="129" t="s">
        <v>121</v>
      </c>
      <c r="C7" s="130" t="s">
        <v>122</v>
      </c>
      <c r="D7" s="131">
        <v>4</v>
      </c>
      <c r="E7" s="132"/>
      <c r="F7" s="133">
        <f>D7*E7</f>
        <v>0</v>
      </c>
      <c r="G7" s="134"/>
      <c r="H7" s="135"/>
    </row>
    <row r="8" spans="1:8" s="146" customFormat="1" ht="27" customHeight="1" x14ac:dyDescent="0.25">
      <c r="A8" s="138"/>
      <c r="B8" s="139" t="s">
        <v>201</v>
      </c>
      <c r="C8" s="140" t="s">
        <v>2</v>
      </c>
      <c r="D8" s="141">
        <f>2*2</f>
        <v>4</v>
      </c>
      <c r="E8" s="142"/>
      <c r="F8" s="143"/>
      <c r="G8" s="144"/>
      <c r="H8" s="145"/>
    </row>
    <row r="9" spans="1:8" s="136" customFormat="1" ht="27" customHeight="1" x14ac:dyDescent="0.25">
      <c r="A9" s="137">
        <v>966158</v>
      </c>
      <c r="B9" s="129" t="s">
        <v>123</v>
      </c>
      <c r="C9" s="130" t="s">
        <v>124</v>
      </c>
      <c r="D9" s="131">
        <v>0.48399999999999999</v>
      </c>
      <c r="E9" s="132"/>
      <c r="F9" s="133">
        <f>D9*E9</f>
        <v>0</v>
      </c>
      <c r="G9" s="134"/>
      <c r="H9" s="135"/>
    </row>
    <row r="10" spans="1:8" s="146" customFormat="1" ht="27" customHeight="1" x14ac:dyDescent="0.25">
      <c r="A10" s="138"/>
      <c r="B10" s="139" t="s">
        <v>202</v>
      </c>
      <c r="C10" s="140" t="s">
        <v>71</v>
      </c>
      <c r="D10" s="141">
        <f>2*2*0.1</f>
        <v>0.4</v>
      </c>
      <c r="E10" s="142"/>
      <c r="F10" s="143"/>
      <c r="G10" s="144"/>
      <c r="H10" s="145"/>
    </row>
    <row r="11" spans="1:8" s="146" customFormat="1" ht="27" customHeight="1" x14ac:dyDescent="0.25">
      <c r="A11" s="138"/>
      <c r="B11" s="139" t="s">
        <v>203</v>
      </c>
      <c r="C11" s="140" t="s">
        <v>71</v>
      </c>
      <c r="D11" s="141">
        <f>1.2*0.7*0.1</f>
        <v>8.4000000000000005E-2</v>
      </c>
      <c r="E11" s="142"/>
      <c r="F11" s="143"/>
      <c r="G11" s="144"/>
      <c r="H11" s="145"/>
    </row>
    <row r="12" spans="1:8" s="136" customFormat="1" ht="36" x14ac:dyDescent="0.25">
      <c r="A12" s="137">
        <v>967118</v>
      </c>
      <c r="B12" s="129" t="s">
        <v>127</v>
      </c>
      <c r="C12" s="130" t="s">
        <v>71</v>
      </c>
      <c r="D12" s="131">
        <v>0.108</v>
      </c>
      <c r="E12" s="132"/>
      <c r="F12" s="133">
        <f>D12*E12</f>
        <v>0</v>
      </c>
      <c r="G12" s="134"/>
      <c r="H12" s="135"/>
    </row>
    <row r="13" spans="1:8" s="146" customFormat="1" ht="27" customHeight="1" x14ac:dyDescent="0.25">
      <c r="A13" s="138"/>
      <c r="B13" s="139" t="s">
        <v>204</v>
      </c>
      <c r="C13" s="140" t="s">
        <v>71</v>
      </c>
      <c r="D13" s="141">
        <f>1.2*0.6*0.15</f>
        <v>0.108</v>
      </c>
      <c r="E13" s="142"/>
      <c r="F13" s="143"/>
      <c r="G13" s="144"/>
      <c r="H13" s="145"/>
    </row>
    <row r="14" spans="1:8" s="136" customFormat="1" ht="27" customHeight="1" x14ac:dyDescent="0.25">
      <c r="A14" s="137" t="s">
        <v>129</v>
      </c>
      <c r="B14" s="129" t="s">
        <v>130</v>
      </c>
      <c r="C14" s="130" t="s">
        <v>131</v>
      </c>
      <c r="D14" s="131">
        <v>1.302</v>
      </c>
      <c r="E14" s="132"/>
      <c r="F14" s="133">
        <f t="shared" ref="F14:F24" si="0">ROUND(E14*D14,2)</f>
        <v>0</v>
      </c>
      <c r="G14" s="134"/>
      <c r="H14" s="135"/>
    </row>
    <row r="15" spans="1:8" s="146" customFormat="1" ht="27" customHeight="1" x14ac:dyDescent="0.25">
      <c r="A15" s="138"/>
      <c r="B15" s="139" t="s">
        <v>205</v>
      </c>
      <c r="C15" s="140" t="s">
        <v>3</v>
      </c>
      <c r="D15" s="141">
        <f>(0.484+0.108)*2.2</f>
        <v>1.3024</v>
      </c>
      <c r="E15" s="142"/>
      <c r="F15" s="143"/>
      <c r="G15" s="144"/>
      <c r="H15" s="145"/>
    </row>
    <row r="16" spans="1:8" s="136" customFormat="1" ht="36" x14ac:dyDescent="0.25">
      <c r="A16" s="137">
        <v>935212</v>
      </c>
      <c r="B16" s="129" t="s">
        <v>133</v>
      </c>
      <c r="C16" s="130" t="s">
        <v>134</v>
      </c>
      <c r="D16" s="131">
        <v>1.2</v>
      </c>
      <c r="E16" s="132"/>
      <c r="F16" s="133">
        <f t="shared" si="0"/>
        <v>0</v>
      </c>
      <c r="G16" s="134"/>
      <c r="H16" s="135"/>
    </row>
    <row r="17" spans="1:8" s="136" customFormat="1" ht="18" x14ac:dyDescent="0.25">
      <c r="A17" s="137">
        <v>62845</v>
      </c>
      <c r="B17" s="129" t="s">
        <v>206</v>
      </c>
      <c r="C17" s="130" t="s">
        <v>122</v>
      </c>
      <c r="D17" s="131">
        <v>3</v>
      </c>
      <c r="E17" s="132"/>
      <c r="F17" s="133">
        <f t="shared" si="0"/>
        <v>0</v>
      </c>
      <c r="G17" s="134"/>
      <c r="H17" s="135"/>
    </row>
    <row r="18" spans="1:8" s="136" customFormat="1" ht="27" customHeight="1" x14ac:dyDescent="0.25">
      <c r="A18" s="137">
        <v>55610</v>
      </c>
      <c r="B18" s="129" t="s">
        <v>147</v>
      </c>
      <c r="C18" s="130" t="s">
        <v>71</v>
      </c>
      <c r="D18" s="131">
        <v>1.2</v>
      </c>
      <c r="E18" s="132"/>
      <c r="F18" s="133">
        <f t="shared" si="0"/>
        <v>0</v>
      </c>
      <c r="G18" s="134"/>
      <c r="H18" s="135"/>
    </row>
    <row r="19" spans="1:8" s="146" customFormat="1" ht="27" customHeight="1" x14ac:dyDescent="0.25">
      <c r="A19" s="138"/>
      <c r="B19" s="139" t="s">
        <v>207</v>
      </c>
      <c r="C19" s="140" t="s">
        <v>71</v>
      </c>
      <c r="D19" s="141">
        <f>2*2*0.3</f>
        <v>1.2</v>
      </c>
      <c r="E19" s="142"/>
      <c r="F19" s="143"/>
      <c r="G19" s="144"/>
      <c r="H19" s="145"/>
    </row>
    <row r="20" spans="1:8" s="136" customFormat="1" ht="27" customHeight="1" x14ac:dyDescent="0.25">
      <c r="A20" s="137">
        <v>55198</v>
      </c>
      <c r="B20" s="129" t="s">
        <v>148</v>
      </c>
      <c r="C20" s="130" t="s">
        <v>71</v>
      </c>
      <c r="D20" s="131">
        <v>1.2</v>
      </c>
      <c r="E20" s="132"/>
      <c r="F20" s="133">
        <f t="shared" si="0"/>
        <v>0</v>
      </c>
      <c r="G20" s="134"/>
      <c r="H20" s="135"/>
    </row>
    <row r="21" spans="1:8" s="136" customFormat="1" ht="27" customHeight="1" x14ac:dyDescent="0.25">
      <c r="A21" s="137">
        <v>55198</v>
      </c>
      <c r="B21" s="129" t="s">
        <v>149</v>
      </c>
      <c r="C21" s="130" t="s">
        <v>71</v>
      </c>
      <c r="D21" s="131">
        <v>12</v>
      </c>
      <c r="E21" s="132"/>
      <c r="F21" s="133">
        <f t="shared" si="0"/>
        <v>0</v>
      </c>
      <c r="G21" s="134"/>
      <c r="H21" s="135"/>
    </row>
    <row r="22" spans="1:8" s="136" customFormat="1" ht="27" customHeight="1" x14ac:dyDescent="0.25">
      <c r="A22" s="137">
        <v>55198</v>
      </c>
      <c r="B22" s="129" t="s">
        <v>150</v>
      </c>
      <c r="C22" s="130" t="s">
        <v>3</v>
      </c>
      <c r="D22" s="131">
        <v>2.4</v>
      </c>
      <c r="E22" s="132"/>
      <c r="F22" s="133">
        <f t="shared" si="0"/>
        <v>0</v>
      </c>
      <c r="G22" s="134"/>
      <c r="H22" s="135"/>
    </row>
    <row r="23" spans="1:8" s="146" customFormat="1" ht="27" customHeight="1" x14ac:dyDescent="0.25">
      <c r="A23" s="138"/>
      <c r="B23" s="139" t="s">
        <v>208</v>
      </c>
      <c r="C23" s="140" t="s">
        <v>3</v>
      </c>
      <c r="D23" s="141">
        <f>1.2*2</f>
        <v>2.4</v>
      </c>
      <c r="E23" s="142"/>
      <c r="F23" s="143"/>
      <c r="G23" s="144"/>
      <c r="H23" s="145"/>
    </row>
    <row r="24" spans="1:8" s="136" customFormat="1" ht="27" customHeight="1" x14ac:dyDescent="0.25">
      <c r="A24" s="137">
        <v>22342</v>
      </c>
      <c r="B24" s="129" t="s">
        <v>151</v>
      </c>
      <c r="C24" s="130" t="s">
        <v>2</v>
      </c>
      <c r="D24" s="131">
        <v>12</v>
      </c>
      <c r="E24" s="132"/>
      <c r="F24" s="133">
        <f t="shared" si="0"/>
        <v>0</v>
      </c>
      <c r="G24" s="134"/>
      <c r="H24" s="135"/>
    </row>
    <row r="25" spans="1:8" s="146" customFormat="1" ht="27" customHeight="1" x14ac:dyDescent="0.25">
      <c r="A25" s="138"/>
      <c r="B25" s="139" t="s">
        <v>209</v>
      </c>
      <c r="C25" s="140" t="s">
        <v>2</v>
      </c>
      <c r="D25" s="141">
        <f>2*2*3</f>
        <v>12</v>
      </c>
      <c r="E25" s="142"/>
      <c r="F25" s="143"/>
      <c r="G25" s="144"/>
      <c r="H25" s="145"/>
    </row>
    <row r="26" spans="1:8" s="136" customFormat="1" ht="39" customHeight="1" thickBot="1" x14ac:dyDescent="0.3">
      <c r="A26" s="147"/>
      <c r="B26" s="148"/>
      <c r="C26" s="149"/>
      <c r="D26" s="150"/>
      <c r="E26" s="151"/>
      <c r="F26" s="152"/>
      <c r="G26" s="134"/>
      <c r="H26" s="135"/>
    </row>
    <row r="27" spans="1:8" s="157" customFormat="1" ht="29.45" customHeight="1" x14ac:dyDescent="0.15">
      <c r="A27" s="153"/>
      <c r="B27" s="154" t="s">
        <v>146</v>
      </c>
      <c r="C27" s="154"/>
      <c r="D27" s="155"/>
      <c r="E27" s="155"/>
      <c r="F27" s="156">
        <f>SUM(F6:F26)</f>
        <v>0</v>
      </c>
    </row>
    <row r="28" spans="1:8" s="158" customFormat="1" ht="31.5" customHeight="1" x14ac:dyDescent="0.15">
      <c r="B28" s="159"/>
      <c r="C28" s="160"/>
      <c r="E28" s="161"/>
      <c r="F28" s="162"/>
    </row>
    <row r="29" spans="1:8" ht="51" customHeight="1" x14ac:dyDescent="0.15">
      <c r="B29" s="226"/>
      <c r="C29" s="226"/>
      <c r="D29" s="226"/>
      <c r="E29" s="226"/>
      <c r="F29" s="226"/>
    </row>
    <row r="30" spans="1:8" ht="19.899999999999999" customHeight="1" x14ac:dyDescent="0.15"/>
    <row r="31" spans="1:8" ht="19.899999999999999" customHeight="1" x14ac:dyDescent="0.15"/>
    <row r="32" spans="1:8" ht="19.899999999999999" customHeight="1" x14ac:dyDescent="0.15"/>
    <row r="33" spans="2:8" ht="19.899999999999999" customHeight="1" x14ac:dyDescent="0.15"/>
    <row r="34" spans="2:8" ht="19.899999999999999" customHeight="1" x14ac:dyDescent="0.15"/>
    <row r="35" spans="2:8" ht="19.899999999999999" customHeight="1" x14ac:dyDescent="0.15"/>
    <row r="36" spans="2:8" ht="19.899999999999999" customHeight="1" x14ac:dyDescent="0.15"/>
    <row r="37" spans="2:8" ht="19.899999999999999" customHeight="1" x14ac:dyDescent="0.15"/>
    <row r="38" spans="2:8" ht="19.899999999999999" customHeight="1" x14ac:dyDescent="0.15"/>
    <row r="39" spans="2:8" ht="19.899999999999999" customHeight="1" x14ac:dyDescent="0.15"/>
    <row r="40" spans="2:8" ht="19.899999999999999" customHeight="1" x14ac:dyDescent="0.15"/>
    <row r="41" spans="2:8" ht="19.899999999999999" customHeight="1" x14ac:dyDescent="0.15"/>
    <row r="42" spans="2:8" s="21" customFormat="1" ht="19.899999999999999" customHeight="1" x14ac:dyDescent="0.15">
      <c r="B42" s="163"/>
      <c r="C42" s="163"/>
      <c r="D42" s="163"/>
      <c r="E42" s="163"/>
      <c r="F42" s="163"/>
      <c r="H42" s="163"/>
    </row>
    <row r="43" spans="2:8" s="21" customFormat="1" ht="19.899999999999999" customHeight="1" x14ac:dyDescent="0.15">
      <c r="B43" s="163"/>
      <c r="C43" s="163"/>
      <c r="D43" s="163"/>
      <c r="E43" s="163"/>
      <c r="F43" s="163"/>
      <c r="H43" s="163"/>
    </row>
    <row r="44" spans="2:8" s="21" customFormat="1" ht="19.899999999999999" customHeight="1" x14ac:dyDescent="0.15">
      <c r="B44" s="163"/>
      <c r="C44" s="163"/>
      <c r="D44" s="163"/>
      <c r="E44" s="163"/>
      <c r="F44" s="163"/>
      <c r="H44" s="163"/>
    </row>
    <row r="45" spans="2:8" s="21" customFormat="1" ht="19.899999999999999" customHeight="1" x14ac:dyDescent="0.15">
      <c r="B45" s="163"/>
      <c r="C45" s="163"/>
      <c r="D45" s="163"/>
      <c r="E45" s="163"/>
      <c r="F45" s="163"/>
      <c r="H45" s="163"/>
    </row>
    <row r="46" spans="2:8" s="21" customFormat="1" ht="19.899999999999999" customHeight="1" x14ac:dyDescent="0.15">
      <c r="B46" s="163"/>
      <c r="C46" s="163"/>
      <c r="D46" s="163"/>
      <c r="E46" s="163"/>
      <c r="F46" s="163"/>
      <c r="H46" s="163"/>
    </row>
    <row r="47" spans="2:8" s="21" customFormat="1" ht="19.899999999999999" customHeight="1" x14ac:dyDescent="0.15">
      <c r="B47" s="163"/>
      <c r="C47" s="163"/>
      <c r="D47" s="163"/>
      <c r="E47" s="163"/>
      <c r="F47" s="163"/>
      <c r="H47" s="163"/>
    </row>
    <row r="48" spans="2:8" s="21" customFormat="1" ht="19.899999999999999" customHeight="1" x14ac:dyDescent="0.15">
      <c r="B48" s="163"/>
      <c r="C48" s="163"/>
      <c r="D48" s="163"/>
      <c r="E48" s="163"/>
      <c r="F48" s="163"/>
      <c r="H48" s="163"/>
    </row>
    <row r="49" spans="2:8" s="21" customFormat="1" ht="19.899999999999999" customHeight="1" x14ac:dyDescent="0.15">
      <c r="B49" s="163"/>
      <c r="C49" s="163"/>
      <c r="D49" s="163"/>
      <c r="E49" s="163"/>
      <c r="F49" s="163"/>
      <c r="H49" s="163"/>
    </row>
    <row r="50" spans="2:8" s="21" customFormat="1" ht="19.899999999999999" customHeight="1" x14ac:dyDescent="0.15">
      <c r="B50" s="163"/>
      <c r="C50" s="163"/>
      <c r="D50" s="163"/>
      <c r="E50" s="163"/>
      <c r="F50" s="163"/>
      <c r="H50" s="163"/>
    </row>
    <row r="51" spans="2:8" s="21" customFormat="1" ht="19.899999999999999" customHeight="1" x14ac:dyDescent="0.15">
      <c r="B51" s="163"/>
      <c r="C51" s="163"/>
      <c r="D51" s="163"/>
      <c r="E51" s="163"/>
      <c r="F51" s="163"/>
      <c r="H51" s="163"/>
    </row>
    <row r="52" spans="2:8" s="21" customFormat="1" ht="19.899999999999999" customHeight="1" x14ac:dyDescent="0.15">
      <c r="B52" s="163"/>
      <c r="C52" s="163"/>
      <c r="D52" s="163"/>
      <c r="E52" s="163"/>
      <c r="F52" s="163"/>
      <c r="H52" s="163"/>
    </row>
    <row r="53" spans="2:8" s="21" customFormat="1" ht="19.899999999999999" customHeight="1" x14ac:dyDescent="0.15">
      <c r="B53" s="163"/>
      <c r="C53" s="163"/>
      <c r="D53" s="163"/>
      <c r="E53" s="163"/>
      <c r="F53" s="163"/>
      <c r="H53" s="163"/>
    </row>
    <row r="54" spans="2:8" s="21" customFormat="1" ht="19.899999999999999" customHeight="1" x14ac:dyDescent="0.15">
      <c r="B54" s="163"/>
      <c r="C54" s="163"/>
      <c r="D54" s="163"/>
      <c r="E54" s="163"/>
      <c r="F54" s="163"/>
      <c r="H54" s="163"/>
    </row>
    <row r="55" spans="2:8" s="21" customFormat="1" ht="19.899999999999999" customHeight="1" x14ac:dyDescent="0.15">
      <c r="B55" s="163"/>
      <c r="C55" s="163"/>
      <c r="D55" s="163"/>
      <c r="E55" s="163"/>
      <c r="F55" s="163"/>
      <c r="H55" s="163"/>
    </row>
    <row r="56" spans="2:8" s="21" customFormat="1" ht="19.899999999999999" customHeight="1" x14ac:dyDescent="0.15">
      <c r="B56" s="163"/>
      <c r="C56" s="163"/>
      <c r="D56" s="163"/>
      <c r="E56" s="163"/>
      <c r="F56" s="163"/>
      <c r="H56" s="163"/>
    </row>
    <row r="57" spans="2:8" s="21" customFormat="1" ht="19.899999999999999" customHeight="1" x14ac:dyDescent="0.15">
      <c r="B57" s="163"/>
      <c r="C57" s="163"/>
      <c r="D57" s="163"/>
      <c r="E57" s="163"/>
      <c r="F57" s="163"/>
      <c r="H57" s="163"/>
    </row>
    <row r="58" spans="2:8" s="21" customFormat="1" ht="19.899999999999999" customHeight="1" x14ac:dyDescent="0.15">
      <c r="B58" s="163"/>
      <c r="C58" s="163"/>
      <c r="D58" s="163"/>
      <c r="E58" s="163"/>
      <c r="F58" s="163"/>
      <c r="H58" s="163"/>
    </row>
    <row r="59" spans="2:8" s="21" customFormat="1" ht="19.899999999999999" customHeight="1" x14ac:dyDescent="0.15">
      <c r="B59" s="163"/>
      <c r="C59" s="163"/>
      <c r="D59" s="163"/>
      <c r="E59" s="163"/>
      <c r="F59" s="163"/>
      <c r="H59" s="163"/>
    </row>
    <row r="60" spans="2:8" s="21" customFormat="1" ht="19.899999999999999" customHeight="1" x14ac:dyDescent="0.15">
      <c r="B60" s="163"/>
      <c r="C60" s="163"/>
      <c r="D60" s="163"/>
      <c r="E60" s="163"/>
      <c r="F60" s="163"/>
      <c r="H60" s="163"/>
    </row>
    <row r="61" spans="2:8" s="21" customFormat="1" ht="19.899999999999999" customHeight="1" x14ac:dyDescent="0.15">
      <c r="B61" s="163"/>
      <c r="C61" s="163"/>
      <c r="D61" s="163"/>
      <c r="E61" s="163"/>
      <c r="F61" s="163"/>
      <c r="H61" s="163"/>
    </row>
    <row r="62" spans="2:8" s="21" customFormat="1" ht="19.899999999999999" customHeight="1" x14ac:dyDescent="0.15">
      <c r="B62" s="163"/>
      <c r="C62" s="163"/>
      <c r="D62" s="163"/>
      <c r="E62" s="163"/>
      <c r="F62" s="163"/>
      <c r="H62" s="163"/>
    </row>
    <row r="63" spans="2:8" s="21" customFormat="1" ht="19.899999999999999" customHeight="1" x14ac:dyDescent="0.15">
      <c r="B63" s="163"/>
      <c r="C63" s="163"/>
      <c r="D63" s="163"/>
      <c r="E63" s="163"/>
      <c r="F63" s="163"/>
      <c r="H63" s="163"/>
    </row>
    <row r="64" spans="2:8" s="21" customFormat="1" ht="19.899999999999999" customHeight="1" x14ac:dyDescent="0.15">
      <c r="B64" s="163"/>
      <c r="C64" s="163"/>
      <c r="D64" s="163"/>
      <c r="E64" s="163"/>
      <c r="F64" s="163"/>
      <c r="H64" s="163"/>
    </row>
    <row r="65" spans="2:8" s="21" customFormat="1" ht="19.899999999999999" customHeight="1" x14ac:dyDescent="0.15">
      <c r="B65" s="163"/>
      <c r="C65" s="163"/>
      <c r="D65" s="163"/>
      <c r="E65" s="163"/>
      <c r="F65" s="163"/>
      <c r="H65" s="163"/>
    </row>
    <row r="66" spans="2:8" s="21" customFormat="1" ht="19.899999999999999" customHeight="1" x14ac:dyDescent="0.15">
      <c r="B66" s="163"/>
      <c r="C66" s="163"/>
      <c r="D66" s="163"/>
      <c r="E66" s="163"/>
      <c r="F66" s="163"/>
      <c r="H66" s="163"/>
    </row>
    <row r="67" spans="2:8" s="21" customFormat="1" ht="19.899999999999999" customHeight="1" x14ac:dyDescent="0.15">
      <c r="B67" s="163"/>
      <c r="C67" s="163"/>
      <c r="D67" s="163"/>
      <c r="E67" s="163"/>
      <c r="F67" s="163"/>
      <c r="H67" s="163"/>
    </row>
    <row r="68" spans="2:8" s="21" customFormat="1" ht="19.899999999999999" customHeight="1" x14ac:dyDescent="0.15">
      <c r="B68" s="163"/>
      <c r="C68" s="163"/>
      <c r="D68" s="163"/>
      <c r="E68" s="163"/>
      <c r="F68" s="163"/>
      <c r="H68" s="163"/>
    </row>
    <row r="69" spans="2:8" s="21" customFormat="1" ht="19.899999999999999" customHeight="1" x14ac:dyDescent="0.15">
      <c r="B69" s="163"/>
      <c r="C69" s="163"/>
      <c r="D69" s="163"/>
      <c r="E69" s="163"/>
      <c r="F69" s="163"/>
      <c r="H69" s="163"/>
    </row>
    <row r="70" spans="2:8" s="21" customFormat="1" ht="19.899999999999999" customHeight="1" x14ac:dyDescent="0.15">
      <c r="B70" s="163"/>
      <c r="C70" s="163"/>
      <c r="D70" s="163"/>
      <c r="E70" s="163"/>
      <c r="F70" s="163"/>
      <c r="H70" s="163"/>
    </row>
    <row r="71" spans="2:8" s="21" customFormat="1" ht="19.899999999999999" customHeight="1" x14ac:dyDescent="0.15">
      <c r="B71" s="163"/>
      <c r="C71" s="163"/>
      <c r="D71" s="163"/>
      <c r="E71" s="163"/>
      <c r="F71" s="163"/>
      <c r="H71" s="163"/>
    </row>
    <row r="72" spans="2:8" s="21" customFormat="1" ht="19.899999999999999" customHeight="1" x14ac:dyDescent="0.15">
      <c r="B72" s="163"/>
      <c r="C72" s="163"/>
      <c r="D72" s="163"/>
      <c r="E72" s="163"/>
      <c r="F72" s="163"/>
      <c r="H72" s="163"/>
    </row>
    <row r="73" spans="2:8" s="21" customFormat="1" ht="19.899999999999999" customHeight="1" x14ac:dyDescent="0.15">
      <c r="B73" s="163"/>
      <c r="C73" s="163"/>
      <c r="D73" s="163"/>
      <c r="E73" s="163"/>
      <c r="F73" s="163"/>
      <c r="H73" s="163"/>
    </row>
    <row r="74" spans="2:8" s="21" customFormat="1" ht="19.899999999999999" customHeight="1" x14ac:dyDescent="0.15">
      <c r="B74" s="163"/>
      <c r="C74" s="163"/>
      <c r="D74" s="163"/>
      <c r="E74" s="163"/>
      <c r="F74" s="163"/>
      <c r="H74" s="163"/>
    </row>
    <row r="75" spans="2:8" s="21" customFormat="1" ht="19.899999999999999" customHeight="1" x14ac:dyDescent="0.15">
      <c r="B75" s="163"/>
      <c r="C75" s="163"/>
      <c r="D75" s="163"/>
      <c r="E75" s="163"/>
      <c r="F75" s="163"/>
      <c r="H75" s="163"/>
    </row>
    <row r="76" spans="2:8" s="21" customFormat="1" ht="19.899999999999999" customHeight="1" x14ac:dyDescent="0.15">
      <c r="B76" s="163"/>
      <c r="C76" s="163"/>
      <c r="D76" s="163"/>
      <c r="E76" s="163"/>
      <c r="F76" s="163"/>
      <c r="H76" s="163"/>
    </row>
    <row r="77" spans="2:8" s="21" customFormat="1" ht="19.899999999999999" customHeight="1" x14ac:dyDescent="0.15">
      <c r="B77" s="163"/>
      <c r="C77" s="163"/>
      <c r="D77" s="163"/>
      <c r="E77" s="163"/>
      <c r="F77" s="163"/>
      <c r="H77" s="163"/>
    </row>
    <row r="78" spans="2:8" s="21" customFormat="1" ht="19.899999999999999" customHeight="1" x14ac:dyDescent="0.15">
      <c r="B78" s="163"/>
      <c r="C78" s="163"/>
      <c r="D78" s="163"/>
      <c r="E78" s="163"/>
      <c r="F78" s="163"/>
      <c r="H78" s="163"/>
    </row>
    <row r="79" spans="2:8" s="21" customFormat="1" ht="19.899999999999999" customHeight="1" x14ac:dyDescent="0.15">
      <c r="B79" s="163"/>
      <c r="C79" s="163"/>
      <c r="D79" s="163"/>
      <c r="E79" s="163"/>
      <c r="F79" s="163"/>
      <c r="H79" s="163"/>
    </row>
    <row r="80" spans="2:8" s="21" customFormat="1" ht="19.899999999999999" customHeight="1" x14ac:dyDescent="0.15">
      <c r="B80" s="163"/>
      <c r="C80" s="163"/>
      <c r="D80" s="163"/>
      <c r="E80" s="163"/>
      <c r="F80" s="163"/>
      <c r="H80" s="163"/>
    </row>
    <row r="81" spans="2:8" s="21" customFormat="1" ht="19.899999999999999" customHeight="1" x14ac:dyDescent="0.15">
      <c r="B81" s="163"/>
      <c r="C81" s="163"/>
      <c r="D81" s="163"/>
      <c r="E81" s="163"/>
      <c r="F81" s="163"/>
      <c r="H81" s="163"/>
    </row>
    <row r="82" spans="2:8" s="21" customFormat="1" ht="19.899999999999999" customHeight="1" x14ac:dyDescent="0.15">
      <c r="B82" s="163"/>
      <c r="C82" s="163"/>
      <c r="D82" s="163"/>
      <c r="E82" s="163"/>
      <c r="F82" s="163"/>
      <c r="H82" s="163"/>
    </row>
    <row r="83" spans="2:8" s="21" customFormat="1" ht="19.899999999999999" customHeight="1" x14ac:dyDescent="0.15">
      <c r="B83" s="163"/>
      <c r="C83" s="163"/>
      <c r="D83" s="163"/>
      <c r="E83" s="163"/>
      <c r="F83" s="163"/>
      <c r="H83" s="163"/>
    </row>
    <row r="84" spans="2:8" s="21" customFormat="1" ht="19.899999999999999" customHeight="1" x14ac:dyDescent="0.15">
      <c r="B84" s="163"/>
      <c r="C84" s="163"/>
      <c r="D84" s="163"/>
      <c r="E84" s="163"/>
      <c r="F84" s="163"/>
      <c r="H84" s="163"/>
    </row>
    <row r="85" spans="2:8" s="21" customFormat="1" ht="19.899999999999999" customHeight="1" x14ac:dyDescent="0.15">
      <c r="B85" s="163"/>
      <c r="C85" s="163"/>
      <c r="D85" s="163"/>
      <c r="E85" s="163"/>
      <c r="F85" s="163"/>
      <c r="H85" s="163"/>
    </row>
    <row r="86" spans="2:8" s="21" customFormat="1" ht="19.899999999999999" customHeight="1" x14ac:dyDescent="0.15">
      <c r="B86" s="163"/>
      <c r="C86" s="163"/>
      <c r="D86" s="163"/>
      <c r="E86" s="163"/>
      <c r="F86" s="163"/>
      <c r="H86" s="163"/>
    </row>
    <row r="87" spans="2:8" s="21" customFormat="1" ht="19.899999999999999" customHeight="1" x14ac:dyDescent="0.15">
      <c r="B87" s="163"/>
      <c r="C87" s="163"/>
      <c r="D87" s="163"/>
      <c r="E87" s="163"/>
      <c r="F87" s="163"/>
      <c r="H87" s="163"/>
    </row>
    <row r="88" spans="2:8" s="21" customFormat="1" ht="19.899999999999999" customHeight="1" x14ac:dyDescent="0.15">
      <c r="B88" s="163"/>
      <c r="C88" s="163"/>
      <c r="D88" s="163"/>
      <c r="E88" s="163"/>
      <c r="F88" s="163"/>
      <c r="H88" s="163"/>
    </row>
    <row r="89" spans="2:8" s="21" customFormat="1" ht="19.899999999999999" customHeight="1" x14ac:dyDescent="0.15">
      <c r="B89" s="163"/>
      <c r="C89" s="163"/>
      <c r="D89" s="163"/>
      <c r="E89" s="163"/>
      <c r="F89" s="163"/>
      <c r="H89" s="163"/>
    </row>
    <row r="90" spans="2:8" s="21" customFormat="1" ht="19.899999999999999" customHeight="1" x14ac:dyDescent="0.15">
      <c r="B90" s="163"/>
      <c r="C90" s="163"/>
      <c r="D90" s="163"/>
      <c r="E90" s="163"/>
      <c r="F90" s="163"/>
      <c r="H90" s="163"/>
    </row>
    <row r="91" spans="2:8" s="21" customFormat="1" ht="19.899999999999999" customHeight="1" x14ac:dyDescent="0.15">
      <c r="B91" s="163"/>
      <c r="C91" s="163"/>
      <c r="D91" s="163"/>
      <c r="E91" s="163"/>
      <c r="F91" s="163"/>
      <c r="H91" s="163"/>
    </row>
    <row r="92" spans="2:8" s="21" customFormat="1" ht="19.899999999999999" customHeight="1" x14ac:dyDescent="0.15">
      <c r="B92" s="163"/>
      <c r="C92" s="163"/>
      <c r="D92" s="163"/>
      <c r="E92" s="163"/>
      <c r="F92" s="163"/>
      <c r="H92" s="163"/>
    </row>
    <row r="93" spans="2:8" s="21" customFormat="1" ht="19.899999999999999" customHeight="1" x14ac:dyDescent="0.15">
      <c r="B93" s="163"/>
      <c r="C93" s="163"/>
      <c r="D93" s="163"/>
      <c r="E93" s="163"/>
      <c r="F93" s="163"/>
      <c r="H93" s="163"/>
    </row>
    <row r="94" spans="2:8" s="21" customFormat="1" ht="19.899999999999999" customHeight="1" x14ac:dyDescent="0.15">
      <c r="B94" s="163"/>
      <c r="C94" s="163"/>
      <c r="D94" s="163"/>
      <c r="E94" s="163"/>
      <c r="F94" s="163"/>
      <c r="H94" s="163"/>
    </row>
    <row r="95" spans="2:8" s="21" customFormat="1" ht="19.899999999999999" customHeight="1" x14ac:dyDescent="0.15">
      <c r="B95" s="163"/>
      <c r="C95" s="163"/>
      <c r="D95" s="163"/>
      <c r="E95" s="163"/>
      <c r="F95" s="163"/>
      <c r="H95" s="163"/>
    </row>
    <row r="96" spans="2:8" s="21" customFormat="1" ht="19.899999999999999" customHeight="1" x14ac:dyDescent="0.15">
      <c r="B96" s="163"/>
      <c r="C96" s="163"/>
      <c r="D96" s="163"/>
      <c r="E96" s="163"/>
      <c r="F96" s="163"/>
      <c r="H96" s="163"/>
    </row>
    <row r="97" spans="2:8" s="21" customFormat="1" ht="19.899999999999999" customHeight="1" x14ac:dyDescent="0.15">
      <c r="B97" s="163"/>
      <c r="C97" s="163"/>
      <c r="D97" s="163"/>
      <c r="E97" s="163"/>
      <c r="F97" s="163"/>
      <c r="H97" s="163"/>
    </row>
    <row r="98" spans="2:8" s="21" customFormat="1" ht="19.899999999999999" customHeight="1" x14ac:dyDescent="0.15">
      <c r="B98" s="163"/>
      <c r="C98" s="163"/>
      <c r="D98" s="163"/>
      <c r="E98" s="163"/>
      <c r="F98" s="163"/>
      <c r="H98" s="163"/>
    </row>
    <row r="99" spans="2:8" s="21" customFormat="1" ht="19.899999999999999" customHeight="1" x14ac:dyDescent="0.15">
      <c r="B99" s="163"/>
      <c r="C99" s="163"/>
      <c r="D99" s="163"/>
      <c r="E99" s="163"/>
      <c r="F99" s="163"/>
      <c r="H99" s="163"/>
    </row>
    <row r="100" spans="2:8" s="21" customFormat="1" ht="19.899999999999999" customHeight="1" x14ac:dyDescent="0.15">
      <c r="B100" s="163"/>
      <c r="C100" s="163"/>
      <c r="D100" s="163"/>
      <c r="E100" s="163"/>
      <c r="F100" s="163"/>
      <c r="H100" s="163"/>
    </row>
    <row r="101" spans="2:8" s="21" customFormat="1" ht="19.899999999999999" customHeight="1" x14ac:dyDescent="0.15">
      <c r="B101" s="163"/>
      <c r="C101" s="163"/>
      <c r="D101" s="163"/>
      <c r="E101" s="163"/>
      <c r="F101" s="163"/>
      <c r="H101" s="163"/>
    </row>
    <row r="102" spans="2:8" s="21" customFormat="1" ht="19.899999999999999" customHeight="1" x14ac:dyDescent="0.15">
      <c r="B102" s="163"/>
      <c r="C102" s="163"/>
      <c r="D102" s="163"/>
      <c r="E102" s="163"/>
      <c r="F102" s="163"/>
      <c r="H102" s="163"/>
    </row>
    <row r="103" spans="2:8" s="21" customFormat="1" ht="19.899999999999999" customHeight="1" x14ac:dyDescent="0.15">
      <c r="B103" s="163"/>
      <c r="C103" s="163"/>
      <c r="D103" s="163"/>
      <c r="E103" s="163"/>
      <c r="F103" s="163"/>
      <c r="H103" s="163"/>
    </row>
    <row r="104" spans="2:8" s="21" customFormat="1" ht="19.899999999999999" customHeight="1" x14ac:dyDescent="0.15">
      <c r="B104" s="163"/>
      <c r="C104" s="163"/>
      <c r="D104" s="163"/>
      <c r="E104" s="163"/>
      <c r="F104" s="163"/>
      <c r="H104" s="163"/>
    </row>
    <row r="105" spans="2:8" s="21" customFormat="1" ht="19.899999999999999" customHeight="1" x14ac:dyDescent="0.15">
      <c r="B105" s="163"/>
      <c r="C105" s="163"/>
      <c r="D105" s="163"/>
      <c r="E105" s="163"/>
      <c r="F105" s="163"/>
      <c r="H105" s="163"/>
    </row>
    <row r="106" spans="2:8" ht="19.899999999999999" customHeight="1" x14ac:dyDescent="0.15"/>
    <row r="107" spans="2:8" ht="19.899999999999999" customHeight="1" x14ac:dyDescent="0.15"/>
    <row r="108" spans="2:8" ht="19.899999999999999" customHeight="1" x14ac:dyDescent="0.15"/>
    <row r="109" spans="2:8" ht="19.899999999999999" customHeight="1" x14ac:dyDescent="0.15"/>
    <row r="110" spans="2:8" ht="19.899999999999999" customHeight="1" x14ac:dyDescent="0.15"/>
    <row r="111" spans="2:8" ht="19.899999999999999" customHeight="1" x14ac:dyDescent="0.15"/>
    <row r="112" spans="2:8" ht="19.899999999999999" customHeight="1" x14ac:dyDescent="0.15"/>
    <row r="113" spans="1:7" ht="19.899999999999999" customHeight="1" x14ac:dyDescent="0.15"/>
    <row r="114" spans="1:7" ht="19.899999999999999" customHeight="1" x14ac:dyDescent="0.15"/>
    <row r="115" spans="1:7" ht="19.899999999999999" customHeight="1" x14ac:dyDescent="0.15"/>
    <row r="116" spans="1:7" ht="19.899999999999999" customHeight="1" x14ac:dyDescent="0.15"/>
    <row r="117" spans="1:7" ht="19.899999999999999" customHeight="1" x14ac:dyDescent="0.15"/>
    <row r="118" spans="1:7" ht="19.899999999999999" customHeight="1" x14ac:dyDescent="0.15"/>
    <row r="119" spans="1:7" s="165" customFormat="1" ht="19.899999999999999" customHeight="1" x14ac:dyDescent="0.15">
      <c r="A119" s="21"/>
      <c r="B119" s="163"/>
      <c r="C119" s="163"/>
      <c r="D119" s="163"/>
      <c r="E119" s="163"/>
      <c r="F119" s="163"/>
      <c r="G119" s="164"/>
    </row>
    <row r="120" spans="1:7" s="165" customFormat="1" ht="19.899999999999999" customHeight="1" x14ac:dyDescent="0.15">
      <c r="A120" s="21"/>
      <c r="B120" s="163"/>
      <c r="C120" s="163"/>
      <c r="D120" s="163"/>
      <c r="E120" s="163"/>
      <c r="F120" s="163"/>
      <c r="G120" s="164"/>
    </row>
    <row r="121" spans="1:7" s="165" customFormat="1" ht="19.899999999999999" customHeight="1" x14ac:dyDescent="0.15">
      <c r="A121" s="21"/>
      <c r="B121" s="163"/>
      <c r="C121" s="163"/>
      <c r="D121" s="163"/>
      <c r="E121" s="163"/>
      <c r="F121" s="163"/>
      <c r="G121" s="164"/>
    </row>
    <row r="122" spans="1:7" s="165" customFormat="1" ht="19.899999999999999" customHeight="1" x14ac:dyDescent="0.15">
      <c r="A122" s="21"/>
      <c r="B122" s="163"/>
      <c r="C122" s="163"/>
      <c r="D122" s="163"/>
      <c r="E122" s="163"/>
      <c r="F122" s="163"/>
      <c r="G122" s="164"/>
    </row>
    <row r="123" spans="1:7" s="165" customFormat="1" ht="19.899999999999999" customHeight="1" x14ac:dyDescent="0.15">
      <c r="A123" s="21"/>
      <c r="B123" s="163"/>
      <c r="C123" s="163"/>
      <c r="D123" s="163"/>
      <c r="E123" s="163"/>
      <c r="F123" s="163"/>
      <c r="G123" s="164"/>
    </row>
    <row r="124" spans="1:7" s="165" customFormat="1" ht="19.899999999999999" customHeight="1" x14ac:dyDescent="0.15">
      <c r="A124" s="21"/>
      <c r="B124" s="163"/>
      <c r="C124" s="163"/>
      <c r="D124" s="163"/>
      <c r="E124" s="163"/>
      <c r="F124" s="163"/>
      <c r="G124" s="164"/>
    </row>
    <row r="125" spans="1:7" s="165" customFormat="1" ht="19.899999999999999" customHeight="1" x14ac:dyDescent="0.15">
      <c r="A125" s="21"/>
      <c r="B125" s="163"/>
      <c r="C125" s="163"/>
      <c r="D125" s="163"/>
      <c r="E125" s="163"/>
      <c r="F125" s="163"/>
      <c r="G125" s="164"/>
    </row>
    <row r="126" spans="1:7" s="165" customFormat="1" ht="19.899999999999999" customHeight="1" x14ac:dyDescent="0.15">
      <c r="A126" s="21"/>
      <c r="B126" s="163"/>
      <c r="C126" s="163"/>
      <c r="D126" s="163"/>
      <c r="E126" s="163"/>
      <c r="F126" s="163"/>
      <c r="G126" s="164"/>
    </row>
    <row r="127" spans="1:7" s="165" customFormat="1" ht="19.899999999999999" customHeight="1" x14ac:dyDescent="0.15">
      <c r="A127" s="21"/>
      <c r="B127" s="163"/>
      <c r="C127" s="163"/>
      <c r="D127" s="163"/>
      <c r="E127" s="163"/>
      <c r="F127" s="163"/>
      <c r="G127" s="164"/>
    </row>
    <row r="128" spans="1:7" s="165" customFormat="1" ht="19.899999999999999" customHeight="1" x14ac:dyDescent="0.15">
      <c r="A128" s="21"/>
      <c r="B128" s="163"/>
      <c r="C128" s="163"/>
      <c r="D128" s="163"/>
      <c r="E128" s="163"/>
      <c r="F128" s="163"/>
      <c r="G128" s="164"/>
    </row>
    <row r="129" spans="1:7" s="165" customFormat="1" ht="19.899999999999999" customHeight="1" x14ac:dyDescent="0.15">
      <c r="A129" s="21"/>
      <c r="B129" s="163"/>
      <c r="C129" s="163"/>
      <c r="D129" s="163"/>
      <c r="E129" s="163"/>
      <c r="F129" s="163"/>
      <c r="G129" s="164"/>
    </row>
    <row r="130" spans="1:7" s="165" customFormat="1" ht="19.899999999999999" customHeight="1" x14ac:dyDescent="0.15">
      <c r="A130" s="21"/>
      <c r="B130" s="163"/>
      <c r="C130" s="163"/>
      <c r="D130" s="163"/>
      <c r="E130" s="163"/>
      <c r="F130" s="163"/>
      <c r="G130" s="164"/>
    </row>
    <row r="131" spans="1:7" s="165" customFormat="1" ht="19.899999999999999" customHeight="1" x14ac:dyDescent="0.15">
      <c r="A131" s="21"/>
      <c r="B131" s="163"/>
      <c r="C131" s="163"/>
      <c r="D131" s="163"/>
      <c r="E131" s="163"/>
      <c r="F131" s="163"/>
      <c r="G131" s="164"/>
    </row>
    <row r="132" spans="1:7" s="165" customFormat="1" ht="19.899999999999999" customHeight="1" x14ac:dyDescent="0.15">
      <c r="A132" s="21"/>
      <c r="B132" s="163"/>
      <c r="C132" s="163"/>
      <c r="D132" s="163"/>
      <c r="E132" s="163"/>
      <c r="F132" s="163"/>
      <c r="G132" s="164"/>
    </row>
    <row r="133" spans="1:7" s="165" customFormat="1" ht="19.899999999999999" customHeight="1" x14ac:dyDescent="0.15">
      <c r="A133" s="21"/>
      <c r="B133" s="163"/>
      <c r="C133" s="163"/>
      <c r="D133" s="163"/>
      <c r="E133" s="163"/>
      <c r="F133" s="163"/>
      <c r="G133" s="164"/>
    </row>
    <row r="134" spans="1:7" s="165" customFormat="1" ht="19.899999999999999" customHeight="1" x14ac:dyDescent="0.15">
      <c r="A134" s="21"/>
      <c r="B134" s="163"/>
      <c r="C134" s="163"/>
      <c r="D134" s="163"/>
      <c r="E134" s="163"/>
      <c r="F134" s="163"/>
      <c r="G134" s="164"/>
    </row>
    <row r="135" spans="1:7" s="21" customFormat="1" ht="19.899999999999999" customHeight="1" x14ac:dyDescent="0.15">
      <c r="B135" s="163"/>
      <c r="C135" s="163"/>
      <c r="D135" s="163"/>
      <c r="E135" s="163"/>
      <c r="F135" s="163"/>
    </row>
    <row r="136" spans="1:7" s="21" customFormat="1" ht="19.899999999999999" customHeight="1" x14ac:dyDescent="0.15">
      <c r="B136" s="163"/>
      <c r="C136" s="163"/>
      <c r="D136" s="163"/>
      <c r="E136" s="163"/>
      <c r="F136" s="163"/>
    </row>
    <row r="137" spans="1:7" s="21" customFormat="1" ht="19.899999999999999" customHeight="1" x14ac:dyDescent="0.15">
      <c r="B137" s="163"/>
      <c r="C137" s="163"/>
      <c r="D137" s="163"/>
      <c r="E137" s="163"/>
      <c r="F137" s="163"/>
    </row>
    <row r="138" spans="1:7" s="21" customFormat="1" ht="19.899999999999999" customHeight="1" x14ac:dyDescent="0.15">
      <c r="B138" s="163"/>
      <c r="C138" s="163"/>
      <c r="D138" s="163"/>
      <c r="E138" s="163"/>
      <c r="F138" s="163"/>
    </row>
    <row r="139" spans="1:7" s="21" customFormat="1" ht="19.899999999999999" customHeight="1" x14ac:dyDescent="0.15">
      <c r="B139" s="163"/>
      <c r="C139" s="163"/>
      <c r="D139" s="163"/>
      <c r="E139" s="163"/>
      <c r="F139" s="163"/>
    </row>
    <row r="140" spans="1:7" s="21" customFormat="1" ht="19.899999999999999" customHeight="1" x14ac:dyDescent="0.15">
      <c r="B140" s="163"/>
      <c r="C140" s="163"/>
      <c r="D140" s="163"/>
      <c r="E140" s="163"/>
      <c r="F140" s="163"/>
    </row>
    <row r="141" spans="1:7" s="21" customFormat="1" ht="19.899999999999999" customHeight="1" x14ac:dyDescent="0.15">
      <c r="B141" s="163"/>
      <c r="C141" s="163"/>
      <c r="D141" s="163"/>
      <c r="E141" s="163"/>
      <c r="F141" s="163"/>
    </row>
    <row r="142" spans="1:7" s="21" customFormat="1" ht="19.899999999999999" customHeight="1" x14ac:dyDescent="0.15">
      <c r="B142" s="163"/>
      <c r="C142" s="163"/>
      <c r="D142" s="163"/>
      <c r="E142" s="163"/>
      <c r="F142" s="163"/>
    </row>
    <row r="143" spans="1:7" s="21" customFormat="1" ht="19.899999999999999" customHeight="1" x14ac:dyDescent="0.15">
      <c r="B143" s="163"/>
      <c r="C143" s="163"/>
      <c r="D143" s="163"/>
      <c r="E143" s="163"/>
      <c r="F143" s="163"/>
    </row>
    <row r="144" spans="1:7" s="21" customFormat="1" ht="19.899999999999999" customHeight="1" x14ac:dyDescent="0.15">
      <c r="B144" s="163"/>
      <c r="C144" s="163"/>
      <c r="D144" s="163"/>
      <c r="E144" s="163"/>
      <c r="F144" s="163"/>
    </row>
    <row r="145" spans="2:6" s="21" customFormat="1" ht="19.899999999999999" customHeight="1" x14ac:dyDescent="0.15">
      <c r="B145" s="163"/>
      <c r="C145" s="163"/>
      <c r="D145" s="163"/>
      <c r="E145" s="163"/>
      <c r="F145" s="163"/>
    </row>
    <row r="146" spans="2:6" s="21" customFormat="1" ht="19.899999999999999" customHeight="1" x14ac:dyDescent="0.15">
      <c r="B146" s="163"/>
      <c r="C146" s="163"/>
      <c r="D146" s="163"/>
      <c r="E146" s="163"/>
      <c r="F146" s="163"/>
    </row>
    <row r="147" spans="2:6" s="21" customFormat="1" ht="19.899999999999999" customHeight="1" x14ac:dyDescent="0.15">
      <c r="B147" s="163"/>
      <c r="C147" s="163"/>
      <c r="D147" s="163"/>
      <c r="E147" s="163"/>
      <c r="F147" s="163"/>
    </row>
    <row r="148" spans="2:6" s="21" customFormat="1" ht="19.899999999999999" customHeight="1" x14ac:dyDescent="0.15">
      <c r="B148" s="163"/>
      <c r="C148" s="163"/>
      <c r="D148" s="163"/>
      <c r="E148" s="163"/>
      <c r="F148" s="163"/>
    </row>
    <row r="149" spans="2:6" s="21" customFormat="1" ht="19.899999999999999" customHeight="1" x14ac:dyDescent="0.15">
      <c r="B149" s="163"/>
      <c r="C149" s="163"/>
      <c r="D149" s="163"/>
      <c r="E149" s="163"/>
      <c r="F149" s="163"/>
    </row>
    <row r="150" spans="2:6" s="21" customFormat="1" ht="19.899999999999999" customHeight="1" x14ac:dyDescent="0.15">
      <c r="B150" s="163"/>
      <c r="C150" s="163"/>
      <c r="D150" s="163"/>
      <c r="E150" s="163"/>
      <c r="F150" s="163"/>
    </row>
    <row r="151" spans="2:6" s="21" customFormat="1" ht="19.899999999999999" customHeight="1" x14ac:dyDescent="0.15">
      <c r="B151" s="163"/>
      <c r="C151" s="163"/>
      <c r="D151" s="163"/>
      <c r="E151" s="163"/>
      <c r="F151" s="163"/>
    </row>
    <row r="152" spans="2:6" s="21" customFormat="1" ht="19.899999999999999" customHeight="1" x14ac:dyDescent="0.15">
      <c r="B152" s="163"/>
      <c r="C152" s="163"/>
      <c r="D152" s="163"/>
      <c r="E152" s="163"/>
      <c r="F152" s="163"/>
    </row>
    <row r="153" spans="2:6" s="21" customFormat="1" ht="19.899999999999999" customHeight="1" x14ac:dyDescent="0.15">
      <c r="B153" s="163"/>
      <c r="C153" s="163"/>
      <c r="D153" s="163"/>
      <c r="E153" s="163"/>
      <c r="F153" s="163"/>
    </row>
    <row r="154" spans="2:6" s="21" customFormat="1" ht="19.899999999999999" customHeight="1" x14ac:dyDescent="0.15">
      <c r="B154" s="163"/>
      <c r="C154" s="163"/>
      <c r="D154" s="163"/>
      <c r="E154" s="163"/>
      <c r="F154" s="163"/>
    </row>
    <row r="155" spans="2:6" s="21" customFormat="1" ht="19.899999999999999" customHeight="1" x14ac:dyDescent="0.15">
      <c r="B155" s="163"/>
      <c r="C155" s="163"/>
      <c r="D155" s="163"/>
      <c r="E155" s="163"/>
      <c r="F155" s="163"/>
    </row>
    <row r="156" spans="2:6" s="21" customFormat="1" ht="19.899999999999999" customHeight="1" x14ac:dyDescent="0.15">
      <c r="B156" s="163"/>
      <c r="C156" s="163"/>
      <c r="D156" s="163"/>
      <c r="E156" s="163"/>
      <c r="F156" s="163"/>
    </row>
    <row r="157" spans="2:6" s="21" customFormat="1" ht="19.899999999999999" customHeight="1" x14ac:dyDescent="0.15">
      <c r="B157" s="163"/>
      <c r="C157" s="163"/>
      <c r="D157" s="163"/>
      <c r="E157" s="163"/>
      <c r="F157" s="163"/>
    </row>
    <row r="158" spans="2:6" s="21" customFormat="1" ht="19.899999999999999" customHeight="1" x14ac:dyDescent="0.15">
      <c r="B158" s="163"/>
      <c r="C158" s="163"/>
      <c r="D158" s="163"/>
      <c r="E158" s="163"/>
      <c r="F158" s="163"/>
    </row>
    <row r="159" spans="2:6" s="21" customFormat="1" ht="19.899999999999999" customHeight="1" x14ac:dyDescent="0.15">
      <c r="B159" s="163"/>
      <c r="C159" s="163"/>
      <c r="D159" s="163"/>
      <c r="E159" s="163"/>
      <c r="F159" s="163"/>
    </row>
    <row r="160" spans="2:6" s="21" customFormat="1" ht="19.899999999999999" customHeight="1" x14ac:dyDescent="0.15">
      <c r="B160" s="163"/>
      <c r="C160" s="163"/>
      <c r="D160" s="163"/>
      <c r="E160" s="163"/>
      <c r="F160" s="163"/>
    </row>
    <row r="161" spans="2:6" s="21" customFormat="1" ht="19.899999999999999" customHeight="1" x14ac:dyDescent="0.15">
      <c r="B161" s="163"/>
      <c r="C161" s="163"/>
      <c r="D161" s="163"/>
      <c r="E161" s="163"/>
      <c r="F161" s="163"/>
    </row>
    <row r="162" spans="2:6" s="21" customFormat="1" ht="19.899999999999999" customHeight="1" x14ac:dyDescent="0.15">
      <c r="B162" s="163"/>
      <c r="C162" s="163"/>
      <c r="D162" s="163"/>
      <c r="E162" s="163"/>
      <c r="F162" s="163"/>
    </row>
    <row r="163" spans="2:6" s="21" customFormat="1" ht="19.899999999999999" customHeight="1" x14ac:dyDescent="0.15">
      <c r="B163" s="163"/>
      <c r="C163" s="163"/>
      <c r="D163" s="163"/>
      <c r="E163" s="163"/>
      <c r="F163" s="163"/>
    </row>
    <row r="164" spans="2:6" s="21" customFormat="1" ht="19.899999999999999" customHeight="1" x14ac:dyDescent="0.15">
      <c r="B164" s="163"/>
      <c r="C164" s="163"/>
      <c r="D164" s="163"/>
      <c r="E164" s="163"/>
      <c r="F164" s="163"/>
    </row>
    <row r="165" spans="2:6" s="21" customFormat="1" ht="19.899999999999999" customHeight="1" x14ac:dyDescent="0.15">
      <c r="B165" s="163"/>
      <c r="C165" s="163"/>
      <c r="D165" s="163"/>
      <c r="E165" s="163"/>
      <c r="F165" s="163"/>
    </row>
    <row r="166" spans="2:6" s="21" customFormat="1" ht="19.899999999999999" customHeight="1" x14ac:dyDescent="0.15">
      <c r="B166" s="163"/>
      <c r="C166" s="163"/>
      <c r="D166" s="163"/>
      <c r="E166" s="163"/>
      <c r="F166" s="163"/>
    </row>
    <row r="167" spans="2:6" s="21" customFormat="1" ht="19.899999999999999" customHeight="1" x14ac:dyDescent="0.15">
      <c r="B167" s="163"/>
      <c r="C167" s="163"/>
      <c r="D167" s="163"/>
      <c r="E167" s="163"/>
      <c r="F167" s="163"/>
    </row>
    <row r="168" spans="2:6" s="21" customFormat="1" ht="19.899999999999999" customHeight="1" x14ac:dyDescent="0.15">
      <c r="B168" s="163"/>
      <c r="C168" s="163"/>
      <c r="D168" s="163"/>
      <c r="E168" s="163"/>
      <c r="F168" s="163"/>
    </row>
    <row r="169" spans="2:6" s="21" customFormat="1" ht="19.899999999999999" customHeight="1" x14ac:dyDescent="0.15">
      <c r="B169" s="163"/>
      <c r="C169" s="163"/>
      <c r="D169" s="163"/>
      <c r="E169" s="163"/>
      <c r="F169" s="163"/>
    </row>
    <row r="170" spans="2:6" s="21" customFormat="1" ht="19.899999999999999" customHeight="1" x14ac:dyDescent="0.15">
      <c r="B170" s="163"/>
      <c r="C170" s="163"/>
      <c r="D170" s="163"/>
      <c r="E170" s="163"/>
      <c r="F170" s="163"/>
    </row>
    <row r="171" spans="2:6" s="21" customFormat="1" ht="19.899999999999999" customHeight="1" x14ac:dyDescent="0.15">
      <c r="B171" s="163"/>
      <c r="C171" s="163"/>
      <c r="D171" s="163"/>
      <c r="E171" s="163"/>
      <c r="F171" s="163"/>
    </row>
    <row r="172" spans="2:6" s="21" customFormat="1" ht="19.899999999999999" customHeight="1" x14ac:dyDescent="0.15">
      <c r="B172" s="163"/>
      <c r="C172" s="163"/>
      <c r="D172" s="163"/>
      <c r="E172" s="163"/>
      <c r="F172" s="163"/>
    </row>
    <row r="173" spans="2:6" s="21" customFormat="1" ht="19.899999999999999" customHeight="1" x14ac:dyDescent="0.15">
      <c r="B173" s="163"/>
      <c r="C173" s="163"/>
      <c r="D173" s="163"/>
      <c r="E173" s="163"/>
      <c r="F173" s="163"/>
    </row>
    <row r="174" spans="2:6" s="21" customFormat="1" ht="19.899999999999999" customHeight="1" x14ac:dyDescent="0.15">
      <c r="B174" s="163"/>
      <c r="C174" s="163"/>
      <c r="D174" s="163"/>
      <c r="E174" s="163"/>
      <c r="F174" s="163"/>
    </row>
    <row r="175" spans="2:6" s="21" customFormat="1" ht="19.899999999999999" customHeight="1" x14ac:dyDescent="0.15">
      <c r="B175" s="163"/>
      <c r="C175" s="163"/>
      <c r="D175" s="163"/>
      <c r="E175" s="163"/>
      <c r="F175" s="163"/>
    </row>
    <row r="176" spans="2:6" s="21" customFormat="1" ht="19.899999999999999" customHeight="1" x14ac:dyDescent="0.15">
      <c r="B176" s="163"/>
      <c r="C176" s="163"/>
      <c r="D176" s="163"/>
      <c r="E176" s="163"/>
      <c r="F176" s="163"/>
    </row>
    <row r="177" spans="2:8" s="21" customFormat="1" ht="19.899999999999999" customHeight="1" x14ac:dyDescent="0.15">
      <c r="B177" s="163"/>
      <c r="C177" s="163"/>
      <c r="D177" s="163"/>
      <c r="E177" s="163"/>
      <c r="F177" s="163"/>
    </row>
    <row r="178" spans="2:8" s="21" customFormat="1" ht="19.899999999999999" customHeight="1" x14ac:dyDescent="0.15">
      <c r="B178" s="163"/>
      <c r="C178" s="163"/>
      <c r="D178" s="163"/>
      <c r="E178" s="163"/>
      <c r="F178" s="163"/>
    </row>
    <row r="179" spans="2:8" s="21" customFormat="1" ht="19.899999999999999" customHeight="1" x14ac:dyDescent="0.15">
      <c r="B179" s="163"/>
      <c r="C179" s="163"/>
      <c r="D179" s="163"/>
      <c r="E179" s="163"/>
      <c r="F179" s="163"/>
    </row>
    <row r="180" spans="2:8" s="21" customFormat="1" ht="19.899999999999999" customHeight="1" x14ac:dyDescent="0.15">
      <c r="B180" s="163"/>
      <c r="C180" s="163"/>
      <c r="D180" s="163"/>
      <c r="E180" s="163"/>
      <c r="F180" s="163"/>
    </row>
    <row r="181" spans="2:8" s="21" customFormat="1" ht="19.899999999999999" customHeight="1" x14ac:dyDescent="0.15">
      <c r="B181" s="163"/>
      <c r="C181" s="163"/>
      <c r="D181" s="163"/>
      <c r="E181" s="163"/>
      <c r="F181" s="163"/>
    </row>
    <row r="182" spans="2:8" s="21" customFormat="1" ht="19.899999999999999" customHeight="1" x14ac:dyDescent="0.15">
      <c r="B182" s="163"/>
      <c r="C182" s="163"/>
      <c r="D182" s="163"/>
      <c r="E182" s="163"/>
      <c r="F182" s="163"/>
    </row>
    <row r="183" spans="2:8" s="21" customFormat="1" ht="19.899999999999999" customHeight="1" x14ac:dyDescent="0.15">
      <c r="B183" s="163"/>
      <c r="C183" s="163"/>
      <c r="D183" s="163"/>
      <c r="E183" s="163"/>
      <c r="F183" s="163"/>
      <c r="H183" s="163"/>
    </row>
    <row r="184" spans="2:8" s="21" customFormat="1" ht="19.899999999999999" customHeight="1" x14ac:dyDescent="0.15">
      <c r="B184" s="163"/>
      <c r="C184" s="163"/>
      <c r="D184" s="163"/>
      <c r="E184" s="163"/>
      <c r="F184" s="163"/>
      <c r="H184" s="163"/>
    </row>
    <row r="185" spans="2:8" s="21" customFormat="1" ht="19.899999999999999" customHeight="1" x14ac:dyDescent="0.15">
      <c r="B185" s="163"/>
      <c r="C185" s="163"/>
      <c r="D185" s="163"/>
      <c r="E185" s="163"/>
      <c r="F185" s="163"/>
      <c r="H185" s="163"/>
    </row>
    <row r="186" spans="2:8" s="21" customFormat="1" ht="19.899999999999999" customHeight="1" x14ac:dyDescent="0.15">
      <c r="B186" s="163"/>
      <c r="C186" s="163"/>
      <c r="D186" s="163"/>
      <c r="E186" s="163"/>
      <c r="F186" s="163"/>
      <c r="H186" s="163"/>
    </row>
    <row r="187" spans="2:8" s="21" customFormat="1" ht="19.899999999999999" customHeight="1" x14ac:dyDescent="0.15">
      <c r="B187" s="163"/>
      <c r="C187" s="163"/>
      <c r="D187" s="163"/>
      <c r="E187" s="163"/>
      <c r="F187" s="163"/>
      <c r="H187" s="163"/>
    </row>
    <row r="188" spans="2:8" s="21" customFormat="1" ht="19.899999999999999" customHeight="1" x14ac:dyDescent="0.15">
      <c r="B188" s="163"/>
      <c r="C188" s="163"/>
      <c r="D188" s="163"/>
      <c r="E188" s="163"/>
      <c r="F188" s="163"/>
      <c r="H188" s="163"/>
    </row>
    <row r="189" spans="2:8" s="21" customFormat="1" ht="19.899999999999999" customHeight="1" x14ac:dyDescent="0.15">
      <c r="B189" s="163"/>
      <c r="C189" s="163"/>
      <c r="D189" s="163"/>
      <c r="E189" s="163"/>
      <c r="F189" s="163"/>
      <c r="H189" s="163"/>
    </row>
    <row r="190" spans="2:8" s="21" customFormat="1" ht="19.899999999999999" customHeight="1" x14ac:dyDescent="0.15">
      <c r="B190" s="163"/>
      <c r="C190" s="163"/>
      <c r="D190" s="163"/>
      <c r="E190" s="163"/>
      <c r="F190" s="163"/>
      <c r="H190" s="163"/>
    </row>
    <row r="191" spans="2:8" s="21" customFormat="1" ht="19.899999999999999" customHeight="1" x14ac:dyDescent="0.15">
      <c r="B191" s="163"/>
      <c r="C191" s="163"/>
      <c r="D191" s="163"/>
      <c r="E191" s="163"/>
      <c r="F191" s="163"/>
      <c r="H191" s="163"/>
    </row>
    <row r="192" spans="2:8" s="21" customFormat="1" ht="19.899999999999999" customHeight="1" x14ac:dyDescent="0.15">
      <c r="B192" s="163"/>
      <c r="C192" s="163"/>
      <c r="D192" s="163"/>
      <c r="E192" s="163"/>
      <c r="F192" s="163"/>
    </row>
    <row r="193" spans="2:6" s="21" customFormat="1" ht="19.899999999999999" customHeight="1" x14ac:dyDescent="0.15">
      <c r="B193" s="163"/>
      <c r="C193" s="163"/>
      <c r="D193" s="163"/>
      <c r="E193" s="163"/>
      <c r="F193" s="163"/>
    </row>
    <row r="194" spans="2:6" s="21" customFormat="1" ht="19.899999999999999" customHeight="1" x14ac:dyDescent="0.15">
      <c r="B194" s="163"/>
      <c r="C194" s="163"/>
      <c r="D194" s="163"/>
      <c r="E194" s="163"/>
      <c r="F194" s="163"/>
    </row>
    <row r="195" spans="2:6" s="21" customFormat="1" ht="19.899999999999999" customHeight="1" x14ac:dyDescent="0.15">
      <c r="B195" s="163"/>
      <c r="C195" s="163"/>
      <c r="D195" s="163"/>
      <c r="E195" s="163"/>
      <c r="F195" s="163"/>
    </row>
    <row r="196" spans="2:6" s="21" customFormat="1" ht="19.899999999999999" customHeight="1" x14ac:dyDescent="0.15">
      <c r="B196" s="163"/>
      <c r="C196" s="163"/>
      <c r="D196" s="163"/>
      <c r="E196" s="163"/>
      <c r="F196" s="163"/>
    </row>
    <row r="197" spans="2:6" s="21" customFormat="1" ht="19.899999999999999" customHeight="1" x14ac:dyDescent="0.15">
      <c r="B197" s="163"/>
      <c r="C197" s="163"/>
      <c r="D197" s="163"/>
      <c r="E197" s="163"/>
      <c r="F197" s="163"/>
    </row>
    <row r="198" spans="2:6" s="21" customFormat="1" ht="19.899999999999999" customHeight="1" x14ac:dyDescent="0.15">
      <c r="B198" s="163"/>
      <c r="C198" s="163"/>
      <c r="D198" s="163"/>
      <c r="E198" s="163"/>
      <c r="F198" s="163"/>
    </row>
    <row r="199" spans="2:6" s="21" customFormat="1" ht="19.899999999999999" customHeight="1" x14ac:dyDescent="0.15">
      <c r="B199" s="163"/>
      <c r="C199" s="163"/>
      <c r="D199" s="163"/>
      <c r="E199" s="163"/>
      <c r="F199" s="163"/>
    </row>
    <row r="200" spans="2:6" s="21" customFormat="1" ht="19.899999999999999" customHeight="1" x14ac:dyDescent="0.15">
      <c r="B200" s="163"/>
      <c r="C200" s="163"/>
      <c r="D200" s="163"/>
      <c r="E200" s="163"/>
      <c r="F200" s="163"/>
    </row>
    <row r="201" spans="2:6" s="21" customFormat="1" ht="19.899999999999999" customHeight="1" x14ac:dyDescent="0.15">
      <c r="B201" s="163"/>
      <c r="C201" s="163"/>
      <c r="D201" s="163"/>
      <c r="E201" s="163"/>
      <c r="F201" s="163"/>
    </row>
    <row r="202" spans="2:6" s="21" customFormat="1" ht="19.899999999999999" customHeight="1" x14ac:dyDescent="0.15">
      <c r="B202" s="163"/>
      <c r="C202" s="163"/>
      <c r="D202" s="163"/>
      <c r="E202" s="163"/>
      <c r="F202" s="163"/>
    </row>
    <row r="203" spans="2:6" s="21" customFormat="1" ht="19.899999999999999" customHeight="1" x14ac:dyDescent="0.15">
      <c r="B203" s="163"/>
      <c r="C203" s="163"/>
      <c r="D203" s="163"/>
      <c r="E203" s="163"/>
      <c r="F203" s="163"/>
    </row>
    <row r="204" spans="2:6" s="21" customFormat="1" ht="19.899999999999999" customHeight="1" x14ac:dyDescent="0.15">
      <c r="B204" s="163"/>
      <c r="C204" s="163"/>
      <c r="D204" s="163"/>
      <c r="E204" s="163"/>
      <c r="F204" s="163"/>
    </row>
    <row r="205" spans="2:6" s="21" customFormat="1" ht="19.899999999999999" customHeight="1" x14ac:dyDescent="0.15">
      <c r="B205" s="163"/>
      <c r="C205" s="163"/>
      <c r="D205" s="163"/>
      <c r="E205" s="163"/>
      <c r="F205" s="163"/>
    </row>
    <row r="206" spans="2:6" s="21" customFormat="1" ht="19.899999999999999" customHeight="1" x14ac:dyDescent="0.15">
      <c r="B206" s="163"/>
      <c r="C206" s="163"/>
      <c r="D206" s="163"/>
      <c r="E206" s="163"/>
      <c r="F206" s="163"/>
    </row>
    <row r="207" spans="2:6" s="21" customFormat="1" ht="19.899999999999999" customHeight="1" x14ac:dyDescent="0.15">
      <c r="B207" s="163"/>
      <c r="C207" s="163"/>
      <c r="D207" s="163"/>
      <c r="E207" s="163"/>
      <c r="F207" s="163"/>
    </row>
    <row r="208" spans="2:6" s="21" customFormat="1" ht="19.899999999999999" customHeight="1" x14ac:dyDescent="0.15">
      <c r="B208" s="163"/>
      <c r="C208" s="163"/>
      <c r="D208" s="163"/>
      <c r="E208" s="163"/>
      <c r="F208" s="163"/>
    </row>
    <row r="209" spans="2:6" s="21" customFormat="1" ht="19.899999999999999" customHeight="1" x14ac:dyDescent="0.15">
      <c r="B209" s="163"/>
      <c r="C209" s="163"/>
      <c r="D209" s="163"/>
      <c r="E209" s="163"/>
      <c r="F209" s="163"/>
    </row>
    <row r="210" spans="2:6" s="21" customFormat="1" ht="19.899999999999999" customHeight="1" x14ac:dyDescent="0.15">
      <c r="B210" s="163"/>
      <c r="C210" s="163"/>
      <c r="D210" s="163"/>
      <c r="E210" s="163"/>
      <c r="F210" s="163"/>
    </row>
    <row r="211" spans="2:6" s="21" customFormat="1" ht="19.899999999999999" customHeight="1" x14ac:dyDescent="0.15">
      <c r="B211" s="163"/>
      <c r="C211" s="163"/>
      <c r="D211" s="163"/>
      <c r="E211" s="163"/>
      <c r="F211" s="163"/>
    </row>
    <row r="212" spans="2:6" s="21" customFormat="1" ht="19.899999999999999" customHeight="1" x14ac:dyDescent="0.15">
      <c r="B212" s="163"/>
      <c r="C212" s="163"/>
      <c r="D212" s="163"/>
      <c r="E212" s="163"/>
      <c r="F212" s="163"/>
    </row>
    <row r="213" spans="2:6" s="21" customFormat="1" ht="19.899999999999999" customHeight="1" x14ac:dyDescent="0.15">
      <c r="B213" s="163"/>
      <c r="C213" s="163"/>
      <c r="D213" s="163"/>
      <c r="E213" s="163"/>
      <c r="F213" s="163"/>
    </row>
    <row r="214" spans="2:6" s="21" customFormat="1" ht="19.899999999999999" customHeight="1" x14ac:dyDescent="0.15">
      <c r="B214" s="163"/>
      <c r="C214" s="163"/>
      <c r="D214" s="163"/>
      <c r="E214" s="163"/>
      <c r="F214" s="163"/>
    </row>
    <row r="215" spans="2:6" s="21" customFormat="1" ht="19.899999999999999" customHeight="1" x14ac:dyDescent="0.15">
      <c r="B215" s="163"/>
      <c r="C215" s="163"/>
      <c r="D215" s="163"/>
      <c r="E215" s="163"/>
      <c r="F215" s="163"/>
    </row>
    <row r="216" spans="2:6" s="21" customFormat="1" ht="19.899999999999999" customHeight="1" x14ac:dyDescent="0.15">
      <c r="B216" s="163"/>
      <c r="C216" s="163"/>
      <c r="D216" s="163"/>
      <c r="E216" s="163"/>
      <c r="F216" s="163"/>
    </row>
    <row r="217" spans="2:6" s="21" customFormat="1" ht="19.899999999999999" customHeight="1" x14ac:dyDescent="0.15">
      <c r="B217" s="163"/>
      <c r="C217" s="163"/>
      <c r="D217" s="163"/>
      <c r="E217" s="163"/>
      <c r="F217" s="163"/>
    </row>
    <row r="218" spans="2:6" s="21" customFormat="1" ht="19.899999999999999" customHeight="1" x14ac:dyDescent="0.15">
      <c r="B218" s="163"/>
      <c r="C218" s="163"/>
      <c r="D218" s="163"/>
      <c r="E218" s="163"/>
      <c r="F218" s="163"/>
    </row>
    <row r="219" spans="2:6" s="21" customFormat="1" ht="19.899999999999999" customHeight="1" x14ac:dyDescent="0.15">
      <c r="B219" s="163"/>
      <c r="C219" s="163"/>
      <c r="D219" s="163"/>
      <c r="E219" s="163"/>
      <c r="F219" s="163"/>
    </row>
    <row r="220" spans="2:6" s="21" customFormat="1" ht="19.899999999999999" customHeight="1" x14ac:dyDescent="0.15">
      <c r="B220" s="163"/>
      <c r="C220" s="163"/>
      <c r="D220" s="163"/>
      <c r="E220" s="163"/>
      <c r="F220" s="163"/>
    </row>
    <row r="221" spans="2:6" s="21" customFormat="1" ht="19.899999999999999" customHeight="1" x14ac:dyDescent="0.15">
      <c r="B221" s="163"/>
      <c r="C221" s="163"/>
      <c r="D221" s="163"/>
      <c r="E221" s="163"/>
      <c r="F221" s="163"/>
    </row>
    <row r="222" spans="2:6" s="21" customFormat="1" ht="19.899999999999999" customHeight="1" x14ac:dyDescent="0.15">
      <c r="B222" s="163"/>
      <c r="C222" s="163"/>
      <c r="D222" s="163"/>
      <c r="E222" s="163"/>
      <c r="F222" s="163"/>
    </row>
    <row r="223" spans="2:6" s="21" customFormat="1" ht="19.899999999999999" customHeight="1" x14ac:dyDescent="0.15">
      <c r="B223" s="163"/>
      <c r="C223" s="163"/>
      <c r="D223" s="163"/>
      <c r="E223" s="163"/>
      <c r="F223" s="163"/>
    </row>
    <row r="224" spans="2:6" s="21" customFormat="1" ht="19.899999999999999" customHeight="1" x14ac:dyDescent="0.15">
      <c r="B224" s="163"/>
      <c r="C224" s="163"/>
      <c r="D224" s="163"/>
      <c r="E224" s="163"/>
      <c r="F224" s="163"/>
    </row>
    <row r="225" spans="2:6" s="21" customFormat="1" ht="19.899999999999999" customHeight="1" x14ac:dyDescent="0.15">
      <c r="B225" s="163"/>
      <c r="C225" s="163"/>
      <c r="D225" s="163"/>
      <c r="E225" s="163"/>
      <c r="F225" s="163"/>
    </row>
    <row r="226" spans="2:6" s="21" customFormat="1" ht="19.899999999999999" customHeight="1" x14ac:dyDescent="0.15">
      <c r="B226" s="163"/>
      <c r="C226" s="163"/>
      <c r="D226" s="163"/>
      <c r="E226" s="163"/>
      <c r="F226" s="163"/>
    </row>
    <row r="227" spans="2:6" s="21" customFormat="1" ht="19.899999999999999" customHeight="1" x14ac:dyDescent="0.15">
      <c r="B227" s="163"/>
      <c r="C227" s="163"/>
      <c r="D227" s="163"/>
      <c r="E227" s="163"/>
      <c r="F227" s="163"/>
    </row>
    <row r="228" spans="2:6" s="21" customFormat="1" ht="19.899999999999999" customHeight="1" x14ac:dyDescent="0.15">
      <c r="B228" s="163"/>
      <c r="C228" s="163"/>
      <c r="D228" s="163"/>
      <c r="E228" s="163"/>
      <c r="F228" s="163"/>
    </row>
    <row r="229" spans="2:6" s="21" customFormat="1" ht="19.899999999999999" customHeight="1" x14ac:dyDescent="0.15">
      <c r="B229" s="163"/>
      <c r="C229" s="163"/>
      <c r="D229" s="163"/>
      <c r="E229" s="163"/>
      <c r="F229" s="163"/>
    </row>
    <row r="230" spans="2:6" s="21" customFormat="1" ht="19.899999999999999" customHeight="1" x14ac:dyDescent="0.15">
      <c r="B230" s="163"/>
      <c r="C230" s="163"/>
      <c r="D230" s="163"/>
      <c r="E230" s="163"/>
      <c r="F230" s="163"/>
    </row>
    <row r="231" spans="2:6" s="21" customFormat="1" ht="19.899999999999999" customHeight="1" x14ac:dyDescent="0.15">
      <c r="B231" s="163"/>
      <c r="C231" s="163"/>
      <c r="D231" s="163"/>
      <c r="E231" s="163"/>
      <c r="F231" s="163"/>
    </row>
    <row r="232" spans="2:6" s="21" customFormat="1" ht="19.899999999999999" customHeight="1" x14ac:dyDescent="0.15">
      <c r="B232" s="163"/>
      <c r="C232" s="163"/>
      <c r="D232" s="163"/>
      <c r="E232" s="163"/>
      <c r="F232" s="163"/>
    </row>
    <row r="233" spans="2:6" s="21" customFormat="1" ht="19.899999999999999" customHeight="1" x14ac:dyDescent="0.15">
      <c r="B233" s="163"/>
      <c r="C233" s="163"/>
      <c r="D233" s="163"/>
      <c r="E233" s="163"/>
      <c r="F233" s="163"/>
    </row>
    <row r="234" spans="2:6" s="21" customFormat="1" ht="19.899999999999999" customHeight="1" x14ac:dyDescent="0.15">
      <c r="B234" s="163"/>
      <c r="C234" s="163"/>
      <c r="D234" s="163"/>
      <c r="E234" s="163"/>
      <c r="F234" s="163"/>
    </row>
    <row r="235" spans="2:6" s="21" customFormat="1" ht="19.899999999999999" customHeight="1" x14ac:dyDescent="0.15">
      <c r="B235" s="163"/>
      <c r="C235" s="163"/>
      <c r="D235" s="163"/>
      <c r="E235" s="163"/>
      <c r="F235" s="163"/>
    </row>
    <row r="236" spans="2:6" s="21" customFormat="1" ht="19.899999999999999" customHeight="1" x14ac:dyDescent="0.15">
      <c r="B236" s="163"/>
      <c r="C236" s="163"/>
      <c r="D236" s="163"/>
      <c r="E236" s="163"/>
      <c r="F236" s="163"/>
    </row>
    <row r="237" spans="2:6" s="21" customFormat="1" ht="19.899999999999999" customHeight="1" x14ac:dyDescent="0.15">
      <c r="B237" s="163"/>
      <c r="C237" s="163"/>
      <c r="D237" s="163"/>
      <c r="E237" s="163"/>
      <c r="F237" s="163"/>
    </row>
    <row r="238" spans="2:6" s="21" customFormat="1" ht="19.899999999999999" customHeight="1" x14ac:dyDescent="0.15">
      <c r="B238" s="163"/>
      <c r="C238" s="163"/>
      <c r="D238" s="163"/>
      <c r="E238" s="163"/>
      <c r="F238" s="163"/>
    </row>
    <row r="239" spans="2:6" s="21" customFormat="1" ht="19.899999999999999" customHeight="1" x14ac:dyDescent="0.15">
      <c r="B239" s="163"/>
      <c r="C239" s="163"/>
      <c r="D239" s="163"/>
      <c r="E239" s="163"/>
      <c r="F239" s="163"/>
    </row>
    <row r="240" spans="2:6" s="21" customFormat="1" ht="19.899999999999999" customHeight="1" x14ac:dyDescent="0.15">
      <c r="B240" s="163"/>
      <c r="C240" s="163"/>
      <c r="D240" s="163"/>
      <c r="E240" s="163"/>
      <c r="F240" s="163"/>
    </row>
    <row r="241" spans="2:6" s="21" customFormat="1" ht="19.899999999999999" customHeight="1" x14ac:dyDescent="0.15">
      <c r="B241" s="163"/>
      <c r="C241" s="163"/>
      <c r="D241" s="163"/>
      <c r="E241" s="163"/>
      <c r="F241" s="163"/>
    </row>
    <row r="242" spans="2:6" s="21" customFormat="1" ht="19.899999999999999" customHeight="1" x14ac:dyDescent="0.15">
      <c r="B242" s="163"/>
      <c r="C242" s="163"/>
      <c r="D242" s="163"/>
      <c r="E242" s="163"/>
      <c r="F242" s="163"/>
    </row>
    <row r="243" spans="2:6" s="21" customFormat="1" ht="19.899999999999999" customHeight="1" x14ac:dyDescent="0.15">
      <c r="B243" s="163"/>
      <c r="C243" s="163"/>
      <c r="D243" s="163"/>
      <c r="E243" s="163"/>
      <c r="F243" s="163"/>
    </row>
    <row r="244" spans="2:6" s="21" customFormat="1" ht="19.899999999999999" customHeight="1" x14ac:dyDescent="0.15">
      <c r="B244" s="163"/>
      <c r="C244" s="163"/>
      <c r="D244" s="163"/>
      <c r="E244" s="163"/>
      <c r="F244" s="163"/>
    </row>
    <row r="245" spans="2:6" s="21" customFormat="1" ht="19.899999999999999" customHeight="1" x14ac:dyDescent="0.15">
      <c r="B245" s="163"/>
      <c r="C245" s="163"/>
      <c r="D245" s="163"/>
      <c r="E245" s="163"/>
      <c r="F245" s="163"/>
    </row>
    <row r="246" spans="2:6" s="21" customFormat="1" ht="19.899999999999999" customHeight="1" x14ac:dyDescent="0.15">
      <c r="B246" s="163"/>
      <c r="C246" s="163"/>
      <c r="D246" s="163"/>
      <c r="E246" s="163"/>
      <c r="F246" s="163"/>
    </row>
    <row r="247" spans="2:6" s="21" customFormat="1" ht="19.899999999999999" customHeight="1" x14ac:dyDescent="0.15">
      <c r="B247" s="163"/>
      <c r="C247" s="163"/>
      <c r="D247" s="163"/>
      <c r="E247" s="163"/>
      <c r="F247" s="163"/>
    </row>
    <row r="248" spans="2:6" s="21" customFormat="1" ht="19.899999999999999" customHeight="1" x14ac:dyDescent="0.15">
      <c r="B248" s="163"/>
      <c r="C248" s="163"/>
      <c r="D248" s="163"/>
      <c r="E248" s="163"/>
      <c r="F248" s="163"/>
    </row>
    <row r="249" spans="2:6" s="21" customFormat="1" ht="19.899999999999999" customHeight="1" x14ac:dyDescent="0.15">
      <c r="B249" s="163"/>
      <c r="C249" s="163"/>
      <c r="D249" s="163"/>
      <c r="E249" s="163"/>
      <c r="F249" s="163"/>
    </row>
    <row r="250" spans="2:6" s="21" customFormat="1" ht="19.899999999999999" customHeight="1" x14ac:dyDescent="0.15">
      <c r="B250" s="163"/>
      <c r="C250" s="163"/>
      <c r="D250" s="163"/>
      <c r="E250" s="163"/>
      <c r="F250" s="163"/>
    </row>
    <row r="251" spans="2:6" s="21" customFormat="1" ht="19.899999999999999" customHeight="1" x14ac:dyDescent="0.15">
      <c r="B251" s="163"/>
      <c r="C251" s="163"/>
      <c r="D251" s="163"/>
      <c r="E251" s="163"/>
      <c r="F251" s="163"/>
    </row>
    <row r="252" spans="2:6" s="21" customFormat="1" ht="19.899999999999999" customHeight="1" x14ac:dyDescent="0.15">
      <c r="B252" s="163"/>
      <c r="C252" s="163"/>
      <c r="D252" s="163"/>
      <c r="E252" s="163"/>
      <c r="F252" s="163"/>
    </row>
    <row r="253" spans="2:6" s="21" customFormat="1" ht="19.899999999999999" customHeight="1" x14ac:dyDescent="0.15">
      <c r="B253" s="163"/>
      <c r="C253" s="163"/>
      <c r="D253" s="163"/>
      <c r="E253" s="163"/>
      <c r="F253" s="163"/>
    </row>
    <row r="254" spans="2:6" s="21" customFormat="1" ht="19.899999999999999" customHeight="1" x14ac:dyDescent="0.15">
      <c r="B254" s="163"/>
      <c r="C254" s="163"/>
      <c r="D254" s="163"/>
      <c r="E254" s="163"/>
      <c r="F254" s="163"/>
    </row>
    <row r="255" spans="2:6" s="21" customFormat="1" ht="19.899999999999999" customHeight="1" x14ac:dyDescent="0.15">
      <c r="B255" s="163"/>
      <c r="C255" s="163"/>
      <c r="D255" s="163"/>
      <c r="E255" s="163"/>
      <c r="F255" s="163"/>
    </row>
    <row r="256" spans="2:6" s="21" customFormat="1" ht="19.899999999999999" customHeight="1" x14ac:dyDescent="0.15">
      <c r="B256" s="163"/>
      <c r="C256" s="163"/>
      <c r="D256" s="163"/>
      <c r="E256" s="163"/>
      <c r="F256" s="163"/>
    </row>
    <row r="257" spans="2:6" s="21" customFormat="1" ht="19.899999999999999" customHeight="1" x14ac:dyDescent="0.15">
      <c r="B257" s="163"/>
      <c r="C257" s="163"/>
      <c r="D257" s="163"/>
      <c r="E257" s="163"/>
      <c r="F257" s="163"/>
    </row>
    <row r="258" spans="2:6" s="21" customFormat="1" ht="19.899999999999999" customHeight="1" x14ac:dyDescent="0.15">
      <c r="B258" s="163"/>
      <c r="C258" s="163"/>
      <c r="D258" s="163"/>
      <c r="E258" s="163"/>
      <c r="F258" s="163"/>
    </row>
    <row r="259" spans="2:6" s="21" customFormat="1" ht="19.899999999999999" customHeight="1" x14ac:dyDescent="0.15">
      <c r="B259" s="163"/>
      <c r="C259" s="163"/>
      <c r="D259" s="163"/>
      <c r="E259" s="163"/>
      <c r="F259" s="163"/>
    </row>
    <row r="260" spans="2:6" s="21" customFormat="1" ht="19.899999999999999" customHeight="1" x14ac:dyDescent="0.15">
      <c r="B260" s="163"/>
      <c r="C260" s="163"/>
      <c r="D260" s="163"/>
      <c r="E260" s="163"/>
      <c r="F260" s="163"/>
    </row>
    <row r="261" spans="2:6" s="21" customFormat="1" ht="19.899999999999999" customHeight="1" x14ac:dyDescent="0.15">
      <c r="B261" s="163"/>
      <c r="C261" s="163"/>
      <c r="D261" s="163"/>
      <c r="E261" s="163"/>
      <c r="F261" s="163"/>
    </row>
    <row r="262" spans="2:6" s="21" customFormat="1" ht="19.899999999999999" customHeight="1" x14ac:dyDescent="0.15">
      <c r="B262" s="163"/>
      <c r="C262" s="163"/>
      <c r="D262" s="163"/>
      <c r="E262" s="163"/>
      <c r="F262" s="163"/>
    </row>
    <row r="263" spans="2:6" s="21" customFormat="1" ht="19.899999999999999" customHeight="1" x14ac:dyDescent="0.15">
      <c r="B263" s="163"/>
      <c r="C263" s="163"/>
      <c r="D263" s="163"/>
      <c r="E263" s="163"/>
      <c r="F263" s="163"/>
    </row>
    <row r="264" spans="2:6" s="21" customFormat="1" ht="19.899999999999999" customHeight="1" x14ac:dyDescent="0.15">
      <c r="B264" s="163"/>
      <c r="C264" s="163"/>
      <c r="D264" s="163"/>
      <c r="E264" s="163"/>
      <c r="F264" s="163"/>
    </row>
    <row r="265" spans="2:6" s="21" customFormat="1" ht="19.899999999999999" customHeight="1" x14ac:dyDescent="0.15">
      <c r="B265" s="163"/>
      <c r="C265" s="163"/>
      <c r="D265" s="163"/>
      <c r="E265" s="163"/>
      <c r="F265" s="163"/>
    </row>
    <row r="266" spans="2:6" s="21" customFormat="1" ht="19.899999999999999" customHeight="1" x14ac:dyDescent="0.15">
      <c r="B266" s="163"/>
      <c r="C266" s="163"/>
      <c r="D266" s="163"/>
      <c r="E266" s="163"/>
      <c r="F266" s="163"/>
    </row>
  </sheetData>
  <mergeCells count="1">
    <mergeCell ref="B29:F29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1"/>
  <sheetViews>
    <sheetView topLeftCell="A4" workbookViewId="0">
      <selection activeCell="F12" sqref="F12"/>
    </sheetView>
  </sheetViews>
  <sheetFormatPr defaultColWidth="10.6640625" defaultRowHeight="10.5" x14ac:dyDescent="0.15"/>
  <cols>
    <col min="1" max="1" width="30" style="21" customWidth="1"/>
    <col min="2" max="2" width="107.6640625" style="163" customWidth="1"/>
    <col min="3" max="3" width="12.5" style="163" customWidth="1"/>
    <col min="4" max="4" width="16.33203125" style="163" customWidth="1"/>
    <col min="5" max="5" width="23.6640625" style="163" customWidth="1"/>
    <col min="6" max="6" width="28.5" style="163" customWidth="1"/>
    <col min="7" max="7" width="12.83203125" style="21" customWidth="1"/>
    <col min="8" max="8" width="12.5" style="163" bestFit="1" customWidth="1"/>
    <col min="9" max="16384" width="10.6640625" style="163"/>
  </cols>
  <sheetData>
    <row r="1" spans="1:8" s="121" customFormat="1" ht="37.15" customHeight="1" x14ac:dyDescent="0.15">
      <c r="A1" s="119" t="s">
        <v>113</v>
      </c>
      <c r="B1" s="120"/>
    </row>
    <row r="2" spans="1:8" s="121" customFormat="1" ht="34.15" customHeight="1" x14ac:dyDescent="0.15">
      <c r="A2" s="122" t="s">
        <v>114</v>
      </c>
      <c r="B2" s="123" t="s">
        <v>233</v>
      </c>
    </row>
    <row r="3" spans="1:8" s="121" customFormat="1" ht="34.15" customHeight="1" x14ac:dyDescent="0.15">
      <c r="A3" s="122" t="s">
        <v>20</v>
      </c>
      <c r="B3" s="123" t="s">
        <v>115</v>
      </c>
    </row>
    <row r="4" spans="1:8" s="121" customFormat="1" ht="34.15" customHeight="1" thickBot="1" x14ac:dyDescent="0.2">
      <c r="A4" s="122" t="s">
        <v>26</v>
      </c>
      <c r="B4" s="123"/>
    </row>
    <row r="5" spans="1:8" s="21" customFormat="1" ht="36.75" thickBot="1" x14ac:dyDescent="0.2">
      <c r="A5" s="124" t="s">
        <v>116</v>
      </c>
      <c r="B5" s="125" t="s">
        <v>117</v>
      </c>
      <c r="C5" s="126" t="s">
        <v>0</v>
      </c>
      <c r="D5" s="126" t="s">
        <v>118</v>
      </c>
      <c r="E5" s="126" t="s">
        <v>119</v>
      </c>
      <c r="F5" s="127" t="s">
        <v>120</v>
      </c>
    </row>
    <row r="6" spans="1:8" s="136" customFormat="1" ht="27" customHeight="1" x14ac:dyDescent="0.25">
      <c r="A6" s="128"/>
      <c r="B6" s="129"/>
      <c r="C6" s="130"/>
      <c r="D6" s="131"/>
      <c r="E6" s="132"/>
      <c r="F6" s="133"/>
      <c r="G6" s="134"/>
      <c r="H6" s="135"/>
    </row>
    <row r="7" spans="1:8" s="136" customFormat="1" ht="27" customHeight="1" x14ac:dyDescent="0.25">
      <c r="A7" s="128" t="s">
        <v>210</v>
      </c>
      <c r="B7" s="129" t="s">
        <v>211</v>
      </c>
      <c r="C7" s="130" t="s">
        <v>122</v>
      </c>
      <c r="D7" s="131">
        <v>30</v>
      </c>
      <c r="E7" s="132"/>
      <c r="F7" s="133">
        <f>D7*E7</f>
        <v>0</v>
      </c>
      <c r="G7" s="134"/>
      <c r="H7" s="135"/>
    </row>
    <row r="8" spans="1:8" s="136" customFormat="1" ht="27" customHeight="1" x14ac:dyDescent="0.25">
      <c r="A8" s="128" t="s">
        <v>212</v>
      </c>
      <c r="B8" s="129" t="s">
        <v>213</v>
      </c>
      <c r="C8" s="130" t="s">
        <v>122</v>
      </c>
      <c r="D8" s="131">
        <v>30</v>
      </c>
      <c r="E8" s="132"/>
      <c r="F8" s="133">
        <f>D8*E8</f>
        <v>0</v>
      </c>
      <c r="G8" s="134"/>
      <c r="H8" s="135"/>
    </row>
    <row r="9" spans="1:8" s="136" customFormat="1" ht="27" customHeight="1" x14ac:dyDescent="0.25">
      <c r="A9" s="128" t="s">
        <v>215</v>
      </c>
      <c r="B9" s="129" t="s">
        <v>216</v>
      </c>
      <c r="C9" s="130" t="s">
        <v>214</v>
      </c>
      <c r="D9" s="131">
        <v>1</v>
      </c>
      <c r="E9" s="132"/>
      <c r="F9" s="133">
        <f>D9*E9</f>
        <v>0</v>
      </c>
      <c r="G9" s="134"/>
      <c r="H9" s="135"/>
    </row>
    <row r="10" spans="1:8" s="136" customFormat="1" ht="27" customHeight="1" x14ac:dyDescent="0.25">
      <c r="A10" s="128" t="s">
        <v>217</v>
      </c>
      <c r="B10" s="129" t="s">
        <v>218</v>
      </c>
      <c r="C10" s="130" t="s">
        <v>214</v>
      </c>
      <c r="D10" s="131">
        <v>1</v>
      </c>
      <c r="E10" s="132"/>
      <c r="F10" s="133">
        <f>D10*E10</f>
        <v>0</v>
      </c>
      <c r="G10" s="134"/>
      <c r="H10" s="135"/>
    </row>
    <row r="11" spans="1:8" s="136" customFormat="1" ht="39" customHeight="1" thickBot="1" x14ac:dyDescent="0.3">
      <c r="A11" s="147"/>
      <c r="B11" s="148"/>
      <c r="C11" s="149"/>
      <c r="D11" s="150"/>
      <c r="E11" s="151"/>
      <c r="F11" s="152"/>
      <c r="G11" s="134"/>
      <c r="H11" s="135"/>
    </row>
    <row r="12" spans="1:8" s="157" customFormat="1" ht="29.45" customHeight="1" x14ac:dyDescent="0.15">
      <c r="A12" s="153"/>
      <c r="B12" s="154" t="s">
        <v>146</v>
      </c>
      <c r="C12" s="154"/>
      <c r="D12" s="155"/>
      <c r="E12" s="155"/>
      <c r="F12" s="156">
        <f>SUM(F6:F11)</f>
        <v>0</v>
      </c>
    </row>
    <row r="13" spans="1:8" s="158" customFormat="1" ht="31.5" customHeight="1" x14ac:dyDescent="0.15">
      <c r="B13" s="159"/>
      <c r="C13" s="160"/>
      <c r="E13" s="161"/>
      <c r="F13" s="162"/>
    </row>
    <row r="14" spans="1:8" ht="51" customHeight="1" x14ac:dyDescent="0.15">
      <c r="B14" s="226"/>
      <c r="C14" s="226"/>
      <c r="D14" s="226"/>
      <c r="E14" s="226"/>
      <c r="F14" s="226"/>
    </row>
    <row r="15" spans="1:8" ht="19.899999999999999" customHeight="1" x14ac:dyDescent="0.15"/>
    <row r="16" spans="1:8" ht="19.899999999999999" customHeight="1" x14ac:dyDescent="0.15"/>
    <row r="17" spans="2:8" ht="19.899999999999999" customHeight="1" x14ac:dyDescent="0.15"/>
    <row r="18" spans="2:8" s="21" customFormat="1" ht="19.899999999999999" customHeight="1" x14ac:dyDescent="0.15">
      <c r="B18" s="163"/>
      <c r="C18" s="163"/>
      <c r="D18" s="163"/>
      <c r="E18" s="163"/>
      <c r="F18" s="163"/>
      <c r="H18" s="163"/>
    </row>
    <row r="19" spans="2:8" s="21" customFormat="1" ht="19.899999999999999" customHeight="1" x14ac:dyDescent="0.15">
      <c r="B19" s="163"/>
      <c r="C19" s="163"/>
      <c r="D19" s="163"/>
      <c r="E19" s="163"/>
      <c r="F19" s="163"/>
      <c r="H19" s="163"/>
    </row>
    <row r="20" spans="2:8" s="21" customFormat="1" ht="19.899999999999999" customHeight="1" x14ac:dyDescent="0.15">
      <c r="B20" s="163"/>
      <c r="C20" s="163"/>
      <c r="D20" s="163"/>
      <c r="E20" s="163"/>
      <c r="F20" s="163"/>
      <c r="H20" s="163"/>
    </row>
    <row r="21" spans="2:8" s="21" customFormat="1" ht="19.899999999999999" customHeight="1" x14ac:dyDescent="0.15">
      <c r="B21" s="163"/>
      <c r="C21" s="163"/>
      <c r="D21" s="163"/>
      <c r="E21" s="163"/>
      <c r="F21" s="163"/>
      <c r="H21" s="163"/>
    </row>
    <row r="22" spans="2:8" s="21" customFormat="1" ht="19.899999999999999" customHeight="1" x14ac:dyDescent="0.15">
      <c r="B22" s="163"/>
      <c r="C22" s="163"/>
      <c r="D22" s="163"/>
      <c r="E22" s="163"/>
      <c r="F22" s="163"/>
      <c r="H22" s="163"/>
    </row>
    <row r="23" spans="2:8" s="21" customFormat="1" ht="19.899999999999999" customHeight="1" x14ac:dyDescent="0.15">
      <c r="B23" s="163"/>
      <c r="C23" s="163"/>
      <c r="D23" s="163"/>
      <c r="E23" s="163"/>
      <c r="F23" s="163"/>
      <c r="H23" s="163"/>
    </row>
    <row r="24" spans="2:8" s="21" customFormat="1" ht="19.899999999999999" customHeight="1" x14ac:dyDescent="0.15">
      <c r="B24" s="163"/>
      <c r="C24" s="163"/>
      <c r="D24" s="163"/>
      <c r="E24" s="163"/>
      <c r="F24" s="163"/>
      <c r="H24" s="163"/>
    </row>
    <row r="25" spans="2:8" s="21" customFormat="1" ht="19.899999999999999" customHeight="1" x14ac:dyDescent="0.15">
      <c r="B25" s="163"/>
      <c r="C25" s="163"/>
      <c r="D25" s="163"/>
      <c r="E25" s="163"/>
      <c r="F25" s="163"/>
      <c r="H25" s="163"/>
    </row>
    <row r="26" spans="2:8" s="21" customFormat="1" ht="19.899999999999999" customHeight="1" x14ac:dyDescent="0.15">
      <c r="B26" s="163"/>
      <c r="C26" s="163"/>
      <c r="D26" s="163"/>
      <c r="E26" s="163"/>
      <c r="F26" s="163"/>
      <c r="H26" s="163"/>
    </row>
    <row r="27" spans="2:8" s="21" customFormat="1" ht="19.899999999999999" customHeight="1" x14ac:dyDescent="0.15">
      <c r="B27" s="163"/>
      <c r="C27" s="163"/>
      <c r="D27" s="163"/>
      <c r="E27" s="163"/>
      <c r="F27" s="163"/>
      <c r="H27" s="163"/>
    </row>
    <row r="28" spans="2:8" s="21" customFormat="1" ht="19.899999999999999" customHeight="1" x14ac:dyDescent="0.15">
      <c r="B28" s="163"/>
      <c r="C28" s="163"/>
      <c r="D28" s="163"/>
      <c r="E28" s="163"/>
      <c r="F28" s="163"/>
      <c r="H28" s="163"/>
    </row>
    <row r="29" spans="2:8" s="21" customFormat="1" ht="19.899999999999999" customHeight="1" x14ac:dyDescent="0.15">
      <c r="B29" s="163"/>
      <c r="C29" s="163"/>
      <c r="D29" s="163"/>
      <c r="E29" s="163"/>
      <c r="F29" s="163"/>
      <c r="H29" s="163"/>
    </row>
    <row r="30" spans="2:8" s="21" customFormat="1" ht="19.899999999999999" customHeight="1" x14ac:dyDescent="0.15">
      <c r="B30" s="163"/>
      <c r="C30" s="163"/>
      <c r="D30" s="163"/>
      <c r="E30" s="163"/>
      <c r="F30" s="163"/>
      <c r="H30" s="163"/>
    </row>
    <row r="31" spans="2:8" s="21" customFormat="1" ht="19.899999999999999" customHeight="1" x14ac:dyDescent="0.15">
      <c r="B31" s="163"/>
      <c r="C31" s="163"/>
      <c r="D31" s="163"/>
      <c r="E31" s="163"/>
      <c r="F31" s="163"/>
      <c r="H31" s="163"/>
    </row>
    <row r="32" spans="2:8" s="21" customFormat="1" ht="19.899999999999999" customHeight="1" x14ac:dyDescent="0.15">
      <c r="B32" s="163"/>
      <c r="C32" s="163"/>
      <c r="D32" s="163"/>
      <c r="E32" s="163"/>
      <c r="F32" s="163"/>
      <c r="H32" s="163"/>
    </row>
    <row r="33" spans="2:8" s="21" customFormat="1" ht="19.899999999999999" customHeight="1" x14ac:dyDescent="0.15">
      <c r="B33" s="163"/>
      <c r="C33" s="163"/>
      <c r="D33" s="163"/>
      <c r="E33" s="163"/>
      <c r="F33" s="163"/>
      <c r="H33" s="163"/>
    </row>
    <row r="34" spans="2:8" s="21" customFormat="1" ht="19.899999999999999" customHeight="1" x14ac:dyDescent="0.15">
      <c r="B34" s="163"/>
      <c r="C34" s="163"/>
      <c r="D34" s="163"/>
      <c r="E34" s="163"/>
      <c r="F34" s="163"/>
      <c r="H34" s="163"/>
    </row>
    <row r="35" spans="2:8" s="21" customFormat="1" ht="19.899999999999999" customHeight="1" x14ac:dyDescent="0.15">
      <c r="B35" s="163"/>
      <c r="C35" s="163"/>
      <c r="D35" s="163"/>
      <c r="E35" s="163"/>
      <c r="F35" s="163"/>
      <c r="H35" s="163"/>
    </row>
    <row r="36" spans="2:8" s="21" customFormat="1" ht="19.899999999999999" customHeight="1" x14ac:dyDescent="0.15">
      <c r="B36" s="163"/>
      <c r="C36" s="163"/>
      <c r="D36" s="163"/>
      <c r="E36" s="163"/>
      <c r="F36" s="163"/>
      <c r="H36" s="163"/>
    </row>
    <row r="37" spans="2:8" s="21" customFormat="1" ht="19.899999999999999" customHeight="1" x14ac:dyDescent="0.15">
      <c r="B37" s="163"/>
      <c r="C37" s="163"/>
      <c r="D37" s="163"/>
      <c r="E37" s="163"/>
      <c r="F37" s="163"/>
      <c r="H37" s="163"/>
    </row>
    <row r="38" spans="2:8" s="21" customFormat="1" ht="19.899999999999999" customHeight="1" x14ac:dyDescent="0.15">
      <c r="B38" s="163"/>
      <c r="C38" s="163"/>
      <c r="D38" s="163"/>
      <c r="E38" s="163"/>
      <c r="F38" s="163"/>
      <c r="H38" s="163"/>
    </row>
    <row r="39" spans="2:8" s="21" customFormat="1" ht="19.899999999999999" customHeight="1" x14ac:dyDescent="0.15">
      <c r="B39" s="163"/>
      <c r="C39" s="163"/>
      <c r="D39" s="163"/>
      <c r="E39" s="163"/>
      <c r="F39" s="163"/>
      <c r="H39" s="163"/>
    </row>
    <row r="40" spans="2:8" s="21" customFormat="1" ht="19.899999999999999" customHeight="1" x14ac:dyDescent="0.15">
      <c r="B40" s="163"/>
      <c r="C40" s="163"/>
      <c r="D40" s="163"/>
      <c r="E40" s="163"/>
      <c r="F40" s="163"/>
      <c r="H40" s="163"/>
    </row>
    <row r="41" spans="2:8" s="21" customFormat="1" ht="19.899999999999999" customHeight="1" x14ac:dyDescent="0.15">
      <c r="B41" s="163"/>
      <c r="C41" s="163"/>
      <c r="D41" s="163"/>
      <c r="E41" s="163"/>
      <c r="F41" s="163"/>
      <c r="H41" s="163"/>
    </row>
    <row r="42" spans="2:8" s="21" customFormat="1" ht="19.899999999999999" customHeight="1" x14ac:dyDescent="0.15">
      <c r="B42" s="163"/>
      <c r="C42" s="163"/>
      <c r="D42" s="163"/>
      <c r="E42" s="163"/>
      <c r="F42" s="163"/>
      <c r="H42" s="163"/>
    </row>
    <row r="43" spans="2:8" s="21" customFormat="1" ht="19.899999999999999" customHeight="1" x14ac:dyDescent="0.15">
      <c r="B43" s="163"/>
      <c r="C43" s="163"/>
      <c r="D43" s="163"/>
      <c r="E43" s="163"/>
      <c r="F43" s="163"/>
      <c r="H43" s="163"/>
    </row>
    <row r="44" spans="2:8" s="21" customFormat="1" ht="19.899999999999999" customHeight="1" x14ac:dyDescent="0.15">
      <c r="B44" s="163"/>
      <c r="C44" s="163"/>
      <c r="D44" s="163"/>
      <c r="E44" s="163"/>
      <c r="F44" s="163"/>
      <c r="H44" s="163"/>
    </row>
    <row r="45" spans="2:8" s="21" customFormat="1" ht="19.899999999999999" customHeight="1" x14ac:dyDescent="0.15">
      <c r="B45" s="163"/>
      <c r="C45" s="163"/>
      <c r="D45" s="163"/>
      <c r="E45" s="163"/>
      <c r="F45" s="163"/>
      <c r="H45" s="163"/>
    </row>
    <row r="46" spans="2:8" s="21" customFormat="1" ht="19.899999999999999" customHeight="1" x14ac:dyDescent="0.15">
      <c r="B46" s="163"/>
      <c r="C46" s="163"/>
      <c r="D46" s="163"/>
      <c r="E46" s="163"/>
      <c r="F46" s="163"/>
      <c r="H46" s="163"/>
    </row>
    <row r="47" spans="2:8" s="21" customFormat="1" ht="19.899999999999999" customHeight="1" x14ac:dyDescent="0.15">
      <c r="B47" s="163"/>
      <c r="C47" s="163"/>
      <c r="D47" s="163"/>
      <c r="E47" s="163"/>
      <c r="F47" s="163"/>
      <c r="H47" s="163"/>
    </row>
    <row r="48" spans="2:8" s="21" customFormat="1" ht="19.899999999999999" customHeight="1" x14ac:dyDescent="0.15">
      <c r="B48" s="163"/>
      <c r="C48" s="163"/>
      <c r="D48" s="163"/>
      <c r="E48" s="163"/>
      <c r="F48" s="163"/>
      <c r="H48" s="163"/>
    </row>
    <row r="49" spans="2:8" s="21" customFormat="1" ht="19.899999999999999" customHeight="1" x14ac:dyDescent="0.15">
      <c r="B49" s="163"/>
      <c r="C49" s="163"/>
      <c r="D49" s="163"/>
      <c r="E49" s="163"/>
      <c r="F49" s="163"/>
      <c r="H49" s="163"/>
    </row>
    <row r="50" spans="2:8" s="21" customFormat="1" ht="19.899999999999999" customHeight="1" x14ac:dyDescent="0.15">
      <c r="B50" s="163"/>
      <c r="C50" s="163"/>
      <c r="D50" s="163"/>
      <c r="E50" s="163"/>
      <c r="F50" s="163"/>
      <c r="H50" s="163"/>
    </row>
    <row r="51" spans="2:8" s="21" customFormat="1" ht="19.899999999999999" customHeight="1" x14ac:dyDescent="0.15">
      <c r="B51" s="163"/>
      <c r="C51" s="163"/>
      <c r="D51" s="163"/>
      <c r="E51" s="163"/>
      <c r="F51" s="163"/>
      <c r="H51" s="163"/>
    </row>
    <row r="52" spans="2:8" s="21" customFormat="1" ht="19.899999999999999" customHeight="1" x14ac:dyDescent="0.15">
      <c r="B52" s="163"/>
      <c r="C52" s="163"/>
      <c r="D52" s="163"/>
      <c r="E52" s="163"/>
      <c r="F52" s="163"/>
      <c r="H52" s="163"/>
    </row>
    <row r="53" spans="2:8" s="21" customFormat="1" ht="19.899999999999999" customHeight="1" x14ac:dyDescent="0.15">
      <c r="B53" s="163"/>
      <c r="C53" s="163"/>
      <c r="D53" s="163"/>
      <c r="E53" s="163"/>
      <c r="F53" s="163"/>
      <c r="H53" s="163"/>
    </row>
    <row r="54" spans="2:8" s="21" customFormat="1" ht="19.899999999999999" customHeight="1" x14ac:dyDescent="0.15">
      <c r="B54" s="163"/>
      <c r="C54" s="163"/>
      <c r="D54" s="163"/>
      <c r="E54" s="163"/>
      <c r="F54" s="163"/>
      <c r="H54" s="163"/>
    </row>
    <row r="55" spans="2:8" s="21" customFormat="1" ht="19.899999999999999" customHeight="1" x14ac:dyDescent="0.15">
      <c r="B55" s="163"/>
      <c r="C55" s="163"/>
      <c r="D55" s="163"/>
      <c r="E55" s="163"/>
      <c r="F55" s="163"/>
      <c r="H55" s="163"/>
    </row>
    <row r="56" spans="2:8" s="21" customFormat="1" ht="19.899999999999999" customHeight="1" x14ac:dyDescent="0.15">
      <c r="B56" s="163"/>
      <c r="C56" s="163"/>
      <c r="D56" s="163"/>
      <c r="E56" s="163"/>
      <c r="F56" s="163"/>
      <c r="H56" s="163"/>
    </row>
    <row r="57" spans="2:8" s="21" customFormat="1" ht="19.899999999999999" customHeight="1" x14ac:dyDescent="0.15">
      <c r="B57" s="163"/>
      <c r="C57" s="163"/>
      <c r="D57" s="163"/>
      <c r="E57" s="163"/>
      <c r="F57" s="163"/>
      <c r="H57" s="163"/>
    </row>
    <row r="58" spans="2:8" s="21" customFormat="1" ht="19.899999999999999" customHeight="1" x14ac:dyDescent="0.15">
      <c r="B58" s="163"/>
      <c r="C58" s="163"/>
      <c r="D58" s="163"/>
      <c r="E58" s="163"/>
      <c r="F58" s="163"/>
      <c r="H58" s="163"/>
    </row>
    <row r="59" spans="2:8" s="21" customFormat="1" ht="19.899999999999999" customHeight="1" x14ac:dyDescent="0.15">
      <c r="B59" s="163"/>
      <c r="C59" s="163"/>
      <c r="D59" s="163"/>
      <c r="E59" s="163"/>
      <c r="F59" s="163"/>
      <c r="H59" s="163"/>
    </row>
    <row r="60" spans="2:8" s="21" customFormat="1" ht="19.899999999999999" customHeight="1" x14ac:dyDescent="0.15">
      <c r="B60" s="163"/>
      <c r="C60" s="163"/>
      <c r="D60" s="163"/>
      <c r="E60" s="163"/>
      <c r="F60" s="163"/>
      <c r="H60" s="163"/>
    </row>
    <row r="61" spans="2:8" s="21" customFormat="1" ht="19.899999999999999" customHeight="1" x14ac:dyDescent="0.15">
      <c r="B61" s="163"/>
      <c r="C61" s="163"/>
      <c r="D61" s="163"/>
      <c r="E61" s="163"/>
      <c r="F61" s="163"/>
      <c r="H61" s="163"/>
    </row>
    <row r="62" spans="2:8" s="21" customFormat="1" ht="19.899999999999999" customHeight="1" x14ac:dyDescent="0.15">
      <c r="B62" s="163"/>
      <c r="C62" s="163"/>
      <c r="D62" s="163"/>
      <c r="E62" s="163"/>
      <c r="F62" s="163"/>
      <c r="H62" s="163"/>
    </row>
    <row r="63" spans="2:8" s="21" customFormat="1" ht="19.899999999999999" customHeight="1" x14ac:dyDescent="0.15">
      <c r="B63" s="163"/>
      <c r="C63" s="163"/>
      <c r="D63" s="163"/>
      <c r="E63" s="163"/>
      <c r="F63" s="163"/>
      <c r="H63" s="163"/>
    </row>
    <row r="64" spans="2:8" s="21" customFormat="1" ht="19.899999999999999" customHeight="1" x14ac:dyDescent="0.15">
      <c r="B64" s="163"/>
      <c r="C64" s="163"/>
      <c r="D64" s="163"/>
      <c r="E64" s="163"/>
      <c r="F64" s="163"/>
      <c r="H64" s="163"/>
    </row>
    <row r="65" spans="2:8" s="21" customFormat="1" ht="19.899999999999999" customHeight="1" x14ac:dyDescent="0.15">
      <c r="B65" s="163"/>
      <c r="C65" s="163"/>
      <c r="D65" s="163"/>
      <c r="E65" s="163"/>
      <c r="F65" s="163"/>
      <c r="H65" s="163"/>
    </row>
    <row r="66" spans="2:8" s="21" customFormat="1" ht="19.899999999999999" customHeight="1" x14ac:dyDescent="0.15">
      <c r="B66" s="163"/>
      <c r="C66" s="163"/>
      <c r="D66" s="163"/>
      <c r="E66" s="163"/>
      <c r="F66" s="163"/>
      <c r="H66" s="163"/>
    </row>
    <row r="67" spans="2:8" s="21" customFormat="1" ht="19.899999999999999" customHeight="1" x14ac:dyDescent="0.15">
      <c r="B67" s="163"/>
      <c r="C67" s="163"/>
      <c r="D67" s="163"/>
      <c r="E67" s="163"/>
      <c r="F67" s="163"/>
      <c r="H67" s="163"/>
    </row>
    <row r="68" spans="2:8" s="21" customFormat="1" ht="19.899999999999999" customHeight="1" x14ac:dyDescent="0.15">
      <c r="B68" s="163"/>
      <c r="C68" s="163"/>
      <c r="D68" s="163"/>
      <c r="E68" s="163"/>
      <c r="F68" s="163"/>
      <c r="H68" s="163"/>
    </row>
    <row r="69" spans="2:8" s="21" customFormat="1" ht="19.899999999999999" customHeight="1" x14ac:dyDescent="0.15">
      <c r="B69" s="163"/>
      <c r="C69" s="163"/>
      <c r="D69" s="163"/>
      <c r="E69" s="163"/>
      <c r="F69" s="163"/>
      <c r="H69" s="163"/>
    </row>
    <row r="70" spans="2:8" s="21" customFormat="1" ht="19.899999999999999" customHeight="1" x14ac:dyDescent="0.15">
      <c r="B70" s="163"/>
      <c r="C70" s="163"/>
      <c r="D70" s="163"/>
      <c r="E70" s="163"/>
      <c r="F70" s="163"/>
      <c r="H70" s="163"/>
    </row>
    <row r="71" spans="2:8" s="21" customFormat="1" ht="19.899999999999999" customHeight="1" x14ac:dyDescent="0.15">
      <c r="B71" s="163"/>
      <c r="C71" s="163"/>
      <c r="D71" s="163"/>
      <c r="E71" s="163"/>
      <c r="F71" s="163"/>
      <c r="H71" s="163"/>
    </row>
    <row r="72" spans="2:8" s="21" customFormat="1" ht="19.899999999999999" customHeight="1" x14ac:dyDescent="0.15">
      <c r="B72" s="163"/>
      <c r="C72" s="163"/>
      <c r="D72" s="163"/>
      <c r="E72" s="163"/>
      <c r="F72" s="163"/>
      <c r="H72" s="163"/>
    </row>
    <row r="73" spans="2:8" s="21" customFormat="1" ht="19.899999999999999" customHeight="1" x14ac:dyDescent="0.15">
      <c r="B73" s="163"/>
      <c r="C73" s="163"/>
      <c r="D73" s="163"/>
      <c r="E73" s="163"/>
      <c r="F73" s="163"/>
      <c r="H73" s="163"/>
    </row>
    <row r="74" spans="2:8" s="21" customFormat="1" ht="19.899999999999999" customHeight="1" x14ac:dyDescent="0.15">
      <c r="B74" s="163"/>
      <c r="C74" s="163"/>
      <c r="D74" s="163"/>
      <c r="E74" s="163"/>
      <c r="F74" s="163"/>
      <c r="H74" s="163"/>
    </row>
    <row r="75" spans="2:8" s="21" customFormat="1" ht="19.899999999999999" customHeight="1" x14ac:dyDescent="0.15">
      <c r="B75" s="163"/>
      <c r="C75" s="163"/>
      <c r="D75" s="163"/>
      <c r="E75" s="163"/>
      <c r="F75" s="163"/>
      <c r="H75" s="163"/>
    </row>
    <row r="76" spans="2:8" s="21" customFormat="1" ht="19.899999999999999" customHeight="1" x14ac:dyDescent="0.15">
      <c r="B76" s="163"/>
      <c r="C76" s="163"/>
      <c r="D76" s="163"/>
      <c r="E76" s="163"/>
      <c r="F76" s="163"/>
      <c r="H76" s="163"/>
    </row>
    <row r="77" spans="2:8" s="21" customFormat="1" ht="19.899999999999999" customHeight="1" x14ac:dyDescent="0.15">
      <c r="B77" s="163"/>
      <c r="C77" s="163"/>
      <c r="D77" s="163"/>
      <c r="E77" s="163"/>
      <c r="F77" s="163"/>
      <c r="H77" s="163"/>
    </row>
    <row r="78" spans="2:8" s="21" customFormat="1" ht="19.899999999999999" customHeight="1" x14ac:dyDescent="0.15">
      <c r="B78" s="163"/>
      <c r="C78" s="163"/>
      <c r="D78" s="163"/>
      <c r="E78" s="163"/>
      <c r="F78" s="163"/>
      <c r="H78" s="163"/>
    </row>
    <row r="79" spans="2:8" s="21" customFormat="1" ht="19.899999999999999" customHeight="1" x14ac:dyDescent="0.15">
      <c r="B79" s="163"/>
      <c r="C79" s="163"/>
      <c r="D79" s="163"/>
      <c r="E79" s="163"/>
      <c r="F79" s="163"/>
      <c r="H79" s="163"/>
    </row>
    <row r="80" spans="2:8" s="21" customFormat="1" ht="19.899999999999999" customHeight="1" x14ac:dyDescent="0.15">
      <c r="B80" s="163"/>
      <c r="C80" s="163"/>
      <c r="D80" s="163"/>
      <c r="E80" s="163"/>
      <c r="F80" s="163"/>
      <c r="H80" s="163"/>
    </row>
    <row r="81" spans="2:8" s="21" customFormat="1" ht="19.899999999999999" customHeight="1" x14ac:dyDescent="0.15">
      <c r="B81" s="163"/>
      <c r="C81" s="163"/>
      <c r="D81" s="163"/>
      <c r="E81" s="163"/>
      <c r="F81" s="163"/>
      <c r="H81" s="163"/>
    </row>
    <row r="82" spans="2:8" s="21" customFormat="1" ht="19.899999999999999" customHeight="1" x14ac:dyDescent="0.15">
      <c r="B82" s="163"/>
      <c r="C82" s="163"/>
      <c r="D82" s="163"/>
      <c r="E82" s="163"/>
      <c r="F82" s="163"/>
      <c r="H82" s="163"/>
    </row>
    <row r="83" spans="2:8" s="21" customFormat="1" ht="19.899999999999999" customHeight="1" x14ac:dyDescent="0.15">
      <c r="B83" s="163"/>
      <c r="C83" s="163"/>
      <c r="D83" s="163"/>
      <c r="E83" s="163"/>
      <c r="F83" s="163"/>
      <c r="H83" s="163"/>
    </row>
    <row r="84" spans="2:8" s="21" customFormat="1" ht="19.899999999999999" customHeight="1" x14ac:dyDescent="0.15">
      <c r="B84" s="163"/>
      <c r="C84" s="163"/>
      <c r="D84" s="163"/>
      <c r="E84" s="163"/>
      <c r="F84" s="163"/>
      <c r="H84" s="163"/>
    </row>
    <row r="85" spans="2:8" s="21" customFormat="1" ht="19.899999999999999" customHeight="1" x14ac:dyDescent="0.15">
      <c r="B85" s="163"/>
      <c r="C85" s="163"/>
      <c r="D85" s="163"/>
      <c r="E85" s="163"/>
      <c r="F85" s="163"/>
      <c r="H85" s="163"/>
    </row>
    <row r="86" spans="2:8" s="21" customFormat="1" ht="19.899999999999999" customHeight="1" x14ac:dyDescent="0.15">
      <c r="B86" s="163"/>
      <c r="C86" s="163"/>
      <c r="D86" s="163"/>
      <c r="E86" s="163"/>
      <c r="F86" s="163"/>
      <c r="H86" s="163"/>
    </row>
    <row r="87" spans="2:8" s="21" customFormat="1" ht="19.899999999999999" customHeight="1" x14ac:dyDescent="0.15">
      <c r="B87" s="163"/>
      <c r="C87" s="163"/>
      <c r="D87" s="163"/>
      <c r="E87" s="163"/>
      <c r="F87" s="163"/>
      <c r="H87" s="163"/>
    </row>
    <row r="88" spans="2:8" s="21" customFormat="1" ht="19.899999999999999" customHeight="1" x14ac:dyDescent="0.15">
      <c r="B88" s="163"/>
      <c r="C88" s="163"/>
      <c r="D88" s="163"/>
      <c r="E88" s="163"/>
      <c r="F88" s="163"/>
      <c r="H88" s="163"/>
    </row>
    <row r="89" spans="2:8" s="21" customFormat="1" ht="19.899999999999999" customHeight="1" x14ac:dyDescent="0.15">
      <c r="B89" s="163"/>
      <c r="C89" s="163"/>
      <c r="D89" s="163"/>
      <c r="E89" s="163"/>
      <c r="F89" s="163"/>
      <c r="H89" s="163"/>
    </row>
    <row r="90" spans="2:8" s="21" customFormat="1" ht="19.899999999999999" customHeight="1" x14ac:dyDescent="0.15">
      <c r="B90" s="163"/>
      <c r="C90" s="163"/>
      <c r="D90" s="163"/>
      <c r="E90" s="163"/>
      <c r="F90" s="163"/>
      <c r="H90" s="163"/>
    </row>
    <row r="91" spans="2:8" s="21" customFormat="1" ht="19.899999999999999" customHeight="1" x14ac:dyDescent="0.15">
      <c r="B91" s="163"/>
      <c r="C91" s="163"/>
      <c r="D91" s="163"/>
      <c r="E91" s="163"/>
      <c r="F91" s="163"/>
      <c r="H91" s="163"/>
    </row>
    <row r="92" spans="2:8" s="21" customFormat="1" ht="19.899999999999999" customHeight="1" x14ac:dyDescent="0.15">
      <c r="B92" s="163"/>
      <c r="C92" s="163"/>
      <c r="D92" s="163"/>
      <c r="E92" s="163"/>
      <c r="F92" s="163"/>
      <c r="H92" s="163"/>
    </row>
    <row r="93" spans="2:8" s="21" customFormat="1" ht="19.899999999999999" customHeight="1" x14ac:dyDescent="0.15">
      <c r="B93" s="163"/>
      <c r="C93" s="163"/>
      <c r="D93" s="163"/>
      <c r="E93" s="163"/>
      <c r="F93" s="163"/>
      <c r="H93" s="163"/>
    </row>
    <row r="94" spans="2:8" s="21" customFormat="1" ht="19.899999999999999" customHeight="1" x14ac:dyDescent="0.15">
      <c r="B94" s="163"/>
      <c r="C94" s="163"/>
      <c r="D94" s="163"/>
      <c r="E94" s="163"/>
      <c r="F94" s="163"/>
      <c r="H94" s="163"/>
    </row>
    <row r="95" spans="2:8" s="21" customFormat="1" ht="19.899999999999999" customHeight="1" x14ac:dyDescent="0.15">
      <c r="B95" s="163"/>
      <c r="C95" s="163"/>
      <c r="D95" s="163"/>
      <c r="E95" s="163"/>
      <c r="F95" s="163"/>
      <c r="H95" s="163"/>
    </row>
    <row r="96" spans="2:8" s="21" customFormat="1" ht="19.899999999999999" customHeight="1" x14ac:dyDescent="0.15">
      <c r="B96" s="163"/>
      <c r="C96" s="163"/>
      <c r="D96" s="163"/>
      <c r="E96" s="163"/>
      <c r="F96" s="163"/>
      <c r="H96" s="163"/>
    </row>
    <row r="97" spans="1:8" s="21" customFormat="1" ht="19.899999999999999" customHeight="1" x14ac:dyDescent="0.15">
      <c r="B97" s="163"/>
      <c r="C97" s="163"/>
      <c r="D97" s="163"/>
      <c r="E97" s="163"/>
      <c r="F97" s="163"/>
      <c r="H97" s="163"/>
    </row>
    <row r="98" spans="1:8" ht="19.899999999999999" customHeight="1" x14ac:dyDescent="0.15"/>
    <row r="99" spans="1:8" ht="19.899999999999999" customHeight="1" x14ac:dyDescent="0.15"/>
    <row r="100" spans="1:8" ht="19.899999999999999" customHeight="1" x14ac:dyDescent="0.15"/>
    <row r="101" spans="1:8" ht="19.899999999999999" customHeight="1" x14ac:dyDescent="0.15"/>
    <row r="102" spans="1:8" ht="19.899999999999999" customHeight="1" x14ac:dyDescent="0.15"/>
    <row r="103" spans="1:8" ht="19.899999999999999" customHeight="1" x14ac:dyDescent="0.15"/>
    <row r="104" spans="1:8" s="165" customFormat="1" ht="19.899999999999999" customHeight="1" x14ac:dyDescent="0.15">
      <c r="A104" s="21"/>
      <c r="B104" s="163"/>
      <c r="C104" s="163"/>
      <c r="D104" s="163"/>
      <c r="E104" s="163"/>
      <c r="F104" s="163"/>
      <c r="G104" s="164"/>
    </row>
    <row r="105" spans="1:8" s="165" customFormat="1" ht="19.899999999999999" customHeight="1" x14ac:dyDescent="0.15">
      <c r="A105" s="21"/>
      <c r="B105" s="163"/>
      <c r="C105" s="163"/>
      <c r="D105" s="163"/>
      <c r="E105" s="163"/>
      <c r="F105" s="163"/>
      <c r="G105" s="164"/>
    </row>
    <row r="106" spans="1:8" s="165" customFormat="1" ht="19.899999999999999" customHeight="1" x14ac:dyDescent="0.15">
      <c r="A106" s="21"/>
      <c r="B106" s="163"/>
      <c r="C106" s="163"/>
      <c r="D106" s="163"/>
      <c r="E106" s="163"/>
      <c r="F106" s="163"/>
      <c r="G106" s="164"/>
    </row>
    <row r="107" spans="1:8" s="165" customFormat="1" ht="19.899999999999999" customHeight="1" x14ac:dyDescent="0.15">
      <c r="A107" s="21"/>
      <c r="B107" s="163"/>
      <c r="C107" s="163"/>
      <c r="D107" s="163"/>
      <c r="E107" s="163"/>
      <c r="F107" s="163"/>
      <c r="G107" s="164"/>
    </row>
    <row r="108" spans="1:8" s="165" customFormat="1" ht="19.899999999999999" customHeight="1" x14ac:dyDescent="0.15">
      <c r="A108" s="21"/>
      <c r="B108" s="163"/>
      <c r="C108" s="163"/>
      <c r="D108" s="163"/>
      <c r="E108" s="163"/>
      <c r="F108" s="163"/>
      <c r="G108" s="164"/>
    </row>
    <row r="109" spans="1:8" s="165" customFormat="1" ht="19.899999999999999" customHeight="1" x14ac:dyDescent="0.15">
      <c r="A109" s="21"/>
      <c r="B109" s="163"/>
      <c r="C109" s="163"/>
      <c r="D109" s="163"/>
      <c r="E109" s="163"/>
      <c r="F109" s="163"/>
      <c r="G109" s="164"/>
    </row>
    <row r="110" spans="1:8" s="165" customFormat="1" ht="19.899999999999999" customHeight="1" x14ac:dyDescent="0.15">
      <c r="A110" s="21"/>
      <c r="B110" s="163"/>
      <c r="C110" s="163"/>
      <c r="D110" s="163"/>
      <c r="E110" s="163"/>
      <c r="F110" s="163"/>
      <c r="G110" s="164"/>
    </row>
    <row r="111" spans="1:8" s="165" customFormat="1" ht="19.899999999999999" customHeight="1" x14ac:dyDescent="0.15">
      <c r="A111" s="21"/>
      <c r="B111" s="163"/>
      <c r="C111" s="163"/>
      <c r="D111" s="163"/>
      <c r="E111" s="163"/>
      <c r="F111" s="163"/>
      <c r="G111" s="164"/>
    </row>
    <row r="112" spans="1:8" s="165" customFormat="1" ht="19.899999999999999" customHeight="1" x14ac:dyDescent="0.15">
      <c r="A112" s="21"/>
      <c r="B112" s="163"/>
      <c r="C112" s="163"/>
      <c r="D112" s="163"/>
      <c r="E112" s="163"/>
      <c r="F112" s="163"/>
      <c r="G112" s="164"/>
    </row>
    <row r="113" spans="1:7" s="165" customFormat="1" ht="19.899999999999999" customHeight="1" x14ac:dyDescent="0.15">
      <c r="A113" s="21"/>
      <c r="B113" s="163"/>
      <c r="C113" s="163"/>
      <c r="D113" s="163"/>
      <c r="E113" s="163"/>
      <c r="F113" s="163"/>
      <c r="G113" s="164"/>
    </row>
    <row r="114" spans="1:7" s="165" customFormat="1" ht="19.899999999999999" customHeight="1" x14ac:dyDescent="0.15">
      <c r="A114" s="21"/>
      <c r="B114" s="163"/>
      <c r="C114" s="163"/>
      <c r="D114" s="163"/>
      <c r="E114" s="163"/>
      <c r="F114" s="163"/>
      <c r="G114" s="164"/>
    </row>
    <row r="115" spans="1:7" s="165" customFormat="1" ht="19.899999999999999" customHeight="1" x14ac:dyDescent="0.15">
      <c r="A115" s="21"/>
      <c r="B115" s="163"/>
      <c r="C115" s="163"/>
      <c r="D115" s="163"/>
      <c r="E115" s="163"/>
      <c r="F115" s="163"/>
      <c r="G115" s="164"/>
    </row>
    <row r="116" spans="1:7" s="165" customFormat="1" ht="19.899999999999999" customHeight="1" x14ac:dyDescent="0.15">
      <c r="A116" s="21"/>
      <c r="B116" s="163"/>
      <c r="C116" s="163"/>
      <c r="D116" s="163"/>
      <c r="E116" s="163"/>
      <c r="F116" s="163"/>
      <c r="G116" s="164"/>
    </row>
    <row r="117" spans="1:7" s="165" customFormat="1" ht="19.899999999999999" customHeight="1" x14ac:dyDescent="0.15">
      <c r="A117" s="21"/>
      <c r="B117" s="163"/>
      <c r="C117" s="163"/>
      <c r="D117" s="163"/>
      <c r="E117" s="163"/>
      <c r="F117" s="163"/>
      <c r="G117" s="164"/>
    </row>
    <row r="118" spans="1:7" s="165" customFormat="1" ht="19.899999999999999" customHeight="1" x14ac:dyDescent="0.15">
      <c r="A118" s="21"/>
      <c r="B118" s="163"/>
      <c r="C118" s="163"/>
      <c r="D118" s="163"/>
      <c r="E118" s="163"/>
      <c r="F118" s="163"/>
      <c r="G118" s="164"/>
    </row>
    <row r="119" spans="1:7" s="165" customFormat="1" ht="19.899999999999999" customHeight="1" x14ac:dyDescent="0.15">
      <c r="A119" s="21"/>
      <c r="B119" s="163"/>
      <c r="C119" s="163"/>
      <c r="D119" s="163"/>
      <c r="E119" s="163"/>
      <c r="F119" s="163"/>
      <c r="G119" s="164"/>
    </row>
    <row r="120" spans="1:7" s="21" customFormat="1" ht="19.899999999999999" customHeight="1" x14ac:dyDescent="0.15">
      <c r="B120" s="163"/>
      <c r="C120" s="163"/>
      <c r="D120" s="163"/>
      <c r="E120" s="163"/>
      <c r="F120" s="163"/>
    </row>
    <row r="121" spans="1:7" s="21" customFormat="1" ht="19.899999999999999" customHeight="1" x14ac:dyDescent="0.15">
      <c r="B121" s="163"/>
      <c r="C121" s="163"/>
      <c r="D121" s="163"/>
      <c r="E121" s="163"/>
      <c r="F121" s="163"/>
    </row>
    <row r="122" spans="1:7" s="21" customFormat="1" ht="19.899999999999999" customHeight="1" x14ac:dyDescent="0.15">
      <c r="B122" s="163"/>
      <c r="C122" s="163"/>
      <c r="D122" s="163"/>
      <c r="E122" s="163"/>
      <c r="F122" s="163"/>
    </row>
    <row r="123" spans="1:7" s="21" customFormat="1" ht="19.899999999999999" customHeight="1" x14ac:dyDescent="0.15">
      <c r="B123" s="163"/>
      <c r="C123" s="163"/>
      <c r="D123" s="163"/>
      <c r="E123" s="163"/>
      <c r="F123" s="163"/>
    </row>
    <row r="124" spans="1:7" s="21" customFormat="1" ht="19.899999999999999" customHeight="1" x14ac:dyDescent="0.15">
      <c r="B124" s="163"/>
      <c r="C124" s="163"/>
      <c r="D124" s="163"/>
      <c r="E124" s="163"/>
      <c r="F124" s="163"/>
    </row>
    <row r="125" spans="1:7" s="21" customFormat="1" ht="19.899999999999999" customHeight="1" x14ac:dyDescent="0.15">
      <c r="B125" s="163"/>
      <c r="C125" s="163"/>
      <c r="D125" s="163"/>
      <c r="E125" s="163"/>
      <c r="F125" s="163"/>
    </row>
    <row r="126" spans="1:7" s="21" customFormat="1" ht="19.899999999999999" customHeight="1" x14ac:dyDescent="0.15">
      <c r="B126" s="163"/>
      <c r="C126" s="163"/>
      <c r="D126" s="163"/>
      <c r="E126" s="163"/>
      <c r="F126" s="163"/>
    </row>
    <row r="127" spans="1:7" s="21" customFormat="1" ht="19.899999999999999" customHeight="1" x14ac:dyDescent="0.15">
      <c r="B127" s="163"/>
      <c r="C127" s="163"/>
      <c r="D127" s="163"/>
      <c r="E127" s="163"/>
      <c r="F127" s="163"/>
    </row>
    <row r="128" spans="1:7" s="21" customFormat="1" ht="19.899999999999999" customHeight="1" x14ac:dyDescent="0.15">
      <c r="B128" s="163"/>
      <c r="C128" s="163"/>
      <c r="D128" s="163"/>
      <c r="E128" s="163"/>
      <c r="F128" s="163"/>
    </row>
    <row r="129" spans="2:6" s="21" customFormat="1" ht="19.899999999999999" customHeight="1" x14ac:dyDescent="0.15">
      <c r="B129" s="163"/>
      <c r="C129" s="163"/>
      <c r="D129" s="163"/>
      <c r="E129" s="163"/>
      <c r="F129" s="163"/>
    </row>
    <row r="130" spans="2:6" s="21" customFormat="1" ht="19.899999999999999" customHeight="1" x14ac:dyDescent="0.15">
      <c r="B130" s="163"/>
      <c r="C130" s="163"/>
      <c r="D130" s="163"/>
      <c r="E130" s="163"/>
      <c r="F130" s="163"/>
    </row>
    <row r="131" spans="2:6" s="21" customFormat="1" ht="19.899999999999999" customHeight="1" x14ac:dyDescent="0.15">
      <c r="B131" s="163"/>
      <c r="C131" s="163"/>
      <c r="D131" s="163"/>
      <c r="E131" s="163"/>
      <c r="F131" s="163"/>
    </row>
    <row r="132" spans="2:6" s="21" customFormat="1" ht="19.899999999999999" customHeight="1" x14ac:dyDescent="0.15">
      <c r="B132" s="163"/>
      <c r="C132" s="163"/>
      <c r="D132" s="163"/>
      <c r="E132" s="163"/>
      <c r="F132" s="163"/>
    </row>
    <row r="133" spans="2:6" s="21" customFormat="1" ht="19.899999999999999" customHeight="1" x14ac:dyDescent="0.15">
      <c r="B133" s="163"/>
      <c r="C133" s="163"/>
      <c r="D133" s="163"/>
      <c r="E133" s="163"/>
      <c r="F133" s="163"/>
    </row>
    <row r="134" spans="2:6" s="21" customFormat="1" ht="19.899999999999999" customHeight="1" x14ac:dyDescent="0.15">
      <c r="B134" s="163"/>
      <c r="C134" s="163"/>
      <c r="D134" s="163"/>
      <c r="E134" s="163"/>
      <c r="F134" s="163"/>
    </row>
    <row r="135" spans="2:6" s="21" customFormat="1" ht="19.899999999999999" customHeight="1" x14ac:dyDescent="0.15">
      <c r="B135" s="163"/>
      <c r="C135" s="163"/>
      <c r="D135" s="163"/>
      <c r="E135" s="163"/>
      <c r="F135" s="163"/>
    </row>
    <row r="136" spans="2:6" s="21" customFormat="1" ht="19.899999999999999" customHeight="1" x14ac:dyDescent="0.15">
      <c r="B136" s="163"/>
      <c r="C136" s="163"/>
      <c r="D136" s="163"/>
      <c r="E136" s="163"/>
      <c r="F136" s="163"/>
    </row>
    <row r="137" spans="2:6" s="21" customFormat="1" ht="19.899999999999999" customHeight="1" x14ac:dyDescent="0.15">
      <c r="B137" s="163"/>
      <c r="C137" s="163"/>
      <c r="D137" s="163"/>
      <c r="E137" s="163"/>
      <c r="F137" s="163"/>
    </row>
    <row r="138" spans="2:6" s="21" customFormat="1" ht="19.899999999999999" customHeight="1" x14ac:dyDescent="0.15">
      <c r="B138" s="163"/>
      <c r="C138" s="163"/>
      <c r="D138" s="163"/>
      <c r="E138" s="163"/>
      <c r="F138" s="163"/>
    </row>
    <row r="139" spans="2:6" s="21" customFormat="1" ht="19.899999999999999" customHeight="1" x14ac:dyDescent="0.15">
      <c r="B139" s="163"/>
      <c r="C139" s="163"/>
      <c r="D139" s="163"/>
      <c r="E139" s="163"/>
      <c r="F139" s="163"/>
    </row>
    <row r="140" spans="2:6" s="21" customFormat="1" ht="19.899999999999999" customHeight="1" x14ac:dyDescent="0.15">
      <c r="B140" s="163"/>
      <c r="C140" s="163"/>
      <c r="D140" s="163"/>
      <c r="E140" s="163"/>
      <c r="F140" s="163"/>
    </row>
    <row r="141" spans="2:6" s="21" customFormat="1" ht="19.899999999999999" customHeight="1" x14ac:dyDescent="0.15">
      <c r="B141" s="163"/>
      <c r="C141" s="163"/>
      <c r="D141" s="163"/>
      <c r="E141" s="163"/>
      <c r="F141" s="163"/>
    </row>
    <row r="142" spans="2:6" s="21" customFormat="1" ht="19.899999999999999" customHeight="1" x14ac:dyDescent="0.15">
      <c r="B142" s="163"/>
      <c r="C142" s="163"/>
      <c r="D142" s="163"/>
      <c r="E142" s="163"/>
      <c r="F142" s="163"/>
    </row>
    <row r="143" spans="2:6" s="21" customFormat="1" ht="19.899999999999999" customHeight="1" x14ac:dyDescent="0.15">
      <c r="B143" s="163"/>
      <c r="C143" s="163"/>
      <c r="D143" s="163"/>
      <c r="E143" s="163"/>
      <c r="F143" s="163"/>
    </row>
    <row r="144" spans="2:6" s="21" customFormat="1" ht="19.899999999999999" customHeight="1" x14ac:dyDescent="0.15">
      <c r="B144" s="163"/>
      <c r="C144" s="163"/>
      <c r="D144" s="163"/>
      <c r="E144" s="163"/>
      <c r="F144" s="163"/>
    </row>
    <row r="145" spans="2:6" s="21" customFormat="1" ht="19.899999999999999" customHeight="1" x14ac:dyDescent="0.15">
      <c r="B145" s="163"/>
      <c r="C145" s="163"/>
      <c r="D145" s="163"/>
      <c r="E145" s="163"/>
      <c r="F145" s="163"/>
    </row>
    <row r="146" spans="2:6" s="21" customFormat="1" ht="19.899999999999999" customHeight="1" x14ac:dyDescent="0.15">
      <c r="B146" s="163"/>
      <c r="C146" s="163"/>
      <c r="D146" s="163"/>
      <c r="E146" s="163"/>
      <c r="F146" s="163"/>
    </row>
    <row r="147" spans="2:6" s="21" customFormat="1" ht="19.899999999999999" customHeight="1" x14ac:dyDescent="0.15">
      <c r="B147" s="163"/>
      <c r="C147" s="163"/>
      <c r="D147" s="163"/>
      <c r="E147" s="163"/>
      <c r="F147" s="163"/>
    </row>
    <row r="148" spans="2:6" s="21" customFormat="1" ht="19.899999999999999" customHeight="1" x14ac:dyDescent="0.15">
      <c r="B148" s="163"/>
      <c r="C148" s="163"/>
      <c r="D148" s="163"/>
      <c r="E148" s="163"/>
      <c r="F148" s="163"/>
    </row>
    <row r="149" spans="2:6" s="21" customFormat="1" ht="19.899999999999999" customHeight="1" x14ac:dyDescent="0.15">
      <c r="B149" s="163"/>
      <c r="C149" s="163"/>
      <c r="D149" s="163"/>
      <c r="E149" s="163"/>
      <c r="F149" s="163"/>
    </row>
    <row r="150" spans="2:6" s="21" customFormat="1" ht="19.899999999999999" customHeight="1" x14ac:dyDescent="0.15">
      <c r="B150" s="163"/>
      <c r="C150" s="163"/>
      <c r="D150" s="163"/>
      <c r="E150" s="163"/>
      <c r="F150" s="163"/>
    </row>
    <row r="151" spans="2:6" s="21" customFormat="1" ht="19.899999999999999" customHeight="1" x14ac:dyDescent="0.15">
      <c r="B151" s="163"/>
      <c r="C151" s="163"/>
      <c r="D151" s="163"/>
      <c r="E151" s="163"/>
      <c r="F151" s="163"/>
    </row>
    <row r="152" spans="2:6" s="21" customFormat="1" ht="19.899999999999999" customHeight="1" x14ac:dyDescent="0.15">
      <c r="B152" s="163"/>
      <c r="C152" s="163"/>
      <c r="D152" s="163"/>
      <c r="E152" s="163"/>
      <c r="F152" s="163"/>
    </row>
    <row r="153" spans="2:6" s="21" customFormat="1" ht="19.899999999999999" customHeight="1" x14ac:dyDescent="0.15">
      <c r="B153" s="163"/>
      <c r="C153" s="163"/>
      <c r="D153" s="163"/>
      <c r="E153" s="163"/>
      <c r="F153" s="163"/>
    </row>
    <row r="154" spans="2:6" s="21" customFormat="1" ht="19.899999999999999" customHeight="1" x14ac:dyDescent="0.15">
      <c r="B154" s="163"/>
      <c r="C154" s="163"/>
      <c r="D154" s="163"/>
      <c r="E154" s="163"/>
      <c r="F154" s="163"/>
    </row>
    <row r="155" spans="2:6" s="21" customFormat="1" ht="19.899999999999999" customHeight="1" x14ac:dyDescent="0.15">
      <c r="B155" s="163"/>
      <c r="C155" s="163"/>
      <c r="D155" s="163"/>
      <c r="E155" s="163"/>
      <c r="F155" s="163"/>
    </row>
    <row r="156" spans="2:6" s="21" customFormat="1" ht="19.899999999999999" customHeight="1" x14ac:dyDescent="0.15">
      <c r="B156" s="163"/>
      <c r="C156" s="163"/>
      <c r="D156" s="163"/>
      <c r="E156" s="163"/>
      <c r="F156" s="163"/>
    </row>
    <row r="157" spans="2:6" s="21" customFormat="1" ht="19.899999999999999" customHeight="1" x14ac:dyDescent="0.15">
      <c r="B157" s="163"/>
      <c r="C157" s="163"/>
      <c r="D157" s="163"/>
      <c r="E157" s="163"/>
      <c r="F157" s="163"/>
    </row>
    <row r="158" spans="2:6" s="21" customFormat="1" ht="19.899999999999999" customHeight="1" x14ac:dyDescent="0.15">
      <c r="B158" s="163"/>
      <c r="C158" s="163"/>
      <c r="D158" s="163"/>
      <c r="E158" s="163"/>
      <c r="F158" s="163"/>
    </row>
    <row r="159" spans="2:6" s="21" customFormat="1" ht="19.899999999999999" customHeight="1" x14ac:dyDescent="0.15">
      <c r="B159" s="163"/>
      <c r="C159" s="163"/>
      <c r="D159" s="163"/>
      <c r="E159" s="163"/>
      <c r="F159" s="163"/>
    </row>
    <row r="160" spans="2:6" s="21" customFormat="1" ht="19.899999999999999" customHeight="1" x14ac:dyDescent="0.15">
      <c r="B160" s="163"/>
      <c r="C160" s="163"/>
      <c r="D160" s="163"/>
      <c r="E160" s="163"/>
      <c r="F160" s="163"/>
    </row>
    <row r="161" spans="2:8" s="21" customFormat="1" ht="19.899999999999999" customHeight="1" x14ac:dyDescent="0.15">
      <c r="B161" s="163"/>
      <c r="C161" s="163"/>
      <c r="D161" s="163"/>
      <c r="E161" s="163"/>
      <c r="F161" s="163"/>
    </row>
    <row r="162" spans="2:8" s="21" customFormat="1" ht="19.899999999999999" customHeight="1" x14ac:dyDescent="0.15">
      <c r="B162" s="163"/>
      <c r="C162" s="163"/>
      <c r="D162" s="163"/>
      <c r="E162" s="163"/>
      <c r="F162" s="163"/>
    </row>
    <row r="163" spans="2:8" s="21" customFormat="1" ht="19.899999999999999" customHeight="1" x14ac:dyDescent="0.15">
      <c r="B163" s="163"/>
      <c r="C163" s="163"/>
      <c r="D163" s="163"/>
      <c r="E163" s="163"/>
      <c r="F163" s="163"/>
    </row>
    <row r="164" spans="2:8" s="21" customFormat="1" ht="19.899999999999999" customHeight="1" x14ac:dyDescent="0.15">
      <c r="B164" s="163"/>
      <c r="C164" s="163"/>
      <c r="D164" s="163"/>
      <c r="E164" s="163"/>
      <c r="F164" s="163"/>
    </row>
    <row r="165" spans="2:8" s="21" customFormat="1" ht="19.899999999999999" customHeight="1" x14ac:dyDescent="0.15">
      <c r="B165" s="163"/>
      <c r="C165" s="163"/>
      <c r="D165" s="163"/>
      <c r="E165" s="163"/>
      <c r="F165" s="163"/>
    </row>
    <row r="166" spans="2:8" s="21" customFormat="1" ht="19.899999999999999" customHeight="1" x14ac:dyDescent="0.15">
      <c r="B166" s="163"/>
      <c r="C166" s="163"/>
      <c r="D166" s="163"/>
      <c r="E166" s="163"/>
      <c r="F166" s="163"/>
    </row>
    <row r="167" spans="2:8" s="21" customFormat="1" ht="19.899999999999999" customHeight="1" x14ac:dyDescent="0.15">
      <c r="B167" s="163"/>
      <c r="C167" s="163"/>
      <c r="D167" s="163"/>
      <c r="E167" s="163"/>
      <c r="F167" s="163"/>
    </row>
    <row r="168" spans="2:8" s="21" customFormat="1" ht="19.899999999999999" customHeight="1" x14ac:dyDescent="0.15">
      <c r="B168" s="163"/>
      <c r="C168" s="163"/>
      <c r="D168" s="163"/>
      <c r="E168" s="163"/>
      <c r="F168" s="163"/>
      <c r="H168" s="163"/>
    </row>
    <row r="169" spans="2:8" s="21" customFormat="1" ht="19.899999999999999" customHeight="1" x14ac:dyDescent="0.15">
      <c r="B169" s="163"/>
      <c r="C169" s="163"/>
      <c r="D169" s="163"/>
      <c r="E169" s="163"/>
      <c r="F169" s="163"/>
      <c r="H169" s="163"/>
    </row>
    <row r="170" spans="2:8" s="21" customFormat="1" ht="19.899999999999999" customHeight="1" x14ac:dyDescent="0.15">
      <c r="B170" s="163"/>
      <c r="C170" s="163"/>
      <c r="D170" s="163"/>
      <c r="E170" s="163"/>
      <c r="F170" s="163"/>
      <c r="H170" s="163"/>
    </row>
    <row r="171" spans="2:8" s="21" customFormat="1" ht="19.899999999999999" customHeight="1" x14ac:dyDescent="0.15">
      <c r="B171" s="163"/>
      <c r="C171" s="163"/>
      <c r="D171" s="163"/>
      <c r="E171" s="163"/>
      <c r="F171" s="163"/>
      <c r="H171" s="163"/>
    </row>
    <row r="172" spans="2:8" s="21" customFormat="1" ht="19.899999999999999" customHeight="1" x14ac:dyDescent="0.15">
      <c r="B172" s="163"/>
      <c r="C172" s="163"/>
      <c r="D172" s="163"/>
      <c r="E172" s="163"/>
      <c r="F172" s="163"/>
      <c r="H172" s="163"/>
    </row>
    <row r="173" spans="2:8" s="21" customFormat="1" ht="19.899999999999999" customHeight="1" x14ac:dyDescent="0.15">
      <c r="B173" s="163"/>
      <c r="C173" s="163"/>
      <c r="D173" s="163"/>
      <c r="E173" s="163"/>
      <c r="F173" s="163"/>
      <c r="H173" s="163"/>
    </row>
    <row r="174" spans="2:8" s="21" customFormat="1" ht="19.899999999999999" customHeight="1" x14ac:dyDescent="0.15">
      <c r="B174" s="163"/>
      <c r="C174" s="163"/>
      <c r="D174" s="163"/>
      <c r="E174" s="163"/>
      <c r="F174" s="163"/>
      <c r="H174" s="163"/>
    </row>
    <row r="175" spans="2:8" s="21" customFormat="1" ht="19.899999999999999" customHeight="1" x14ac:dyDescent="0.15">
      <c r="B175" s="163"/>
      <c r="C175" s="163"/>
      <c r="D175" s="163"/>
      <c r="E175" s="163"/>
      <c r="F175" s="163"/>
      <c r="H175" s="163"/>
    </row>
    <row r="176" spans="2:8" s="21" customFormat="1" ht="19.899999999999999" customHeight="1" x14ac:dyDescent="0.15">
      <c r="B176" s="163"/>
      <c r="C176" s="163"/>
      <c r="D176" s="163"/>
      <c r="E176" s="163"/>
      <c r="F176" s="163"/>
      <c r="H176" s="163"/>
    </row>
    <row r="177" spans="2:6" s="21" customFormat="1" ht="19.899999999999999" customHeight="1" x14ac:dyDescent="0.15">
      <c r="B177" s="163"/>
      <c r="C177" s="163"/>
      <c r="D177" s="163"/>
      <c r="E177" s="163"/>
      <c r="F177" s="163"/>
    </row>
    <row r="178" spans="2:6" s="21" customFormat="1" ht="19.899999999999999" customHeight="1" x14ac:dyDescent="0.15">
      <c r="B178" s="163"/>
      <c r="C178" s="163"/>
      <c r="D178" s="163"/>
      <c r="E178" s="163"/>
      <c r="F178" s="163"/>
    </row>
    <row r="179" spans="2:6" s="21" customFormat="1" ht="19.899999999999999" customHeight="1" x14ac:dyDescent="0.15">
      <c r="B179" s="163"/>
      <c r="C179" s="163"/>
      <c r="D179" s="163"/>
      <c r="E179" s="163"/>
      <c r="F179" s="163"/>
    </row>
    <row r="180" spans="2:6" s="21" customFormat="1" ht="19.899999999999999" customHeight="1" x14ac:dyDescent="0.15">
      <c r="B180" s="163"/>
      <c r="C180" s="163"/>
      <c r="D180" s="163"/>
      <c r="E180" s="163"/>
      <c r="F180" s="163"/>
    </row>
    <row r="181" spans="2:6" s="21" customFormat="1" ht="19.899999999999999" customHeight="1" x14ac:dyDescent="0.15">
      <c r="B181" s="163"/>
      <c r="C181" s="163"/>
      <c r="D181" s="163"/>
      <c r="E181" s="163"/>
      <c r="F181" s="163"/>
    </row>
    <row r="182" spans="2:6" s="21" customFormat="1" ht="19.899999999999999" customHeight="1" x14ac:dyDescent="0.15">
      <c r="B182" s="163"/>
      <c r="C182" s="163"/>
      <c r="D182" s="163"/>
      <c r="E182" s="163"/>
      <c r="F182" s="163"/>
    </row>
    <row r="183" spans="2:6" s="21" customFormat="1" ht="19.899999999999999" customHeight="1" x14ac:dyDescent="0.15">
      <c r="B183" s="163"/>
      <c r="C183" s="163"/>
      <c r="D183" s="163"/>
      <c r="E183" s="163"/>
      <c r="F183" s="163"/>
    </row>
    <row r="184" spans="2:6" s="21" customFormat="1" ht="19.899999999999999" customHeight="1" x14ac:dyDescent="0.15">
      <c r="B184" s="163"/>
      <c r="C184" s="163"/>
      <c r="D184" s="163"/>
      <c r="E184" s="163"/>
      <c r="F184" s="163"/>
    </row>
    <row r="185" spans="2:6" s="21" customFormat="1" ht="19.899999999999999" customHeight="1" x14ac:dyDescent="0.15">
      <c r="B185" s="163"/>
      <c r="C185" s="163"/>
      <c r="D185" s="163"/>
      <c r="E185" s="163"/>
      <c r="F185" s="163"/>
    </row>
    <row r="186" spans="2:6" s="21" customFormat="1" ht="19.899999999999999" customHeight="1" x14ac:dyDescent="0.15">
      <c r="B186" s="163"/>
      <c r="C186" s="163"/>
      <c r="D186" s="163"/>
      <c r="E186" s="163"/>
      <c r="F186" s="163"/>
    </row>
    <row r="187" spans="2:6" s="21" customFormat="1" ht="19.899999999999999" customHeight="1" x14ac:dyDescent="0.15">
      <c r="B187" s="163"/>
      <c r="C187" s="163"/>
      <c r="D187" s="163"/>
      <c r="E187" s="163"/>
      <c r="F187" s="163"/>
    </row>
    <row r="188" spans="2:6" s="21" customFormat="1" ht="19.899999999999999" customHeight="1" x14ac:dyDescent="0.15">
      <c r="B188" s="163"/>
      <c r="C188" s="163"/>
      <c r="D188" s="163"/>
      <c r="E188" s="163"/>
      <c r="F188" s="163"/>
    </row>
    <row r="189" spans="2:6" s="21" customFormat="1" ht="19.899999999999999" customHeight="1" x14ac:dyDescent="0.15">
      <c r="B189" s="163"/>
      <c r="C189" s="163"/>
      <c r="D189" s="163"/>
      <c r="E189" s="163"/>
      <c r="F189" s="163"/>
    </row>
    <row r="190" spans="2:6" s="21" customFormat="1" ht="19.899999999999999" customHeight="1" x14ac:dyDescent="0.15">
      <c r="B190" s="163"/>
      <c r="C190" s="163"/>
      <c r="D190" s="163"/>
      <c r="E190" s="163"/>
      <c r="F190" s="163"/>
    </row>
    <row r="191" spans="2:6" s="21" customFormat="1" ht="19.899999999999999" customHeight="1" x14ac:dyDescent="0.15">
      <c r="B191" s="163"/>
      <c r="C191" s="163"/>
      <c r="D191" s="163"/>
      <c r="E191" s="163"/>
      <c r="F191" s="163"/>
    </row>
    <row r="192" spans="2:6" s="21" customFormat="1" ht="19.899999999999999" customHeight="1" x14ac:dyDescent="0.15">
      <c r="B192" s="163"/>
      <c r="C192" s="163"/>
      <c r="D192" s="163"/>
      <c r="E192" s="163"/>
      <c r="F192" s="163"/>
    </row>
    <row r="193" spans="2:6" s="21" customFormat="1" ht="19.899999999999999" customHeight="1" x14ac:dyDescent="0.15">
      <c r="B193" s="163"/>
      <c r="C193" s="163"/>
      <c r="D193" s="163"/>
      <c r="E193" s="163"/>
      <c r="F193" s="163"/>
    </row>
    <row r="194" spans="2:6" s="21" customFormat="1" ht="19.899999999999999" customHeight="1" x14ac:dyDescent="0.15">
      <c r="B194" s="163"/>
      <c r="C194" s="163"/>
      <c r="D194" s="163"/>
      <c r="E194" s="163"/>
      <c r="F194" s="163"/>
    </row>
    <row r="195" spans="2:6" s="21" customFormat="1" ht="19.899999999999999" customHeight="1" x14ac:dyDescent="0.15">
      <c r="B195" s="163"/>
      <c r="C195" s="163"/>
      <c r="D195" s="163"/>
      <c r="E195" s="163"/>
      <c r="F195" s="163"/>
    </row>
    <row r="196" spans="2:6" s="21" customFormat="1" ht="19.899999999999999" customHeight="1" x14ac:dyDescent="0.15">
      <c r="B196" s="163"/>
      <c r="C196" s="163"/>
      <c r="D196" s="163"/>
      <c r="E196" s="163"/>
      <c r="F196" s="163"/>
    </row>
    <row r="197" spans="2:6" s="21" customFormat="1" ht="19.899999999999999" customHeight="1" x14ac:dyDescent="0.15">
      <c r="B197" s="163"/>
      <c r="C197" s="163"/>
      <c r="D197" s="163"/>
      <c r="E197" s="163"/>
      <c r="F197" s="163"/>
    </row>
    <row r="198" spans="2:6" s="21" customFormat="1" ht="19.899999999999999" customHeight="1" x14ac:dyDescent="0.15">
      <c r="B198" s="163"/>
      <c r="C198" s="163"/>
      <c r="D198" s="163"/>
      <c r="E198" s="163"/>
      <c r="F198" s="163"/>
    </row>
    <row r="199" spans="2:6" s="21" customFormat="1" ht="19.899999999999999" customHeight="1" x14ac:dyDescent="0.15">
      <c r="B199" s="163"/>
      <c r="C199" s="163"/>
      <c r="D199" s="163"/>
      <c r="E199" s="163"/>
      <c r="F199" s="163"/>
    </row>
    <row r="200" spans="2:6" s="21" customFormat="1" ht="19.899999999999999" customHeight="1" x14ac:dyDescent="0.15">
      <c r="B200" s="163"/>
      <c r="C200" s="163"/>
      <c r="D200" s="163"/>
      <c r="E200" s="163"/>
      <c r="F200" s="163"/>
    </row>
    <row r="201" spans="2:6" s="21" customFormat="1" ht="19.899999999999999" customHeight="1" x14ac:dyDescent="0.15">
      <c r="B201" s="163"/>
      <c r="C201" s="163"/>
      <c r="D201" s="163"/>
      <c r="E201" s="163"/>
      <c r="F201" s="163"/>
    </row>
    <row r="202" spans="2:6" s="21" customFormat="1" ht="19.899999999999999" customHeight="1" x14ac:dyDescent="0.15">
      <c r="B202" s="163"/>
      <c r="C202" s="163"/>
      <c r="D202" s="163"/>
      <c r="E202" s="163"/>
      <c r="F202" s="163"/>
    </row>
    <row r="203" spans="2:6" s="21" customFormat="1" ht="19.899999999999999" customHeight="1" x14ac:dyDescent="0.15">
      <c r="B203" s="163"/>
      <c r="C203" s="163"/>
      <c r="D203" s="163"/>
      <c r="E203" s="163"/>
      <c r="F203" s="163"/>
    </row>
    <row r="204" spans="2:6" s="21" customFormat="1" ht="19.899999999999999" customHeight="1" x14ac:dyDescent="0.15">
      <c r="B204" s="163"/>
      <c r="C204" s="163"/>
      <c r="D204" s="163"/>
      <c r="E204" s="163"/>
      <c r="F204" s="163"/>
    </row>
    <row r="205" spans="2:6" s="21" customFormat="1" ht="19.899999999999999" customHeight="1" x14ac:dyDescent="0.15">
      <c r="B205" s="163"/>
      <c r="C205" s="163"/>
      <c r="D205" s="163"/>
      <c r="E205" s="163"/>
      <c r="F205" s="163"/>
    </row>
    <row r="206" spans="2:6" s="21" customFormat="1" ht="19.899999999999999" customHeight="1" x14ac:dyDescent="0.15">
      <c r="B206" s="163"/>
      <c r="C206" s="163"/>
      <c r="D206" s="163"/>
      <c r="E206" s="163"/>
      <c r="F206" s="163"/>
    </row>
    <row r="207" spans="2:6" s="21" customFormat="1" ht="19.899999999999999" customHeight="1" x14ac:dyDescent="0.15">
      <c r="B207" s="163"/>
      <c r="C207" s="163"/>
      <c r="D207" s="163"/>
      <c r="E207" s="163"/>
      <c r="F207" s="163"/>
    </row>
    <row r="208" spans="2:6" s="21" customFormat="1" ht="19.899999999999999" customHeight="1" x14ac:dyDescent="0.15">
      <c r="B208" s="163"/>
      <c r="C208" s="163"/>
      <c r="D208" s="163"/>
      <c r="E208" s="163"/>
      <c r="F208" s="163"/>
    </row>
    <row r="209" spans="2:6" s="21" customFormat="1" ht="19.899999999999999" customHeight="1" x14ac:dyDescent="0.15">
      <c r="B209" s="163"/>
      <c r="C209" s="163"/>
      <c r="D209" s="163"/>
      <c r="E209" s="163"/>
      <c r="F209" s="163"/>
    </row>
    <row r="210" spans="2:6" s="21" customFormat="1" ht="19.899999999999999" customHeight="1" x14ac:dyDescent="0.15">
      <c r="B210" s="163"/>
      <c r="C210" s="163"/>
      <c r="D210" s="163"/>
      <c r="E210" s="163"/>
      <c r="F210" s="163"/>
    </row>
    <row r="211" spans="2:6" s="21" customFormat="1" ht="19.899999999999999" customHeight="1" x14ac:dyDescent="0.15">
      <c r="B211" s="163"/>
      <c r="C211" s="163"/>
      <c r="D211" s="163"/>
      <c r="E211" s="163"/>
      <c r="F211" s="163"/>
    </row>
    <row r="212" spans="2:6" s="21" customFormat="1" ht="19.899999999999999" customHeight="1" x14ac:dyDescent="0.15">
      <c r="B212" s="163"/>
      <c r="C212" s="163"/>
      <c r="D212" s="163"/>
      <c r="E212" s="163"/>
      <c r="F212" s="163"/>
    </row>
    <row r="213" spans="2:6" s="21" customFormat="1" ht="19.899999999999999" customHeight="1" x14ac:dyDescent="0.15">
      <c r="B213" s="163"/>
      <c r="C213" s="163"/>
      <c r="D213" s="163"/>
      <c r="E213" s="163"/>
      <c r="F213" s="163"/>
    </row>
    <row r="214" spans="2:6" s="21" customFormat="1" ht="19.899999999999999" customHeight="1" x14ac:dyDescent="0.15">
      <c r="B214" s="163"/>
      <c r="C214" s="163"/>
      <c r="D214" s="163"/>
      <c r="E214" s="163"/>
      <c r="F214" s="163"/>
    </row>
    <row r="215" spans="2:6" s="21" customFormat="1" ht="19.899999999999999" customHeight="1" x14ac:dyDescent="0.15">
      <c r="B215" s="163"/>
      <c r="C215" s="163"/>
      <c r="D215" s="163"/>
      <c r="E215" s="163"/>
      <c r="F215" s="163"/>
    </row>
    <row r="216" spans="2:6" s="21" customFormat="1" ht="19.899999999999999" customHeight="1" x14ac:dyDescent="0.15">
      <c r="B216" s="163"/>
      <c r="C216" s="163"/>
      <c r="D216" s="163"/>
      <c r="E216" s="163"/>
      <c r="F216" s="163"/>
    </row>
    <row r="217" spans="2:6" s="21" customFormat="1" ht="19.899999999999999" customHeight="1" x14ac:dyDescent="0.15">
      <c r="B217" s="163"/>
      <c r="C217" s="163"/>
      <c r="D217" s="163"/>
      <c r="E217" s="163"/>
      <c r="F217" s="163"/>
    </row>
    <row r="218" spans="2:6" s="21" customFormat="1" ht="19.899999999999999" customHeight="1" x14ac:dyDescent="0.15">
      <c r="B218" s="163"/>
      <c r="C218" s="163"/>
      <c r="D218" s="163"/>
      <c r="E218" s="163"/>
      <c r="F218" s="163"/>
    </row>
    <row r="219" spans="2:6" s="21" customFormat="1" ht="19.899999999999999" customHeight="1" x14ac:dyDescent="0.15">
      <c r="B219" s="163"/>
      <c r="C219" s="163"/>
      <c r="D219" s="163"/>
      <c r="E219" s="163"/>
      <c r="F219" s="163"/>
    </row>
    <row r="220" spans="2:6" s="21" customFormat="1" ht="19.899999999999999" customHeight="1" x14ac:dyDescent="0.15">
      <c r="B220" s="163"/>
      <c r="C220" s="163"/>
      <c r="D220" s="163"/>
      <c r="E220" s="163"/>
      <c r="F220" s="163"/>
    </row>
    <row r="221" spans="2:6" s="21" customFormat="1" ht="19.899999999999999" customHeight="1" x14ac:dyDescent="0.15">
      <c r="B221" s="163"/>
      <c r="C221" s="163"/>
      <c r="D221" s="163"/>
      <c r="E221" s="163"/>
      <c r="F221" s="163"/>
    </row>
    <row r="222" spans="2:6" s="21" customFormat="1" ht="19.899999999999999" customHeight="1" x14ac:dyDescent="0.15">
      <c r="B222" s="163"/>
      <c r="C222" s="163"/>
      <c r="D222" s="163"/>
      <c r="E222" s="163"/>
      <c r="F222" s="163"/>
    </row>
    <row r="223" spans="2:6" s="21" customFormat="1" ht="19.899999999999999" customHeight="1" x14ac:dyDescent="0.15">
      <c r="B223" s="163"/>
      <c r="C223" s="163"/>
      <c r="D223" s="163"/>
      <c r="E223" s="163"/>
      <c r="F223" s="163"/>
    </row>
    <row r="224" spans="2:6" s="21" customFormat="1" ht="19.899999999999999" customHeight="1" x14ac:dyDescent="0.15">
      <c r="B224" s="163"/>
      <c r="C224" s="163"/>
      <c r="D224" s="163"/>
      <c r="E224" s="163"/>
      <c r="F224" s="163"/>
    </row>
    <row r="225" spans="2:6" s="21" customFormat="1" ht="19.899999999999999" customHeight="1" x14ac:dyDescent="0.15">
      <c r="B225" s="163"/>
      <c r="C225" s="163"/>
      <c r="D225" s="163"/>
      <c r="E225" s="163"/>
      <c r="F225" s="163"/>
    </row>
    <row r="226" spans="2:6" s="21" customFormat="1" ht="19.899999999999999" customHeight="1" x14ac:dyDescent="0.15">
      <c r="B226" s="163"/>
      <c r="C226" s="163"/>
      <c r="D226" s="163"/>
      <c r="E226" s="163"/>
      <c r="F226" s="163"/>
    </row>
    <row r="227" spans="2:6" s="21" customFormat="1" ht="19.899999999999999" customHeight="1" x14ac:dyDescent="0.15">
      <c r="B227" s="163"/>
      <c r="C227" s="163"/>
      <c r="D227" s="163"/>
      <c r="E227" s="163"/>
      <c r="F227" s="163"/>
    </row>
    <row r="228" spans="2:6" s="21" customFormat="1" ht="19.899999999999999" customHeight="1" x14ac:dyDescent="0.15">
      <c r="B228" s="163"/>
      <c r="C228" s="163"/>
      <c r="D228" s="163"/>
      <c r="E228" s="163"/>
      <c r="F228" s="163"/>
    </row>
    <row r="229" spans="2:6" s="21" customFormat="1" ht="19.899999999999999" customHeight="1" x14ac:dyDescent="0.15">
      <c r="B229" s="163"/>
      <c r="C229" s="163"/>
      <c r="D229" s="163"/>
      <c r="E229" s="163"/>
      <c r="F229" s="163"/>
    </row>
    <row r="230" spans="2:6" s="21" customFormat="1" ht="19.899999999999999" customHeight="1" x14ac:dyDescent="0.15">
      <c r="B230" s="163"/>
      <c r="C230" s="163"/>
      <c r="D230" s="163"/>
      <c r="E230" s="163"/>
      <c r="F230" s="163"/>
    </row>
    <row r="231" spans="2:6" s="21" customFormat="1" ht="19.899999999999999" customHeight="1" x14ac:dyDescent="0.15">
      <c r="B231" s="163"/>
      <c r="C231" s="163"/>
      <c r="D231" s="163"/>
      <c r="E231" s="163"/>
      <c r="F231" s="163"/>
    </row>
    <row r="232" spans="2:6" s="21" customFormat="1" ht="19.899999999999999" customHeight="1" x14ac:dyDescent="0.15">
      <c r="B232" s="163"/>
      <c r="C232" s="163"/>
      <c r="D232" s="163"/>
      <c r="E232" s="163"/>
      <c r="F232" s="163"/>
    </row>
    <row r="233" spans="2:6" s="21" customFormat="1" ht="19.899999999999999" customHeight="1" x14ac:dyDescent="0.15">
      <c r="B233" s="163"/>
      <c r="C233" s="163"/>
      <c r="D233" s="163"/>
      <c r="E233" s="163"/>
      <c r="F233" s="163"/>
    </row>
    <row r="234" spans="2:6" s="21" customFormat="1" ht="19.899999999999999" customHeight="1" x14ac:dyDescent="0.15">
      <c r="B234" s="163"/>
      <c r="C234" s="163"/>
      <c r="D234" s="163"/>
      <c r="E234" s="163"/>
      <c r="F234" s="163"/>
    </row>
    <row r="235" spans="2:6" s="21" customFormat="1" ht="19.899999999999999" customHeight="1" x14ac:dyDescent="0.15">
      <c r="B235" s="163"/>
      <c r="C235" s="163"/>
      <c r="D235" s="163"/>
      <c r="E235" s="163"/>
      <c r="F235" s="163"/>
    </row>
    <row r="236" spans="2:6" s="21" customFormat="1" ht="19.899999999999999" customHeight="1" x14ac:dyDescent="0.15">
      <c r="B236" s="163"/>
      <c r="C236" s="163"/>
      <c r="D236" s="163"/>
      <c r="E236" s="163"/>
      <c r="F236" s="163"/>
    </row>
    <row r="237" spans="2:6" s="21" customFormat="1" ht="19.899999999999999" customHeight="1" x14ac:dyDescent="0.15">
      <c r="B237" s="163"/>
      <c r="C237" s="163"/>
      <c r="D237" s="163"/>
      <c r="E237" s="163"/>
      <c r="F237" s="163"/>
    </row>
    <row r="238" spans="2:6" s="21" customFormat="1" ht="19.899999999999999" customHeight="1" x14ac:dyDescent="0.15">
      <c r="B238" s="163"/>
      <c r="C238" s="163"/>
      <c r="D238" s="163"/>
      <c r="E238" s="163"/>
      <c r="F238" s="163"/>
    </row>
    <row r="239" spans="2:6" s="21" customFormat="1" ht="19.899999999999999" customHeight="1" x14ac:dyDescent="0.15">
      <c r="B239" s="163"/>
      <c r="C239" s="163"/>
      <c r="D239" s="163"/>
      <c r="E239" s="163"/>
      <c r="F239" s="163"/>
    </row>
    <row r="240" spans="2:6" s="21" customFormat="1" ht="19.899999999999999" customHeight="1" x14ac:dyDescent="0.15">
      <c r="B240" s="163"/>
      <c r="C240" s="163"/>
      <c r="D240" s="163"/>
      <c r="E240" s="163"/>
      <c r="F240" s="163"/>
    </row>
    <row r="241" spans="2:6" s="21" customFormat="1" ht="19.899999999999999" customHeight="1" x14ac:dyDescent="0.15">
      <c r="B241" s="163"/>
      <c r="C241" s="163"/>
      <c r="D241" s="163"/>
      <c r="E241" s="163"/>
      <c r="F241" s="163"/>
    </row>
    <row r="242" spans="2:6" s="21" customFormat="1" ht="19.899999999999999" customHeight="1" x14ac:dyDescent="0.15">
      <c r="B242" s="163"/>
      <c r="C242" s="163"/>
      <c r="D242" s="163"/>
      <c r="E242" s="163"/>
      <c r="F242" s="163"/>
    </row>
    <row r="243" spans="2:6" s="21" customFormat="1" ht="19.899999999999999" customHeight="1" x14ac:dyDescent="0.15">
      <c r="B243" s="163"/>
      <c r="C243" s="163"/>
      <c r="D243" s="163"/>
      <c r="E243" s="163"/>
      <c r="F243" s="163"/>
    </row>
    <row r="244" spans="2:6" s="21" customFormat="1" ht="19.899999999999999" customHeight="1" x14ac:dyDescent="0.15">
      <c r="B244" s="163"/>
      <c r="C244" s="163"/>
      <c r="D244" s="163"/>
      <c r="E244" s="163"/>
      <c r="F244" s="163"/>
    </row>
    <row r="245" spans="2:6" s="21" customFormat="1" ht="19.899999999999999" customHeight="1" x14ac:dyDescent="0.15">
      <c r="B245" s="163"/>
      <c r="C245" s="163"/>
      <c r="D245" s="163"/>
      <c r="E245" s="163"/>
      <c r="F245" s="163"/>
    </row>
    <row r="246" spans="2:6" s="21" customFormat="1" ht="19.899999999999999" customHeight="1" x14ac:dyDescent="0.15">
      <c r="B246" s="163"/>
      <c r="C246" s="163"/>
      <c r="D246" s="163"/>
      <c r="E246" s="163"/>
      <c r="F246" s="163"/>
    </row>
    <row r="247" spans="2:6" s="21" customFormat="1" ht="19.899999999999999" customHeight="1" x14ac:dyDescent="0.15">
      <c r="B247" s="163"/>
      <c r="C247" s="163"/>
      <c r="D247" s="163"/>
      <c r="E247" s="163"/>
      <c r="F247" s="163"/>
    </row>
    <row r="248" spans="2:6" s="21" customFormat="1" ht="19.899999999999999" customHeight="1" x14ac:dyDescent="0.15">
      <c r="B248" s="163"/>
      <c r="C248" s="163"/>
      <c r="D248" s="163"/>
      <c r="E248" s="163"/>
      <c r="F248" s="163"/>
    </row>
    <row r="249" spans="2:6" s="21" customFormat="1" ht="19.899999999999999" customHeight="1" x14ac:dyDescent="0.15">
      <c r="B249" s="163"/>
      <c r="C249" s="163"/>
      <c r="D249" s="163"/>
      <c r="E249" s="163"/>
      <c r="F249" s="163"/>
    </row>
    <row r="250" spans="2:6" s="21" customFormat="1" ht="19.899999999999999" customHeight="1" x14ac:dyDescent="0.15">
      <c r="B250" s="163"/>
      <c r="C250" s="163"/>
      <c r="D250" s="163"/>
      <c r="E250" s="163"/>
      <c r="F250" s="163"/>
    </row>
    <row r="251" spans="2:6" s="21" customFormat="1" ht="19.899999999999999" customHeight="1" x14ac:dyDescent="0.15">
      <c r="B251" s="163"/>
      <c r="C251" s="163"/>
      <c r="D251" s="163"/>
      <c r="E251" s="163"/>
      <c r="F251" s="163"/>
    </row>
  </sheetData>
  <mergeCells count="1">
    <mergeCell ref="B14:F1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6"/>
  <sheetViews>
    <sheetView showGridLines="0" tabSelected="1" topLeftCell="A10" workbookViewId="0">
      <selection activeCell="E20" sqref="E20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20" style="5" customWidth="1"/>
    <col min="7" max="7" width="14.33203125" style="66" hidden="1" customWidth="1"/>
    <col min="8" max="8" width="10.5" style="61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227" t="s">
        <v>5</v>
      </c>
      <c r="B1" s="227"/>
      <c r="C1" s="227"/>
      <c r="D1" s="227"/>
      <c r="E1" s="227"/>
      <c r="F1" s="227"/>
      <c r="G1" s="1"/>
    </row>
    <row r="2" spans="1:10" ht="12.75" customHeight="1" x14ac:dyDescent="0.2">
      <c r="A2" s="19" t="s">
        <v>96</v>
      </c>
      <c r="B2" s="6"/>
      <c r="C2" s="20" t="s">
        <v>5</v>
      </c>
      <c r="D2" s="6"/>
      <c r="E2" s="6"/>
      <c r="F2" s="6"/>
      <c r="G2" s="62"/>
    </row>
    <row r="3" spans="1:10" ht="12.75" customHeight="1" x14ac:dyDescent="0.2">
      <c r="A3" s="19" t="s">
        <v>97</v>
      </c>
      <c r="B3" s="6"/>
      <c r="C3" s="6"/>
      <c r="D3" s="6"/>
      <c r="E3" s="13"/>
      <c r="F3" s="6"/>
      <c r="G3" s="62"/>
    </row>
    <row r="4" spans="1:10" ht="13.5" customHeight="1" x14ac:dyDescent="0.2">
      <c r="A4" s="7"/>
      <c r="B4" s="6"/>
      <c r="C4" s="7"/>
      <c r="D4" s="6"/>
      <c r="E4" s="6"/>
      <c r="F4" s="6"/>
      <c r="G4" s="62"/>
    </row>
    <row r="5" spans="1:10" ht="1.5" customHeight="1" x14ac:dyDescent="0.15">
      <c r="A5" s="8"/>
      <c r="B5" s="9"/>
      <c r="C5" s="10"/>
      <c r="D5" s="9"/>
      <c r="E5" s="11"/>
      <c r="F5" s="12"/>
      <c r="G5" s="63"/>
    </row>
    <row r="6" spans="1:10" ht="20.25" customHeight="1" x14ac:dyDescent="0.25">
      <c r="A6" s="13" t="s">
        <v>15</v>
      </c>
      <c r="B6" s="13"/>
      <c r="C6" s="17"/>
      <c r="D6" s="13"/>
      <c r="E6" s="13"/>
      <c r="F6" s="13"/>
      <c r="G6" s="64"/>
    </row>
    <row r="7" spans="1:10" ht="12.75" customHeight="1" x14ac:dyDescent="0.2">
      <c r="A7" s="13" t="s">
        <v>1</v>
      </c>
      <c r="B7" s="13"/>
      <c r="C7" s="17"/>
      <c r="D7" s="13" t="s">
        <v>98</v>
      </c>
      <c r="E7" s="13"/>
      <c r="F7" s="59" t="s">
        <v>5</v>
      </c>
      <c r="G7" s="64" t="s">
        <v>67</v>
      </c>
    </row>
    <row r="8" spans="1:10" ht="12.75" customHeight="1" x14ac:dyDescent="0.2">
      <c r="A8" s="13" t="s">
        <v>66</v>
      </c>
      <c r="B8" s="14"/>
      <c r="C8" s="18"/>
      <c r="D8" s="111" t="s">
        <v>99</v>
      </c>
      <c r="E8" s="15" t="s">
        <v>5</v>
      </c>
      <c r="F8" s="60" t="s">
        <v>5</v>
      </c>
      <c r="G8" s="64" t="s">
        <v>68</v>
      </c>
    </row>
    <row r="9" spans="1:10" ht="6.75" customHeight="1" x14ac:dyDescent="0.2">
      <c r="A9" s="16"/>
      <c r="B9" s="16"/>
      <c r="C9" s="16"/>
      <c r="D9" s="16"/>
      <c r="E9" s="16" t="s">
        <v>5</v>
      </c>
      <c r="F9" s="16"/>
      <c r="G9" s="65"/>
    </row>
    <row r="10" spans="1:10" ht="24" customHeight="1" thickBot="1" x14ac:dyDescent="0.2">
      <c r="B10" s="3">
        <v>1</v>
      </c>
    </row>
    <row r="11" spans="1:10" s="21" customFormat="1" ht="57.75" customHeight="1" thickBot="1" x14ac:dyDescent="0.2">
      <c r="A11" s="108" t="s">
        <v>88</v>
      </c>
      <c r="B11" s="22" t="s">
        <v>7</v>
      </c>
      <c r="C11" s="23" t="s">
        <v>0</v>
      </c>
      <c r="D11" s="22" t="s">
        <v>8</v>
      </c>
      <c r="E11" s="22" t="s">
        <v>9</v>
      </c>
      <c r="F11" s="24" t="s">
        <v>10</v>
      </c>
      <c r="G11" s="67" t="s">
        <v>79</v>
      </c>
      <c r="H11" s="68" t="s">
        <v>80</v>
      </c>
      <c r="I11" s="56"/>
      <c r="J11" s="56" t="s">
        <v>69</v>
      </c>
    </row>
    <row r="12" spans="1:10" s="21" customFormat="1" ht="15" x14ac:dyDescent="0.15">
      <c r="A12" s="25" t="s">
        <v>11</v>
      </c>
      <c r="B12" s="26" t="s">
        <v>16</v>
      </c>
      <c r="C12" s="27" t="s">
        <v>12</v>
      </c>
      <c r="D12" s="79">
        <v>1</v>
      </c>
      <c r="E12" s="80"/>
      <c r="F12" s="81">
        <f>D12*E12</f>
        <v>0</v>
      </c>
      <c r="G12" s="69"/>
      <c r="H12" s="70"/>
      <c r="I12" s="71"/>
      <c r="J12" s="56"/>
    </row>
    <row r="13" spans="1:10" s="21" customFormat="1" ht="15" x14ac:dyDescent="0.15">
      <c r="A13" s="28">
        <v>113728</v>
      </c>
      <c r="B13" s="29" t="s">
        <v>78</v>
      </c>
      <c r="C13" s="30" t="s">
        <v>71</v>
      </c>
      <c r="D13" s="82">
        <v>51</v>
      </c>
      <c r="E13" s="78"/>
      <c r="F13" s="83">
        <f t="shared" ref="F13:F27" si="0">E13*D13</f>
        <v>0</v>
      </c>
      <c r="G13" s="72" t="s">
        <v>5</v>
      </c>
      <c r="H13" s="73" t="s">
        <v>5</v>
      </c>
      <c r="I13" s="74"/>
      <c r="J13" s="57"/>
    </row>
    <row r="14" spans="1:10" s="21" customFormat="1" ht="15" x14ac:dyDescent="0.15">
      <c r="A14" s="28">
        <v>919111</v>
      </c>
      <c r="B14" s="29" t="s">
        <v>77</v>
      </c>
      <c r="C14" s="30" t="s">
        <v>17</v>
      </c>
      <c r="D14" s="82">
        <v>65</v>
      </c>
      <c r="E14" s="78"/>
      <c r="F14" s="83">
        <f t="shared" si="0"/>
        <v>0</v>
      </c>
      <c r="G14" s="72"/>
      <c r="H14" s="75"/>
      <c r="I14" s="74"/>
      <c r="J14" s="57" t="s">
        <v>5</v>
      </c>
    </row>
    <row r="15" spans="1:10" s="21" customFormat="1" ht="15" x14ac:dyDescent="0.15">
      <c r="A15" s="28">
        <v>93818</v>
      </c>
      <c r="B15" s="29" t="s">
        <v>76</v>
      </c>
      <c r="C15" s="30" t="s">
        <v>2</v>
      </c>
      <c r="D15" s="82">
        <v>13903</v>
      </c>
      <c r="E15" s="78"/>
      <c r="F15" s="83">
        <f t="shared" si="0"/>
        <v>0</v>
      </c>
      <c r="G15" s="72"/>
      <c r="H15" s="75"/>
      <c r="I15" s="74"/>
      <c r="J15" s="57" t="s">
        <v>5</v>
      </c>
    </row>
    <row r="16" spans="1:10" s="21" customFormat="1" ht="15" x14ac:dyDescent="0.15">
      <c r="A16" s="28" t="s">
        <v>82</v>
      </c>
      <c r="B16" s="29" t="s">
        <v>95</v>
      </c>
      <c r="C16" s="30" t="s">
        <v>71</v>
      </c>
      <c r="D16" s="82">
        <v>573</v>
      </c>
      <c r="E16" s="78"/>
      <c r="F16" s="83">
        <f t="shared" si="0"/>
        <v>0</v>
      </c>
      <c r="G16" s="72"/>
      <c r="H16" s="75"/>
      <c r="I16" s="74"/>
      <c r="J16" s="57"/>
    </row>
    <row r="17" spans="1:10" s="21" customFormat="1" ht="15" x14ac:dyDescent="0.15">
      <c r="A17" s="28">
        <v>572223</v>
      </c>
      <c r="B17" s="29" t="s">
        <v>73</v>
      </c>
      <c r="C17" s="30" t="s">
        <v>2</v>
      </c>
      <c r="D17" s="82">
        <v>27806</v>
      </c>
      <c r="E17" s="78"/>
      <c r="F17" s="83">
        <f t="shared" si="0"/>
        <v>0</v>
      </c>
      <c r="G17" s="72"/>
      <c r="H17" s="75"/>
      <c r="I17" s="74"/>
      <c r="J17" s="57"/>
    </row>
    <row r="18" spans="1:10" s="21" customFormat="1" ht="15" x14ac:dyDescent="0.15">
      <c r="A18" s="28" t="s">
        <v>72</v>
      </c>
      <c r="B18" s="29" t="s">
        <v>94</v>
      </c>
      <c r="C18" s="30" t="s">
        <v>2</v>
      </c>
      <c r="D18" s="82">
        <v>13903</v>
      </c>
      <c r="E18" s="78"/>
      <c r="F18" s="83">
        <f t="shared" si="0"/>
        <v>0</v>
      </c>
      <c r="G18" s="72"/>
      <c r="H18" s="75"/>
      <c r="I18" s="74"/>
      <c r="J18" s="57"/>
    </row>
    <row r="19" spans="1:10" s="21" customFormat="1" ht="15" x14ac:dyDescent="0.15">
      <c r="A19" s="28" t="s">
        <v>11</v>
      </c>
      <c r="B19" s="29" t="s">
        <v>234</v>
      </c>
      <c r="C19" s="30" t="s">
        <v>12</v>
      </c>
      <c r="D19" s="82">
        <v>1</v>
      </c>
      <c r="E19" s="78">
        <f>'Most jižní PS'!F27+'Most jižní LS'!F54+'Most severní LS'!F56+'Most severní PS'!F27+VRN!F12</f>
        <v>0</v>
      </c>
      <c r="F19" s="83">
        <f>E19*D19</f>
        <v>0</v>
      </c>
      <c r="G19" s="72"/>
      <c r="H19" s="75"/>
      <c r="I19" s="74"/>
      <c r="J19" s="166"/>
    </row>
    <row r="20" spans="1:10" s="21" customFormat="1" ht="21" customHeight="1" x14ac:dyDescent="0.15">
      <c r="A20" s="28" t="s">
        <v>11</v>
      </c>
      <c r="B20" s="29" t="s">
        <v>110</v>
      </c>
      <c r="C20" s="30" t="s">
        <v>12</v>
      </c>
      <c r="D20" s="82">
        <v>1</v>
      </c>
      <c r="E20" s="78">
        <f>sanace!F17</f>
        <v>0</v>
      </c>
      <c r="F20" s="83">
        <f>E20*D20</f>
        <v>0</v>
      </c>
      <c r="G20" s="72"/>
      <c r="H20" s="75"/>
      <c r="I20" s="74"/>
      <c r="J20" s="58" t="s">
        <v>5</v>
      </c>
    </row>
    <row r="21" spans="1:10" s="21" customFormat="1" ht="15" x14ac:dyDescent="0.15">
      <c r="A21" s="28">
        <v>113761</v>
      </c>
      <c r="B21" s="29" t="s">
        <v>90</v>
      </c>
      <c r="C21" s="30" t="s">
        <v>4</v>
      </c>
      <c r="D21" s="82">
        <v>100</v>
      </c>
      <c r="E21" s="78"/>
      <c r="F21" s="83">
        <f t="shared" si="0"/>
        <v>0</v>
      </c>
      <c r="G21" s="72"/>
      <c r="H21" s="75"/>
      <c r="I21" s="74"/>
      <c r="J21" s="57" t="s">
        <v>5</v>
      </c>
    </row>
    <row r="22" spans="1:10" s="21" customFormat="1" ht="15" x14ac:dyDescent="0.15">
      <c r="A22" s="28">
        <v>931311</v>
      </c>
      <c r="B22" s="29" t="s">
        <v>91</v>
      </c>
      <c r="C22" s="30" t="s">
        <v>4</v>
      </c>
      <c r="D22" s="82">
        <v>100</v>
      </c>
      <c r="E22" s="78"/>
      <c r="F22" s="83">
        <f t="shared" si="0"/>
        <v>0</v>
      </c>
      <c r="G22" s="72"/>
      <c r="H22" s="75"/>
      <c r="I22" s="74"/>
      <c r="J22" s="57" t="s">
        <v>5</v>
      </c>
    </row>
    <row r="23" spans="1:10" s="21" customFormat="1" ht="15" x14ac:dyDescent="0.15">
      <c r="A23" s="28">
        <v>12922</v>
      </c>
      <c r="B23" s="29" t="s">
        <v>81</v>
      </c>
      <c r="C23" s="30" t="s">
        <v>2</v>
      </c>
      <c r="D23" s="82">
        <v>200</v>
      </c>
      <c r="E23" s="84"/>
      <c r="F23" s="83">
        <f t="shared" si="0"/>
        <v>0</v>
      </c>
      <c r="G23" s="72">
        <v>0.126</v>
      </c>
      <c r="H23" s="73">
        <f>D23*G23</f>
        <v>25.2</v>
      </c>
      <c r="I23" s="74"/>
      <c r="J23" s="57"/>
    </row>
    <row r="24" spans="1:10" s="21" customFormat="1" ht="15" x14ac:dyDescent="0.15">
      <c r="A24" s="28">
        <v>56962</v>
      </c>
      <c r="B24" s="29" t="s">
        <v>74</v>
      </c>
      <c r="C24" s="30" t="s">
        <v>2</v>
      </c>
      <c r="D24" s="82">
        <v>2600</v>
      </c>
      <c r="E24" s="84"/>
      <c r="F24" s="83">
        <f t="shared" si="0"/>
        <v>0</v>
      </c>
      <c r="G24" s="72"/>
      <c r="H24" s="75"/>
      <c r="I24" s="74"/>
      <c r="J24" s="57"/>
    </row>
    <row r="25" spans="1:10" s="21" customFormat="1" ht="15" x14ac:dyDescent="0.15">
      <c r="A25" s="85" t="s">
        <v>92</v>
      </c>
      <c r="B25" s="29" t="s">
        <v>75</v>
      </c>
      <c r="C25" s="30" t="s">
        <v>3</v>
      </c>
      <c r="D25" s="82">
        <v>34</v>
      </c>
      <c r="E25" s="84"/>
      <c r="F25" s="83">
        <f t="shared" si="0"/>
        <v>0</v>
      </c>
      <c r="G25" s="72"/>
      <c r="H25" s="75"/>
      <c r="I25" s="74"/>
      <c r="J25" s="57"/>
    </row>
    <row r="26" spans="1:10" s="21" customFormat="1" ht="15" x14ac:dyDescent="0.15">
      <c r="A26" s="112" t="s">
        <v>109</v>
      </c>
      <c r="B26" s="86" t="s">
        <v>235</v>
      </c>
      <c r="C26" s="87" t="s">
        <v>4</v>
      </c>
      <c r="D26" s="38">
        <v>20</v>
      </c>
      <c r="E26" s="88"/>
      <c r="F26" s="89">
        <f t="shared" si="0"/>
        <v>0</v>
      </c>
      <c r="G26" s="72"/>
      <c r="H26" s="75"/>
      <c r="I26" s="74"/>
      <c r="J26" s="57"/>
    </row>
    <row r="27" spans="1:10" s="21" customFormat="1" ht="15.75" thickBot="1" x14ac:dyDescent="0.2">
      <c r="A27" s="168">
        <v>915111</v>
      </c>
      <c r="B27" s="35" t="s">
        <v>70</v>
      </c>
      <c r="C27" s="169" t="s">
        <v>2</v>
      </c>
      <c r="D27" s="170">
        <v>685</v>
      </c>
      <c r="E27" s="171"/>
      <c r="F27" s="172">
        <f t="shared" si="0"/>
        <v>0</v>
      </c>
      <c r="G27" s="69"/>
      <c r="H27" s="70"/>
      <c r="I27" s="71"/>
      <c r="J27" s="56"/>
    </row>
    <row r="28" spans="1:10" s="21" customFormat="1" ht="15" x14ac:dyDescent="0.15">
      <c r="A28" s="90"/>
      <c r="B28" s="91" t="s">
        <v>13</v>
      </c>
      <c r="C28" s="91"/>
      <c r="D28" s="91"/>
      <c r="E28" s="92" t="s">
        <v>5</v>
      </c>
      <c r="F28" s="167">
        <f>SUM(F12:F27)</f>
        <v>0</v>
      </c>
      <c r="G28" s="76"/>
      <c r="H28" s="76"/>
      <c r="I28" s="77"/>
    </row>
    <row r="29" spans="1:10" s="21" customFormat="1" ht="15" x14ac:dyDescent="0.15">
      <c r="A29" s="31"/>
      <c r="B29" s="29" t="s">
        <v>6</v>
      </c>
      <c r="C29" s="29"/>
      <c r="D29" s="29"/>
      <c r="E29" s="32" t="s">
        <v>5</v>
      </c>
      <c r="F29" s="33">
        <f>F28*0.21</f>
        <v>0</v>
      </c>
      <c r="G29" s="76"/>
      <c r="H29" s="76"/>
      <c r="I29" s="77"/>
    </row>
    <row r="30" spans="1:10" s="21" customFormat="1" ht="15.75" thickBot="1" x14ac:dyDescent="0.2">
      <c r="A30" s="34"/>
      <c r="B30" s="35" t="s">
        <v>14</v>
      </c>
      <c r="C30" s="35"/>
      <c r="D30" s="35"/>
      <c r="E30" s="36" t="s">
        <v>5</v>
      </c>
      <c r="F30" s="37">
        <f>F29+F28</f>
        <v>0</v>
      </c>
      <c r="G30" s="76"/>
      <c r="H30" s="76"/>
      <c r="I30" s="77"/>
    </row>
    <row r="31" spans="1:10" ht="24" customHeight="1" x14ac:dyDescent="0.15">
      <c r="G31" s="76"/>
      <c r="H31" s="76"/>
      <c r="I31" s="77"/>
      <c r="J31" s="21"/>
    </row>
    <row r="32" spans="1:10" ht="12" customHeight="1" x14ac:dyDescent="0.15">
      <c r="G32" s="76"/>
      <c r="H32" s="76"/>
      <c r="I32" s="77"/>
      <c r="J32" s="21"/>
    </row>
    <row r="33" spans="7:10" ht="12" customHeight="1" x14ac:dyDescent="0.15">
      <c r="G33" s="76"/>
      <c r="H33" s="76"/>
      <c r="I33" s="77"/>
      <c r="J33" s="21"/>
    </row>
    <row r="34" spans="7:10" ht="12" customHeight="1" x14ac:dyDescent="0.15">
      <c r="G34" s="76"/>
      <c r="H34" s="76"/>
      <c r="I34" s="21"/>
      <c r="J34" s="21"/>
    </row>
    <row r="35" spans="7:10" ht="12" customHeight="1" x14ac:dyDescent="0.15">
      <c r="G35" s="76"/>
      <c r="H35" s="76"/>
      <c r="I35" s="21"/>
      <c r="J35" s="21"/>
    </row>
    <row r="36" spans="7:10" ht="12" customHeight="1" x14ac:dyDescent="0.15">
      <c r="G36" s="76"/>
      <c r="H36" s="76"/>
      <c r="I36" s="21"/>
      <c r="J36" s="21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5"/>
  <sheetViews>
    <sheetView showGridLines="0" workbookViewId="0">
      <selection activeCell="F2" sqref="F1:F1048576"/>
    </sheetView>
  </sheetViews>
  <sheetFormatPr defaultColWidth="10.5" defaultRowHeight="12" customHeight="1" x14ac:dyDescent="0.15"/>
  <cols>
    <col min="1" max="1" width="16.33203125" style="2" customWidth="1"/>
    <col min="2" max="2" width="110.16406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18.6640625" style="5" customWidth="1"/>
    <col min="7" max="7" width="17.83203125" style="5" customWidth="1"/>
    <col min="8" max="9" width="10.5" style="1"/>
    <col min="10" max="10" width="31.33203125" style="1" customWidth="1"/>
    <col min="11" max="16384" width="10.5" style="1"/>
  </cols>
  <sheetData>
    <row r="1" spans="1:11" ht="27.75" customHeight="1" x14ac:dyDescent="0.15">
      <c r="A1" s="227" t="s">
        <v>5</v>
      </c>
      <c r="B1" s="227"/>
      <c r="C1" s="227"/>
      <c r="D1" s="227"/>
      <c r="E1" s="227"/>
      <c r="F1" s="227"/>
      <c r="G1" s="227"/>
    </row>
    <row r="2" spans="1:11" ht="21.75" customHeight="1" x14ac:dyDescent="0.25">
      <c r="A2" s="93" t="s">
        <v>100</v>
      </c>
      <c r="B2" s="6"/>
      <c r="C2" s="20" t="s">
        <v>5</v>
      </c>
      <c r="D2" s="6"/>
      <c r="E2" s="6"/>
      <c r="F2" s="6"/>
      <c r="G2" s="6"/>
    </row>
    <row r="3" spans="1:11" ht="21.75" customHeight="1" x14ac:dyDescent="0.25">
      <c r="A3" s="93"/>
      <c r="B3" s="6"/>
      <c r="C3" s="20"/>
      <c r="D3" s="6"/>
      <c r="E3" s="6"/>
      <c r="F3" s="6"/>
      <c r="G3" s="6"/>
    </row>
    <row r="4" spans="1:11" ht="12.75" customHeight="1" thickBot="1" x14ac:dyDescent="0.25">
      <c r="A4" s="19" t="s">
        <v>5</v>
      </c>
      <c r="B4" s="6"/>
      <c r="C4" s="6"/>
      <c r="D4" s="6"/>
      <c r="E4" s="13"/>
      <c r="F4" s="6"/>
      <c r="G4" s="6"/>
    </row>
    <row r="5" spans="1:11" s="21" customFormat="1" ht="57" customHeight="1" x14ac:dyDescent="0.15">
      <c r="A5" s="108" t="s">
        <v>88</v>
      </c>
      <c r="B5" s="22" t="s">
        <v>7</v>
      </c>
      <c r="C5" s="23" t="s">
        <v>0</v>
      </c>
      <c r="D5" s="22" t="s">
        <v>8</v>
      </c>
      <c r="E5" s="22" t="s">
        <v>9</v>
      </c>
      <c r="F5" s="24" t="s">
        <v>10</v>
      </c>
    </row>
    <row r="6" spans="1:11" s="21" customFormat="1" ht="15.75" thickBot="1" x14ac:dyDescent="0.2">
      <c r="A6" s="28">
        <v>919111</v>
      </c>
      <c r="B6" s="29" t="s">
        <v>108</v>
      </c>
      <c r="C6" s="30" t="s">
        <v>17</v>
      </c>
      <c r="D6" s="82">
        <v>153</v>
      </c>
      <c r="E6" s="78"/>
      <c r="F6" s="83">
        <f>SUM(E6*D6)</f>
        <v>0</v>
      </c>
    </row>
    <row r="7" spans="1:11" s="21" customFormat="1" ht="15" x14ac:dyDescent="0.15">
      <c r="A7" s="25">
        <v>21461</v>
      </c>
      <c r="B7" s="26" t="s">
        <v>83</v>
      </c>
      <c r="C7" s="27" t="s">
        <v>2</v>
      </c>
      <c r="D7" s="94">
        <v>244</v>
      </c>
      <c r="E7" s="110"/>
      <c r="F7" s="95">
        <f>SUM(D7*E7)</f>
        <v>0</v>
      </c>
      <c r="I7" s="77"/>
      <c r="K7" s="96"/>
    </row>
    <row r="8" spans="1:11" s="99" customFormat="1" ht="30" x14ac:dyDescent="0.15">
      <c r="A8" s="85" t="s">
        <v>87</v>
      </c>
      <c r="B8" s="97" t="s">
        <v>84</v>
      </c>
      <c r="C8" s="30" t="s">
        <v>3</v>
      </c>
      <c r="D8" s="98">
        <v>332</v>
      </c>
      <c r="E8" s="44"/>
      <c r="F8" s="45">
        <f t="shared" ref="F8:F15" si="0">SUM(D8*E8)</f>
        <v>0</v>
      </c>
      <c r="I8" s="100"/>
      <c r="K8" s="101"/>
    </row>
    <row r="9" spans="1:11" s="21" customFormat="1" ht="15" x14ac:dyDescent="0.15">
      <c r="A9" s="28">
        <v>122938</v>
      </c>
      <c r="B9" s="29" t="s">
        <v>85</v>
      </c>
      <c r="C9" s="30" t="s">
        <v>71</v>
      </c>
      <c r="D9" s="98">
        <v>195</v>
      </c>
      <c r="E9" s="44"/>
      <c r="F9" s="45">
        <f t="shared" si="0"/>
        <v>0</v>
      </c>
      <c r="I9" s="77"/>
      <c r="K9" s="96"/>
    </row>
    <row r="10" spans="1:11" s="21" customFormat="1" ht="15" x14ac:dyDescent="0.15">
      <c r="A10" s="28">
        <v>122939</v>
      </c>
      <c r="B10" s="29" t="s">
        <v>107</v>
      </c>
      <c r="C10" s="30" t="s">
        <v>71</v>
      </c>
      <c r="D10" s="98">
        <v>3000</v>
      </c>
      <c r="E10" s="44"/>
      <c r="F10" s="45">
        <f>D10*E10</f>
        <v>0</v>
      </c>
      <c r="I10" s="77"/>
      <c r="K10" s="96"/>
    </row>
    <row r="11" spans="1:11" s="21" customFormat="1" ht="15" x14ac:dyDescent="0.15">
      <c r="A11" s="28">
        <v>56336</v>
      </c>
      <c r="B11" s="29" t="s">
        <v>104</v>
      </c>
      <c r="C11" s="30" t="s">
        <v>2</v>
      </c>
      <c r="D11" s="98">
        <v>244</v>
      </c>
      <c r="E11" s="44"/>
      <c r="F11" s="45">
        <f t="shared" si="0"/>
        <v>0</v>
      </c>
      <c r="I11" s="77"/>
      <c r="K11" s="96"/>
    </row>
    <row r="12" spans="1:11" s="21" customFormat="1" ht="15" x14ac:dyDescent="0.15">
      <c r="A12" s="28">
        <v>56336</v>
      </c>
      <c r="B12" s="29" t="s">
        <v>104</v>
      </c>
      <c r="C12" s="30" t="s">
        <v>2</v>
      </c>
      <c r="D12" s="98">
        <v>244</v>
      </c>
      <c r="E12" s="44"/>
      <c r="F12" s="45">
        <f>SUM(D12*E12)</f>
        <v>0</v>
      </c>
      <c r="I12" s="77"/>
      <c r="K12" s="96"/>
    </row>
    <row r="13" spans="1:11" s="21" customFormat="1" ht="15" x14ac:dyDescent="0.15">
      <c r="A13" s="28">
        <v>56332</v>
      </c>
      <c r="B13" s="29" t="s">
        <v>105</v>
      </c>
      <c r="C13" s="30" t="s">
        <v>2</v>
      </c>
      <c r="D13" s="98">
        <v>244</v>
      </c>
      <c r="E13" s="44"/>
      <c r="F13" s="45">
        <f>SUM(D13*E13)</f>
        <v>0</v>
      </c>
      <c r="I13" s="77"/>
      <c r="K13" s="96"/>
    </row>
    <row r="14" spans="1:11" s="21" customFormat="1" ht="15" x14ac:dyDescent="0.15">
      <c r="A14" s="85" t="s">
        <v>93</v>
      </c>
      <c r="B14" s="29" t="s">
        <v>106</v>
      </c>
      <c r="C14" s="30" t="s">
        <v>71</v>
      </c>
      <c r="D14" s="98">
        <v>21</v>
      </c>
      <c r="E14" s="44"/>
      <c r="F14" s="45">
        <f t="shared" si="0"/>
        <v>0</v>
      </c>
      <c r="I14" s="77"/>
      <c r="K14" s="96"/>
    </row>
    <row r="15" spans="1:11" s="21" customFormat="1" ht="15" x14ac:dyDescent="0.15">
      <c r="A15" s="28">
        <v>572213</v>
      </c>
      <c r="B15" s="29" t="s">
        <v>86</v>
      </c>
      <c r="C15" s="30" t="s">
        <v>2</v>
      </c>
      <c r="D15" s="98">
        <v>205</v>
      </c>
      <c r="E15" s="44"/>
      <c r="F15" s="45">
        <f t="shared" si="0"/>
        <v>0</v>
      </c>
      <c r="I15" s="77"/>
      <c r="K15" s="96"/>
    </row>
    <row r="16" spans="1:11" s="21" customFormat="1" ht="15.75" thickBot="1" x14ac:dyDescent="0.2">
      <c r="A16" s="113"/>
      <c r="B16" s="114"/>
      <c r="C16" s="115"/>
      <c r="D16" s="116"/>
      <c r="E16" s="117"/>
      <c r="F16" s="118"/>
      <c r="I16" s="77"/>
      <c r="K16" s="96"/>
    </row>
    <row r="17" spans="1:6" s="107" customFormat="1" ht="16.5" thickBot="1" x14ac:dyDescent="0.2">
      <c r="A17" s="102"/>
      <c r="B17" s="103" t="s">
        <v>89</v>
      </c>
      <c r="C17" s="104" t="s">
        <v>2</v>
      </c>
      <c r="D17" s="109">
        <v>1</v>
      </c>
      <c r="E17" s="105" t="s">
        <v>5</v>
      </c>
      <c r="F17" s="106">
        <f>SUM(F6:F16)</f>
        <v>0</v>
      </c>
    </row>
    <row r="18" spans="1:6" ht="24" customHeight="1" x14ac:dyDescent="0.15"/>
    <row r="19" spans="1:6" ht="30" customHeight="1" x14ac:dyDescent="0.15"/>
    <row r="20" spans="1:6" ht="12" customHeight="1" x14ac:dyDescent="0.15">
      <c r="B20" s="3" t="s">
        <v>102</v>
      </c>
    </row>
    <row r="21" spans="1:6" ht="12" customHeight="1" x14ac:dyDescent="0.15">
      <c r="B21" s="3" t="s">
        <v>101</v>
      </c>
    </row>
    <row r="22" spans="1:6" ht="12" customHeight="1" x14ac:dyDescent="0.15">
      <c r="B22" s="3" t="s">
        <v>103</v>
      </c>
    </row>
    <row r="24" spans="1:6" ht="12" customHeight="1" x14ac:dyDescent="0.15">
      <c r="B24" s="3" t="s">
        <v>111</v>
      </c>
    </row>
    <row r="25" spans="1:6" ht="12" customHeight="1" x14ac:dyDescent="0.15">
      <c r="B25" s="3" t="s">
        <v>112</v>
      </c>
    </row>
  </sheetData>
  <mergeCells count="1">
    <mergeCell ref="A1:G1"/>
  </mergeCells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Krycí list rozpočtu</vt:lpstr>
      <vt:lpstr>Most jižní PS</vt:lpstr>
      <vt:lpstr>Most jižní LS</vt:lpstr>
      <vt:lpstr>Most severní LS</vt:lpstr>
      <vt:lpstr>Most severní PS</vt:lpstr>
      <vt:lpstr>VRN</vt:lpstr>
      <vt:lpstr>rozpočet</vt:lpstr>
      <vt:lpstr>sanace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Horník Zdeněk</cp:lastModifiedBy>
  <cp:lastPrinted>2021-01-29T05:24:56Z</cp:lastPrinted>
  <dcterms:created xsi:type="dcterms:W3CDTF">2014-05-16T09:31:30Z</dcterms:created>
  <dcterms:modified xsi:type="dcterms:W3CDTF">2024-04-25T12:02:38Z</dcterms:modified>
</cp:coreProperties>
</file>