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 - Modernizace jazykovýc..." sheetId="2" r:id="rId2"/>
    <sheet name="2 - Modernizace mechaniza..." sheetId="3" r:id="rId3"/>
    <sheet name="3 - Modernizace učebny vý..." sheetId="4" r:id="rId4"/>
    <sheet name="4 - Kmenové vedení elektr..." sheetId="5" r:id="rId5"/>
  </sheets>
  <definedNames>
    <definedName name="_xlnm.Print_Titles" localSheetId="1">'1 - Modernizace jazykovýc...'!$140:$140</definedName>
    <definedName name="_xlnm.Print_Titles" localSheetId="2">'2 - Modernizace mechaniza...'!$140:$140</definedName>
    <definedName name="_xlnm.Print_Titles" localSheetId="3">'3 - Modernizace učebny vý...'!$134:$134</definedName>
    <definedName name="_xlnm.Print_Titles" localSheetId="4">'4 - Kmenové vedení elektr...'!$129:$129</definedName>
    <definedName name="_xlnm.Print_Titles" localSheetId="0">'Rekapitulace stavby'!$85:$85</definedName>
    <definedName name="_xlnm.Print_Area" localSheetId="1">'1 - Modernizace jazykovýc...'!$C$4:$Q$70,'1 - Modernizace jazykovýc...'!$C$76:$Q$124,'1 - Modernizace jazykovýc...'!$C$130:$Q$257</definedName>
    <definedName name="_xlnm.Print_Area" localSheetId="2">'2 - Modernizace mechaniza...'!$C$4:$Q$70,'2 - Modernizace mechaniza...'!$C$76:$Q$124,'2 - Modernizace mechaniza...'!$C$130:$Q$265</definedName>
    <definedName name="_xlnm.Print_Area" localSheetId="3">'3 - Modernizace učebny vý...'!$C$4:$Q$70,'3 - Modernizace učebny vý...'!$C$76:$Q$118,'3 - Modernizace učebny vý...'!$C$124:$Q$219</definedName>
    <definedName name="_xlnm.Print_Area" localSheetId="4">'4 - Kmenové vedení elektr...'!$C$4:$Q$70,'4 - Kmenové vedení elektr...'!$C$76:$Q$113,'4 - Kmenové vedení elektr...'!$C$119:$Q$178</definedName>
    <definedName name="_xlnm.Print_Area" localSheetId="0">'Rekapitulace stavby'!$C$4:$AP$70,'Rekapitulace stavby'!$C$76:$AP$99</definedName>
  </definedNames>
  <calcPr fullCalcOnLoad="1"/>
</workbook>
</file>

<file path=xl/sharedStrings.xml><?xml version="1.0" encoding="utf-8"?>
<sst xmlns="http://schemas.openxmlformats.org/spreadsheetml/2006/main" count="4758" uniqueCount="785">
  <si>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</si>
  <si>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</si>
  <si>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</si>
  <si>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</si>
  <si>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</si>
  <si>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</si>
  <si>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</si>
  <si>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</si>
  <si>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</si>
  <si>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</si>
  <si>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</si>
  <si>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</si>
  <si>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</si>
  <si>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</si>
  <si>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</si>
  <si>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2017,19,12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</si>
  <si>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</si>
  <si>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</si>
  <si>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Modernizace učeben_VOŠ a SZeŠ Benešov</t>
  </si>
  <si>
    <t>0,1</t>
  </si>
  <si>
    <t>JKSO:</t>
  </si>
  <si>
    <t>CC-CZ:</t>
  </si>
  <si>
    <t>1</t>
  </si>
  <si>
    <t>Místo:</t>
  </si>
  <si>
    <t>Benešov</t>
  </si>
  <si>
    <t>Datum:</t>
  </si>
  <si>
    <t>19.12.2017</t>
  </si>
  <si>
    <t>10</t>
  </si>
  <si>
    <t>100</t>
  </si>
  <si>
    <t>Objednavatel: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</si>
  <si>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</si>
  <si>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</si>
  <si>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</si>
  <si>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</si>
  <si>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</si>
  <si>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</si>
  <si>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</si>
  <si>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</si>
  <si>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</si>
  <si>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</si>
  <si>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</si>
  <si>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</si>
  <si>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</si>
  <si>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</si>
  <si>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</si>
  <si>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</si>
  <si>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</si>
  <si>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</si>
  <si>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</si>
  <si>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</si>
  <si>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</si>
  <si>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</si>
  <si>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</si>
  <si>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</si>
  <si>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</si>
  <si>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</si>
  <si>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</si>
  <si>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</si>
  <si>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</si>
  <si>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</si>
  <si>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</si>
  <si>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</si>
  <si>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</si>
  <si>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</si>
  <si>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</si>
  <si>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</si>
  <si>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</si>
  <si>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</si>
  <si>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</si>
  <si>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</si>
  <si>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</si>
  <si>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</si>
  <si>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</si>
  <si>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</si>
  <si>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</si>
  <si>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</si>
  <si>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</si>
  <si>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</si>
  <si>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</si>
  <si>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</si>
  <si>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</si>
  <si>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{21605BE9-C170-45AC-8195-A42D81B9A5F0}</t>
  </si>
  <si>
    <t>{00000000-0000-0000-0000-000000000000}</t>
  </si>
  <si>
    <t>Modernizace jazykových učeben</t>
  </si>
  <si>
    <t>{75F5C165-419E-4ADC-8DF6-5643FEADBBFE}</t>
  </si>
  <si>
    <t>2</t>
  </si>
  <si>
    <t>Modernizace mechanizační dílny a učebny</t>
  </si>
  <si>
    <t>{D9BFA7F3-7F3D-40F8-A9BA-FC31CEA26CD7}</t>
  </si>
  <si>
    <t>3</t>
  </si>
  <si>
    <t>Modernizace učebny výpočetní techniky</t>
  </si>
  <si>
    <t>{8EF509B5-A750-449E-A540-E7D198039EE3}</t>
  </si>
  <si>
    <t>4</t>
  </si>
  <si>
    <t>Kmenové vedení elektroinstalace + úprava rozvaděče</t>
  </si>
  <si>
    <t>{26E65BB2-A159-4F36-96E3-65B22AA3DC6F}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</si>
  <si>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</si>
  <si>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</si>
  <si>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</si>
  <si>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</si>
  <si>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</si>
  <si>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</si>
  <si>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</si>
  <si>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</si>
  <si>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</si>
  <si>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</si>
  <si>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KRYCÍ LIST ROZPOČTU</t>
  </si>
  <si>
    <t>Objekt:</t>
  </si>
  <si>
    <t>1 - Modernizace jazykových učeben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</si>
  <si>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</si>
  <si>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</si>
  <si>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</si>
  <si>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</si>
  <si>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</si>
  <si>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</si>
  <si>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</si>
  <si>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</si>
  <si>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</si>
  <si>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</si>
  <si>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</si>
  <si>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</si>
  <si>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</si>
  <si>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</si>
  <si>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740 - Elektromontáže - zkoušky a revize</t>
  </si>
  <si>
    <t xml:space="preserve">    742 - Elektromontáže - rozvodný systém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</si>
  <si>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</si>
  <si>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</si>
  <si>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</si>
  <si>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</si>
  <si>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</si>
  <si>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</si>
  <si>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</si>
  <si>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</si>
  <si>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</si>
  <si>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N00 - Nepojmenované práce</t>
  </si>
  <si>
    <t xml:space="preserve">    N01 - Ostatní práce neuvedené</t>
  </si>
  <si>
    <t>VRN - Vedlejší rozpočtové náklady</t>
  </si>
  <si>
    <t xml:space="preserve">    VRN3 - Zařízení staveniště</t>
  </si>
  <si>
    <t xml:space="preserve">    VRN6 - Územní vlivy</t>
  </si>
  <si>
    <t xml:space="preserve">    VRN9 -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</si>
  <si>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</si>
  <si>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</si>
  <si>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</si>
  <si>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</si>
  <si>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</si>
  <si>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</si>
  <si>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</si>
  <si>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</si>
  <si>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</si>
  <si>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</si>
  <si>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</si>
  <si>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</si>
  <si>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</si>
  <si>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</si>
  <si>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</si>
  <si>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</si>
  <si>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</si>
  <si>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</si>
  <si>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</si>
  <si>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</si>
  <si>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</si>
  <si>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</si>
  <si>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</si>
  <si>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</si>
  <si>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</si>
  <si>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</si>
  <si>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123</t>
  </si>
  <si>
    <t>K</t>
  </si>
  <si>
    <t>612142001</t>
  </si>
  <si>
    <t>Potažení vnitřních stěn sklovláknitým pletivem vtlačeným do tenkovrstvé hmoty</t>
  </si>
  <si>
    <t>m2</t>
  </si>
  <si>
    <t>1900575492</t>
  </si>
  <si>
    <t>104</t>
  </si>
  <si>
    <t>612321141</t>
  </si>
  <si>
    <t>Vápenocementová omítka štuková dvouvrstvá vnitřních stěn nanášená ručně</t>
  </si>
  <si>
    <t>621648078</t>
  </si>
  <si>
    <t>124</t>
  </si>
  <si>
    <t>612321141-1</t>
  </si>
  <si>
    <t>Zahození šliců</t>
  </si>
  <si>
    <t>m</t>
  </si>
  <si>
    <t>322514059</t>
  </si>
  <si>
    <t>40</t>
  </si>
  <si>
    <t>949101112</t>
  </si>
  <si>
    <t>Lešení pomocné pro objekty pozemních staveb s lešeňovou podlahou v do 3,5 m zatížení do 150 kg/m2</t>
  </si>
  <si>
    <t>-527381116</t>
  </si>
  <si>
    <t>41</t>
  </si>
  <si>
    <t>952901111</t>
  </si>
  <si>
    <t>Vyčištění budov bytové a občanské výstavby při výšce podlaží do 4 m</t>
  </si>
  <si>
    <t>1770402203</t>
  </si>
  <si>
    <t>42</t>
  </si>
  <si>
    <t>973031335</t>
  </si>
  <si>
    <t>Vysekání kapes ve zdivu cihelném na MV nebo MVC pl do 0,16 m2 hl do 300 mm</t>
  </si>
  <si>
    <t>kus</t>
  </si>
  <si>
    <t>-1485886615</t>
  </si>
  <si>
    <t>43</t>
  </si>
  <si>
    <t>974031122</t>
  </si>
  <si>
    <t>Vysekání rýh ve zdivu cihelném hl do 30 mm š do 70 mm</t>
  </si>
  <si>
    <t>-1868978317</t>
  </si>
  <si>
    <t>105</t>
  </si>
  <si>
    <t>974049122</t>
  </si>
  <si>
    <t>Vysekání rýh v betonových zdech hl do 30 mm š do 70 mm</t>
  </si>
  <si>
    <t>1665401793</t>
  </si>
  <si>
    <t>44</t>
  </si>
  <si>
    <t>997013214</t>
  </si>
  <si>
    <t>Vnitrostaveništní doprava suti a vybouraných hmot pro budovy v do 15 m ručně</t>
  </si>
  <si>
    <t>t</t>
  </si>
  <si>
    <t>-1231627966</t>
  </si>
  <si>
    <t>45</t>
  </si>
  <si>
    <t>997013501</t>
  </si>
  <si>
    <t>Odvoz suti a vybouraných hmot na skládku nebo meziskládku do 1 km se složením</t>
  </si>
  <si>
    <t>-1894654587</t>
  </si>
  <si>
    <t>46</t>
  </si>
  <si>
    <t>997013509</t>
  </si>
  <si>
    <t>Příplatek k odvozu suti a vybouraných hmot na skládku ZKD 1 km přes 1 km</t>
  </si>
  <si>
    <t>335975292</t>
  </si>
  <si>
    <t>47</t>
  </si>
  <si>
    <t>997013831</t>
  </si>
  <si>
    <t>Poplatek za uložení stavebního směsného odpadu na skládce (skládkovné)</t>
  </si>
  <si>
    <t>-1839732072</t>
  </si>
  <si>
    <t>50</t>
  </si>
  <si>
    <t>998011003</t>
  </si>
  <si>
    <t>Přesun hmot pro budovy zděné v do 24 m</t>
  </si>
  <si>
    <t>-1579412588</t>
  </si>
  <si>
    <t>121</t>
  </si>
  <si>
    <t>711413121</t>
  </si>
  <si>
    <t>Izolace proti vodě za studena svislé</t>
  </si>
  <si>
    <t>16</t>
  </si>
  <si>
    <t>1292468328</t>
  </si>
  <si>
    <t>"hydroizolace pod obklady"5</t>
  </si>
  <si>
    <t>VV</t>
  </si>
  <si>
    <t>Součet</t>
  </si>
  <si>
    <t>122</t>
  </si>
  <si>
    <t>998711203</t>
  </si>
  <si>
    <t>Přesun hmot procentní pro izolace proti vodě, vlhkosti a plynům v objektech v do 60 m</t>
  </si>
  <si>
    <t>%</t>
  </si>
  <si>
    <t>-2010727753</t>
  </si>
  <si>
    <t>38</t>
  </si>
  <si>
    <t>725212111</t>
  </si>
  <si>
    <t>Umyvadlo akrylátové se zápachovou uzávěrkou 800x500 mm</t>
  </si>
  <si>
    <t>soubor</t>
  </si>
  <si>
    <t>2046135188</t>
  </si>
  <si>
    <t>39</t>
  </si>
  <si>
    <t>725822612</t>
  </si>
  <si>
    <t>Baterie umyvadlové stojánkové pákové s výpustí</t>
  </si>
  <si>
    <t>-1707690016</t>
  </si>
  <si>
    <t>56</t>
  </si>
  <si>
    <t>740991200</t>
  </si>
  <si>
    <t>Celková prohlídka elektrického rozvodu a zařízení do 500 000,- Kč</t>
  </si>
  <si>
    <t>695314186</t>
  </si>
  <si>
    <t>107</t>
  </si>
  <si>
    <t>742221140</t>
  </si>
  <si>
    <t>Montáž rozváděčů</t>
  </si>
  <si>
    <t>1177455535</t>
  </si>
  <si>
    <t>108</t>
  </si>
  <si>
    <t>M</t>
  </si>
  <si>
    <t>357117240</t>
  </si>
  <si>
    <t>skříň plastová</t>
  </si>
  <si>
    <t>32</t>
  </si>
  <si>
    <t>785362571</t>
  </si>
  <si>
    <t>109</t>
  </si>
  <si>
    <t>742221141</t>
  </si>
  <si>
    <t>Montáž jističů</t>
  </si>
  <si>
    <t>-917755707</t>
  </si>
  <si>
    <t>111</t>
  </si>
  <si>
    <t>357117242</t>
  </si>
  <si>
    <t>jistič 80B/3</t>
  </si>
  <si>
    <t>-955820300</t>
  </si>
  <si>
    <t>112</t>
  </si>
  <si>
    <t>357117246</t>
  </si>
  <si>
    <t>jistič 50B/3</t>
  </si>
  <si>
    <t>-1705776563</t>
  </si>
  <si>
    <t>113</t>
  </si>
  <si>
    <t>357117245</t>
  </si>
  <si>
    <t>jistič 32B/3</t>
  </si>
  <si>
    <t>1170719205</t>
  </si>
  <si>
    <t>118</t>
  </si>
  <si>
    <t>357117247</t>
  </si>
  <si>
    <t>jistič 16B/1</t>
  </si>
  <si>
    <t>-1798442075</t>
  </si>
  <si>
    <t>119</t>
  </si>
  <si>
    <t>357117248</t>
  </si>
  <si>
    <t>jistič 10B/1</t>
  </si>
  <si>
    <t>1472128942</t>
  </si>
  <si>
    <t>114</t>
  </si>
  <si>
    <t>357117243</t>
  </si>
  <si>
    <t>hlavní jistič 400V/63A</t>
  </si>
  <si>
    <t>772923515</t>
  </si>
  <si>
    <t>115</t>
  </si>
  <si>
    <t>357117244</t>
  </si>
  <si>
    <t>proudový chránič 25/4/0,03-G</t>
  </si>
  <si>
    <t>-56140803</t>
  </si>
  <si>
    <t>116</t>
  </si>
  <si>
    <t>742221142</t>
  </si>
  <si>
    <t>Ostatní související materiál a práce na rozvadečích neuvedeno (lišty, kryt, popis jednotlivých jističů apod.)</t>
  </si>
  <si>
    <t>kpl</t>
  </si>
  <si>
    <t>-1023077321</t>
  </si>
  <si>
    <t>117</t>
  </si>
  <si>
    <t>742221143</t>
  </si>
  <si>
    <t>Tlačítko TOTAL STOP</t>
  </si>
  <si>
    <t>-1198780560</t>
  </si>
  <si>
    <t>95</t>
  </si>
  <si>
    <t>743131112</t>
  </si>
  <si>
    <t>Montáž trubka ochranná do krabic plastová tuhá D do 32 mm uložená pevně</t>
  </si>
  <si>
    <t>-1974755217</t>
  </si>
  <si>
    <t>96</t>
  </si>
  <si>
    <t>345711570</t>
  </si>
  <si>
    <t>trubka elektroinstalační ohebná</t>
  </si>
  <si>
    <t>-1615696526</t>
  </si>
  <si>
    <t>89</t>
  </si>
  <si>
    <t>743341200</t>
  </si>
  <si>
    <t>Montáž podlahových kanálků</t>
  </si>
  <si>
    <t>538852428</t>
  </si>
  <si>
    <t>90</t>
  </si>
  <si>
    <t>345713980-1</t>
  </si>
  <si>
    <t>podlahová krabice 6 modulů</t>
  </si>
  <si>
    <t>-142430044</t>
  </si>
  <si>
    <t>87</t>
  </si>
  <si>
    <t>743411111</t>
  </si>
  <si>
    <t>Montáž krabice zapuštěná plastová kruhová</t>
  </si>
  <si>
    <t>1925467936</t>
  </si>
  <si>
    <t>88</t>
  </si>
  <si>
    <t>345715230</t>
  </si>
  <si>
    <t>krabice přístrojová odbočná</t>
  </si>
  <si>
    <t>-2081262619</t>
  </si>
  <si>
    <t>78</t>
  </si>
  <si>
    <t>744441100</t>
  </si>
  <si>
    <t>Montáž kabel Cu sk.1 do 1 kV do 0,40 kg uložený pevně</t>
  </si>
  <si>
    <t>-100830344</t>
  </si>
  <si>
    <t>79</t>
  </si>
  <si>
    <t>341110300</t>
  </si>
  <si>
    <t>kabel silový s Cu jádrem CYKY 3x1,5 mm2</t>
  </si>
  <si>
    <t>-328623903</t>
  </si>
  <si>
    <t>80</t>
  </si>
  <si>
    <t>341110360</t>
  </si>
  <si>
    <t>kabel silový s Cu jádrem CYKY 3x2,5 mm2</t>
  </si>
  <si>
    <t>-1545834315</t>
  </si>
  <si>
    <t>60</t>
  </si>
  <si>
    <t>746211130</t>
  </si>
  <si>
    <t>Ukončení vodič izolovaný do 6 mm2 v rozváděči nebo na přístroji</t>
  </si>
  <si>
    <t>1145158796</t>
  </si>
  <si>
    <t>81</t>
  </si>
  <si>
    <t>747111111</t>
  </si>
  <si>
    <t>Montáž vypínač nástěnný 1-jednopólový prostředí obyčejné nebo vlhké</t>
  </si>
  <si>
    <t>1699230103</t>
  </si>
  <si>
    <t>82</t>
  </si>
  <si>
    <t>345355160</t>
  </si>
  <si>
    <t>spínač jednopólový</t>
  </si>
  <si>
    <t>-981993821</t>
  </si>
  <si>
    <t>83</t>
  </si>
  <si>
    <t>747111125</t>
  </si>
  <si>
    <t>Montáž přepínač nástěnný 5-sériový prostředí obyčejné nebo vlhké</t>
  </si>
  <si>
    <t>-1835156259</t>
  </si>
  <si>
    <t>84</t>
  </si>
  <si>
    <t>345355760</t>
  </si>
  <si>
    <t>spínač řazení</t>
  </si>
  <si>
    <t>1822641929</t>
  </si>
  <si>
    <t>85</t>
  </si>
  <si>
    <t>747161050</t>
  </si>
  <si>
    <t>Montáž zásuvka</t>
  </si>
  <si>
    <t>1297692110</t>
  </si>
  <si>
    <t>86</t>
  </si>
  <si>
    <t>345551240</t>
  </si>
  <si>
    <t>zásuvka</t>
  </si>
  <si>
    <t>217335075</t>
  </si>
  <si>
    <t>91</t>
  </si>
  <si>
    <t>747161050-1</t>
  </si>
  <si>
    <t>Montáž datová zásuvka</t>
  </si>
  <si>
    <t>-1350711428</t>
  </si>
  <si>
    <t>92</t>
  </si>
  <si>
    <t>374512440</t>
  </si>
  <si>
    <t>zásuvka datová</t>
  </si>
  <si>
    <t>-99821204</t>
  </si>
  <si>
    <t>106</t>
  </si>
  <si>
    <t>747231150-1</t>
  </si>
  <si>
    <t>Ostatní neuvedený elektroinstalační materiál</t>
  </si>
  <si>
    <t>-2085414317</t>
  </si>
  <si>
    <t>93</t>
  </si>
  <si>
    <t>748121114</t>
  </si>
  <si>
    <t>Montáž svítidlo zářivkové</t>
  </si>
  <si>
    <t>1622155310</t>
  </si>
  <si>
    <t>94</t>
  </si>
  <si>
    <t>348121100</t>
  </si>
  <si>
    <t>svítidlo zářivkové</t>
  </si>
  <si>
    <t>1618926042</t>
  </si>
  <si>
    <t>771474113</t>
  </si>
  <si>
    <t>Montáž soklíků z dlaždic keramických rovných flexibilní lepidlo v do 120 mm</t>
  </si>
  <si>
    <t>-688277299</t>
  </si>
  <si>
    <t>597613120</t>
  </si>
  <si>
    <t>soklový obklad</t>
  </si>
  <si>
    <t>-661042445</t>
  </si>
  <si>
    <t>771574113</t>
  </si>
  <si>
    <t>Montáž podlah keramických režných hladkých lepených flexibilním lepidlem do 12 ks/m2</t>
  </si>
  <si>
    <t>-1131147683</t>
  </si>
  <si>
    <t>597610240</t>
  </si>
  <si>
    <t>obkládačky keramické</t>
  </si>
  <si>
    <t>-1655283094</t>
  </si>
  <si>
    <t>7</t>
  </si>
  <si>
    <t>771591111</t>
  </si>
  <si>
    <t>Podlahy penetrace podkladu</t>
  </si>
  <si>
    <t>782300373</t>
  </si>
  <si>
    <t>6</t>
  </si>
  <si>
    <t>771990111</t>
  </si>
  <si>
    <t>Vyrovnání podkladu samonivelační stěrkou tl 4 mm pevnosti 15 Mpa</t>
  </si>
  <si>
    <t>498409812</t>
  </si>
  <si>
    <t>8</t>
  </si>
  <si>
    <t>998771203</t>
  </si>
  <si>
    <t>Přesun hmot procentní pro podlahy z dlaždic v objektech v do 24 m</t>
  </si>
  <si>
    <t>1549639945</t>
  </si>
  <si>
    <t>5</t>
  </si>
  <si>
    <t>776201812</t>
  </si>
  <si>
    <t>Demontáž lepených povlakových podlah s podložkou ručně</t>
  </si>
  <si>
    <t>-756670082</t>
  </si>
  <si>
    <t>9</t>
  </si>
  <si>
    <t>781474112</t>
  </si>
  <si>
    <t>Montáž obkladů vnitřních keramických hladkých do 12 ks/m2 lepených flexibilním lepidlem</t>
  </si>
  <si>
    <t>1171812731</t>
  </si>
  <si>
    <t>597610200</t>
  </si>
  <si>
    <t>-1569641790</t>
  </si>
  <si>
    <t>11</t>
  </si>
  <si>
    <t>781479191</t>
  </si>
  <si>
    <t>Příplatek k montáži obkladů vnitřních keramických hladkých za plochu do 10 m2</t>
  </si>
  <si>
    <t>-1417658384</t>
  </si>
  <si>
    <t>12</t>
  </si>
  <si>
    <t>781479194</t>
  </si>
  <si>
    <t>Příplatek k montáži obkladů vnitřních keramických hladkých za nerovný povrch</t>
  </si>
  <si>
    <t>-410317956</t>
  </si>
  <si>
    <t>13</t>
  </si>
  <si>
    <t>781494511</t>
  </si>
  <si>
    <t>Plastové profily ukončovací lepené flexibilním lepidlem</t>
  </si>
  <si>
    <t>1625766614</t>
  </si>
  <si>
    <t>781495111</t>
  </si>
  <si>
    <t>Penetrace podkladu vnitřních obkladů</t>
  </si>
  <si>
    <t>519039242</t>
  </si>
  <si>
    <t>781495142-1</t>
  </si>
  <si>
    <t>Průnik obkladem kruhový do DN 90 bez izolace</t>
  </si>
  <si>
    <t>1519239406</t>
  </si>
  <si>
    <t>14</t>
  </si>
  <si>
    <t>998781203</t>
  </si>
  <si>
    <t>Přesun hmot procentní pro obklady keramické v objektech v do 24 m</t>
  </si>
  <si>
    <t>-1870636671</t>
  </si>
  <si>
    <t>28</t>
  </si>
  <si>
    <t>784111001</t>
  </si>
  <si>
    <t>Oprášení (ometení ) podkladu v místnostech výšky do 3,80 m</t>
  </si>
  <si>
    <t>-677330366</t>
  </si>
  <si>
    <t>29</t>
  </si>
  <si>
    <t>784121001</t>
  </si>
  <si>
    <t>Oškrabání malby v mísnostech výšky do 3,80 m</t>
  </si>
  <si>
    <t>-1129520206</t>
  </si>
  <si>
    <t>30</t>
  </si>
  <si>
    <t>784121011</t>
  </si>
  <si>
    <t>Rozmývání podkladu po oškrabání malby v místnostech výšky do 3,80 m</t>
  </si>
  <si>
    <t>2110937503</t>
  </si>
  <si>
    <t>20</t>
  </si>
  <si>
    <t>784161211</t>
  </si>
  <si>
    <t>Lokální vyrovnání podkladu sádrovou stěrkou plochy do 0,25 m2 v místnostech výšky do 3,80 m</t>
  </si>
  <si>
    <t>-1849067909</t>
  </si>
  <si>
    <t>31</t>
  </si>
  <si>
    <t>784171001</t>
  </si>
  <si>
    <t>Olepování vnitřních ploch páskou v místnostech výšky do 3,80 m</t>
  </si>
  <si>
    <t>-1155410773</t>
  </si>
  <si>
    <t>581248400</t>
  </si>
  <si>
    <t>páska pro malířské potřeby</t>
  </si>
  <si>
    <t>-1896190416</t>
  </si>
  <si>
    <t>33</t>
  </si>
  <si>
    <t>784171101</t>
  </si>
  <si>
    <t>Zakrytí vnitřních podlah včetně pozdějšího odkrytí</t>
  </si>
  <si>
    <t>59250047</t>
  </si>
  <si>
    <t>34</t>
  </si>
  <si>
    <t>581248420</t>
  </si>
  <si>
    <t>fólie pro malířské potřeby zakrývací</t>
  </si>
  <si>
    <t>-921702864</t>
  </si>
  <si>
    <t>35</t>
  </si>
  <si>
    <t>784181101</t>
  </si>
  <si>
    <t>Základní akrylátová jednonásobná penetrace podkladu v místnostech výšky do 3,80m</t>
  </si>
  <si>
    <t>1237529364</t>
  </si>
  <si>
    <t>36</t>
  </si>
  <si>
    <t>784181121</t>
  </si>
  <si>
    <t>Hloubková jednonásobná penetrace podkladu v místnostech výšky do 3,80 m</t>
  </si>
  <si>
    <t>-1254646066</t>
  </si>
  <si>
    <t>25</t>
  </si>
  <si>
    <t>784191005</t>
  </si>
  <si>
    <t>Čištění vnitřních ploch dveří nebo vrat po provedení malířských prací</t>
  </si>
  <si>
    <t>1427205889</t>
  </si>
  <si>
    <t>37</t>
  </si>
  <si>
    <t>784211101</t>
  </si>
  <si>
    <t>Dvojnásobné bílé malby ze směsí za mokra výborně otěruvzdorných v místnostech výšky do 3,80 m</t>
  </si>
  <si>
    <t>-505509887</t>
  </si>
  <si>
    <t>97</t>
  </si>
  <si>
    <t>Demontáž stávající elektroinstalace</t>
  </si>
  <si>
    <t>512</t>
  </si>
  <si>
    <t>778248732</t>
  </si>
  <si>
    <t>032002000</t>
  </si>
  <si>
    <t>Vybavení staveniště, strojní a pracovní zařízení</t>
  </si>
  <si>
    <t>1024</t>
  </si>
  <si>
    <t>-1896971409</t>
  </si>
  <si>
    <t>101</t>
  </si>
  <si>
    <t>065002000</t>
  </si>
  <si>
    <t>Mimostaveništní doprava materiálů</t>
  </si>
  <si>
    <t>904250241</t>
  </si>
  <si>
    <t>102</t>
  </si>
  <si>
    <t>090001001</t>
  </si>
  <si>
    <t>Ostatní náklady neuvedené v rozpočtu</t>
  </si>
  <si>
    <t>-1756254929</t>
  </si>
  <si>
    <t>VP - Vícepráce</t>
  </si>
  <si>
    <t>PN</t>
  </si>
  <si>
    <t>2 - Modernizace mechanizační dílny a učebny</t>
  </si>
  <si>
    <t>99</t>
  </si>
  <si>
    <t>880458596</t>
  </si>
  <si>
    <t>605491445</t>
  </si>
  <si>
    <t>-301596489</t>
  </si>
  <si>
    <t>-354428780</t>
  </si>
  <si>
    <t>-857973007</t>
  </si>
  <si>
    <t>1842288234</t>
  </si>
  <si>
    <t>1740500598</t>
  </si>
  <si>
    <t>-2110154645</t>
  </si>
  <si>
    <t>-1807248114</t>
  </si>
  <si>
    <t>386564516</t>
  </si>
  <si>
    <t>348377107</t>
  </si>
  <si>
    <t>-821623979</t>
  </si>
  <si>
    <t>71</t>
  </si>
  <si>
    <t>-530059001</t>
  </si>
  <si>
    <t>-1139820105</t>
  </si>
  <si>
    <t>"hydroizolace pod obklady"2,5</t>
  </si>
  <si>
    <t>98</t>
  </si>
  <si>
    <t>1507812898</t>
  </si>
  <si>
    <t>-2650839</t>
  </si>
  <si>
    <t>1522896218</t>
  </si>
  <si>
    <t>-2119666437</t>
  </si>
  <si>
    <t>1577388235</t>
  </si>
  <si>
    <t>272601315</t>
  </si>
  <si>
    <t>-830666833</t>
  </si>
  <si>
    <t>357117241</t>
  </si>
  <si>
    <t>1759796245</t>
  </si>
  <si>
    <t>950240591</t>
  </si>
  <si>
    <t>jistič 25C/3</t>
  </si>
  <si>
    <t>-727669380</t>
  </si>
  <si>
    <t>2108026045</t>
  </si>
  <si>
    <t>-990730128</t>
  </si>
  <si>
    <t>1320014978</t>
  </si>
  <si>
    <t>231543240</t>
  </si>
  <si>
    <t>-1173466311</t>
  </si>
  <si>
    <t>-1908176512</t>
  </si>
  <si>
    <t>1641253083</t>
  </si>
  <si>
    <t>345713510</t>
  </si>
  <si>
    <t>trubka elektroinstalační</t>
  </si>
  <si>
    <t>1929738912</t>
  </si>
  <si>
    <t>345713510-1</t>
  </si>
  <si>
    <t>trubka elektroinstalační pevná</t>
  </si>
  <si>
    <t>729452043</t>
  </si>
  <si>
    <t>1450966397</t>
  </si>
  <si>
    <t>-723964487</t>
  </si>
  <si>
    <t>19</t>
  </si>
  <si>
    <t>493880716</t>
  </si>
  <si>
    <t>krabice</t>
  </si>
  <si>
    <t>-757328908</t>
  </si>
  <si>
    <t>74</t>
  </si>
  <si>
    <t>744341112</t>
  </si>
  <si>
    <t>Montáž šňůra Cu lehká sk.1 do 1 kV do 0,63 kg uložená pevně</t>
  </si>
  <si>
    <t>-420198282</t>
  </si>
  <si>
    <t>75</t>
  </si>
  <si>
    <t>341433080</t>
  </si>
  <si>
    <t>CGTM 5Jx4mm2</t>
  </si>
  <si>
    <t>-516921651</t>
  </si>
  <si>
    <t>635526194</t>
  </si>
  <si>
    <t>22</t>
  </si>
  <si>
    <t>-1341840584</t>
  </si>
  <si>
    <t>23</t>
  </si>
  <si>
    <t>-1175323789</t>
  </si>
  <si>
    <t>72</t>
  </si>
  <si>
    <t>341111000</t>
  </si>
  <si>
    <t>kabel silový s Cu jádrem CYKY 5x6 mm2</t>
  </si>
  <si>
    <t>-819124465</t>
  </si>
  <si>
    <t>73</t>
  </si>
  <si>
    <t>341110940</t>
  </si>
  <si>
    <t>kabel silový s Cu jádrem CYKY 5x2,5 mm2</t>
  </si>
  <si>
    <t>-491117544</t>
  </si>
  <si>
    <t>76</t>
  </si>
  <si>
    <t>341110940-1</t>
  </si>
  <si>
    <t xml:space="preserve">CY6 mm2 </t>
  </si>
  <si>
    <t>-899372</t>
  </si>
  <si>
    <t>24</t>
  </si>
  <si>
    <t>1373945848</t>
  </si>
  <si>
    <t>-424584604</t>
  </si>
  <si>
    <t>26</t>
  </si>
  <si>
    <t>-1449149663</t>
  </si>
  <si>
    <t>27</t>
  </si>
  <si>
    <t>917362271</t>
  </si>
  <si>
    <t>spínač řazení 5</t>
  </si>
  <si>
    <t>1709489101</t>
  </si>
  <si>
    <t>931365151</t>
  </si>
  <si>
    <t>zásuvka 2násobná</t>
  </si>
  <si>
    <t>645867703</t>
  </si>
  <si>
    <t>77</t>
  </si>
  <si>
    <t>345551240-1</t>
  </si>
  <si>
    <t>zásuvka 400V/16A IP44</t>
  </si>
  <si>
    <t>1896994852</t>
  </si>
  <si>
    <t>345551240-2</t>
  </si>
  <si>
    <t>zásuvka 400V/32A IP44</t>
  </si>
  <si>
    <t>-724812241</t>
  </si>
  <si>
    <t>1642049421</t>
  </si>
  <si>
    <t>882217741</t>
  </si>
  <si>
    <t>-1649220117</t>
  </si>
  <si>
    <t>556788440</t>
  </si>
  <si>
    <t>-1236739614</t>
  </si>
  <si>
    <t>-2052247346</t>
  </si>
  <si>
    <t>779560733</t>
  </si>
  <si>
    <t>-118419680</t>
  </si>
  <si>
    <t>-1923535846</t>
  </si>
  <si>
    <t>-798836070</t>
  </si>
  <si>
    <t>-729500901</t>
  </si>
  <si>
    <t>69</t>
  </si>
  <si>
    <t>-991542434</t>
  </si>
  <si>
    <t>953325849</t>
  </si>
  <si>
    <t>-131255039</t>
  </si>
  <si>
    <t>327000707</t>
  </si>
  <si>
    <t>2024696911</t>
  </si>
  <si>
    <t>730034127</t>
  </si>
  <si>
    <t>48</t>
  </si>
  <si>
    <t>114290657</t>
  </si>
  <si>
    <t>49</t>
  </si>
  <si>
    <t>1374263672</t>
  </si>
  <si>
    <t>1596124085</t>
  </si>
  <si>
    <t>70</t>
  </si>
  <si>
    <t>1032225212</t>
  </si>
  <si>
    <t>52</t>
  </si>
  <si>
    <t>-940865900</t>
  </si>
  <si>
    <t>53</t>
  </si>
  <si>
    <t>1972552831</t>
  </si>
  <si>
    <t>54</t>
  </si>
  <si>
    <t>-2083749320</t>
  </si>
  <si>
    <t>55</t>
  </si>
  <si>
    <t>-931591218</t>
  </si>
  <si>
    <t>-571031592</t>
  </si>
  <si>
    <t>57</t>
  </si>
  <si>
    <t>880845084</t>
  </si>
  <si>
    <t>58</t>
  </si>
  <si>
    <t>-1543589336</t>
  </si>
  <si>
    <t>59</t>
  </si>
  <si>
    <t>-353155041</t>
  </si>
  <si>
    <t>-1491509402</t>
  </si>
  <si>
    <t>61</t>
  </si>
  <si>
    <t>-790888338</t>
  </si>
  <si>
    <t>62</t>
  </si>
  <si>
    <t>1781829305</t>
  </si>
  <si>
    <t>63</t>
  </si>
  <si>
    <t>1148710962</t>
  </si>
  <si>
    <t>64</t>
  </si>
  <si>
    <t>202072219</t>
  </si>
  <si>
    <t>65</t>
  </si>
  <si>
    <t>-1778304776</t>
  </si>
  <si>
    <t>66</t>
  </si>
  <si>
    <t>926833856</t>
  </si>
  <si>
    <t>67</t>
  </si>
  <si>
    <t>1342820008</t>
  </si>
  <si>
    <t>3 - Modernizace učebny výpočetní techniky</t>
  </si>
  <si>
    <t>825621156</t>
  </si>
  <si>
    <t>-536286874</t>
  </si>
  <si>
    <t>-1156008788</t>
  </si>
  <si>
    <t>51</t>
  </si>
  <si>
    <t>678900152</t>
  </si>
  <si>
    <t>43770985</t>
  </si>
  <si>
    <t>1156175297</t>
  </si>
  <si>
    <t>1557851994</t>
  </si>
  <si>
    <t>465875751</t>
  </si>
  <si>
    <t>675753166</t>
  </si>
  <si>
    <t>-1691701088</t>
  </si>
  <si>
    <t>-1367389920</t>
  </si>
  <si>
    <t>36952132</t>
  </si>
  <si>
    <t>-63465901</t>
  </si>
  <si>
    <t>-1301328606</t>
  </si>
  <si>
    <t>-1735115086</t>
  </si>
  <si>
    <t>1596143849</t>
  </si>
  <si>
    <t>-1635118298</t>
  </si>
  <si>
    <t>-1159472683</t>
  </si>
  <si>
    <t>-107931762</t>
  </si>
  <si>
    <t>-1904135497</t>
  </si>
  <si>
    <t>-1631993806</t>
  </si>
  <si>
    <t>569933606</t>
  </si>
  <si>
    <t>-968411461</t>
  </si>
  <si>
    <t>2052957763</t>
  </si>
  <si>
    <t>-1134837393</t>
  </si>
  <si>
    <t>-263915977</t>
  </si>
  <si>
    <t>-1531364754</t>
  </si>
  <si>
    <t>243966959</t>
  </si>
  <si>
    <t>-687473581</t>
  </si>
  <si>
    <t>527717398</t>
  </si>
  <si>
    <t>319625514</t>
  </si>
  <si>
    <t>1123506104</t>
  </si>
  <si>
    <t>-1246220247</t>
  </si>
  <si>
    <t>-1031439660</t>
  </si>
  <si>
    <t>776111116</t>
  </si>
  <si>
    <t>Odstranění zbytků lepidla z podkladu povlakových podlah broušením</t>
  </si>
  <si>
    <t>-221681363</t>
  </si>
  <si>
    <t>776111311</t>
  </si>
  <si>
    <t>Vysátí podkladu povlakových podlah</t>
  </si>
  <si>
    <t>-1607454883</t>
  </si>
  <si>
    <t>776121111</t>
  </si>
  <si>
    <t>Vodou ředitelná penetrace savého podkladu povlakových podlah ředěná v poměru 1:3</t>
  </si>
  <si>
    <t>-995547425</t>
  </si>
  <si>
    <t>776141113</t>
  </si>
  <si>
    <t>Vyrovnání podkladu povlakových podlah stěrkou pevnosti 20 MPa tl 8 mm</t>
  </si>
  <si>
    <t>1971099610</t>
  </si>
  <si>
    <t>213515579</t>
  </si>
  <si>
    <t>776221111</t>
  </si>
  <si>
    <t>Lepení pásů z PVC (antistatických) standardním lepidlem</t>
  </si>
  <si>
    <t>1125920733</t>
  </si>
  <si>
    <t>284110110</t>
  </si>
  <si>
    <t>PVC heterogen.zátěž. akustické antibakter., nášlap. vrstva 0,70 mm, R 10, zátěž 34/43,otlak do 0,06 mm,útlum 15dB,Bfl S1</t>
  </si>
  <si>
    <t>-665249956</t>
  </si>
  <si>
    <t>776411111</t>
  </si>
  <si>
    <t>Montáž obvodových soklíků výšky do 80 mm</t>
  </si>
  <si>
    <t>318431630</t>
  </si>
  <si>
    <t>283421400</t>
  </si>
  <si>
    <t>lišty pro obklady délka 2,5 m barva šedá profil číslo 8</t>
  </si>
  <si>
    <t>-1368417600</t>
  </si>
  <si>
    <t>998776203</t>
  </si>
  <si>
    <t>Přesun hmot procentní pro podlahy povlakové v objektech v do 24 m</t>
  </si>
  <si>
    <t>-1199014489</t>
  </si>
  <si>
    <t>771847008</t>
  </si>
  <si>
    <t>17</t>
  </si>
  <si>
    <t>-302091563</t>
  </si>
  <si>
    <t>18</t>
  </si>
  <si>
    <t>-1428600101</t>
  </si>
  <si>
    <t>-980309932</t>
  </si>
  <si>
    <t>2131072887</t>
  </si>
  <si>
    <t>-100909549</t>
  </si>
  <si>
    <t>272843450</t>
  </si>
  <si>
    <t>1445016844</t>
  </si>
  <si>
    <t>888833478</t>
  </si>
  <si>
    <t>1498999980</t>
  </si>
  <si>
    <t>541707255</t>
  </si>
  <si>
    <t>660302288</t>
  </si>
  <si>
    <t>104071732</t>
  </si>
  <si>
    <t>-1038269501</t>
  </si>
  <si>
    <t>644270196</t>
  </si>
  <si>
    <t>4 - Kmenové vedení elektroinstalace + úprava rozvaděče</t>
  </si>
  <si>
    <t xml:space="preserve">    N01 - Nezařazené + komplety</t>
  </si>
  <si>
    <t>-1470525985</t>
  </si>
  <si>
    <t>614585701</t>
  </si>
  <si>
    <t>-1206642488</t>
  </si>
  <si>
    <t>-32969970</t>
  </si>
  <si>
    <t>-1679169332</t>
  </si>
  <si>
    <t>-382675957</t>
  </si>
  <si>
    <t>-871948988</t>
  </si>
  <si>
    <t>Montáž rozváděčů litinových, hliníkových nebo plastových sestava do 500 kg</t>
  </si>
  <si>
    <t>-339458370</t>
  </si>
  <si>
    <t>skříň rozvodná</t>
  </si>
  <si>
    <t>1549365009</t>
  </si>
  <si>
    <t>-518097231</t>
  </si>
  <si>
    <t>1972338137</t>
  </si>
  <si>
    <t>-144147922</t>
  </si>
  <si>
    <t>357117249</t>
  </si>
  <si>
    <t>jistič 16B/3</t>
  </si>
  <si>
    <t>-1635030091</t>
  </si>
  <si>
    <t>357117250</t>
  </si>
  <si>
    <t>jistič 2B/1</t>
  </si>
  <si>
    <t>-282649654</t>
  </si>
  <si>
    <t>1780922312</t>
  </si>
  <si>
    <t>1468466722</t>
  </si>
  <si>
    <t>-946697650</t>
  </si>
  <si>
    <t>743541221</t>
  </si>
  <si>
    <t>Montáž rošt a lávka typová ostatní šířky do 400 mm</t>
  </si>
  <si>
    <t>-1448438830</t>
  </si>
  <si>
    <t>45124570-1</t>
  </si>
  <si>
    <t>kabelová lávka</t>
  </si>
  <si>
    <t>56481669</t>
  </si>
  <si>
    <t>-1534757808</t>
  </si>
  <si>
    <t>CY10 mm2</t>
  </si>
  <si>
    <t>1750395334</t>
  </si>
  <si>
    <t>1234615093</t>
  </si>
  <si>
    <t>2064068652</t>
  </si>
  <si>
    <t>Podružný a ostatní elektro materiál nezahrnutý</t>
  </si>
  <si>
    <t>361637025</t>
  </si>
  <si>
    <t>Výměna rozvaděče - mechanizační dílna</t>
  </si>
  <si>
    <t>-1210433216</t>
  </si>
  <si>
    <t>753641295</t>
  </si>
  <si>
    <t>161979158</t>
  </si>
  <si>
    <t>090001000</t>
  </si>
  <si>
    <t>Kontejnery pronájem, odvoz stavební odpad včetně likvidace odpadu, poplatek za uložení odpadu</t>
  </si>
  <si>
    <t>2133952485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</si>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</sst>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25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left" vertical="center"/>
      <protection/>
    </xf>
    <xf numFmtId="164" fontId="23" fillId="0" borderId="22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3" xfId="0" applyNumberFormat="1" applyFont="1" applyBorder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7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26" xfId="0" applyNumberFormat="1" applyFont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4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168" fontId="0" fillId="34" borderId="33" xfId="0" applyNumberFormat="1" applyFont="1" applyFill="1" applyBorder="1" applyAlignment="1">
      <alignment horizontal="right" vertical="center"/>
    </xf>
    <xf numFmtId="0" fontId="31" fillId="0" borderId="33" xfId="0" applyFont="1" applyBorder="1" applyAlignment="1" applyProtection="1">
      <alignment horizontal="center" vertical="center"/>
      <protection/>
    </xf>
    <xf numFmtId="49" fontId="31" fillId="0" borderId="33" xfId="0" applyNumberFormat="1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center" vertical="center" wrapText="1"/>
      <protection/>
    </xf>
    <xf numFmtId="168" fontId="31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center" vertical="center"/>
    </xf>
    <xf numFmtId="49" fontId="0" fillId="34" borderId="33" xfId="0" applyNumberFormat="1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left" vertical="center"/>
      <protection/>
    </xf>
    <xf numFmtId="164" fontId="24" fillId="34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34" borderId="0" xfId="0" applyFont="1" applyFill="1" applyAlignment="1">
      <alignment horizontal="left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left" vertical="center" wrapText="1"/>
      <protection/>
    </xf>
    <xf numFmtId="166" fontId="7" fillId="34" borderId="0" xfId="0" applyNumberFormat="1" applyFont="1" applyFill="1" applyAlignment="1">
      <alignment horizontal="left" vertical="top"/>
    </xf>
    <xf numFmtId="0" fontId="7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31" fillId="0" borderId="33" xfId="0" applyFont="1" applyBorder="1" applyAlignment="1" applyProtection="1">
      <alignment horizontal="left" vertical="center"/>
      <protection/>
    </xf>
    <xf numFmtId="164" fontId="31" fillId="34" borderId="33" xfId="0" applyNumberFormat="1" applyFont="1" applyFill="1" applyBorder="1" applyAlignment="1">
      <alignment horizontal="right" vertical="center"/>
    </xf>
    <xf numFmtId="164" fontId="31" fillId="0" borderId="33" xfId="0" applyNumberFormat="1" applyFont="1" applyBorder="1" applyAlignment="1" applyProtection="1">
      <alignment horizontal="right" vertical="center"/>
      <protection/>
    </xf>
    <xf numFmtId="0" fontId="0" fillId="34" borderId="33" xfId="0" applyFont="1" applyFill="1" applyBorder="1" applyAlignment="1">
      <alignment horizontal="left" vertical="center" wrapText="1"/>
    </xf>
    <xf numFmtId="0" fontId="0" fillId="34" borderId="33" xfId="0" applyFill="1" applyBorder="1" applyAlignment="1">
      <alignment horizontal="left" vertical="center"/>
    </xf>
    <xf numFmtId="164" fontId="18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70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1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1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09E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CC5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37C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51D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436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248" t="s">
        <v>0</v>
      </c>
      <c r="B1" s="249"/>
      <c r="C1" s="249"/>
      <c r="D1" s="250" t="s">
        <v>1</v>
      </c>
      <c r="E1" s="249"/>
      <c r="F1" s="249"/>
      <c r="G1" s="249"/>
      <c r="H1" s="249"/>
      <c r="I1" s="249"/>
      <c r="J1" s="249"/>
      <c r="K1" s="251" t="s">
        <v>778</v>
      </c>
      <c r="L1" s="251"/>
      <c r="M1" s="251"/>
      <c r="N1" s="251"/>
      <c r="O1" s="251"/>
      <c r="P1" s="251"/>
      <c r="Q1" s="251"/>
      <c r="R1" s="251"/>
      <c r="S1" s="251"/>
      <c r="T1" s="249"/>
      <c r="U1" s="249"/>
      <c r="V1" s="249"/>
      <c r="W1" s="251" t="s">
        <v>779</v>
      </c>
      <c r="X1" s="251"/>
      <c r="Y1" s="251"/>
      <c r="Z1" s="251"/>
      <c r="AA1" s="251"/>
      <c r="AB1" s="251"/>
      <c r="AC1" s="251"/>
      <c r="AD1" s="251"/>
      <c r="AE1" s="251"/>
      <c r="AF1" s="251"/>
      <c r="AG1" s="249"/>
      <c r="AH1" s="24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73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R2" s="214" t="s">
        <v>6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175" t="s">
        <v>10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80" t="s">
        <v>15</v>
      </c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1"/>
      <c r="AQ5" s="12"/>
      <c r="BE5" s="177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181" t="s">
        <v>18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1"/>
      <c r="AQ6" s="12"/>
      <c r="BE6" s="174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74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74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74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74"/>
      <c r="BS10" s="6" t="s">
        <v>19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/>
      <c r="AO11" s="11"/>
      <c r="AP11" s="11"/>
      <c r="AQ11" s="12"/>
      <c r="BE11" s="174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74"/>
      <c r="BS12" s="6" t="s">
        <v>19</v>
      </c>
    </row>
    <row r="13" spans="2:71" s="2" customFormat="1" ht="15" customHeight="1">
      <c r="B13" s="10"/>
      <c r="C13" s="11"/>
      <c r="D13" s="18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34</v>
      </c>
      <c r="AO13" s="11"/>
      <c r="AP13" s="11"/>
      <c r="AQ13" s="12"/>
      <c r="BE13" s="174"/>
      <c r="BS13" s="6" t="s">
        <v>19</v>
      </c>
    </row>
    <row r="14" spans="2:71" s="2" customFormat="1" ht="15.75" customHeight="1">
      <c r="B14" s="10"/>
      <c r="C14" s="11"/>
      <c r="D14" s="11"/>
      <c r="E14" s="182" t="s">
        <v>34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8" t="s">
        <v>32</v>
      </c>
      <c r="AL14" s="11"/>
      <c r="AM14" s="11"/>
      <c r="AN14" s="20" t="s">
        <v>34</v>
      </c>
      <c r="AO14" s="11"/>
      <c r="AP14" s="11"/>
      <c r="AQ14" s="12"/>
      <c r="BE14" s="174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74"/>
      <c r="BS15" s="6" t="s">
        <v>4</v>
      </c>
    </row>
    <row r="16" spans="2:71" s="2" customFormat="1" ht="15" customHeight="1">
      <c r="B16" s="10"/>
      <c r="C16" s="11"/>
      <c r="D16" s="18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74"/>
      <c r="BS16" s="6" t="s">
        <v>4</v>
      </c>
    </row>
    <row r="17" spans="2:71" s="2" customFormat="1" ht="19.5" customHeight="1">
      <c r="B17" s="10"/>
      <c r="C17" s="11"/>
      <c r="D17" s="11"/>
      <c r="E17" s="16" t="s">
        <v>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74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74"/>
      <c r="BS18" s="6" t="s">
        <v>7</v>
      </c>
    </row>
    <row r="19" spans="2:71" s="2" customFormat="1" ht="15" customHeight="1">
      <c r="B19" s="10"/>
      <c r="C19" s="11"/>
      <c r="D19" s="18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74"/>
      <c r="BS19" s="6" t="s">
        <v>7</v>
      </c>
    </row>
    <row r="20" spans="2:57" s="2" customFormat="1" ht="15.75" customHeight="1">
      <c r="B20" s="10"/>
      <c r="C20" s="11"/>
      <c r="D20" s="11"/>
      <c r="E20" s="16" t="s">
        <v>31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74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74"/>
    </row>
    <row r="22" spans="2:57" s="2" customFormat="1" ht="15.75" customHeight="1">
      <c r="B22" s="10"/>
      <c r="C22" s="11"/>
      <c r="D22" s="18" t="s">
        <v>38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74"/>
    </row>
    <row r="23" spans="2:57" s="2" customFormat="1" ht="15.75" customHeight="1">
      <c r="B23" s="10"/>
      <c r="C23" s="11"/>
      <c r="D23" s="11"/>
      <c r="E23" s="183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1"/>
      <c r="AP23" s="11"/>
      <c r="AQ23" s="12"/>
      <c r="BE23" s="174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74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74"/>
    </row>
    <row r="26" spans="2:57" s="2" customFormat="1" ht="15" customHeight="1">
      <c r="B26" s="10"/>
      <c r="C26" s="11"/>
      <c r="D26" s="22" t="s">
        <v>39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84">
        <f>ROUND($AG$87,2)</f>
        <v>0</v>
      </c>
      <c r="AL26" s="176"/>
      <c r="AM26" s="176"/>
      <c r="AN26" s="176"/>
      <c r="AO26" s="176"/>
      <c r="AP26" s="11"/>
      <c r="AQ26" s="12"/>
      <c r="BE26" s="174"/>
    </row>
    <row r="27" spans="2:57" s="2" customFormat="1" ht="15" customHeight="1">
      <c r="B27" s="10"/>
      <c r="C27" s="11"/>
      <c r="D27" s="22" t="s">
        <v>40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84">
        <f>ROUND($AG$93,2)</f>
        <v>0</v>
      </c>
      <c r="AL27" s="176"/>
      <c r="AM27" s="176"/>
      <c r="AN27" s="176"/>
      <c r="AO27" s="176"/>
      <c r="AP27" s="11"/>
      <c r="AQ27" s="12"/>
      <c r="BE27" s="174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178"/>
    </row>
    <row r="29" spans="2:57" s="6" customFormat="1" ht="27" customHeight="1">
      <c r="B29" s="23"/>
      <c r="C29" s="24"/>
      <c r="D29" s="26" t="s">
        <v>41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85">
        <f>ROUND($AK$26+$AK$27,2)</f>
        <v>0</v>
      </c>
      <c r="AL29" s="186"/>
      <c r="AM29" s="186"/>
      <c r="AN29" s="186"/>
      <c r="AO29" s="186"/>
      <c r="AP29" s="24"/>
      <c r="AQ29" s="25"/>
      <c r="BE29" s="178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178"/>
    </row>
    <row r="31" spans="2:57" s="6" customFormat="1" ht="15" customHeight="1">
      <c r="B31" s="28"/>
      <c r="C31" s="29"/>
      <c r="D31" s="29" t="s">
        <v>42</v>
      </c>
      <c r="E31" s="29"/>
      <c r="F31" s="29" t="s">
        <v>43</v>
      </c>
      <c r="G31" s="29"/>
      <c r="H31" s="29"/>
      <c r="I31" s="29"/>
      <c r="J31" s="29"/>
      <c r="K31" s="29"/>
      <c r="L31" s="187">
        <v>0.21</v>
      </c>
      <c r="M31" s="188"/>
      <c r="N31" s="188"/>
      <c r="O31" s="188"/>
      <c r="P31" s="29"/>
      <c r="Q31" s="29"/>
      <c r="R31" s="29"/>
      <c r="S31" s="29"/>
      <c r="T31" s="31" t="s">
        <v>44</v>
      </c>
      <c r="U31" s="29"/>
      <c r="V31" s="29"/>
      <c r="W31" s="189">
        <f>ROUND($AZ$87+SUM($CD$94:$CD$98),2)</f>
        <v>0</v>
      </c>
      <c r="X31" s="188"/>
      <c r="Y31" s="188"/>
      <c r="Z31" s="188"/>
      <c r="AA31" s="188"/>
      <c r="AB31" s="188"/>
      <c r="AC31" s="188"/>
      <c r="AD31" s="188"/>
      <c r="AE31" s="188"/>
      <c r="AF31" s="29"/>
      <c r="AG31" s="29"/>
      <c r="AH31" s="29"/>
      <c r="AI31" s="29"/>
      <c r="AJ31" s="29"/>
      <c r="AK31" s="189">
        <f>ROUND($AV$87+SUM($BY$94:$BY$98),2)</f>
        <v>0</v>
      </c>
      <c r="AL31" s="188"/>
      <c r="AM31" s="188"/>
      <c r="AN31" s="188"/>
      <c r="AO31" s="188"/>
      <c r="AP31" s="29"/>
      <c r="AQ31" s="32"/>
      <c r="BE31" s="179"/>
    </row>
    <row r="32" spans="2:57" s="6" customFormat="1" ht="15" customHeight="1">
      <c r="B32" s="28"/>
      <c r="C32" s="29"/>
      <c r="D32" s="29"/>
      <c r="E32" s="29"/>
      <c r="F32" s="29" t="s">
        <v>45</v>
      </c>
      <c r="G32" s="29"/>
      <c r="H32" s="29"/>
      <c r="I32" s="29"/>
      <c r="J32" s="29"/>
      <c r="K32" s="29"/>
      <c r="L32" s="187">
        <v>0.15</v>
      </c>
      <c r="M32" s="188"/>
      <c r="N32" s="188"/>
      <c r="O32" s="188"/>
      <c r="P32" s="29"/>
      <c r="Q32" s="29"/>
      <c r="R32" s="29"/>
      <c r="S32" s="29"/>
      <c r="T32" s="31" t="s">
        <v>44</v>
      </c>
      <c r="U32" s="29"/>
      <c r="V32" s="29"/>
      <c r="W32" s="189">
        <f>ROUND($BA$87+SUM($CE$94:$CE$98),2)</f>
        <v>0</v>
      </c>
      <c r="X32" s="188"/>
      <c r="Y32" s="188"/>
      <c r="Z32" s="188"/>
      <c r="AA32" s="188"/>
      <c r="AB32" s="188"/>
      <c r="AC32" s="188"/>
      <c r="AD32" s="188"/>
      <c r="AE32" s="188"/>
      <c r="AF32" s="29"/>
      <c r="AG32" s="29"/>
      <c r="AH32" s="29"/>
      <c r="AI32" s="29"/>
      <c r="AJ32" s="29"/>
      <c r="AK32" s="189">
        <f>ROUND($AW$87+SUM($BZ$94:$BZ$98),2)</f>
        <v>0</v>
      </c>
      <c r="AL32" s="188"/>
      <c r="AM32" s="188"/>
      <c r="AN32" s="188"/>
      <c r="AO32" s="188"/>
      <c r="AP32" s="29"/>
      <c r="AQ32" s="32"/>
      <c r="BE32" s="179"/>
    </row>
    <row r="33" spans="2:57" s="6" customFormat="1" ht="15" customHeight="1" hidden="1">
      <c r="B33" s="28"/>
      <c r="C33" s="29"/>
      <c r="D33" s="29"/>
      <c r="E33" s="29"/>
      <c r="F33" s="29" t="s">
        <v>46</v>
      </c>
      <c r="G33" s="29"/>
      <c r="H33" s="29"/>
      <c r="I33" s="29"/>
      <c r="J33" s="29"/>
      <c r="K33" s="29"/>
      <c r="L33" s="187">
        <v>0.21</v>
      </c>
      <c r="M33" s="188"/>
      <c r="N33" s="188"/>
      <c r="O33" s="188"/>
      <c r="P33" s="29"/>
      <c r="Q33" s="29"/>
      <c r="R33" s="29"/>
      <c r="S33" s="29"/>
      <c r="T33" s="31" t="s">
        <v>44</v>
      </c>
      <c r="U33" s="29"/>
      <c r="V33" s="29"/>
      <c r="W33" s="189">
        <f>ROUND($BB$87+SUM($CF$94:$CF$98),2)</f>
        <v>0</v>
      </c>
      <c r="X33" s="188"/>
      <c r="Y33" s="188"/>
      <c r="Z33" s="188"/>
      <c r="AA33" s="188"/>
      <c r="AB33" s="188"/>
      <c r="AC33" s="188"/>
      <c r="AD33" s="188"/>
      <c r="AE33" s="188"/>
      <c r="AF33" s="29"/>
      <c r="AG33" s="29"/>
      <c r="AH33" s="29"/>
      <c r="AI33" s="29"/>
      <c r="AJ33" s="29"/>
      <c r="AK33" s="189">
        <v>0</v>
      </c>
      <c r="AL33" s="188"/>
      <c r="AM33" s="188"/>
      <c r="AN33" s="188"/>
      <c r="AO33" s="188"/>
      <c r="AP33" s="29"/>
      <c r="AQ33" s="32"/>
      <c r="BE33" s="179"/>
    </row>
    <row r="34" spans="2:57" s="6" customFormat="1" ht="15" customHeight="1" hidden="1">
      <c r="B34" s="28"/>
      <c r="C34" s="29"/>
      <c r="D34" s="29"/>
      <c r="E34" s="29"/>
      <c r="F34" s="29" t="s">
        <v>47</v>
      </c>
      <c r="G34" s="29"/>
      <c r="H34" s="29"/>
      <c r="I34" s="29"/>
      <c r="J34" s="29"/>
      <c r="K34" s="29"/>
      <c r="L34" s="187">
        <v>0.15</v>
      </c>
      <c r="M34" s="188"/>
      <c r="N34" s="188"/>
      <c r="O34" s="188"/>
      <c r="P34" s="29"/>
      <c r="Q34" s="29"/>
      <c r="R34" s="29"/>
      <c r="S34" s="29"/>
      <c r="T34" s="31" t="s">
        <v>44</v>
      </c>
      <c r="U34" s="29"/>
      <c r="V34" s="29"/>
      <c r="W34" s="189">
        <f>ROUND($BC$87+SUM($CG$94:$CG$98),2)</f>
        <v>0</v>
      </c>
      <c r="X34" s="188"/>
      <c r="Y34" s="188"/>
      <c r="Z34" s="188"/>
      <c r="AA34" s="188"/>
      <c r="AB34" s="188"/>
      <c r="AC34" s="188"/>
      <c r="AD34" s="188"/>
      <c r="AE34" s="188"/>
      <c r="AF34" s="29"/>
      <c r="AG34" s="29"/>
      <c r="AH34" s="29"/>
      <c r="AI34" s="29"/>
      <c r="AJ34" s="29"/>
      <c r="AK34" s="189">
        <v>0</v>
      </c>
      <c r="AL34" s="188"/>
      <c r="AM34" s="188"/>
      <c r="AN34" s="188"/>
      <c r="AO34" s="188"/>
      <c r="AP34" s="29"/>
      <c r="AQ34" s="32"/>
      <c r="BE34" s="179"/>
    </row>
    <row r="35" spans="2:43" s="6" customFormat="1" ht="15" customHeight="1" hidden="1">
      <c r="B35" s="28"/>
      <c r="C35" s="29"/>
      <c r="D35" s="29"/>
      <c r="E35" s="29"/>
      <c r="F35" s="29" t="s">
        <v>48</v>
      </c>
      <c r="G35" s="29"/>
      <c r="H35" s="29"/>
      <c r="I35" s="29"/>
      <c r="J35" s="29"/>
      <c r="K35" s="29"/>
      <c r="L35" s="187">
        <v>0</v>
      </c>
      <c r="M35" s="188"/>
      <c r="N35" s="188"/>
      <c r="O35" s="188"/>
      <c r="P35" s="29"/>
      <c r="Q35" s="29"/>
      <c r="R35" s="29"/>
      <c r="S35" s="29"/>
      <c r="T35" s="31" t="s">
        <v>44</v>
      </c>
      <c r="U35" s="29"/>
      <c r="V35" s="29"/>
      <c r="W35" s="189">
        <f>ROUND($BD$87+SUM($CH$94:$CH$98),2)</f>
        <v>0</v>
      </c>
      <c r="X35" s="188"/>
      <c r="Y35" s="188"/>
      <c r="Z35" s="188"/>
      <c r="AA35" s="188"/>
      <c r="AB35" s="188"/>
      <c r="AC35" s="188"/>
      <c r="AD35" s="188"/>
      <c r="AE35" s="188"/>
      <c r="AF35" s="29"/>
      <c r="AG35" s="29"/>
      <c r="AH35" s="29"/>
      <c r="AI35" s="29"/>
      <c r="AJ35" s="29"/>
      <c r="AK35" s="189">
        <v>0</v>
      </c>
      <c r="AL35" s="188"/>
      <c r="AM35" s="188"/>
      <c r="AN35" s="188"/>
      <c r="AO35" s="188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49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50</v>
      </c>
      <c r="U37" s="35"/>
      <c r="V37" s="35"/>
      <c r="W37" s="35"/>
      <c r="X37" s="190" t="s">
        <v>51</v>
      </c>
      <c r="Y37" s="191"/>
      <c r="Z37" s="191"/>
      <c r="AA37" s="191"/>
      <c r="AB37" s="191"/>
      <c r="AC37" s="35"/>
      <c r="AD37" s="35"/>
      <c r="AE37" s="35"/>
      <c r="AF37" s="35"/>
      <c r="AG37" s="35"/>
      <c r="AH37" s="35"/>
      <c r="AI37" s="35"/>
      <c r="AJ37" s="35"/>
      <c r="AK37" s="192">
        <f>SUM($AK$29:$AK$35)</f>
        <v>0</v>
      </c>
      <c r="AL37" s="191"/>
      <c r="AM37" s="191"/>
      <c r="AN37" s="191"/>
      <c r="AO37" s="193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53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54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55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54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55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57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54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55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54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55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175" t="s">
        <v>58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194"/>
      <c r="AM76" s="194"/>
      <c r="AN76" s="194"/>
      <c r="AO76" s="194"/>
      <c r="AP76" s="194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2017,19,12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95" t="str">
        <f>$K$6</f>
        <v>Modernizace učeben_VOŠ a SZeŠ Benešov</v>
      </c>
      <c r="M78" s="196"/>
      <c r="N78" s="196"/>
      <c r="O78" s="196"/>
      <c r="P78" s="196"/>
      <c r="Q78" s="196"/>
      <c r="R78" s="196"/>
      <c r="S78" s="196"/>
      <c r="T78" s="196"/>
      <c r="U78" s="196"/>
      <c r="V78" s="196"/>
      <c r="W78" s="196"/>
      <c r="X78" s="196"/>
      <c r="Y78" s="196"/>
      <c r="Z78" s="196"/>
      <c r="AA78" s="196"/>
      <c r="AB78" s="196"/>
      <c r="AC78" s="196"/>
      <c r="AD78" s="196"/>
      <c r="AE78" s="196"/>
      <c r="AF78" s="196"/>
      <c r="AG78" s="196"/>
      <c r="AH78" s="196"/>
      <c r="AI78" s="196"/>
      <c r="AJ78" s="196"/>
      <c r="AK78" s="196"/>
      <c r="AL78" s="196"/>
      <c r="AM78" s="196"/>
      <c r="AN78" s="196"/>
      <c r="AO78" s="196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Benešov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19.12.2017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 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35</v>
      </c>
      <c r="AJ82" s="24"/>
      <c r="AK82" s="24"/>
      <c r="AL82" s="24"/>
      <c r="AM82" s="180" t="str">
        <f>IF($E$17="","",$E$17)</f>
        <v> </v>
      </c>
      <c r="AN82" s="194"/>
      <c r="AO82" s="194"/>
      <c r="AP82" s="194"/>
      <c r="AQ82" s="25"/>
      <c r="AS82" s="197" t="s">
        <v>59</v>
      </c>
      <c r="AT82" s="198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33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37</v>
      </c>
      <c r="AJ83" s="24"/>
      <c r="AK83" s="24"/>
      <c r="AL83" s="24"/>
      <c r="AM83" s="180" t="str">
        <f>IF($E$20="","",$E$20)</f>
        <v> </v>
      </c>
      <c r="AN83" s="194"/>
      <c r="AO83" s="194"/>
      <c r="AP83" s="194"/>
      <c r="AQ83" s="25"/>
      <c r="AS83" s="199"/>
      <c r="AT83" s="178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00"/>
      <c r="AT84" s="194"/>
      <c r="AU84" s="24"/>
      <c r="AV84" s="24"/>
      <c r="AW84" s="24"/>
      <c r="AX84" s="24"/>
      <c r="AY84" s="24"/>
      <c r="AZ84" s="24"/>
      <c r="BA84" s="24"/>
      <c r="BB84" s="24"/>
      <c r="BC84" s="24"/>
      <c r="BD84" s="65"/>
    </row>
    <row r="85" spans="2:57" s="6" customFormat="1" ht="30" customHeight="1">
      <c r="B85" s="23"/>
      <c r="C85" s="201" t="s">
        <v>60</v>
      </c>
      <c r="D85" s="191"/>
      <c r="E85" s="191"/>
      <c r="F85" s="191"/>
      <c r="G85" s="191"/>
      <c r="H85" s="35"/>
      <c r="I85" s="202" t="s">
        <v>61</v>
      </c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202" t="s">
        <v>62</v>
      </c>
      <c r="AH85" s="191"/>
      <c r="AI85" s="191"/>
      <c r="AJ85" s="191"/>
      <c r="AK85" s="191"/>
      <c r="AL85" s="191"/>
      <c r="AM85" s="191"/>
      <c r="AN85" s="202" t="s">
        <v>63</v>
      </c>
      <c r="AO85" s="191"/>
      <c r="AP85" s="193"/>
      <c r="AQ85" s="25"/>
      <c r="AS85" s="66" t="s">
        <v>64</v>
      </c>
      <c r="AT85" s="67" t="s">
        <v>65</v>
      </c>
      <c r="AU85" s="67" t="s">
        <v>66</v>
      </c>
      <c r="AV85" s="67" t="s">
        <v>67</v>
      </c>
      <c r="AW85" s="67" t="s">
        <v>68</v>
      </c>
      <c r="AX85" s="67" t="s">
        <v>69</v>
      </c>
      <c r="AY85" s="67" t="s">
        <v>70</v>
      </c>
      <c r="AZ85" s="67" t="s">
        <v>71</v>
      </c>
      <c r="BA85" s="67" t="s">
        <v>72</v>
      </c>
      <c r="BB85" s="67" t="s">
        <v>73</v>
      </c>
      <c r="BC85" s="67" t="s">
        <v>74</v>
      </c>
      <c r="BD85" s="68" t="s">
        <v>75</v>
      </c>
      <c r="BE85" s="69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70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1" t="s">
        <v>76</v>
      </c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210">
        <f>ROUND(SUM($AG$88:$AG$91),2)</f>
        <v>0</v>
      </c>
      <c r="AH87" s="211"/>
      <c r="AI87" s="211"/>
      <c r="AJ87" s="211"/>
      <c r="AK87" s="211"/>
      <c r="AL87" s="211"/>
      <c r="AM87" s="211"/>
      <c r="AN87" s="210">
        <f>SUM($AG$87,$AT$87)</f>
        <v>0</v>
      </c>
      <c r="AO87" s="211"/>
      <c r="AP87" s="211"/>
      <c r="AQ87" s="58"/>
      <c r="AS87" s="72">
        <f>ROUND(SUM($AS$88:$AS$91),2)</f>
        <v>0</v>
      </c>
      <c r="AT87" s="73">
        <f>ROUND(SUM($AV$87:$AW$87),2)</f>
        <v>0</v>
      </c>
      <c r="AU87" s="74">
        <f>ROUND(SUM($AU$88:$AU$91),5)</f>
        <v>0</v>
      </c>
      <c r="AV87" s="73">
        <f>ROUND($AZ$87*$L$31,2)</f>
        <v>0</v>
      </c>
      <c r="AW87" s="73">
        <f>ROUND($BA$87*$L$32,2)</f>
        <v>0</v>
      </c>
      <c r="AX87" s="73">
        <f>ROUND($BB$87*$L$31,2)</f>
        <v>0</v>
      </c>
      <c r="AY87" s="73">
        <f>ROUND($BC$87*$L$32,2)</f>
        <v>0</v>
      </c>
      <c r="AZ87" s="73">
        <f>ROUND(SUM($AZ$88:$AZ$91),2)</f>
        <v>0</v>
      </c>
      <c r="BA87" s="73">
        <f>ROUND(SUM($BA$88:$BA$91),2)</f>
        <v>0</v>
      </c>
      <c r="BB87" s="73">
        <f>ROUND(SUM($BB$88:$BB$91),2)</f>
        <v>0</v>
      </c>
      <c r="BC87" s="73">
        <f>ROUND(SUM($BC$88:$BC$91),2)</f>
        <v>0</v>
      </c>
      <c r="BD87" s="75">
        <f>ROUND(SUM($BD$88:$BD$91),2)</f>
        <v>0</v>
      </c>
      <c r="BS87" s="55" t="s">
        <v>77</v>
      </c>
      <c r="BT87" s="55" t="s">
        <v>78</v>
      </c>
      <c r="BU87" s="76" t="s">
        <v>79</v>
      </c>
      <c r="BV87" s="55" t="s">
        <v>80</v>
      </c>
      <c r="BW87" s="55" t="s">
        <v>81</v>
      </c>
      <c r="BX87" s="55" t="s">
        <v>82</v>
      </c>
    </row>
    <row r="88" spans="1:76" s="77" customFormat="1" ht="28.5" customHeight="1">
      <c r="A88" s="247" t="s">
        <v>780</v>
      </c>
      <c r="B88" s="78"/>
      <c r="C88" s="79"/>
      <c r="D88" s="205" t="s">
        <v>22</v>
      </c>
      <c r="E88" s="206"/>
      <c r="F88" s="206"/>
      <c r="G88" s="206"/>
      <c r="H88" s="206"/>
      <c r="I88" s="79"/>
      <c r="J88" s="205" t="s">
        <v>83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3">
        <f>'1 - Modernizace jazykovýc...'!$M$30</f>
        <v>0</v>
      </c>
      <c r="AH88" s="204"/>
      <c r="AI88" s="204"/>
      <c r="AJ88" s="204"/>
      <c r="AK88" s="204"/>
      <c r="AL88" s="204"/>
      <c r="AM88" s="204"/>
      <c r="AN88" s="203">
        <f>SUM($AG$88,$AT$88)</f>
        <v>0</v>
      </c>
      <c r="AO88" s="204"/>
      <c r="AP88" s="204"/>
      <c r="AQ88" s="80"/>
      <c r="AS88" s="81">
        <f>'1 - Modernizace jazykovýc...'!$M$28</f>
        <v>0</v>
      </c>
      <c r="AT88" s="82">
        <f>ROUND(SUM($AV$88:$AW$88),2)</f>
        <v>0</v>
      </c>
      <c r="AU88" s="83">
        <f>'1 - Modernizace jazykovýc...'!$W$141</f>
        <v>0</v>
      </c>
      <c r="AV88" s="82">
        <f>'1 - Modernizace jazykovýc...'!$M$32</f>
        <v>0</v>
      </c>
      <c r="AW88" s="82">
        <f>'1 - Modernizace jazykovýc...'!$M$33</f>
        <v>0</v>
      </c>
      <c r="AX88" s="82">
        <f>'1 - Modernizace jazykovýc...'!$M$34</f>
        <v>0</v>
      </c>
      <c r="AY88" s="82">
        <f>'1 - Modernizace jazykovýc...'!$M$35</f>
        <v>0</v>
      </c>
      <c r="AZ88" s="82">
        <f>'1 - Modernizace jazykovýc...'!$H$32</f>
        <v>0</v>
      </c>
      <c r="BA88" s="82">
        <f>'1 - Modernizace jazykovýc...'!$H$33</f>
        <v>0</v>
      </c>
      <c r="BB88" s="82">
        <f>'1 - Modernizace jazykovýc...'!$H$34</f>
        <v>0</v>
      </c>
      <c r="BC88" s="82">
        <f>'1 - Modernizace jazykovýc...'!$H$35</f>
        <v>0</v>
      </c>
      <c r="BD88" s="84">
        <f>'1 - Modernizace jazykovýc...'!$H$36</f>
        <v>0</v>
      </c>
      <c r="BT88" s="77" t="s">
        <v>22</v>
      </c>
      <c r="BV88" s="77" t="s">
        <v>80</v>
      </c>
      <c r="BW88" s="77" t="s">
        <v>84</v>
      </c>
      <c r="BX88" s="77" t="s">
        <v>81</v>
      </c>
    </row>
    <row r="89" spans="1:76" s="77" customFormat="1" ht="28.5" customHeight="1">
      <c r="A89" s="247" t="s">
        <v>780</v>
      </c>
      <c r="B89" s="78"/>
      <c r="C89" s="79"/>
      <c r="D89" s="205" t="s">
        <v>85</v>
      </c>
      <c r="E89" s="206"/>
      <c r="F89" s="206"/>
      <c r="G89" s="206"/>
      <c r="H89" s="206"/>
      <c r="I89" s="79"/>
      <c r="J89" s="205" t="s">
        <v>86</v>
      </c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3">
        <f>'2 - Modernizace mechaniza...'!$M$30</f>
        <v>0</v>
      </c>
      <c r="AH89" s="204"/>
      <c r="AI89" s="204"/>
      <c r="AJ89" s="204"/>
      <c r="AK89" s="204"/>
      <c r="AL89" s="204"/>
      <c r="AM89" s="204"/>
      <c r="AN89" s="203">
        <f>SUM($AG$89,$AT$89)</f>
        <v>0</v>
      </c>
      <c r="AO89" s="204"/>
      <c r="AP89" s="204"/>
      <c r="AQ89" s="80"/>
      <c r="AS89" s="81">
        <f>'2 - Modernizace mechaniza...'!$M$28</f>
        <v>0</v>
      </c>
      <c r="AT89" s="82">
        <f>ROUND(SUM($AV$89:$AW$89),2)</f>
        <v>0</v>
      </c>
      <c r="AU89" s="83">
        <f>'2 - Modernizace mechaniza...'!$W$141</f>
        <v>0</v>
      </c>
      <c r="AV89" s="82">
        <f>'2 - Modernizace mechaniza...'!$M$32</f>
        <v>0</v>
      </c>
      <c r="AW89" s="82">
        <f>'2 - Modernizace mechaniza...'!$M$33</f>
        <v>0</v>
      </c>
      <c r="AX89" s="82">
        <f>'2 - Modernizace mechaniza...'!$M$34</f>
        <v>0</v>
      </c>
      <c r="AY89" s="82">
        <f>'2 - Modernizace mechaniza...'!$M$35</f>
        <v>0</v>
      </c>
      <c r="AZ89" s="82">
        <f>'2 - Modernizace mechaniza...'!$H$32</f>
        <v>0</v>
      </c>
      <c r="BA89" s="82">
        <f>'2 - Modernizace mechaniza...'!$H$33</f>
        <v>0</v>
      </c>
      <c r="BB89" s="82">
        <f>'2 - Modernizace mechaniza...'!$H$34</f>
        <v>0</v>
      </c>
      <c r="BC89" s="82">
        <f>'2 - Modernizace mechaniza...'!$H$35</f>
        <v>0</v>
      </c>
      <c r="BD89" s="84">
        <f>'2 - Modernizace mechaniza...'!$H$36</f>
        <v>0</v>
      </c>
      <c r="BT89" s="77" t="s">
        <v>22</v>
      </c>
      <c r="BV89" s="77" t="s">
        <v>80</v>
      </c>
      <c r="BW89" s="77" t="s">
        <v>87</v>
      </c>
      <c r="BX89" s="77" t="s">
        <v>81</v>
      </c>
    </row>
    <row r="90" spans="1:76" s="77" customFormat="1" ht="28.5" customHeight="1">
      <c r="A90" s="247" t="s">
        <v>780</v>
      </c>
      <c r="B90" s="78"/>
      <c r="C90" s="79"/>
      <c r="D90" s="205" t="s">
        <v>88</v>
      </c>
      <c r="E90" s="206"/>
      <c r="F90" s="206"/>
      <c r="G90" s="206"/>
      <c r="H90" s="206"/>
      <c r="I90" s="79"/>
      <c r="J90" s="205" t="s">
        <v>89</v>
      </c>
      <c r="K90" s="206"/>
      <c r="L90" s="206"/>
      <c r="M90" s="206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3">
        <f>'3 - Modernizace učebny vý...'!$M$30</f>
        <v>0</v>
      </c>
      <c r="AH90" s="204"/>
      <c r="AI90" s="204"/>
      <c r="AJ90" s="204"/>
      <c r="AK90" s="204"/>
      <c r="AL90" s="204"/>
      <c r="AM90" s="204"/>
      <c r="AN90" s="203">
        <f>SUM($AG$90,$AT$90)</f>
        <v>0</v>
      </c>
      <c r="AO90" s="204"/>
      <c r="AP90" s="204"/>
      <c r="AQ90" s="80"/>
      <c r="AS90" s="81">
        <f>'3 - Modernizace učebny vý...'!$M$28</f>
        <v>0</v>
      </c>
      <c r="AT90" s="82">
        <f>ROUND(SUM($AV$90:$AW$90),2)</f>
        <v>0</v>
      </c>
      <c r="AU90" s="83">
        <f>'3 - Modernizace učebny vý...'!$W$135</f>
        <v>0</v>
      </c>
      <c r="AV90" s="82">
        <f>'3 - Modernizace učebny vý...'!$M$32</f>
        <v>0</v>
      </c>
      <c r="AW90" s="82">
        <f>'3 - Modernizace učebny vý...'!$M$33</f>
        <v>0</v>
      </c>
      <c r="AX90" s="82">
        <f>'3 - Modernizace učebny vý...'!$M$34</f>
        <v>0</v>
      </c>
      <c r="AY90" s="82">
        <f>'3 - Modernizace učebny vý...'!$M$35</f>
        <v>0</v>
      </c>
      <c r="AZ90" s="82">
        <f>'3 - Modernizace učebny vý...'!$H$32</f>
        <v>0</v>
      </c>
      <c r="BA90" s="82">
        <f>'3 - Modernizace učebny vý...'!$H$33</f>
        <v>0</v>
      </c>
      <c r="BB90" s="82">
        <f>'3 - Modernizace učebny vý...'!$H$34</f>
        <v>0</v>
      </c>
      <c r="BC90" s="82">
        <f>'3 - Modernizace učebny vý...'!$H$35</f>
        <v>0</v>
      </c>
      <c r="BD90" s="84">
        <f>'3 - Modernizace učebny vý...'!$H$36</f>
        <v>0</v>
      </c>
      <c r="BT90" s="77" t="s">
        <v>22</v>
      </c>
      <c r="BV90" s="77" t="s">
        <v>80</v>
      </c>
      <c r="BW90" s="77" t="s">
        <v>90</v>
      </c>
      <c r="BX90" s="77" t="s">
        <v>81</v>
      </c>
    </row>
    <row r="91" spans="1:76" s="77" customFormat="1" ht="28.5" customHeight="1">
      <c r="A91" s="247" t="s">
        <v>780</v>
      </c>
      <c r="B91" s="78"/>
      <c r="C91" s="79"/>
      <c r="D91" s="205" t="s">
        <v>91</v>
      </c>
      <c r="E91" s="206"/>
      <c r="F91" s="206"/>
      <c r="G91" s="206"/>
      <c r="H91" s="206"/>
      <c r="I91" s="79"/>
      <c r="J91" s="205" t="s">
        <v>92</v>
      </c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3">
        <f>'4 - Kmenové vedení elektr...'!$M$30</f>
        <v>0</v>
      </c>
      <c r="AH91" s="204"/>
      <c r="AI91" s="204"/>
      <c r="AJ91" s="204"/>
      <c r="AK91" s="204"/>
      <c r="AL91" s="204"/>
      <c r="AM91" s="204"/>
      <c r="AN91" s="203">
        <f>SUM($AG$91,$AT$91)</f>
        <v>0</v>
      </c>
      <c r="AO91" s="204"/>
      <c r="AP91" s="204"/>
      <c r="AQ91" s="80"/>
      <c r="AS91" s="85">
        <f>'4 - Kmenové vedení elektr...'!$M$28</f>
        <v>0</v>
      </c>
      <c r="AT91" s="86">
        <f>ROUND(SUM($AV$91:$AW$91),2)</f>
        <v>0</v>
      </c>
      <c r="AU91" s="87">
        <f>'4 - Kmenové vedení elektr...'!$W$130</f>
        <v>0</v>
      </c>
      <c r="AV91" s="86">
        <f>'4 - Kmenové vedení elektr...'!$M$32</f>
        <v>0</v>
      </c>
      <c r="AW91" s="86">
        <f>'4 - Kmenové vedení elektr...'!$M$33</f>
        <v>0</v>
      </c>
      <c r="AX91" s="86">
        <f>'4 - Kmenové vedení elektr...'!$M$34</f>
        <v>0</v>
      </c>
      <c r="AY91" s="86">
        <f>'4 - Kmenové vedení elektr...'!$M$35</f>
        <v>0</v>
      </c>
      <c r="AZ91" s="86">
        <f>'4 - Kmenové vedení elektr...'!$H$32</f>
        <v>0</v>
      </c>
      <c r="BA91" s="86">
        <f>'4 - Kmenové vedení elektr...'!$H$33</f>
        <v>0</v>
      </c>
      <c r="BB91" s="86">
        <f>'4 - Kmenové vedení elektr...'!$H$34</f>
        <v>0</v>
      </c>
      <c r="BC91" s="86">
        <f>'4 - Kmenové vedení elektr...'!$H$35</f>
        <v>0</v>
      </c>
      <c r="BD91" s="88">
        <f>'4 - Kmenové vedení elektr...'!$H$36</f>
        <v>0</v>
      </c>
      <c r="BT91" s="77" t="s">
        <v>22</v>
      </c>
      <c r="BV91" s="77" t="s">
        <v>80</v>
      </c>
      <c r="BW91" s="77" t="s">
        <v>93</v>
      </c>
      <c r="BX91" s="77" t="s">
        <v>81</v>
      </c>
    </row>
    <row r="92" spans="2:43" s="2" customFormat="1" ht="14.25" customHeight="1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2"/>
    </row>
    <row r="93" spans="2:49" s="6" customFormat="1" ht="30.75" customHeight="1">
      <c r="B93" s="23"/>
      <c r="C93" s="71" t="s">
        <v>94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10">
        <f>ROUND(SUM($AG$94:$AG$97),2)</f>
        <v>0</v>
      </c>
      <c r="AH93" s="194"/>
      <c r="AI93" s="194"/>
      <c r="AJ93" s="194"/>
      <c r="AK93" s="194"/>
      <c r="AL93" s="194"/>
      <c r="AM93" s="194"/>
      <c r="AN93" s="210">
        <f>ROUND(SUM($AN$94:$AN$97),2)</f>
        <v>0</v>
      </c>
      <c r="AO93" s="194"/>
      <c r="AP93" s="194"/>
      <c r="AQ93" s="25"/>
      <c r="AS93" s="66" t="s">
        <v>95</v>
      </c>
      <c r="AT93" s="67" t="s">
        <v>96</v>
      </c>
      <c r="AU93" s="67" t="s">
        <v>42</v>
      </c>
      <c r="AV93" s="68" t="s">
        <v>65</v>
      </c>
      <c r="AW93" s="69"/>
    </row>
    <row r="94" spans="2:89" s="6" customFormat="1" ht="21" customHeight="1">
      <c r="B94" s="23"/>
      <c r="C94" s="24"/>
      <c r="D94" s="89" t="s">
        <v>97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07">
        <f>ROUND($AG$87*$AS$94,2)</f>
        <v>0</v>
      </c>
      <c r="AH94" s="194"/>
      <c r="AI94" s="194"/>
      <c r="AJ94" s="194"/>
      <c r="AK94" s="194"/>
      <c r="AL94" s="194"/>
      <c r="AM94" s="194"/>
      <c r="AN94" s="208">
        <f>ROUND($AG$94+$AV$94,2)</f>
        <v>0</v>
      </c>
      <c r="AO94" s="194"/>
      <c r="AP94" s="194"/>
      <c r="AQ94" s="25"/>
      <c r="AS94" s="90">
        <v>0</v>
      </c>
      <c r="AT94" s="91" t="s">
        <v>98</v>
      </c>
      <c r="AU94" s="91" t="s">
        <v>43</v>
      </c>
      <c r="AV94" s="92">
        <f>ROUND(IF($AU$94="základní",$AG$94*$L$31,IF($AU$94="snížená",$AG$94*$L$32,0)),2)</f>
        <v>0</v>
      </c>
      <c r="BV94" s="6" t="s">
        <v>99</v>
      </c>
      <c r="BY94" s="93">
        <f>IF($AU$94="základní",$AV$94,0)</f>
        <v>0</v>
      </c>
      <c r="BZ94" s="93">
        <f>IF($AU$94="snížená",$AV$94,0)</f>
        <v>0</v>
      </c>
      <c r="CA94" s="93">
        <v>0</v>
      </c>
      <c r="CB94" s="93">
        <v>0</v>
      </c>
      <c r="CC94" s="93">
        <v>0</v>
      </c>
      <c r="CD94" s="93">
        <f>IF($AU$94="základní",$AG$94,0)</f>
        <v>0</v>
      </c>
      <c r="CE94" s="93">
        <f>IF($AU$94="snížená",$AG$94,0)</f>
        <v>0</v>
      </c>
      <c r="CF94" s="93">
        <f>IF($AU$94="zákl. přenesená",$AG$94,0)</f>
        <v>0</v>
      </c>
      <c r="CG94" s="93">
        <f>IF($AU$94="sníž. přenesená",$AG$94,0)</f>
        <v>0</v>
      </c>
      <c r="CH94" s="93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3"/>
      <c r="C95" s="24"/>
      <c r="D95" s="209" t="s">
        <v>100</v>
      </c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4"/>
      <c r="S95" s="194"/>
      <c r="T95" s="194"/>
      <c r="U95" s="194"/>
      <c r="V95" s="194"/>
      <c r="W95" s="194"/>
      <c r="X95" s="194"/>
      <c r="Y95" s="194"/>
      <c r="Z95" s="194"/>
      <c r="AA95" s="194"/>
      <c r="AB95" s="194"/>
      <c r="AC95" s="24"/>
      <c r="AD95" s="24"/>
      <c r="AE95" s="24"/>
      <c r="AF95" s="24"/>
      <c r="AG95" s="207">
        <f>$AG$87*$AS$95</f>
        <v>0</v>
      </c>
      <c r="AH95" s="194"/>
      <c r="AI95" s="194"/>
      <c r="AJ95" s="194"/>
      <c r="AK95" s="194"/>
      <c r="AL95" s="194"/>
      <c r="AM95" s="194"/>
      <c r="AN95" s="208">
        <f>$AG$95+$AV$95</f>
        <v>0</v>
      </c>
      <c r="AO95" s="194"/>
      <c r="AP95" s="194"/>
      <c r="AQ95" s="25"/>
      <c r="AS95" s="94">
        <v>0</v>
      </c>
      <c r="AT95" s="95" t="s">
        <v>98</v>
      </c>
      <c r="AU95" s="95" t="s">
        <v>43</v>
      </c>
      <c r="AV95" s="96">
        <f>ROUND(IF($AU$95="nulová",0,IF(OR($AU$95="základní",$AU$95="zákl. přenesená"),$AG$95*$L$31,$AG$95*$L$32)),2)</f>
        <v>0</v>
      </c>
      <c r="BV95" s="6" t="s">
        <v>101</v>
      </c>
      <c r="BY95" s="93">
        <f>IF($AU$95="základní",$AV$95,0)</f>
        <v>0</v>
      </c>
      <c r="BZ95" s="93">
        <f>IF($AU$95="snížená",$AV$95,0)</f>
        <v>0</v>
      </c>
      <c r="CA95" s="93">
        <f>IF($AU$95="zákl. přenesená",$AV$95,0)</f>
        <v>0</v>
      </c>
      <c r="CB95" s="93">
        <f>IF($AU$95="sníž. přenesená",$AV$95,0)</f>
        <v>0</v>
      </c>
      <c r="CC95" s="93">
        <f>IF($AU$95="nulová",$AV$95,0)</f>
        <v>0</v>
      </c>
      <c r="CD95" s="93">
        <f>IF($AU$95="základní",$AG$95,0)</f>
        <v>0</v>
      </c>
      <c r="CE95" s="93">
        <f>IF($AU$95="snížená",$AG$95,0)</f>
        <v>0</v>
      </c>
      <c r="CF95" s="93">
        <f>IF($AU$95="zákl. přenesená",$AG$95,0)</f>
        <v>0</v>
      </c>
      <c r="CG95" s="93">
        <f>IF($AU$95="sníž. přenesená",$AG$95,0)</f>
        <v>0</v>
      </c>
      <c r="CH95" s="93">
        <f>IF($AU$95="nulová",$AG$95,0)</f>
        <v>0</v>
      </c>
      <c r="CI95" s="6">
        <f>IF($AU$95="základní",1,IF($AU$95="snížená",2,IF($AU$95="zákl. přenesená",4,IF($AU$95="sníž. přenesená",5,3))))</f>
        <v>1</v>
      </c>
      <c r="CJ95" s="6">
        <f>IF($AT$95="stavební čast",1,IF(8895="investiční čast",2,3))</f>
        <v>1</v>
      </c>
      <c r="CK95" s="6">
        <f>IF($D$95="Vyplň vlastní","","x")</f>
      </c>
    </row>
    <row r="96" spans="2:89" s="6" customFormat="1" ht="21" customHeight="1">
      <c r="B96" s="23"/>
      <c r="C96" s="24"/>
      <c r="D96" s="209" t="s">
        <v>100</v>
      </c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  <c r="P96" s="194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  <c r="AC96" s="24"/>
      <c r="AD96" s="24"/>
      <c r="AE96" s="24"/>
      <c r="AF96" s="24"/>
      <c r="AG96" s="207">
        <f>$AG$87*$AS$96</f>
        <v>0</v>
      </c>
      <c r="AH96" s="194"/>
      <c r="AI96" s="194"/>
      <c r="AJ96" s="194"/>
      <c r="AK96" s="194"/>
      <c r="AL96" s="194"/>
      <c r="AM96" s="194"/>
      <c r="AN96" s="208">
        <f>$AG$96+$AV$96</f>
        <v>0</v>
      </c>
      <c r="AO96" s="194"/>
      <c r="AP96" s="194"/>
      <c r="AQ96" s="25"/>
      <c r="AS96" s="94">
        <v>0</v>
      </c>
      <c r="AT96" s="95" t="s">
        <v>98</v>
      </c>
      <c r="AU96" s="95" t="s">
        <v>43</v>
      </c>
      <c r="AV96" s="96">
        <f>ROUND(IF($AU$96="nulová",0,IF(OR($AU$96="základní",$AU$96="zákl. přenesená"),$AG$96*$L$31,$AG$96*$L$32)),2)</f>
        <v>0</v>
      </c>
      <c r="BV96" s="6" t="s">
        <v>101</v>
      </c>
      <c r="BY96" s="93">
        <f>IF($AU$96="základní",$AV$96,0)</f>
        <v>0</v>
      </c>
      <c r="BZ96" s="93">
        <f>IF($AU$96="snížená",$AV$96,0)</f>
        <v>0</v>
      </c>
      <c r="CA96" s="93">
        <f>IF($AU$96="zákl. přenesená",$AV$96,0)</f>
        <v>0</v>
      </c>
      <c r="CB96" s="93">
        <f>IF($AU$96="sníž. přenesená",$AV$96,0)</f>
        <v>0</v>
      </c>
      <c r="CC96" s="93">
        <f>IF($AU$96="nulová",$AV$96,0)</f>
        <v>0</v>
      </c>
      <c r="CD96" s="93">
        <f>IF($AU$96="základní",$AG$96,0)</f>
        <v>0</v>
      </c>
      <c r="CE96" s="93">
        <f>IF($AU$96="snížená",$AG$96,0)</f>
        <v>0</v>
      </c>
      <c r="CF96" s="93">
        <f>IF($AU$96="zákl. přenesená",$AG$96,0)</f>
        <v>0</v>
      </c>
      <c r="CG96" s="93">
        <f>IF($AU$96="sníž. přenesená",$AG$96,0)</f>
        <v>0</v>
      </c>
      <c r="CH96" s="93">
        <f>IF($AU$96="nulová",$AG$96,0)</f>
        <v>0</v>
      </c>
      <c r="CI96" s="6">
        <f>IF($AU$96="základní",1,IF($AU$96="snížená",2,IF($AU$96="zákl. přenesená",4,IF($AU$96="sníž. přenesená",5,3))))</f>
        <v>1</v>
      </c>
      <c r="CJ96" s="6">
        <f>IF($AT$96="stavební čast",1,IF(8896="investiční čast",2,3))</f>
        <v>1</v>
      </c>
      <c r="CK96" s="6">
        <f>IF($D$96="Vyplň vlastní","","x")</f>
      </c>
    </row>
    <row r="97" spans="2:89" s="6" customFormat="1" ht="21" customHeight="1">
      <c r="B97" s="23"/>
      <c r="C97" s="24"/>
      <c r="D97" s="209" t="s">
        <v>100</v>
      </c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  <c r="P97" s="194"/>
      <c r="Q97" s="194"/>
      <c r="R97" s="194"/>
      <c r="S97" s="194"/>
      <c r="T97" s="194"/>
      <c r="U97" s="194"/>
      <c r="V97" s="194"/>
      <c r="W97" s="194"/>
      <c r="X97" s="194"/>
      <c r="Y97" s="194"/>
      <c r="Z97" s="194"/>
      <c r="AA97" s="194"/>
      <c r="AB97" s="194"/>
      <c r="AC97" s="24"/>
      <c r="AD97" s="24"/>
      <c r="AE97" s="24"/>
      <c r="AF97" s="24"/>
      <c r="AG97" s="207">
        <f>$AG$87*$AS$97</f>
        <v>0</v>
      </c>
      <c r="AH97" s="194"/>
      <c r="AI97" s="194"/>
      <c r="AJ97" s="194"/>
      <c r="AK97" s="194"/>
      <c r="AL97" s="194"/>
      <c r="AM97" s="194"/>
      <c r="AN97" s="208">
        <f>$AG$97+$AV$97</f>
        <v>0</v>
      </c>
      <c r="AO97" s="194"/>
      <c r="AP97" s="194"/>
      <c r="AQ97" s="25"/>
      <c r="AS97" s="97">
        <v>0</v>
      </c>
      <c r="AT97" s="98" t="s">
        <v>98</v>
      </c>
      <c r="AU97" s="98" t="s">
        <v>43</v>
      </c>
      <c r="AV97" s="99">
        <f>ROUND(IF($AU$97="nulová",0,IF(OR($AU$97="základní",$AU$97="zákl. přenesená"),$AG$97*$L$31,$AG$97*$L$32)),2)</f>
        <v>0</v>
      </c>
      <c r="BV97" s="6" t="s">
        <v>101</v>
      </c>
      <c r="BY97" s="93">
        <f>IF($AU$97="základní",$AV$97,0)</f>
        <v>0</v>
      </c>
      <c r="BZ97" s="93">
        <f>IF($AU$97="snížená",$AV$97,0)</f>
        <v>0</v>
      </c>
      <c r="CA97" s="93">
        <f>IF($AU$97="zákl. přenesená",$AV$97,0)</f>
        <v>0</v>
      </c>
      <c r="CB97" s="93">
        <f>IF($AU$97="sníž. přenesená",$AV$97,0)</f>
        <v>0</v>
      </c>
      <c r="CC97" s="93">
        <f>IF($AU$97="nulová",$AV$97,0)</f>
        <v>0</v>
      </c>
      <c r="CD97" s="93">
        <f>IF($AU$97="základní",$AG$97,0)</f>
        <v>0</v>
      </c>
      <c r="CE97" s="93">
        <f>IF($AU$97="snížená",$AG$97,0)</f>
        <v>0</v>
      </c>
      <c r="CF97" s="93">
        <f>IF($AU$97="zákl. přenesená",$AG$97,0)</f>
        <v>0</v>
      </c>
      <c r="CG97" s="93">
        <f>IF($AU$97="sníž. přenesená",$AG$97,0)</f>
        <v>0</v>
      </c>
      <c r="CH97" s="93">
        <f>IF($AU$97="nulová",$AG$97,0)</f>
        <v>0</v>
      </c>
      <c r="CI97" s="6">
        <f>IF($AU$97="základní",1,IF($AU$97="snížená",2,IF($AU$97="zákl. přenesená",4,IF($AU$97="sníž. přenesená",5,3))))</f>
        <v>1</v>
      </c>
      <c r="CJ97" s="6">
        <f>IF($AT$97="stavební čast",1,IF(8897="investiční čast",2,3))</f>
        <v>1</v>
      </c>
      <c r="CK97" s="6">
        <f>IF($D$97="Vyplň vlastní","","x")</f>
      </c>
    </row>
    <row r="98" spans="2:43" s="6" customFormat="1" ht="12" customHeight="1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5"/>
    </row>
    <row r="99" spans="2:43" s="6" customFormat="1" ht="30.75" customHeight="1">
      <c r="B99" s="23"/>
      <c r="C99" s="100" t="s">
        <v>102</v>
      </c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212">
        <f>ROUND($AG$87+$AG$93,2)</f>
        <v>0</v>
      </c>
      <c r="AH99" s="213"/>
      <c r="AI99" s="213"/>
      <c r="AJ99" s="213"/>
      <c r="AK99" s="213"/>
      <c r="AL99" s="213"/>
      <c r="AM99" s="213"/>
      <c r="AN99" s="212">
        <f>$AN$87+$AN$93</f>
        <v>0</v>
      </c>
      <c r="AO99" s="213"/>
      <c r="AP99" s="213"/>
      <c r="AQ99" s="25"/>
    </row>
    <row r="100" spans="2:43" s="6" customFormat="1" ht="7.5" customHeight="1"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8"/>
    </row>
  </sheetData>
  <sheetProtection password="CC35" sheet="1" objects="1" scenarios="1" formatColumns="0" formatRows="0" sort="0" autoFilter="0"/>
  <mergeCells count="70"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AG94:AM94"/>
    <mergeCell ref="AN94:AP94"/>
    <mergeCell ref="D95:AB95"/>
    <mergeCell ref="AG95:AM95"/>
    <mergeCell ref="AN95:AP95"/>
    <mergeCell ref="D96:AB96"/>
    <mergeCell ref="AG96:AM96"/>
    <mergeCell ref="AN96:AP96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4:AU98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4:AT98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Modernizace jazykovýc...'!C2" tooltip="1 - Modernizace jazykovýc..." display="/"/>
    <hyperlink ref="A89" location="'2 - Modernizace mechaniza...'!C2" tooltip="2 - Modernizace mechaniza..." display="/"/>
    <hyperlink ref="A90" location="'3 - Modernizace učebny vý...'!C2" tooltip="3 - Modernizace učebny vý..." display="/"/>
    <hyperlink ref="A91" location="'4 - Kmenové vedení elektr...'!C2" tooltip="4 - Kmenové vedení elektr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52"/>
      <c r="B1" s="249"/>
      <c r="C1" s="249"/>
      <c r="D1" s="250" t="s">
        <v>1</v>
      </c>
      <c r="E1" s="249"/>
      <c r="F1" s="251" t="s">
        <v>781</v>
      </c>
      <c r="G1" s="251"/>
      <c r="H1" s="253" t="s">
        <v>782</v>
      </c>
      <c r="I1" s="253"/>
      <c r="J1" s="253"/>
      <c r="K1" s="253"/>
      <c r="L1" s="251" t="s">
        <v>783</v>
      </c>
      <c r="M1" s="249"/>
      <c r="N1" s="249"/>
      <c r="O1" s="250" t="s">
        <v>103</v>
      </c>
      <c r="P1" s="249"/>
      <c r="Q1" s="249"/>
      <c r="R1" s="249"/>
      <c r="S1" s="251" t="s">
        <v>784</v>
      </c>
      <c r="T1" s="251"/>
      <c r="U1" s="252"/>
      <c r="V1" s="25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14" t="s">
        <v>6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85</v>
      </c>
    </row>
    <row r="4" spans="2:46" s="2" customFormat="1" ht="37.5" customHeight="1">
      <c r="B4" s="10"/>
      <c r="C4" s="175" t="s">
        <v>104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15" t="str">
        <f>'Rekapitulace stavby'!$K$6</f>
        <v>Modernizace učeben_VOŠ a SZeŠ Benešov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1"/>
      <c r="R6" s="12"/>
    </row>
    <row r="7" spans="2:18" s="6" customFormat="1" ht="33.75" customHeight="1">
      <c r="B7" s="23"/>
      <c r="C7" s="24"/>
      <c r="D7" s="17" t="s">
        <v>105</v>
      </c>
      <c r="E7" s="24"/>
      <c r="F7" s="181" t="s">
        <v>106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16" t="str">
        <f>'Rekapitulace stavby'!$AN$8</f>
        <v>19.12.2017</v>
      </c>
      <c r="P9" s="194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0">
        <f>IF('Rekapitulace stavby'!$AN$10="","",'Rekapitulace stavby'!$AN$10)</f>
      </c>
      <c r="P11" s="194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80">
        <f>IF('Rekapitulace stavby'!$AN$11="","",'Rekapitulace stavby'!$AN$11)</f>
      </c>
      <c r="P12" s="194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17" t="str">
        <f>IF('Rekapitulace stavby'!$AN$13="","",'Rekapitulace stavby'!$AN$13)</f>
        <v>Vyplň údaj</v>
      </c>
      <c r="P14" s="194"/>
      <c r="Q14" s="24"/>
      <c r="R14" s="25"/>
    </row>
    <row r="15" spans="2:18" s="6" customFormat="1" ht="18.75" customHeight="1">
      <c r="B15" s="23"/>
      <c r="C15" s="24"/>
      <c r="D15" s="24"/>
      <c r="E15" s="217" t="str">
        <f>IF('Rekapitulace stavby'!$E$14="","",'Rekapitulace stavby'!$E$14)</f>
        <v>Vyplň údaj</v>
      </c>
      <c r="F15" s="194"/>
      <c r="G15" s="194"/>
      <c r="H15" s="194"/>
      <c r="I15" s="194"/>
      <c r="J15" s="194"/>
      <c r="K15" s="194"/>
      <c r="L15" s="194"/>
      <c r="M15" s="18" t="s">
        <v>32</v>
      </c>
      <c r="N15" s="24"/>
      <c r="O15" s="217" t="str">
        <f>IF('Rekapitulace stavby'!$AN$14="","",'Rekapitulace stavby'!$AN$14)</f>
        <v>Vyplň údaj</v>
      </c>
      <c r="P15" s="194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0">
        <f>IF('Rekapitulace stavby'!$AN$16="","",'Rekapitulace stavby'!$AN$16)</f>
      </c>
      <c r="P17" s="194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80">
        <f>IF('Rekapitulace stavby'!$AN$17="","",'Rekapitulace stavby'!$AN$17)</f>
      </c>
      <c r="P18" s="194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37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0">
        <f>IF('Rekapitulace stavby'!$AN$19="","",'Rekapitulace stavby'!$AN$19)</f>
      </c>
      <c r="P20" s="194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80">
        <f>IF('Rekapitulace stavby'!$AN$20="","",'Rekapitulace stavby'!$AN$20)</f>
      </c>
      <c r="P21" s="194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83"/>
      <c r="F24" s="218"/>
      <c r="G24" s="218"/>
      <c r="H24" s="218"/>
      <c r="I24" s="218"/>
      <c r="J24" s="218"/>
      <c r="K24" s="218"/>
      <c r="L24" s="218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107</v>
      </c>
      <c r="E27" s="24"/>
      <c r="F27" s="24"/>
      <c r="G27" s="24"/>
      <c r="H27" s="24"/>
      <c r="I27" s="24"/>
      <c r="J27" s="24"/>
      <c r="K27" s="24"/>
      <c r="L27" s="24"/>
      <c r="M27" s="184">
        <f>$N$88</f>
        <v>0</v>
      </c>
      <c r="N27" s="194"/>
      <c r="O27" s="194"/>
      <c r="P27" s="194"/>
      <c r="Q27" s="24"/>
      <c r="R27" s="25"/>
    </row>
    <row r="28" spans="2:18" s="6" customFormat="1" ht="15" customHeight="1">
      <c r="B28" s="23"/>
      <c r="C28" s="24"/>
      <c r="D28" s="22" t="s">
        <v>97</v>
      </c>
      <c r="E28" s="24"/>
      <c r="F28" s="24"/>
      <c r="G28" s="24"/>
      <c r="H28" s="24"/>
      <c r="I28" s="24"/>
      <c r="J28" s="24"/>
      <c r="K28" s="24"/>
      <c r="L28" s="24"/>
      <c r="M28" s="184">
        <f>$N$116</f>
        <v>0</v>
      </c>
      <c r="N28" s="194"/>
      <c r="O28" s="194"/>
      <c r="P28" s="194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41</v>
      </c>
      <c r="E30" s="24"/>
      <c r="F30" s="24"/>
      <c r="G30" s="24"/>
      <c r="H30" s="24"/>
      <c r="I30" s="24"/>
      <c r="J30" s="24"/>
      <c r="K30" s="24"/>
      <c r="L30" s="24"/>
      <c r="M30" s="219">
        <f>ROUND($M$27+$M$28,2)</f>
        <v>0</v>
      </c>
      <c r="N30" s="194"/>
      <c r="O30" s="194"/>
      <c r="P30" s="194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42</v>
      </c>
      <c r="E32" s="29" t="s">
        <v>43</v>
      </c>
      <c r="F32" s="30">
        <v>0.21</v>
      </c>
      <c r="G32" s="107" t="s">
        <v>44</v>
      </c>
      <c r="H32" s="220">
        <f>ROUND((((SUM($BE$116:$BE$123)+SUM($BE$141:$BE$251))+SUM($BE$253:$BE$257))),2)</f>
        <v>0</v>
      </c>
      <c r="I32" s="194"/>
      <c r="J32" s="194"/>
      <c r="K32" s="24"/>
      <c r="L32" s="24"/>
      <c r="M32" s="220">
        <f>ROUND(((ROUND((SUM($BE$116:$BE$123)+SUM($BE$141:$BE$251)),2)*$F$32)+SUM($BE$253:$BE$257)*$F$32),2)</f>
        <v>0</v>
      </c>
      <c r="N32" s="194"/>
      <c r="O32" s="194"/>
      <c r="P32" s="194"/>
      <c r="Q32" s="24"/>
      <c r="R32" s="25"/>
    </row>
    <row r="33" spans="2:18" s="6" customFormat="1" ht="15" customHeight="1">
      <c r="B33" s="23"/>
      <c r="C33" s="24"/>
      <c r="D33" s="24"/>
      <c r="E33" s="29" t="s">
        <v>45</v>
      </c>
      <c r="F33" s="30">
        <v>0.15</v>
      </c>
      <c r="G33" s="107" t="s">
        <v>44</v>
      </c>
      <c r="H33" s="220">
        <f>ROUND((((SUM($BF$116:$BF$123)+SUM($BF$141:$BF$251))+SUM($BF$253:$BF$257))),2)</f>
        <v>0</v>
      </c>
      <c r="I33" s="194"/>
      <c r="J33" s="194"/>
      <c r="K33" s="24"/>
      <c r="L33" s="24"/>
      <c r="M33" s="220">
        <f>ROUND(((ROUND((SUM($BF$116:$BF$123)+SUM($BF$141:$BF$251)),2)*$F$33)+SUM($BF$253:$BF$257)*$F$33),2)</f>
        <v>0</v>
      </c>
      <c r="N33" s="194"/>
      <c r="O33" s="194"/>
      <c r="P33" s="194"/>
      <c r="Q33" s="24"/>
      <c r="R33" s="25"/>
    </row>
    <row r="34" spans="2:18" s="6" customFormat="1" ht="15" customHeight="1" hidden="1">
      <c r="B34" s="23"/>
      <c r="C34" s="24"/>
      <c r="D34" s="24"/>
      <c r="E34" s="29" t="s">
        <v>46</v>
      </c>
      <c r="F34" s="30">
        <v>0.21</v>
      </c>
      <c r="G34" s="107" t="s">
        <v>44</v>
      </c>
      <c r="H34" s="220">
        <f>ROUND((((SUM($BG$116:$BG$123)+SUM($BG$141:$BG$251))+SUM($BG$253:$BG$257))),2)</f>
        <v>0</v>
      </c>
      <c r="I34" s="194"/>
      <c r="J34" s="194"/>
      <c r="K34" s="24"/>
      <c r="L34" s="24"/>
      <c r="M34" s="220">
        <v>0</v>
      </c>
      <c r="N34" s="194"/>
      <c r="O34" s="194"/>
      <c r="P34" s="194"/>
      <c r="Q34" s="24"/>
      <c r="R34" s="25"/>
    </row>
    <row r="35" spans="2:18" s="6" customFormat="1" ht="15" customHeight="1" hidden="1">
      <c r="B35" s="23"/>
      <c r="C35" s="24"/>
      <c r="D35" s="24"/>
      <c r="E35" s="29" t="s">
        <v>47</v>
      </c>
      <c r="F35" s="30">
        <v>0.15</v>
      </c>
      <c r="G35" s="107" t="s">
        <v>44</v>
      </c>
      <c r="H35" s="220">
        <f>ROUND((((SUM($BH$116:$BH$123)+SUM($BH$141:$BH$251))+SUM($BH$253:$BH$257))),2)</f>
        <v>0</v>
      </c>
      <c r="I35" s="194"/>
      <c r="J35" s="194"/>
      <c r="K35" s="24"/>
      <c r="L35" s="24"/>
      <c r="M35" s="220">
        <v>0</v>
      </c>
      <c r="N35" s="194"/>
      <c r="O35" s="194"/>
      <c r="P35" s="194"/>
      <c r="Q35" s="24"/>
      <c r="R35" s="25"/>
    </row>
    <row r="36" spans="2:18" s="6" customFormat="1" ht="15" customHeight="1" hidden="1">
      <c r="B36" s="23"/>
      <c r="C36" s="24"/>
      <c r="D36" s="24"/>
      <c r="E36" s="29" t="s">
        <v>48</v>
      </c>
      <c r="F36" s="30">
        <v>0</v>
      </c>
      <c r="G36" s="107" t="s">
        <v>44</v>
      </c>
      <c r="H36" s="220">
        <f>ROUND((((SUM($BI$116:$BI$123)+SUM($BI$141:$BI$251))+SUM($BI$253:$BI$257))),2)</f>
        <v>0</v>
      </c>
      <c r="I36" s="194"/>
      <c r="J36" s="194"/>
      <c r="K36" s="24"/>
      <c r="L36" s="24"/>
      <c r="M36" s="220">
        <v>0</v>
      </c>
      <c r="N36" s="194"/>
      <c r="O36" s="194"/>
      <c r="P36" s="194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49</v>
      </c>
      <c r="E38" s="35"/>
      <c r="F38" s="35"/>
      <c r="G38" s="108" t="s">
        <v>50</v>
      </c>
      <c r="H38" s="36" t="s">
        <v>51</v>
      </c>
      <c r="I38" s="35"/>
      <c r="J38" s="35"/>
      <c r="K38" s="35"/>
      <c r="L38" s="192">
        <f>SUM($M$30:$M$36)</f>
        <v>0</v>
      </c>
      <c r="M38" s="191"/>
      <c r="N38" s="191"/>
      <c r="O38" s="191"/>
      <c r="P38" s="19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52</v>
      </c>
      <c r="E50" s="38"/>
      <c r="F50" s="38"/>
      <c r="G50" s="38"/>
      <c r="H50" s="39"/>
      <c r="I50" s="24"/>
      <c r="J50" s="37" t="s">
        <v>53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54</v>
      </c>
      <c r="E59" s="43"/>
      <c r="F59" s="43"/>
      <c r="G59" s="44" t="s">
        <v>55</v>
      </c>
      <c r="H59" s="45"/>
      <c r="I59" s="24"/>
      <c r="J59" s="42" t="s">
        <v>54</v>
      </c>
      <c r="K59" s="43"/>
      <c r="L59" s="43"/>
      <c r="M59" s="43"/>
      <c r="N59" s="44" t="s">
        <v>55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56</v>
      </c>
      <c r="E61" s="38"/>
      <c r="F61" s="38"/>
      <c r="G61" s="38"/>
      <c r="H61" s="39"/>
      <c r="I61" s="24"/>
      <c r="J61" s="37" t="s">
        <v>57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54</v>
      </c>
      <c r="E70" s="43"/>
      <c r="F70" s="43"/>
      <c r="G70" s="44" t="s">
        <v>55</v>
      </c>
      <c r="H70" s="45"/>
      <c r="I70" s="24"/>
      <c r="J70" s="42" t="s">
        <v>54</v>
      </c>
      <c r="K70" s="43"/>
      <c r="L70" s="43"/>
      <c r="M70" s="43"/>
      <c r="N70" s="44" t="s">
        <v>55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75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15" t="str">
        <f>$F$6</f>
        <v>Modernizace učeben_VOŠ a SZeŠ Benešov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24"/>
      <c r="R78" s="25"/>
      <c r="T78" s="24"/>
      <c r="U78" s="24"/>
    </row>
    <row r="79" spans="2:21" s="6" customFormat="1" ht="37.5" customHeight="1">
      <c r="B79" s="23"/>
      <c r="C79" s="57" t="s">
        <v>105</v>
      </c>
      <c r="D79" s="24"/>
      <c r="E79" s="24"/>
      <c r="F79" s="195" t="str">
        <f>$F$7</f>
        <v>1 - Modernizace jazykových učeben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Benešov</v>
      </c>
      <c r="G81" s="24"/>
      <c r="H81" s="24"/>
      <c r="I81" s="24"/>
      <c r="J81" s="24"/>
      <c r="K81" s="18" t="s">
        <v>25</v>
      </c>
      <c r="L81" s="24"/>
      <c r="M81" s="221" t="str">
        <f>IF($O$9="","",$O$9)</f>
        <v>19.12.2017</v>
      </c>
      <c r="N81" s="194"/>
      <c r="O81" s="194"/>
      <c r="P81" s="194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35</v>
      </c>
      <c r="L83" s="24"/>
      <c r="M83" s="180" t="str">
        <f>$E$18</f>
        <v> </v>
      </c>
      <c r="N83" s="194"/>
      <c r="O83" s="194"/>
      <c r="P83" s="194"/>
      <c r="Q83" s="194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37</v>
      </c>
      <c r="L84" s="24"/>
      <c r="M84" s="180" t="str">
        <f>$E$21</f>
        <v> </v>
      </c>
      <c r="N84" s="194"/>
      <c r="O84" s="194"/>
      <c r="P84" s="194"/>
      <c r="Q84" s="194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22" t="s">
        <v>109</v>
      </c>
      <c r="D86" s="213"/>
      <c r="E86" s="213"/>
      <c r="F86" s="213"/>
      <c r="G86" s="213"/>
      <c r="H86" s="33"/>
      <c r="I86" s="33"/>
      <c r="J86" s="33"/>
      <c r="K86" s="33"/>
      <c r="L86" s="33"/>
      <c r="M86" s="33"/>
      <c r="N86" s="222" t="s">
        <v>110</v>
      </c>
      <c r="O86" s="194"/>
      <c r="P86" s="194"/>
      <c r="Q86" s="194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111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10">
        <f>$N$141</f>
        <v>0</v>
      </c>
      <c r="O88" s="194"/>
      <c r="P88" s="194"/>
      <c r="Q88" s="194"/>
      <c r="R88" s="25"/>
      <c r="T88" s="24"/>
      <c r="U88" s="24"/>
      <c r="AU88" s="6" t="s">
        <v>112</v>
      </c>
    </row>
    <row r="89" spans="2:21" s="76" customFormat="1" ht="25.5" customHeight="1">
      <c r="B89" s="112"/>
      <c r="C89" s="113"/>
      <c r="D89" s="113" t="s">
        <v>113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3">
        <f>$N$142</f>
        <v>0</v>
      </c>
      <c r="O89" s="224"/>
      <c r="P89" s="224"/>
      <c r="Q89" s="224"/>
      <c r="R89" s="114"/>
      <c r="T89" s="113"/>
      <c r="U89" s="113"/>
    </row>
    <row r="90" spans="2:21" s="115" customFormat="1" ht="21" customHeight="1">
      <c r="B90" s="116"/>
      <c r="C90" s="89"/>
      <c r="D90" s="89" t="s">
        <v>114</v>
      </c>
      <c r="E90" s="89"/>
      <c r="F90" s="89"/>
      <c r="G90" s="89"/>
      <c r="H90" s="89"/>
      <c r="I90" s="89"/>
      <c r="J90" s="89"/>
      <c r="K90" s="89"/>
      <c r="L90" s="89"/>
      <c r="M90" s="89"/>
      <c r="N90" s="208">
        <f>$N$143</f>
        <v>0</v>
      </c>
      <c r="O90" s="225"/>
      <c r="P90" s="225"/>
      <c r="Q90" s="225"/>
      <c r="R90" s="117"/>
      <c r="T90" s="89"/>
      <c r="U90" s="89"/>
    </row>
    <row r="91" spans="2:21" s="115" customFormat="1" ht="21" customHeight="1">
      <c r="B91" s="116"/>
      <c r="C91" s="89"/>
      <c r="D91" s="89" t="s">
        <v>115</v>
      </c>
      <c r="E91" s="89"/>
      <c r="F91" s="89"/>
      <c r="G91" s="89"/>
      <c r="H91" s="89"/>
      <c r="I91" s="89"/>
      <c r="J91" s="89"/>
      <c r="K91" s="89"/>
      <c r="L91" s="89"/>
      <c r="M91" s="89"/>
      <c r="N91" s="208">
        <f>$N$147</f>
        <v>0</v>
      </c>
      <c r="O91" s="225"/>
      <c r="P91" s="225"/>
      <c r="Q91" s="225"/>
      <c r="R91" s="117"/>
      <c r="T91" s="89"/>
      <c r="U91" s="89"/>
    </row>
    <row r="92" spans="2:21" s="115" customFormat="1" ht="21" customHeight="1">
      <c r="B92" s="116"/>
      <c r="C92" s="89"/>
      <c r="D92" s="89" t="s">
        <v>116</v>
      </c>
      <c r="E92" s="89"/>
      <c r="F92" s="89"/>
      <c r="G92" s="89"/>
      <c r="H92" s="89"/>
      <c r="I92" s="89"/>
      <c r="J92" s="89"/>
      <c r="K92" s="89"/>
      <c r="L92" s="89"/>
      <c r="M92" s="89"/>
      <c r="N92" s="208">
        <f>$N$153</f>
        <v>0</v>
      </c>
      <c r="O92" s="225"/>
      <c r="P92" s="225"/>
      <c r="Q92" s="225"/>
      <c r="R92" s="117"/>
      <c r="T92" s="89"/>
      <c r="U92" s="89"/>
    </row>
    <row r="93" spans="2:21" s="115" customFormat="1" ht="21" customHeight="1">
      <c r="B93" s="116"/>
      <c r="C93" s="89"/>
      <c r="D93" s="89" t="s">
        <v>117</v>
      </c>
      <c r="E93" s="89"/>
      <c r="F93" s="89"/>
      <c r="G93" s="89"/>
      <c r="H93" s="89"/>
      <c r="I93" s="89"/>
      <c r="J93" s="89"/>
      <c r="K93" s="89"/>
      <c r="L93" s="89"/>
      <c r="M93" s="89"/>
      <c r="N93" s="208">
        <f>$N$158</f>
        <v>0</v>
      </c>
      <c r="O93" s="225"/>
      <c r="P93" s="225"/>
      <c r="Q93" s="225"/>
      <c r="R93" s="117"/>
      <c r="T93" s="89"/>
      <c r="U93" s="89"/>
    </row>
    <row r="94" spans="2:21" s="76" customFormat="1" ht="25.5" customHeight="1">
      <c r="B94" s="112"/>
      <c r="C94" s="113"/>
      <c r="D94" s="113" t="s">
        <v>118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23">
        <f>$N$160</f>
        <v>0</v>
      </c>
      <c r="O94" s="224"/>
      <c r="P94" s="224"/>
      <c r="Q94" s="224"/>
      <c r="R94" s="114"/>
      <c r="T94" s="113"/>
      <c r="U94" s="113"/>
    </row>
    <row r="95" spans="2:21" s="115" customFormat="1" ht="21" customHeight="1">
      <c r="B95" s="116"/>
      <c r="C95" s="89"/>
      <c r="D95" s="89" t="s">
        <v>119</v>
      </c>
      <c r="E95" s="89"/>
      <c r="F95" s="89"/>
      <c r="G95" s="89"/>
      <c r="H95" s="89"/>
      <c r="I95" s="89"/>
      <c r="J95" s="89"/>
      <c r="K95" s="89"/>
      <c r="L95" s="89"/>
      <c r="M95" s="89"/>
      <c r="N95" s="208">
        <f>$N$161</f>
        <v>0</v>
      </c>
      <c r="O95" s="225"/>
      <c r="P95" s="225"/>
      <c r="Q95" s="225"/>
      <c r="R95" s="117"/>
      <c r="T95" s="89"/>
      <c r="U95" s="89"/>
    </row>
    <row r="96" spans="2:21" s="115" customFormat="1" ht="21" customHeight="1">
      <c r="B96" s="116"/>
      <c r="C96" s="89"/>
      <c r="D96" s="89" t="s">
        <v>120</v>
      </c>
      <c r="E96" s="89"/>
      <c r="F96" s="89"/>
      <c r="G96" s="89"/>
      <c r="H96" s="89"/>
      <c r="I96" s="89"/>
      <c r="J96" s="89"/>
      <c r="K96" s="89"/>
      <c r="L96" s="89"/>
      <c r="M96" s="89"/>
      <c r="N96" s="208">
        <f>$N$166</f>
        <v>0</v>
      </c>
      <c r="O96" s="225"/>
      <c r="P96" s="225"/>
      <c r="Q96" s="225"/>
      <c r="R96" s="117"/>
      <c r="T96" s="89"/>
      <c r="U96" s="89"/>
    </row>
    <row r="97" spans="2:21" s="115" customFormat="1" ht="21" customHeight="1">
      <c r="B97" s="116"/>
      <c r="C97" s="89"/>
      <c r="D97" s="89" t="s">
        <v>121</v>
      </c>
      <c r="E97" s="89"/>
      <c r="F97" s="89"/>
      <c r="G97" s="89"/>
      <c r="H97" s="89"/>
      <c r="I97" s="89"/>
      <c r="J97" s="89"/>
      <c r="K97" s="89"/>
      <c r="L97" s="89"/>
      <c r="M97" s="89"/>
      <c r="N97" s="208">
        <f>$N$169</f>
        <v>0</v>
      </c>
      <c r="O97" s="225"/>
      <c r="P97" s="225"/>
      <c r="Q97" s="225"/>
      <c r="R97" s="117"/>
      <c r="T97" s="89"/>
      <c r="U97" s="89"/>
    </row>
    <row r="98" spans="2:21" s="115" customFormat="1" ht="21" customHeight="1">
      <c r="B98" s="116"/>
      <c r="C98" s="89"/>
      <c r="D98" s="89" t="s">
        <v>122</v>
      </c>
      <c r="E98" s="89"/>
      <c r="F98" s="89"/>
      <c r="G98" s="89"/>
      <c r="H98" s="89"/>
      <c r="I98" s="89"/>
      <c r="J98" s="89"/>
      <c r="K98" s="89"/>
      <c r="L98" s="89"/>
      <c r="M98" s="89"/>
      <c r="N98" s="208">
        <f>$N$171</f>
        <v>0</v>
      </c>
      <c r="O98" s="225"/>
      <c r="P98" s="225"/>
      <c r="Q98" s="225"/>
      <c r="R98" s="117"/>
      <c r="T98" s="89"/>
      <c r="U98" s="89"/>
    </row>
    <row r="99" spans="2:21" s="115" customFormat="1" ht="21" customHeight="1">
      <c r="B99" s="116"/>
      <c r="C99" s="89"/>
      <c r="D99" s="89" t="s">
        <v>123</v>
      </c>
      <c r="E99" s="89"/>
      <c r="F99" s="89"/>
      <c r="G99" s="89"/>
      <c r="H99" s="89"/>
      <c r="I99" s="89"/>
      <c r="J99" s="89"/>
      <c r="K99" s="89"/>
      <c r="L99" s="89"/>
      <c r="M99" s="89"/>
      <c r="N99" s="208">
        <f>$N$184</f>
        <v>0</v>
      </c>
      <c r="O99" s="225"/>
      <c r="P99" s="225"/>
      <c r="Q99" s="225"/>
      <c r="R99" s="117"/>
      <c r="T99" s="89"/>
      <c r="U99" s="89"/>
    </row>
    <row r="100" spans="2:21" s="115" customFormat="1" ht="21" customHeight="1">
      <c r="B100" s="116"/>
      <c r="C100" s="89"/>
      <c r="D100" s="89" t="s">
        <v>124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208">
        <f>$N$191</f>
        <v>0</v>
      </c>
      <c r="O100" s="225"/>
      <c r="P100" s="225"/>
      <c r="Q100" s="225"/>
      <c r="R100" s="117"/>
      <c r="T100" s="89"/>
      <c r="U100" s="89"/>
    </row>
    <row r="101" spans="2:21" s="115" customFormat="1" ht="21" customHeight="1">
      <c r="B101" s="116"/>
      <c r="C101" s="89"/>
      <c r="D101" s="89" t="s">
        <v>125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208">
        <f>$N$195</f>
        <v>0</v>
      </c>
      <c r="O101" s="225"/>
      <c r="P101" s="225"/>
      <c r="Q101" s="225"/>
      <c r="R101" s="117"/>
      <c r="T101" s="89"/>
      <c r="U101" s="89"/>
    </row>
    <row r="102" spans="2:21" s="115" customFormat="1" ht="21" customHeight="1">
      <c r="B102" s="116"/>
      <c r="C102" s="89"/>
      <c r="D102" s="89" t="s">
        <v>126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208">
        <f>$N$197</f>
        <v>0</v>
      </c>
      <c r="O102" s="225"/>
      <c r="P102" s="225"/>
      <c r="Q102" s="225"/>
      <c r="R102" s="117"/>
      <c r="T102" s="89"/>
      <c r="U102" s="89"/>
    </row>
    <row r="103" spans="2:21" s="115" customFormat="1" ht="21" customHeight="1">
      <c r="B103" s="116"/>
      <c r="C103" s="89"/>
      <c r="D103" s="89" t="s">
        <v>127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208">
        <f>$N$207</f>
        <v>0</v>
      </c>
      <c r="O103" s="225"/>
      <c r="P103" s="225"/>
      <c r="Q103" s="225"/>
      <c r="R103" s="117"/>
      <c r="T103" s="89"/>
      <c r="U103" s="89"/>
    </row>
    <row r="104" spans="2:21" s="115" customFormat="1" ht="21" customHeight="1">
      <c r="B104" s="116"/>
      <c r="C104" s="89"/>
      <c r="D104" s="89" t="s">
        <v>128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208">
        <f>$N$210</f>
        <v>0</v>
      </c>
      <c r="O104" s="225"/>
      <c r="P104" s="225"/>
      <c r="Q104" s="225"/>
      <c r="R104" s="117"/>
      <c r="T104" s="89"/>
      <c r="U104" s="89"/>
    </row>
    <row r="105" spans="2:21" s="115" customFormat="1" ht="21" customHeight="1">
      <c r="B105" s="116"/>
      <c r="C105" s="89"/>
      <c r="D105" s="89" t="s">
        <v>129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208">
        <f>$N$218</f>
        <v>0</v>
      </c>
      <c r="O105" s="225"/>
      <c r="P105" s="225"/>
      <c r="Q105" s="225"/>
      <c r="R105" s="117"/>
      <c r="T105" s="89"/>
      <c r="U105" s="89"/>
    </row>
    <row r="106" spans="2:21" s="115" customFormat="1" ht="21" customHeight="1">
      <c r="B106" s="116"/>
      <c r="C106" s="89"/>
      <c r="D106" s="89" t="s">
        <v>130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208">
        <f>$N$220</f>
        <v>0</v>
      </c>
      <c r="O106" s="225"/>
      <c r="P106" s="225"/>
      <c r="Q106" s="225"/>
      <c r="R106" s="117"/>
      <c r="T106" s="89"/>
      <c r="U106" s="89"/>
    </row>
    <row r="107" spans="2:21" s="115" customFormat="1" ht="21" customHeight="1">
      <c r="B107" s="116"/>
      <c r="C107" s="89"/>
      <c r="D107" s="89" t="s">
        <v>131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208">
        <f>$N$229</f>
        <v>0</v>
      </c>
      <c r="O107" s="225"/>
      <c r="P107" s="225"/>
      <c r="Q107" s="225"/>
      <c r="R107" s="117"/>
      <c r="T107" s="89"/>
      <c r="U107" s="89"/>
    </row>
    <row r="108" spans="2:21" s="76" customFormat="1" ht="25.5" customHeight="1">
      <c r="B108" s="112"/>
      <c r="C108" s="113"/>
      <c r="D108" s="113" t="s">
        <v>132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223">
        <f>$N$242</f>
        <v>0</v>
      </c>
      <c r="O108" s="224"/>
      <c r="P108" s="224"/>
      <c r="Q108" s="224"/>
      <c r="R108" s="114"/>
      <c r="T108" s="113"/>
      <c r="U108" s="113"/>
    </row>
    <row r="109" spans="2:21" s="115" customFormat="1" ht="21" customHeight="1">
      <c r="B109" s="116"/>
      <c r="C109" s="89"/>
      <c r="D109" s="89" t="s">
        <v>133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208">
        <f>$N$243</f>
        <v>0</v>
      </c>
      <c r="O109" s="225"/>
      <c r="P109" s="225"/>
      <c r="Q109" s="225"/>
      <c r="R109" s="117"/>
      <c r="T109" s="89"/>
      <c r="U109" s="89"/>
    </row>
    <row r="110" spans="2:21" s="76" customFormat="1" ht="25.5" customHeight="1">
      <c r="B110" s="112"/>
      <c r="C110" s="113"/>
      <c r="D110" s="113" t="s">
        <v>134</v>
      </c>
      <c r="E110" s="113"/>
      <c r="F110" s="113"/>
      <c r="G110" s="113"/>
      <c r="H110" s="113"/>
      <c r="I110" s="113"/>
      <c r="J110" s="113"/>
      <c r="K110" s="113"/>
      <c r="L110" s="113"/>
      <c r="M110" s="113"/>
      <c r="N110" s="223">
        <f>$N$245</f>
        <v>0</v>
      </c>
      <c r="O110" s="224"/>
      <c r="P110" s="224"/>
      <c r="Q110" s="224"/>
      <c r="R110" s="114"/>
      <c r="T110" s="113"/>
      <c r="U110" s="113"/>
    </row>
    <row r="111" spans="2:21" s="115" customFormat="1" ht="21" customHeight="1">
      <c r="B111" s="116"/>
      <c r="C111" s="89"/>
      <c r="D111" s="89" t="s">
        <v>135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208">
        <f>$N$246</f>
        <v>0</v>
      </c>
      <c r="O111" s="225"/>
      <c r="P111" s="225"/>
      <c r="Q111" s="225"/>
      <c r="R111" s="117"/>
      <c r="T111" s="89"/>
      <c r="U111" s="89"/>
    </row>
    <row r="112" spans="2:21" s="115" customFormat="1" ht="21" customHeight="1">
      <c r="B112" s="116"/>
      <c r="C112" s="89"/>
      <c r="D112" s="89" t="s">
        <v>136</v>
      </c>
      <c r="E112" s="89"/>
      <c r="F112" s="89"/>
      <c r="G112" s="89"/>
      <c r="H112" s="89"/>
      <c r="I112" s="89"/>
      <c r="J112" s="89"/>
      <c r="K112" s="89"/>
      <c r="L112" s="89"/>
      <c r="M112" s="89"/>
      <c r="N112" s="208">
        <f>$N$248</f>
        <v>0</v>
      </c>
      <c r="O112" s="225"/>
      <c r="P112" s="225"/>
      <c r="Q112" s="225"/>
      <c r="R112" s="117"/>
      <c r="T112" s="89"/>
      <c r="U112" s="89"/>
    </row>
    <row r="113" spans="2:21" s="115" customFormat="1" ht="21" customHeight="1">
      <c r="B113" s="116"/>
      <c r="C113" s="89"/>
      <c r="D113" s="89" t="s">
        <v>137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208">
        <f>$N$250</f>
        <v>0</v>
      </c>
      <c r="O113" s="225"/>
      <c r="P113" s="225"/>
      <c r="Q113" s="225"/>
      <c r="R113" s="117"/>
      <c r="T113" s="89"/>
      <c r="U113" s="89"/>
    </row>
    <row r="114" spans="2:21" s="76" customFormat="1" ht="22.5" customHeight="1">
      <c r="B114" s="112"/>
      <c r="C114" s="113"/>
      <c r="D114" s="113" t="s">
        <v>138</v>
      </c>
      <c r="E114" s="113"/>
      <c r="F114" s="113"/>
      <c r="G114" s="113"/>
      <c r="H114" s="113"/>
      <c r="I114" s="113"/>
      <c r="J114" s="113"/>
      <c r="K114" s="113"/>
      <c r="L114" s="113"/>
      <c r="M114" s="113"/>
      <c r="N114" s="226">
        <f>$N$252</f>
        <v>0</v>
      </c>
      <c r="O114" s="224"/>
      <c r="P114" s="224"/>
      <c r="Q114" s="224"/>
      <c r="R114" s="114"/>
      <c r="T114" s="113"/>
      <c r="U114" s="113"/>
    </row>
    <row r="115" spans="2:21" s="6" customFormat="1" ht="22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  <c r="T115" s="24"/>
      <c r="U115" s="24"/>
    </row>
    <row r="116" spans="2:21" s="6" customFormat="1" ht="30" customHeight="1">
      <c r="B116" s="23"/>
      <c r="C116" s="71" t="s">
        <v>139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10">
        <f>ROUND($N$117+$N$118+$N$119+$N$120+$N$121+$N$122,2)</f>
        <v>0</v>
      </c>
      <c r="O116" s="194"/>
      <c r="P116" s="194"/>
      <c r="Q116" s="194"/>
      <c r="R116" s="25"/>
      <c r="T116" s="118"/>
      <c r="U116" s="119" t="s">
        <v>42</v>
      </c>
    </row>
    <row r="117" spans="2:62" s="6" customFormat="1" ht="18.75" customHeight="1">
      <c r="B117" s="23"/>
      <c r="C117" s="24"/>
      <c r="D117" s="209" t="s">
        <v>140</v>
      </c>
      <c r="E117" s="194"/>
      <c r="F117" s="194"/>
      <c r="G117" s="194"/>
      <c r="H117" s="194"/>
      <c r="I117" s="24"/>
      <c r="J117" s="24"/>
      <c r="K117" s="24"/>
      <c r="L117" s="24"/>
      <c r="M117" s="24"/>
      <c r="N117" s="207">
        <f>ROUND($N$88*$T$117,2)</f>
        <v>0</v>
      </c>
      <c r="O117" s="194"/>
      <c r="P117" s="194"/>
      <c r="Q117" s="194"/>
      <c r="R117" s="25"/>
      <c r="T117" s="120"/>
      <c r="U117" s="121" t="s">
        <v>43</v>
      </c>
      <c r="AY117" s="6" t="s">
        <v>141</v>
      </c>
      <c r="BE117" s="93">
        <f>IF($U$117="základní",$N$117,0)</f>
        <v>0</v>
      </c>
      <c r="BF117" s="93">
        <f>IF($U$117="snížená",$N$117,0)</f>
        <v>0</v>
      </c>
      <c r="BG117" s="93">
        <f>IF($U$117="zákl. přenesená",$N$117,0)</f>
        <v>0</v>
      </c>
      <c r="BH117" s="93">
        <f>IF($U$117="sníž. přenesená",$N$117,0)</f>
        <v>0</v>
      </c>
      <c r="BI117" s="93">
        <f>IF($U$117="nulová",$N$117,0)</f>
        <v>0</v>
      </c>
      <c r="BJ117" s="6" t="s">
        <v>22</v>
      </c>
    </row>
    <row r="118" spans="2:62" s="6" customFormat="1" ht="18.75" customHeight="1">
      <c r="B118" s="23"/>
      <c r="C118" s="24"/>
      <c r="D118" s="209" t="s">
        <v>142</v>
      </c>
      <c r="E118" s="194"/>
      <c r="F118" s="194"/>
      <c r="G118" s="194"/>
      <c r="H118" s="194"/>
      <c r="I118" s="24"/>
      <c r="J118" s="24"/>
      <c r="K118" s="24"/>
      <c r="L118" s="24"/>
      <c r="M118" s="24"/>
      <c r="N118" s="207">
        <f>ROUND($N$88*$T$118,2)</f>
        <v>0</v>
      </c>
      <c r="O118" s="194"/>
      <c r="P118" s="194"/>
      <c r="Q118" s="194"/>
      <c r="R118" s="25"/>
      <c r="T118" s="120"/>
      <c r="U118" s="121" t="s">
        <v>43</v>
      </c>
      <c r="AY118" s="6" t="s">
        <v>141</v>
      </c>
      <c r="BE118" s="93">
        <f>IF($U$118="základní",$N$118,0)</f>
        <v>0</v>
      </c>
      <c r="BF118" s="93">
        <f>IF($U$118="snížená",$N$118,0)</f>
        <v>0</v>
      </c>
      <c r="BG118" s="93">
        <f>IF($U$118="zákl. přenesená",$N$118,0)</f>
        <v>0</v>
      </c>
      <c r="BH118" s="93">
        <f>IF($U$118="sníž. přenesená",$N$118,0)</f>
        <v>0</v>
      </c>
      <c r="BI118" s="93">
        <f>IF($U$118="nulová",$N$118,0)</f>
        <v>0</v>
      </c>
      <c r="BJ118" s="6" t="s">
        <v>22</v>
      </c>
    </row>
    <row r="119" spans="2:62" s="6" customFormat="1" ht="18.75" customHeight="1">
      <c r="B119" s="23"/>
      <c r="C119" s="24"/>
      <c r="D119" s="209" t="s">
        <v>143</v>
      </c>
      <c r="E119" s="194"/>
      <c r="F119" s="194"/>
      <c r="G119" s="194"/>
      <c r="H119" s="194"/>
      <c r="I119" s="24"/>
      <c r="J119" s="24"/>
      <c r="K119" s="24"/>
      <c r="L119" s="24"/>
      <c r="M119" s="24"/>
      <c r="N119" s="207">
        <f>ROUND($N$88*$T$119,2)</f>
        <v>0</v>
      </c>
      <c r="O119" s="194"/>
      <c r="P119" s="194"/>
      <c r="Q119" s="194"/>
      <c r="R119" s="25"/>
      <c r="T119" s="120"/>
      <c r="U119" s="121" t="s">
        <v>43</v>
      </c>
      <c r="AY119" s="6" t="s">
        <v>141</v>
      </c>
      <c r="BE119" s="93">
        <f>IF($U$119="základní",$N$119,0)</f>
        <v>0</v>
      </c>
      <c r="BF119" s="93">
        <f>IF($U$119="snížená",$N$119,0)</f>
        <v>0</v>
      </c>
      <c r="BG119" s="93">
        <f>IF($U$119="zákl. přenesená",$N$119,0)</f>
        <v>0</v>
      </c>
      <c r="BH119" s="93">
        <f>IF($U$119="sníž. přenesená",$N$119,0)</f>
        <v>0</v>
      </c>
      <c r="BI119" s="93">
        <f>IF($U$119="nulová",$N$119,0)</f>
        <v>0</v>
      </c>
      <c r="BJ119" s="6" t="s">
        <v>22</v>
      </c>
    </row>
    <row r="120" spans="2:62" s="6" customFormat="1" ht="18.75" customHeight="1">
      <c r="B120" s="23"/>
      <c r="C120" s="24"/>
      <c r="D120" s="209" t="s">
        <v>144</v>
      </c>
      <c r="E120" s="194"/>
      <c r="F120" s="194"/>
      <c r="G120" s="194"/>
      <c r="H120" s="194"/>
      <c r="I120" s="24"/>
      <c r="J120" s="24"/>
      <c r="K120" s="24"/>
      <c r="L120" s="24"/>
      <c r="M120" s="24"/>
      <c r="N120" s="207">
        <f>ROUND($N$88*$T$120,2)</f>
        <v>0</v>
      </c>
      <c r="O120" s="194"/>
      <c r="P120" s="194"/>
      <c r="Q120" s="194"/>
      <c r="R120" s="25"/>
      <c r="T120" s="120"/>
      <c r="U120" s="121" t="s">
        <v>43</v>
      </c>
      <c r="AY120" s="6" t="s">
        <v>141</v>
      </c>
      <c r="BE120" s="93">
        <f>IF($U$120="základní",$N$120,0)</f>
        <v>0</v>
      </c>
      <c r="BF120" s="93">
        <f>IF($U$120="snížená",$N$120,0)</f>
        <v>0</v>
      </c>
      <c r="BG120" s="93">
        <f>IF($U$120="zákl. přenesená",$N$120,0)</f>
        <v>0</v>
      </c>
      <c r="BH120" s="93">
        <f>IF($U$120="sníž. přenesená",$N$120,0)</f>
        <v>0</v>
      </c>
      <c r="BI120" s="93">
        <f>IF($U$120="nulová",$N$120,0)</f>
        <v>0</v>
      </c>
      <c r="BJ120" s="6" t="s">
        <v>22</v>
      </c>
    </row>
    <row r="121" spans="2:62" s="6" customFormat="1" ht="18.75" customHeight="1">
      <c r="B121" s="23"/>
      <c r="C121" s="24"/>
      <c r="D121" s="209" t="s">
        <v>145</v>
      </c>
      <c r="E121" s="194"/>
      <c r="F121" s="194"/>
      <c r="G121" s="194"/>
      <c r="H121" s="194"/>
      <c r="I121" s="24"/>
      <c r="J121" s="24"/>
      <c r="K121" s="24"/>
      <c r="L121" s="24"/>
      <c r="M121" s="24"/>
      <c r="N121" s="207">
        <f>ROUND($N$88*$T$121,2)</f>
        <v>0</v>
      </c>
      <c r="O121" s="194"/>
      <c r="P121" s="194"/>
      <c r="Q121" s="194"/>
      <c r="R121" s="25"/>
      <c r="T121" s="120"/>
      <c r="U121" s="121" t="s">
        <v>43</v>
      </c>
      <c r="AY121" s="6" t="s">
        <v>141</v>
      </c>
      <c r="BE121" s="93">
        <f>IF($U$121="základní",$N$121,0)</f>
        <v>0</v>
      </c>
      <c r="BF121" s="93">
        <f>IF($U$121="snížená",$N$121,0)</f>
        <v>0</v>
      </c>
      <c r="BG121" s="93">
        <f>IF($U$121="zákl. přenesená",$N$121,0)</f>
        <v>0</v>
      </c>
      <c r="BH121" s="93">
        <f>IF($U$121="sníž. přenesená",$N$121,0)</f>
        <v>0</v>
      </c>
      <c r="BI121" s="93">
        <f>IF($U$121="nulová",$N$121,0)</f>
        <v>0</v>
      </c>
      <c r="BJ121" s="6" t="s">
        <v>22</v>
      </c>
    </row>
    <row r="122" spans="2:62" s="6" customFormat="1" ht="18.75" customHeight="1">
      <c r="B122" s="23"/>
      <c r="C122" s="24"/>
      <c r="D122" s="89" t="s">
        <v>146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07">
        <f>ROUND($N$88*$T$122,2)</f>
        <v>0</v>
      </c>
      <c r="O122" s="194"/>
      <c r="P122" s="194"/>
      <c r="Q122" s="194"/>
      <c r="R122" s="25"/>
      <c r="T122" s="122"/>
      <c r="U122" s="123" t="s">
        <v>43</v>
      </c>
      <c r="AY122" s="6" t="s">
        <v>147</v>
      </c>
      <c r="BE122" s="93">
        <f>IF($U$122="základní",$N$122,0)</f>
        <v>0</v>
      </c>
      <c r="BF122" s="93">
        <f>IF($U$122="snížená",$N$122,0)</f>
        <v>0</v>
      </c>
      <c r="BG122" s="93">
        <f>IF($U$122="zákl. přenesená",$N$122,0)</f>
        <v>0</v>
      </c>
      <c r="BH122" s="93">
        <f>IF($U$122="sníž. přenesená",$N$122,0)</f>
        <v>0</v>
      </c>
      <c r="BI122" s="93">
        <f>IF($U$122="nulová",$N$122,0)</f>
        <v>0</v>
      </c>
      <c r="BJ122" s="6" t="s">
        <v>22</v>
      </c>
    </row>
    <row r="123" spans="2:21" s="6" customFormat="1" ht="14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  <c r="T123" s="24"/>
      <c r="U123" s="24"/>
    </row>
    <row r="124" spans="2:21" s="6" customFormat="1" ht="30" customHeight="1">
      <c r="B124" s="23"/>
      <c r="C124" s="100" t="s">
        <v>102</v>
      </c>
      <c r="D124" s="33"/>
      <c r="E124" s="33"/>
      <c r="F124" s="33"/>
      <c r="G124" s="33"/>
      <c r="H124" s="33"/>
      <c r="I124" s="33"/>
      <c r="J124" s="33"/>
      <c r="K124" s="33"/>
      <c r="L124" s="212">
        <f>ROUND(SUM($N$88+$N$116),2)</f>
        <v>0</v>
      </c>
      <c r="M124" s="213"/>
      <c r="N124" s="213"/>
      <c r="O124" s="213"/>
      <c r="P124" s="213"/>
      <c r="Q124" s="213"/>
      <c r="R124" s="25"/>
      <c r="T124" s="24"/>
      <c r="U124" s="24"/>
    </row>
    <row r="125" spans="2:21" s="6" customFormat="1" ht="7.5" customHeight="1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  <c r="T125" s="24"/>
      <c r="U125" s="24"/>
    </row>
    <row r="129" spans="2:18" s="6" customFormat="1" ht="7.5" customHeight="1"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s="6" customFormat="1" ht="37.5" customHeight="1">
      <c r="B130" s="23"/>
      <c r="C130" s="175" t="s">
        <v>148</v>
      </c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25"/>
    </row>
    <row r="131" spans="2:18" s="6" customFormat="1" ht="7.5" customHeight="1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5"/>
    </row>
    <row r="132" spans="2:18" s="6" customFormat="1" ht="30.75" customHeight="1">
      <c r="B132" s="23"/>
      <c r="C132" s="18" t="s">
        <v>17</v>
      </c>
      <c r="D132" s="24"/>
      <c r="E132" s="24"/>
      <c r="F132" s="215" t="str">
        <f>$F$6</f>
        <v>Modernizace učeben_VOŠ a SZeŠ Benešov</v>
      </c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24"/>
      <c r="R132" s="25"/>
    </row>
    <row r="133" spans="2:18" s="6" customFormat="1" ht="37.5" customHeight="1">
      <c r="B133" s="23"/>
      <c r="C133" s="57" t="s">
        <v>105</v>
      </c>
      <c r="D133" s="24"/>
      <c r="E133" s="24"/>
      <c r="F133" s="195" t="str">
        <f>$F$7</f>
        <v>1 - Modernizace jazykových učeben</v>
      </c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24"/>
      <c r="R133" s="25"/>
    </row>
    <row r="134" spans="2:18" s="6" customFormat="1" ht="7.5" customHeight="1"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5"/>
    </row>
    <row r="135" spans="2:18" s="6" customFormat="1" ht="18.75" customHeight="1">
      <c r="B135" s="23"/>
      <c r="C135" s="18" t="s">
        <v>23</v>
      </c>
      <c r="D135" s="24"/>
      <c r="E135" s="24"/>
      <c r="F135" s="16" t="str">
        <f>$F$9</f>
        <v>Benešov</v>
      </c>
      <c r="G135" s="24"/>
      <c r="H135" s="24"/>
      <c r="I135" s="24"/>
      <c r="J135" s="24"/>
      <c r="K135" s="18" t="s">
        <v>25</v>
      </c>
      <c r="L135" s="24"/>
      <c r="M135" s="221" t="str">
        <f>IF($O$9="","",$O$9)</f>
        <v>19.12.2017</v>
      </c>
      <c r="N135" s="194"/>
      <c r="O135" s="194"/>
      <c r="P135" s="194"/>
      <c r="Q135" s="24"/>
      <c r="R135" s="25"/>
    </row>
    <row r="136" spans="2:18" s="6" customFormat="1" ht="7.5" customHeight="1"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5"/>
    </row>
    <row r="137" spans="2:18" s="6" customFormat="1" ht="15.75" customHeight="1">
      <c r="B137" s="23"/>
      <c r="C137" s="18" t="s">
        <v>29</v>
      </c>
      <c r="D137" s="24"/>
      <c r="E137" s="24"/>
      <c r="F137" s="16" t="str">
        <f>$E$12</f>
        <v> </v>
      </c>
      <c r="G137" s="24"/>
      <c r="H137" s="24"/>
      <c r="I137" s="24"/>
      <c r="J137" s="24"/>
      <c r="K137" s="18" t="s">
        <v>35</v>
      </c>
      <c r="L137" s="24"/>
      <c r="M137" s="180" t="str">
        <f>$E$18</f>
        <v> </v>
      </c>
      <c r="N137" s="194"/>
      <c r="O137" s="194"/>
      <c r="P137" s="194"/>
      <c r="Q137" s="194"/>
      <c r="R137" s="25"/>
    </row>
    <row r="138" spans="2:18" s="6" customFormat="1" ht="15" customHeight="1">
      <c r="B138" s="23"/>
      <c r="C138" s="18" t="s">
        <v>33</v>
      </c>
      <c r="D138" s="24"/>
      <c r="E138" s="24"/>
      <c r="F138" s="16" t="str">
        <f>IF($E$15="","",$E$15)</f>
        <v>Vyplň údaj</v>
      </c>
      <c r="G138" s="24"/>
      <c r="H138" s="24"/>
      <c r="I138" s="24"/>
      <c r="J138" s="24"/>
      <c r="K138" s="18" t="s">
        <v>37</v>
      </c>
      <c r="L138" s="24"/>
      <c r="M138" s="180" t="str">
        <f>$E$21</f>
        <v> </v>
      </c>
      <c r="N138" s="194"/>
      <c r="O138" s="194"/>
      <c r="P138" s="194"/>
      <c r="Q138" s="194"/>
      <c r="R138" s="25"/>
    </row>
    <row r="139" spans="2:18" s="6" customFormat="1" ht="11.25" customHeight="1"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5"/>
    </row>
    <row r="140" spans="2:27" s="124" customFormat="1" ht="30" customHeight="1">
      <c r="B140" s="125"/>
      <c r="C140" s="126" t="s">
        <v>149</v>
      </c>
      <c r="D140" s="127" t="s">
        <v>150</v>
      </c>
      <c r="E140" s="127" t="s">
        <v>60</v>
      </c>
      <c r="F140" s="227" t="s">
        <v>151</v>
      </c>
      <c r="G140" s="228"/>
      <c r="H140" s="228"/>
      <c r="I140" s="228"/>
      <c r="J140" s="127" t="s">
        <v>152</v>
      </c>
      <c r="K140" s="127" t="s">
        <v>153</v>
      </c>
      <c r="L140" s="227" t="s">
        <v>154</v>
      </c>
      <c r="M140" s="228"/>
      <c r="N140" s="227" t="s">
        <v>155</v>
      </c>
      <c r="O140" s="228"/>
      <c r="P140" s="228"/>
      <c r="Q140" s="229"/>
      <c r="R140" s="128"/>
      <c r="T140" s="66" t="s">
        <v>156</v>
      </c>
      <c r="U140" s="67" t="s">
        <v>42</v>
      </c>
      <c r="V140" s="67" t="s">
        <v>157</v>
      </c>
      <c r="W140" s="67" t="s">
        <v>158</v>
      </c>
      <c r="X140" s="67" t="s">
        <v>159</v>
      </c>
      <c r="Y140" s="67" t="s">
        <v>160</v>
      </c>
      <c r="Z140" s="67" t="s">
        <v>161</v>
      </c>
      <c r="AA140" s="68" t="s">
        <v>162</v>
      </c>
    </row>
    <row r="141" spans="2:63" s="6" customFormat="1" ht="30" customHeight="1">
      <c r="B141" s="23"/>
      <c r="C141" s="71" t="s">
        <v>107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4">
        <f>$BK$141</f>
        <v>0</v>
      </c>
      <c r="O141" s="194"/>
      <c r="P141" s="194"/>
      <c r="Q141" s="194"/>
      <c r="R141" s="25"/>
      <c r="T141" s="70"/>
      <c r="U141" s="38"/>
      <c r="V141" s="38"/>
      <c r="W141" s="129">
        <f>$W$142+$W$160+$W$242+$W$245+$W$252</f>
        <v>0</v>
      </c>
      <c r="X141" s="38"/>
      <c r="Y141" s="129">
        <f>$Y$142+$Y$160+$Y$242+$Y$245+$Y$252</f>
        <v>4.12278275</v>
      </c>
      <c r="Z141" s="38"/>
      <c r="AA141" s="130">
        <f>$AA$142+$AA$160+$AA$242+$AA$245+$AA$252</f>
        <v>1.47844</v>
      </c>
      <c r="AT141" s="6" t="s">
        <v>77</v>
      </c>
      <c r="AU141" s="6" t="s">
        <v>112</v>
      </c>
      <c r="BK141" s="131">
        <f>$BK$142+$BK$160+$BK$242+$BK$245+$BK$252</f>
        <v>0</v>
      </c>
    </row>
    <row r="142" spans="2:63" s="132" customFormat="1" ht="37.5" customHeight="1">
      <c r="B142" s="133"/>
      <c r="C142" s="134"/>
      <c r="D142" s="135" t="s">
        <v>113</v>
      </c>
      <c r="E142" s="135"/>
      <c r="F142" s="135"/>
      <c r="G142" s="135"/>
      <c r="H142" s="135"/>
      <c r="I142" s="135"/>
      <c r="J142" s="135"/>
      <c r="K142" s="135"/>
      <c r="L142" s="135"/>
      <c r="M142" s="135"/>
      <c r="N142" s="226">
        <f>$BK$142</f>
        <v>0</v>
      </c>
      <c r="O142" s="245"/>
      <c r="P142" s="245"/>
      <c r="Q142" s="245"/>
      <c r="R142" s="136"/>
      <c r="T142" s="137"/>
      <c r="U142" s="134"/>
      <c r="V142" s="134"/>
      <c r="W142" s="138">
        <f>$W$143+$W$147+$W$153+$W$158</f>
        <v>0</v>
      </c>
      <c r="X142" s="134"/>
      <c r="Y142" s="138">
        <f>$Y$143+$Y$147+$Y$153+$Y$158</f>
        <v>1.5615575000000002</v>
      </c>
      <c r="Z142" s="134"/>
      <c r="AA142" s="139">
        <f>$AA$143+$AA$147+$AA$153+$AA$158</f>
        <v>1.1949999999999998</v>
      </c>
      <c r="AR142" s="140" t="s">
        <v>22</v>
      </c>
      <c r="AT142" s="140" t="s">
        <v>77</v>
      </c>
      <c r="AU142" s="140" t="s">
        <v>78</v>
      </c>
      <c r="AY142" s="140" t="s">
        <v>163</v>
      </c>
      <c r="BK142" s="141">
        <f>$BK$143+$BK$147+$BK$153+$BK$158</f>
        <v>0</v>
      </c>
    </row>
    <row r="143" spans="2:63" s="132" customFormat="1" ht="21" customHeight="1">
      <c r="B143" s="133"/>
      <c r="C143" s="134"/>
      <c r="D143" s="142" t="s">
        <v>114</v>
      </c>
      <c r="E143" s="142"/>
      <c r="F143" s="142"/>
      <c r="G143" s="142"/>
      <c r="H143" s="142"/>
      <c r="I143" s="142"/>
      <c r="J143" s="142"/>
      <c r="K143" s="142"/>
      <c r="L143" s="142"/>
      <c r="M143" s="142"/>
      <c r="N143" s="246">
        <f>$BK$143</f>
        <v>0</v>
      </c>
      <c r="O143" s="245"/>
      <c r="P143" s="245"/>
      <c r="Q143" s="245"/>
      <c r="R143" s="136"/>
      <c r="T143" s="137"/>
      <c r="U143" s="134"/>
      <c r="V143" s="134"/>
      <c r="W143" s="138">
        <f>SUM($W$144:$W$146)</f>
        <v>0</v>
      </c>
      <c r="X143" s="134"/>
      <c r="Y143" s="138">
        <f>SUM($Y$144:$Y$146)</f>
        <v>1.5437500000000002</v>
      </c>
      <c r="Z143" s="134"/>
      <c r="AA143" s="139">
        <f>SUM($AA$144:$AA$146)</f>
        <v>0</v>
      </c>
      <c r="AR143" s="140" t="s">
        <v>22</v>
      </c>
      <c r="AT143" s="140" t="s">
        <v>77</v>
      </c>
      <c r="AU143" s="140" t="s">
        <v>22</v>
      </c>
      <c r="AY143" s="140" t="s">
        <v>163</v>
      </c>
      <c r="BK143" s="141">
        <f>SUM($BK$144:$BK$146)</f>
        <v>0</v>
      </c>
    </row>
    <row r="144" spans="2:65" s="6" customFormat="1" ht="27" customHeight="1">
      <c r="B144" s="23"/>
      <c r="C144" s="143" t="s">
        <v>164</v>
      </c>
      <c r="D144" s="143" t="s">
        <v>165</v>
      </c>
      <c r="E144" s="144" t="s">
        <v>166</v>
      </c>
      <c r="F144" s="230" t="s">
        <v>167</v>
      </c>
      <c r="G144" s="231"/>
      <c r="H144" s="231"/>
      <c r="I144" s="231"/>
      <c r="J144" s="145" t="s">
        <v>168</v>
      </c>
      <c r="K144" s="146">
        <v>15</v>
      </c>
      <c r="L144" s="232">
        <v>0</v>
      </c>
      <c r="M144" s="231"/>
      <c r="N144" s="233">
        <f>ROUND($L$144*$K$144,2)</f>
        <v>0</v>
      </c>
      <c r="O144" s="231"/>
      <c r="P144" s="231"/>
      <c r="Q144" s="231"/>
      <c r="R144" s="25"/>
      <c r="T144" s="147"/>
      <c r="U144" s="31" t="s">
        <v>43</v>
      </c>
      <c r="V144" s="24"/>
      <c r="W144" s="148">
        <f>$V$144*$K$144</f>
        <v>0</v>
      </c>
      <c r="X144" s="148">
        <v>0.00489</v>
      </c>
      <c r="Y144" s="148">
        <f>$X$144*$K$144</f>
        <v>0.07335</v>
      </c>
      <c r="Z144" s="148">
        <v>0</v>
      </c>
      <c r="AA144" s="149">
        <f>$Z$144*$K$144</f>
        <v>0</v>
      </c>
      <c r="AR144" s="6" t="s">
        <v>91</v>
      </c>
      <c r="AT144" s="6" t="s">
        <v>165</v>
      </c>
      <c r="AU144" s="6" t="s">
        <v>85</v>
      </c>
      <c r="AY144" s="6" t="s">
        <v>163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91</v>
      </c>
      <c r="BM144" s="6" t="s">
        <v>169</v>
      </c>
    </row>
    <row r="145" spans="2:65" s="6" customFormat="1" ht="27" customHeight="1">
      <c r="B145" s="23"/>
      <c r="C145" s="143" t="s">
        <v>170</v>
      </c>
      <c r="D145" s="143" t="s">
        <v>165</v>
      </c>
      <c r="E145" s="144" t="s">
        <v>171</v>
      </c>
      <c r="F145" s="230" t="s">
        <v>172</v>
      </c>
      <c r="G145" s="231"/>
      <c r="H145" s="231"/>
      <c r="I145" s="231"/>
      <c r="J145" s="145" t="s">
        <v>168</v>
      </c>
      <c r="K145" s="146">
        <v>15</v>
      </c>
      <c r="L145" s="232">
        <v>0</v>
      </c>
      <c r="M145" s="231"/>
      <c r="N145" s="233">
        <f>ROUND($L$145*$K$145,2)</f>
        <v>0</v>
      </c>
      <c r="O145" s="231"/>
      <c r="P145" s="231"/>
      <c r="Q145" s="231"/>
      <c r="R145" s="25"/>
      <c r="T145" s="147"/>
      <c r="U145" s="31" t="s">
        <v>43</v>
      </c>
      <c r="V145" s="24"/>
      <c r="W145" s="148">
        <f>$V$145*$K$145</f>
        <v>0</v>
      </c>
      <c r="X145" s="148">
        <v>0.01838</v>
      </c>
      <c r="Y145" s="148">
        <f>$X$145*$K$145</f>
        <v>0.2757</v>
      </c>
      <c r="Z145" s="148">
        <v>0</v>
      </c>
      <c r="AA145" s="149">
        <f>$Z$145*$K$145</f>
        <v>0</v>
      </c>
      <c r="AR145" s="6" t="s">
        <v>91</v>
      </c>
      <c r="AT145" s="6" t="s">
        <v>165</v>
      </c>
      <c r="AU145" s="6" t="s">
        <v>85</v>
      </c>
      <c r="AY145" s="6" t="s">
        <v>163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91</v>
      </c>
      <c r="BM145" s="6" t="s">
        <v>173</v>
      </c>
    </row>
    <row r="146" spans="2:65" s="6" customFormat="1" ht="15.75" customHeight="1">
      <c r="B146" s="23"/>
      <c r="C146" s="143" t="s">
        <v>174</v>
      </c>
      <c r="D146" s="143" t="s">
        <v>165</v>
      </c>
      <c r="E146" s="144" t="s">
        <v>175</v>
      </c>
      <c r="F146" s="230" t="s">
        <v>176</v>
      </c>
      <c r="G146" s="231"/>
      <c r="H146" s="231"/>
      <c r="I146" s="231"/>
      <c r="J146" s="145" t="s">
        <v>177</v>
      </c>
      <c r="K146" s="146">
        <v>65</v>
      </c>
      <c r="L146" s="232">
        <v>0</v>
      </c>
      <c r="M146" s="231"/>
      <c r="N146" s="233">
        <f>ROUND($L$146*$K$146,2)</f>
        <v>0</v>
      </c>
      <c r="O146" s="231"/>
      <c r="P146" s="231"/>
      <c r="Q146" s="231"/>
      <c r="R146" s="25"/>
      <c r="T146" s="147"/>
      <c r="U146" s="31" t="s">
        <v>43</v>
      </c>
      <c r="V146" s="24"/>
      <c r="W146" s="148">
        <f>$V$146*$K$146</f>
        <v>0</v>
      </c>
      <c r="X146" s="148">
        <v>0.01838</v>
      </c>
      <c r="Y146" s="148">
        <f>$X$146*$K$146</f>
        <v>1.1947</v>
      </c>
      <c r="Z146" s="148">
        <v>0</v>
      </c>
      <c r="AA146" s="149">
        <f>$Z$146*$K$146</f>
        <v>0</v>
      </c>
      <c r="AR146" s="6" t="s">
        <v>91</v>
      </c>
      <c r="AT146" s="6" t="s">
        <v>165</v>
      </c>
      <c r="AU146" s="6" t="s">
        <v>85</v>
      </c>
      <c r="AY146" s="6" t="s">
        <v>163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91</v>
      </c>
      <c r="BM146" s="6" t="s">
        <v>178</v>
      </c>
    </row>
    <row r="147" spans="2:63" s="132" customFormat="1" ht="30.75" customHeight="1">
      <c r="B147" s="133"/>
      <c r="C147" s="134"/>
      <c r="D147" s="142" t="s">
        <v>115</v>
      </c>
      <c r="E147" s="142"/>
      <c r="F147" s="142"/>
      <c r="G147" s="142"/>
      <c r="H147" s="142"/>
      <c r="I147" s="142"/>
      <c r="J147" s="142"/>
      <c r="K147" s="142"/>
      <c r="L147" s="142"/>
      <c r="M147" s="142"/>
      <c r="N147" s="246">
        <f>$BK$147</f>
        <v>0</v>
      </c>
      <c r="O147" s="245"/>
      <c r="P147" s="245"/>
      <c r="Q147" s="245"/>
      <c r="R147" s="136"/>
      <c r="T147" s="137"/>
      <c r="U147" s="134"/>
      <c r="V147" s="134"/>
      <c r="W147" s="138">
        <f>SUM($W$148:$W$152)</f>
        <v>0</v>
      </c>
      <c r="X147" s="134"/>
      <c r="Y147" s="138">
        <f>SUM($Y$148:$Y$152)</f>
        <v>0.0178075</v>
      </c>
      <c r="Z147" s="134"/>
      <c r="AA147" s="139">
        <f>SUM($AA$148:$AA$152)</f>
        <v>1.1949999999999998</v>
      </c>
      <c r="AR147" s="140" t="s">
        <v>22</v>
      </c>
      <c r="AT147" s="140" t="s">
        <v>77</v>
      </c>
      <c r="AU147" s="140" t="s">
        <v>22</v>
      </c>
      <c r="AY147" s="140" t="s">
        <v>163</v>
      </c>
      <c r="BK147" s="141">
        <f>SUM($BK$148:$BK$152)</f>
        <v>0</v>
      </c>
    </row>
    <row r="148" spans="2:65" s="6" customFormat="1" ht="39" customHeight="1">
      <c r="B148" s="23"/>
      <c r="C148" s="143" t="s">
        <v>179</v>
      </c>
      <c r="D148" s="143" t="s">
        <v>165</v>
      </c>
      <c r="E148" s="144" t="s">
        <v>180</v>
      </c>
      <c r="F148" s="230" t="s">
        <v>181</v>
      </c>
      <c r="G148" s="231"/>
      <c r="H148" s="231"/>
      <c r="I148" s="231"/>
      <c r="J148" s="145" t="s">
        <v>168</v>
      </c>
      <c r="K148" s="146">
        <v>71.23</v>
      </c>
      <c r="L148" s="232">
        <v>0</v>
      </c>
      <c r="M148" s="231"/>
      <c r="N148" s="233">
        <f>ROUND($L$148*$K$148,2)</f>
        <v>0</v>
      </c>
      <c r="O148" s="231"/>
      <c r="P148" s="231"/>
      <c r="Q148" s="231"/>
      <c r="R148" s="25"/>
      <c r="T148" s="147"/>
      <c r="U148" s="31" t="s">
        <v>43</v>
      </c>
      <c r="V148" s="24"/>
      <c r="W148" s="148">
        <f>$V$148*$K$148</f>
        <v>0</v>
      </c>
      <c r="X148" s="148">
        <v>0.00021</v>
      </c>
      <c r="Y148" s="148">
        <f>$X$148*$K$148</f>
        <v>0.0149583</v>
      </c>
      <c r="Z148" s="148">
        <v>0</v>
      </c>
      <c r="AA148" s="149">
        <f>$Z$148*$K$148</f>
        <v>0</v>
      </c>
      <c r="AR148" s="6" t="s">
        <v>91</v>
      </c>
      <c r="AT148" s="6" t="s">
        <v>165</v>
      </c>
      <c r="AU148" s="6" t="s">
        <v>85</v>
      </c>
      <c r="AY148" s="6" t="s">
        <v>163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91</v>
      </c>
      <c r="BM148" s="6" t="s">
        <v>182</v>
      </c>
    </row>
    <row r="149" spans="2:65" s="6" customFormat="1" ht="27" customHeight="1">
      <c r="B149" s="23"/>
      <c r="C149" s="143" t="s">
        <v>183</v>
      </c>
      <c r="D149" s="143" t="s">
        <v>165</v>
      </c>
      <c r="E149" s="144" t="s">
        <v>184</v>
      </c>
      <c r="F149" s="230" t="s">
        <v>185</v>
      </c>
      <c r="G149" s="231"/>
      <c r="H149" s="231"/>
      <c r="I149" s="231"/>
      <c r="J149" s="145" t="s">
        <v>168</v>
      </c>
      <c r="K149" s="146">
        <v>71.23</v>
      </c>
      <c r="L149" s="232">
        <v>0</v>
      </c>
      <c r="M149" s="231"/>
      <c r="N149" s="233">
        <f>ROUND($L$149*$K$149,2)</f>
        <v>0</v>
      </c>
      <c r="O149" s="231"/>
      <c r="P149" s="231"/>
      <c r="Q149" s="231"/>
      <c r="R149" s="25"/>
      <c r="T149" s="147"/>
      <c r="U149" s="31" t="s">
        <v>43</v>
      </c>
      <c r="V149" s="24"/>
      <c r="W149" s="148">
        <f>$V$149*$K$149</f>
        <v>0</v>
      </c>
      <c r="X149" s="148">
        <v>4E-05</v>
      </c>
      <c r="Y149" s="148">
        <f>$X$149*$K$149</f>
        <v>0.0028492000000000005</v>
      </c>
      <c r="Z149" s="148">
        <v>0</v>
      </c>
      <c r="AA149" s="149">
        <f>$Z$149*$K$149</f>
        <v>0</v>
      </c>
      <c r="AR149" s="6" t="s">
        <v>91</v>
      </c>
      <c r="AT149" s="6" t="s">
        <v>165</v>
      </c>
      <c r="AU149" s="6" t="s">
        <v>85</v>
      </c>
      <c r="AY149" s="6" t="s">
        <v>163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91</v>
      </c>
      <c r="BM149" s="6" t="s">
        <v>186</v>
      </c>
    </row>
    <row r="150" spans="2:65" s="6" customFormat="1" ht="27" customHeight="1">
      <c r="B150" s="23"/>
      <c r="C150" s="143" t="s">
        <v>187</v>
      </c>
      <c r="D150" s="143" t="s">
        <v>165</v>
      </c>
      <c r="E150" s="144" t="s">
        <v>188</v>
      </c>
      <c r="F150" s="230" t="s">
        <v>189</v>
      </c>
      <c r="G150" s="231"/>
      <c r="H150" s="231"/>
      <c r="I150" s="231"/>
      <c r="J150" s="145" t="s">
        <v>190</v>
      </c>
      <c r="K150" s="146">
        <v>15</v>
      </c>
      <c r="L150" s="232">
        <v>0</v>
      </c>
      <c r="M150" s="231"/>
      <c r="N150" s="233">
        <f>ROUND($L$150*$K$150,2)</f>
        <v>0</v>
      </c>
      <c r="O150" s="231"/>
      <c r="P150" s="231"/>
      <c r="Q150" s="231"/>
      <c r="R150" s="25"/>
      <c r="T150" s="147"/>
      <c r="U150" s="31" t="s">
        <v>43</v>
      </c>
      <c r="V150" s="24"/>
      <c r="W150" s="148">
        <f>$V$150*$K$150</f>
        <v>0</v>
      </c>
      <c r="X150" s="148">
        <v>0</v>
      </c>
      <c r="Y150" s="148">
        <f>$X$150*$K$150</f>
        <v>0</v>
      </c>
      <c r="Z150" s="148">
        <v>0.062</v>
      </c>
      <c r="AA150" s="149">
        <f>$Z$150*$K$150</f>
        <v>0.9299999999999999</v>
      </c>
      <c r="AR150" s="6" t="s">
        <v>91</v>
      </c>
      <c r="AT150" s="6" t="s">
        <v>165</v>
      </c>
      <c r="AU150" s="6" t="s">
        <v>85</v>
      </c>
      <c r="AY150" s="6" t="s">
        <v>163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91</v>
      </c>
      <c r="BM150" s="6" t="s">
        <v>191</v>
      </c>
    </row>
    <row r="151" spans="2:65" s="6" customFormat="1" ht="27" customHeight="1">
      <c r="B151" s="23"/>
      <c r="C151" s="143" t="s">
        <v>192</v>
      </c>
      <c r="D151" s="143" t="s">
        <v>165</v>
      </c>
      <c r="E151" s="144" t="s">
        <v>193</v>
      </c>
      <c r="F151" s="230" t="s">
        <v>194</v>
      </c>
      <c r="G151" s="231"/>
      <c r="H151" s="231"/>
      <c r="I151" s="231"/>
      <c r="J151" s="145" t="s">
        <v>177</v>
      </c>
      <c r="K151" s="146">
        <v>60</v>
      </c>
      <c r="L151" s="232">
        <v>0</v>
      </c>
      <c r="M151" s="231"/>
      <c r="N151" s="233">
        <f>ROUND($L$151*$K$151,2)</f>
        <v>0</v>
      </c>
      <c r="O151" s="231"/>
      <c r="P151" s="231"/>
      <c r="Q151" s="231"/>
      <c r="R151" s="25"/>
      <c r="T151" s="147"/>
      <c r="U151" s="31" t="s">
        <v>43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0.004</v>
      </c>
      <c r="AA151" s="149">
        <f>$Z$151*$K$151</f>
        <v>0.24</v>
      </c>
      <c r="AR151" s="6" t="s">
        <v>91</v>
      </c>
      <c r="AT151" s="6" t="s">
        <v>165</v>
      </c>
      <c r="AU151" s="6" t="s">
        <v>85</v>
      </c>
      <c r="AY151" s="6" t="s">
        <v>163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91</v>
      </c>
      <c r="BM151" s="6" t="s">
        <v>195</v>
      </c>
    </row>
    <row r="152" spans="2:65" s="6" customFormat="1" ht="27" customHeight="1">
      <c r="B152" s="23"/>
      <c r="C152" s="143" t="s">
        <v>196</v>
      </c>
      <c r="D152" s="143" t="s">
        <v>165</v>
      </c>
      <c r="E152" s="144" t="s">
        <v>197</v>
      </c>
      <c r="F152" s="230" t="s">
        <v>198</v>
      </c>
      <c r="G152" s="231"/>
      <c r="H152" s="231"/>
      <c r="I152" s="231"/>
      <c r="J152" s="145" t="s">
        <v>177</v>
      </c>
      <c r="K152" s="146">
        <v>5</v>
      </c>
      <c r="L152" s="232">
        <v>0</v>
      </c>
      <c r="M152" s="231"/>
      <c r="N152" s="233">
        <f>ROUND($L$152*$K$152,2)</f>
        <v>0</v>
      </c>
      <c r="O152" s="231"/>
      <c r="P152" s="231"/>
      <c r="Q152" s="231"/>
      <c r="R152" s="25"/>
      <c r="T152" s="147"/>
      <c r="U152" s="31" t="s">
        <v>43</v>
      </c>
      <c r="V152" s="24"/>
      <c r="W152" s="148">
        <f>$V$152*$K$152</f>
        <v>0</v>
      </c>
      <c r="X152" s="148">
        <v>0</v>
      </c>
      <c r="Y152" s="148">
        <f>$X$152*$K$152</f>
        <v>0</v>
      </c>
      <c r="Z152" s="148">
        <v>0.005</v>
      </c>
      <c r="AA152" s="149">
        <f>$Z$152*$K$152</f>
        <v>0.025</v>
      </c>
      <c r="AR152" s="6" t="s">
        <v>91</v>
      </c>
      <c r="AT152" s="6" t="s">
        <v>165</v>
      </c>
      <c r="AU152" s="6" t="s">
        <v>85</v>
      </c>
      <c r="AY152" s="6" t="s">
        <v>163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ROUND($L$152*$K$152,2)</f>
        <v>0</v>
      </c>
      <c r="BL152" s="6" t="s">
        <v>91</v>
      </c>
      <c r="BM152" s="6" t="s">
        <v>199</v>
      </c>
    </row>
    <row r="153" spans="2:63" s="132" customFormat="1" ht="30.75" customHeight="1">
      <c r="B153" s="133"/>
      <c r="C153" s="134"/>
      <c r="D153" s="142" t="s">
        <v>116</v>
      </c>
      <c r="E153" s="142"/>
      <c r="F153" s="142"/>
      <c r="G153" s="142"/>
      <c r="H153" s="142"/>
      <c r="I153" s="142"/>
      <c r="J153" s="142"/>
      <c r="K153" s="142"/>
      <c r="L153" s="142"/>
      <c r="M153" s="142"/>
      <c r="N153" s="246">
        <f>$BK$153</f>
        <v>0</v>
      </c>
      <c r="O153" s="245"/>
      <c r="P153" s="245"/>
      <c r="Q153" s="245"/>
      <c r="R153" s="136"/>
      <c r="T153" s="137"/>
      <c r="U153" s="134"/>
      <c r="V153" s="134"/>
      <c r="W153" s="138">
        <f>SUM($W$154:$W$157)</f>
        <v>0</v>
      </c>
      <c r="X153" s="134"/>
      <c r="Y153" s="138">
        <f>SUM($Y$154:$Y$157)</f>
        <v>0</v>
      </c>
      <c r="Z153" s="134"/>
      <c r="AA153" s="139">
        <f>SUM($AA$154:$AA$157)</f>
        <v>0</v>
      </c>
      <c r="AR153" s="140" t="s">
        <v>22</v>
      </c>
      <c r="AT153" s="140" t="s">
        <v>77</v>
      </c>
      <c r="AU153" s="140" t="s">
        <v>22</v>
      </c>
      <c r="AY153" s="140" t="s">
        <v>163</v>
      </c>
      <c r="BK153" s="141">
        <f>SUM($BK$154:$BK$157)</f>
        <v>0</v>
      </c>
    </row>
    <row r="154" spans="2:65" s="6" customFormat="1" ht="27" customHeight="1">
      <c r="B154" s="23"/>
      <c r="C154" s="143" t="s">
        <v>200</v>
      </c>
      <c r="D154" s="143" t="s">
        <v>165</v>
      </c>
      <c r="E154" s="144" t="s">
        <v>201</v>
      </c>
      <c r="F154" s="230" t="s">
        <v>202</v>
      </c>
      <c r="G154" s="231"/>
      <c r="H154" s="231"/>
      <c r="I154" s="231"/>
      <c r="J154" s="145" t="s">
        <v>203</v>
      </c>
      <c r="K154" s="146">
        <v>3.2</v>
      </c>
      <c r="L154" s="232">
        <v>0</v>
      </c>
      <c r="M154" s="231"/>
      <c r="N154" s="233">
        <f>ROUND($L$154*$K$154,2)</f>
        <v>0</v>
      </c>
      <c r="O154" s="231"/>
      <c r="P154" s="231"/>
      <c r="Q154" s="231"/>
      <c r="R154" s="25"/>
      <c r="T154" s="147"/>
      <c r="U154" s="31" t="s">
        <v>43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91</v>
      </c>
      <c r="AT154" s="6" t="s">
        <v>165</v>
      </c>
      <c r="AU154" s="6" t="s">
        <v>85</v>
      </c>
      <c r="AY154" s="6" t="s">
        <v>163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91</v>
      </c>
      <c r="BM154" s="6" t="s">
        <v>204</v>
      </c>
    </row>
    <row r="155" spans="2:65" s="6" customFormat="1" ht="27" customHeight="1">
      <c r="B155" s="23"/>
      <c r="C155" s="143" t="s">
        <v>205</v>
      </c>
      <c r="D155" s="143" t="s">
        <v>165</v>
      </c>
      <c r="E155" s="144" t="s">
        <v>206</v>
      </c>
      <c r="F155" s="230" t="s">
        <v>207</v>
      </c>
      <c r="G155" s="231"/>
      <c r="H155" s="231"/>
      <c r="I155" s="231"/>
      <c r="J155" s="145" t="s">
        <v>203</v>
      </c>
      <c r="K155" s="146">
        <v>3.2</v>
      </c>
      <c r="L155" s="232">
        <v>0</v>
      </c>
      <c r="M155" s="231"/>
      <c r="N155" s="233">
        <f>ROUND($L$155*$K$155,2)</f>
        <v>0</v>
      </c>
      <c r="O155" s="231"/>
      <c r="P155" s="231"/>
      <c r="Q155" s="231"/>
      <c r="R155" s="25"/>
      <c r="T155" s="147"/>
      <c r="U155" s="31" t="s">
        <v>43</v>
      </c>
      <c r="V155" s="24"/>
      <c r="W155" s="148">
        <f>$V$155*$K$155</f>
        <v>0</v>
      </c>
      <c r="X155" s="148">
        <v>0</v>
      </c>
      <c r="Y155" s="148">
        <f>$X$155*$K$155</f>
        <v>0</v>
      </c>
      <c r="Z155" s="148">
        <v>0</v>
      </c>
      <c r="AA155" s="149">
        <f>$Z$155*$K$155</f>
        <v>0</v>
      </c>
      <c r="AR155" s="6" t="s">
        <v>91</v>
      </c>
      <c r="AT155" s="6" t="s">
        <v>165</v>
      </c>
      <c r="AU155" s="6" t="s">
        <v>85</v>
      </c>
      <c r="AY155" s="6" t="s">
        <v>163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91</v>
      </c>
      <c r="BM155" s="6" t="s">
        <v>208</v>
      </c>
    </row>
    <row r="156" spans="2:65" s="6" customFormat="1" ht="27" customHeight="1">
      <c r="B156" s="23"/>
      <c r="C156" s="143" t="s">
        <v>209</v>
      </c>
      <c r="D156" s="143" t="s">
        <v>165</v>
      </c>
      <c r="E156" s="144" t="s">
        <v>210</v>
      </c>
      <c r="F156" s="230" t="s">
        <v>211</v>
      </c>
      <c r="G156" s="231"/>
      <c r="H156" s="231"/>
      <c r="I156" s="231"/>
      <c r="J156" s="145" t="s">
        <v>203</v>
      </c>
      <c r="K156" s="146">
        <v>3.2</v>
      </c>
      <c r="L156" s="232">
        <v>0</v>
      </c>
      <c r="M156" s="231"/>
      <c r="N156" s="233">
        <f>ROUND($L$156*$K$156,2)</f>
        <v>0</v>
      </c>
      <c r="O156" s="231"/>
      <c r="P156" s="231"/>
      <c r="Q156" s="231"/>
      <c r="R156" s="25"/>
      <c r="T156" s="147"/>
      <c r="U156" s="31" t="s">
        <v>43</v>
      </c>
      <c r="V156" s="24"/>
      <c r="W156" s="148">
        <f>$V$156*$K$156</f>
        <v>0</v>
      </c>
      <c r="X156" s="148">
        <v>0</v>
      </c>
      <c r="Y156" s="148">
        <f>$X$156*$K$156</f>
        <v>0</v>
      </c>
      <c r="Z156" s="148">
        <v>0</v>
      </c>
      <c r="AA156" s="149">
        <f>$Z$156*$K$156</f>
        <v>0</v>
      </c>
      <c r="AR156" s="6" t="s">
        <v>91</v>
      </c>
      <c r="AT156" s="6" t="s">
        <v>165</v>
      </c>
      <c r="AU156" s="6" t="s">
        <v>85</v>
      </c>
      <c r="AY156" s="6" t="s">
        <v>163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91</v>
      </c>
      <c r="BM156" s="6" t="s">
        <v>212</v>
      </c>
    </row>
    <row r="157" spans="2:65" s="6" customFormat="1" ht="27" customHeight="1">
      <c r="B157" s="23"/>
      <c r="C157" s="143" t="s">
        <v>213</v>
      </c>
      <c r="D157" s="143" t="s">
        <v>165</v>
      </c>
      <c r="E157" s="144" t="s">
        <v>214</v>
      </c>
      <c r="F157" s="230" t="s">
        <v>215</v>
      </c>
      <c r="G157" s="231"/>
      <c r="H157" s="231"/>
      <c r="I157" s="231"/>
      <c r="J157" s="145" t="s">
        <v>203</v>
      </c>
      <c r="K157" s="146">
        <v>3.2</v>
      </c>
      <c r="L157" s="232">
        <v>0</v>
      </c>
      <c r="M157" s="231"/>
      <c r="N157" s="233">
        <f>ROUND($L$157*$K$157,2)</f>
        <v>0</v>
      </c>
      <c r="O157" s="231"/>
      <c r="P157" s="231"/>
      <c r="Q157" s="231"/>
      <c r="R157" s="25"/>
      <c r="T157" s="147"/>
      <c r="U157" s="31" t="s">
        <v>43</v>
      </c>
      <c r="V157" s="24"/>
      <c r="W157" s="148">
        <f>$V$157*$K$157</f>
        <v>0</v>
      </c>
      <c r="X157" s="148">
        <v>0</v>
      </c>
      <c r="Y157" s="148">
        <f>$X$157*$K$157</f>
        <v>0</v>
      </c>
      <c r="Z157" s="148">
        <v>0</v>
      </c>
      <c r="AA157" s="149">
        <f>$Z$157*$K$157</f>
        <v>0</v>
      </c>
      <c r="AR157" s="6" t="s">
        <v>91</v>
      </c>
      <c r="AT157" s="6" t="s">
        <v>165</v>
      </c>
      <c r="AU157" s="6" t="s">
        <v>85</v>
      </c>
      <c r="AY157" s="6" t="s">
        <v>163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91</v>
      </c>
      <c r="BM157" s="6" t="s">
        <v>216</v>
      </c>
    </row>
    <row r="158" spans="2:63" s="132" customFormat="1" ht="30.75" customHeight="1">
      <c r="B158" s="133"/>
      <c r="C158" s="134"/>
      <c r="D158" s="142" t="s">
        <v>117</v>
      </c>
      <c r="E158" s="142"/>
      <c r="F158" s="142"/>
      <c r="G158" s="142"/>
      <c r="H158" s="142"/>
      <c r="I158" s="142"/>
      <c r="J158" s="142"/>
      <c r="K158" s="142"/>
      <c r="L158" s="142"/>
      <c r="M158" s="142"/>
      <c r="N158" s="246">
        <f>$BK$158</f>
        <v>0</v>
      </c>
      <c r="O158" s="245"/>
      <c r="P158" s="245"/>
      <c r="Q158" s="245"/>
      <c r="R158" s="136"/>
      <c r="T158" s="137"/>
      <c r="U158" s="134"/>
      <c r="V158" s="134"/>
      <c r="W158" s="138">
        <f>$W$159</f>
        <v>0</v>
      </c>
      <c r="X158" s="134"/>
      <c r="Y158" s="138">
        <f>$Y$159</f>
        <v>0</v>
      </c>
      <c r="Z158" s="134"/>
      <c r="AA158" s="139">
        <f>$AA$159</f>
        <v>0</v>
      </c>
      <c r="AR158" s="140" t="s">
        <v>22</v>
      </c>
      <c r="AT158" s="140" t="s">
        <v>77</v>
      </c>
      <c r="AU158" s="140" t="s">
        <v>22</v>
      </c>
      <c r="AY158" s="140" t="s">
        <v>163</v>
      </c>
      <c r="BK158" s="141">
        <f>$BK$159</f>
        <v>0</v>
      </c>
    </row>
    <row r="159" spans="2:65" s="6" customFormat="1" ht="15.75" customHeight="1">
      <c r="B159" s="23"/>
      <c r="C159" s="143" t="s">
        <v>217</v>
      </c>
      <c r="D159" s="143" t="s">
        <v>165</v>
      </c>
      <c r="E159" s="144" t="s">
        <v>218</v>
      </c>
      <c r="F159" s="230" t="s">
        <v>219</v>
      </c>
      <c r="G159" s="231"/>
      <c r="H159" s="231"/>
      <c r="I159" s="231"/>
      <c r="J159" s="145" t="s">
        <v>203</v>
      </c>
      <c r="K159" s="146">
        <v>1.562</v>
      </c>
      <c r="L159" s="232">
        <v>0</v>
      </c>
      <c r="M159" s="231"/>
      <c r="N159" s="233">
        <f>ROUND($L$159*$K$159,2)</f>
        <v>0</v>
      </c>
      <c r="O159" s="231"/>
      <c r="P159" s="231"/>
      <c r="Q159" s="231"/>
      <c r="R159" s="25"/>
      <c r="T159" s="147"/>
      <c r="U159" s="31" t="s">
        <v>43</v>
      </c>
      <c r="V159" s="24"/>
      <c r="W159" s="148">
        <f>$V$159*$K$159</f>
        <v>0</v>
      </c>
      <c r="X159" s="148">
        <v>0</v>
      </c>
      <c r="Y159" s="148">
        <f>$X$159*$K$159</f>
        <v>0</v>
      </c>
      <c r="Z159" s="148">
        <v>0</v>
      </c>
      <c r="AA159" s="149">
        <f>$Z$159*$K$159</f>
        <v>0</v>
      </c>
      <c r="AR159" s="6" t="s">
        <v>91</v>
      </c>
      <c r="AT159" s="6" t="s">
        <v>165</v>
      </c>
      <c r="AU159" s="6" t="s">
        <v>85</v>
      </c>
      <c r="AY159" s="6" t="s">
        <v>163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91</v>
      </c>
      <c r="BM159" s="6" t="s">
        <v>220</v>
      </c>
    </row>
    <row r="160" spans="2:63" s="132" customFormat="1" ht="37.5" customHeight="1">
      <c r="B160" s="133"/>
      <c r="C160" s="134"/>
      <c r="D160" s="135" t="s">
        <v>118</v>
      </c>
      <c r="E160" s="135"/>
      <c r="F160" s="135"/>
      <c r="G160" s="135"/>
      <c r="H160" s="135"/>
      <c r="I160" s="135"/>
      <c r="J160" s="135"/>
      <c r="K160" s="135"/>
      <c r="L160" s="135"/>
      <c r="M160" s="135"/>
      <c r="N160" s="226">
        <f>$BK$160</f>
        <v>0</v>
      </c>
      <c r="O160" s="245"/>
      <c r="P160" s="245"/>
      <c r="Q160" s="245"/>
      <c r="R160" s="136"/>
      <c r="T160" s="137"/>
      <c r="U160" s="134"/>
      <c r="V160" s="134"/>
      <c r="W160" s="138">
        <f>$W$161+$W$166+$W$169+$W$171+$W$184+$W$191+$W$195+$W$197+$W$207+$W$210+$W$218+$W$220+$W$229</f>
        <v>0</v>
      </c>
      <c r="X160" s="134"/>
      <c r="Y160" s="138">
        <f>$Y$161+$Y$166+$Y$169+$Y$171+$Y$184+$Y$191+$Y$195+$Y$197+$Y$207+$Y$210+$Y$218+$Y$220+$Y$229</f>
        <v>2.5612252499999997</v>
      </c>
      <c r="Z160" s="134"/>
      <c r="AA160" s="139">
        <f>$AA$161+$AA$166+$AA$169+$AA$171+$AA$184+$AA$191+$AA$195+$AA$197+$AA$207+$AA$210+$AA$218+$AA$220+$AA$229</f>
        <v>0.28344</v>
      </c>
      <c r="AR160" s="140" t="s">
        <v>85</v>
      </c>
      <c r="AT160" s="140" t="s">
        <v>77</v>
      </c>
      <c r="AU160" s="140" t="s">
        <v>78</v>
      </c>
      <c r="AY160" s="140" t="s">
        <v>163</v>
      </c>
      <c r="BK160" s="141">
        <f>$BK$161+$BK$166+$BK$169+$BK$171+$BK$184+$BK$191+$BK$195+$BK$197+$BK$207+$BK$210+$BK$218+$BK$220+$BK$229</f>
        <v>0</v>
      </c>
    </row>
    <row r="161" spans="2:63" s="132" customFormat="1" ht="21" customHeight="1">
      <c r="B161" s="133"/>
      <c r="C161" s="134"/>
      <c r="D161" s="142" t="s">
        <v>119</v>
      </c>
      <c r="E161" s="142"/>
      <c r="F161" s="142"/>
      <c r="G161" s="142"/>
      <c r="H161" s="142"/>
      <c r="I161" s="142"/>
      <c r="J161" s="142"/>
      <c r="K161" s="142"/>
      <c r="L161" s="142"/>
      <c r="M161" s="142"/>
      <c r="N161" s="246">
        <f>$BK$161</f>
        <v>0</v>
      </c>
      <c r="O161" s="245"/>
      <c r="P161" s="245"/>
      <c r="Q161" s="245"/>
      <c r="R161" s="136"/>
      <c r="T161" s="137"/>
      <c r="U161" s="134"/>
      <c r="V161" s="134"/>
      <c r="W161" s="138">
        <f>SUM($W$162:$W$165)</f>
        <v>0</v>
      </c>
      <c r="X161" s="134"/>
      <c r="Y161" s="138">
        <f>SUM($Y$162:$Y$165)</f>
        <v>0.03055</v>
      </c>
      <c r="Z161" s="134"/>
      <c r="AA161" s="139">
        <f>SUM($AA$162:$AA$165)</f>
        <v>0</v>
      </c>
      <c r="AR161" s="140" t="s">
        <v>85</v>
      </c>
      <c r="AT161" s="140" t="s">
        <v>77</v>
      </c>
      <c r="AU161" s="140" t="s">
        <v>22</v>
      </c>
      <c r="AY161" s="140" t="s">
        <v>163</v>
      </c>
      <c r="BK161" s="141">
        <f>SUM($BK$162:$BK$165)</f>
        <v>0</v>
      </c>
    </row>
    <row r="162" spans="2:65" s="6" customFormat="1" ht="15.75" customHeight="1">
      <c r="B162" s="23"/>
      <c r="C162" s="143" t="s">
        <v>221</v>
      </c>
      <c r="D162" s="143" t="s">
        <v>165</v>
      </c>
      <c r="E162" s="144" t="s">
        <v>222</v>
      </c>
      <c r="F162" s="230" t="s">
        <v>223</v>
      </c>
      <c r="G162" s="231"/>
      <c r="H162" s="231"/>
      <c r="I162" s="231"/>
      <c r="J162" s="145" t="s">
        <v>168</v>
      </c>
      <c r="K162" s="146">
        <v>5</v>
      </c>
      <c r="L162" s="232">
        <v>0</v>
      </c>
      <c r="M162" s="231"/>
      <c r="N162" s="233">
        <f>ROUND($L$162*$K$162,2)</f>
        <v>0</v>
      </c>
      <c r="O162" s="231"/>
      <c r="P162" s="231"/>
      <c r="Q162" s="231"/>
      <c r="R162" s="25"/>
      <c r="T162" s="147"/>
      <c r="U162" s="31" t="s">
        <v>43</v>
      </c>
      <c r="V162" s="24"/>
      <c r="W162" s="148">
        <f>$V$162*$K$162</f>
        <v>0</v>
      </c>
      <c r="X162" s="148">
        <v>0.00611</v>
      </c>
      <c r="Y162" s="148">
        <f>$X$162*$K$162</f>
        <v>0.03055</v>
      </c>
      <c r="Z162" s="148">
        <v>0</v>
      </c>
      <c r="AA162" s="149">
        <f>$Z$162*$K$162</f>
        <v>0</v>
      </c>
      <c r="AR162" s="6" t="s">
        <v>224</v>
      </c>
      <c r="AT162" s="6" t="s">
        <v>165</v>
      </c>
      <c r="AU162" s="6" t="s">
        <v>85</v>
      </c>
      <c r="AY162" s="6" t="s">
        <v>163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224</v>
      </c>
      <c r="BM162" s="6" t="s">
        <v>225</v>
      </c>
    </row>
    <row r="163" spans="2:51" s="6" customFormat="1" ht="18.75" customHeight="1">
      <c r="B163" s="150"/>
      <c r="C163" s="151"/>
      <c r="D163" s="151"/>
      <c r="E163" s="151"/>
      <c r="F163" s="234" t="s">
        <v>226</v>
      </c>
      <c r="G163" s="235"/>
      <c r="H163" s="235"/>
      <c r="I163" s="235"/>
      <c r="J163" s="151"/>
      <c r="K163" s="152">
        <v>5</v>
      </c>
      <c r="L163" s="151"/>
      <c r="M163" s="151"/>
      <c r="N163" s="151"/>
      <c r="O163" s="151"/>
      <c r="P163" s="151"/>
      <c r="Q163" s="151"/>
      <c r="R163" s="153"/>
      <c r="T163" s="154"/>
      <c r="U163" s="151"/>
      <c r="V163" s="151"/>
      <c r="W163" s="151"/>
      <c r="X163" s="151"/>
      <c r="Y163" s="151"/>
      <c r="Z163" s="151"/>
      <c r="AA163" s="155"/>
      <c r="AT163" s="156" t="s">
        <v>227</v>
      </c>
      <c r="AU163" s="156" t="s">
        <v>85</v>
      </c>
      <c r="AV163" s="156" t="s">
        <v>85</v>
      </c>
      <c r="AW163" s="156" t="s">
        <v>112</v>
      </c>
      <c r="AX163" s="156" t="s">
        <v>78</v>
      </c>
      <c r="AY163" s="156" t="s">
        <v>163</v>
      </c>
    </row>
    <row r="164" spans="2:51" s="6" customFormat="1" ht="18.75" customHeight="1">
      <c r="B164" s="157"/>
      <c r="C164" s="158"/>
      <c r="D164" s="158"/>
      <c r="E164" s="158"/>
      <c r="F164" s="236" t="s">
        <v>228</v>
      </c>
      <c r="G164" s="237"/>
      <c r="H164" s="237"/>
      <c r="I164" s="237"/>
      <c r="J164" s="158"/>
      <c r="K164" s="159">
        <v>5</v>
      </c>
      <c r="L164" s="158"/>
      <c r="M164" s="158"/>
      <c r="N164" s="158"/>
      <c r="O164" s="158"/>
      <c r="P164" s="158"/>
      <c r="Q164" s="158"/>
      <c r="R164" s="160"/>
      <c r="T164" s="161"/>
      <c r="U164" s="158"/>
      <c r="V164" s="158"/>
      <c r="W164" s="158"/>
      <c r="X164" s="158"/>
      <c r="Y164" s="158"/>
      <c r="Z164" s="158"/>
      <c r="AA164" s="162"/>
      <c r="AT164" s="163" t="s">
        <v>227</v>
      </c>
      <c r="AU164" s="163" t="s">
        <v>85</v>
      </c>
      <c r="AV164" s="163" t="s">
        <v>91</v>
      </c>
      <c r="AW164" s="163" t="s">
        <v>112</v>
      </c>
      <c r="AX164" s="163" t="s">
        <v>22</v>
      </c>
      <c r="AY164" s="163" t="s">
        <v>163</v>
      </c>
    </row>
    <row r="165" spans="2:65" s="6" customFormat="1" ht="27" customHeight="1">
      <c r="B165" s="23"/>
      <c r="C165" s="143" t="s">
        <v>229</v>
      </c>
      <c r="D165" s="143" t="s">
        <v>165</v>
      </c>
      <c r="E165" s="144" t="s">
        <v>230</v>
      </c>
      <c r="F165" s="230" t="s">
        <v>231</v>
      </c>
      <c r="G165" s="231"/>
      <c r="H165" s="231"/>
      <c r="I165" s="231"/>
      <c r="J165" s="145" t="s">
        <v>232</v>
      </c>
      <c r="K165" s="164">
        <v>0</v>
      </c>
      <c r="L165" s="232">
        <v>0</v>
      </c>
      <c r="M165" s="231"/>
      <c r="N165" s="233">
        <f>ROUND($L$165*$K$165,2)</f>
        <v>0</v>
      </c>
      <c r="O165" s="231"/>
      <c r="P165" s="231"/>
      <c r="Q165" s="231"/>
      <c r="R165" s="25"/>
      <c r="T165" s="147"/>
      <c r="U165" s="31" t="s">
        <v>43</v>
      </c>
      <c r="V165" s="24"/>
      <c r="W165" s="148">
        <f>$V$165*$K$165</f>
        <v>0</v>
      </c>
      <c r="X165" s="148">
        <v>0</v>
      </c>
      <c r="Y165" s="148">
        <f>$X$165*$K$165</f>
        <v>0</v>
      </c>
      <c r="Z165" s="148">
        <v>0</v>
      </c>
      <c r="AA165" s="149">
        <f>$Z$165*$K$165</f>
        <v>0</v>
      </c>
      <c r="AR165" s="6" t="s">
        <v>224</v>
      </c>
      <c r="AT165" s="6" t="s">
        <v>165</v>
      </c>
      <c r="AU165" s="6" t="s">
        <v>85</v>
      </c>
      <c r="AY165" s="6" t="s">
        <v>163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224</v>
      </c>
      <c r="BM165" s="6" t="s">
        <v>233</v>
      </c>
    </row>
    <row r="166" spans="2:63" s="132" customFormat="1" ht="30.75" customHeight="1">
      <c r="B166" s="133"/>
      <c r="C166" s="134"/>
      <c r="D166" s="142" t="s">
        <v>120</v>
      </c>
      <c r="E166" s="142"/>
      <c r="F166" s="142"/>
      <c r="G166" s="142"/>
      <c r="H166" s="142"/>
      <c r="I166" s="142"/>
      <c r="J166" s="142"/>
      <c r="K166" s="142"/>
      <c r="L166" s="142"/>
      <c r="M166" s="142"/>
      <c r="N166" s="246">
        <f>$BK$166</f>
        <v>0</v>
      </c>
      <c r="O166" s="245"/>
      <c r="P166" s="245"/>
      <c r="Q166" s="245"/>
      <c r="R166" s="136"/>
      <c r="T166" s="137"/>
      <c r="U166" s="134"/>
      <c r="V166" s="134"/>
      <c r="W166" s="138">
        <f>SUM($W$167:$W$168)</f>
        <v>0</v>
      </c>
      <c r="X166" s="134"/>
      <c r="Y166" s="138">
        <f>SUM($Y$167:$Y$168)</f>
        <v>0.006659999999999999</v>
      </c>
      <c r="Z166" s="134"/>
      <c r="AA166" s="139">
        <f>SUM($AA$167:$AA$168)</f>
        <v>0</v>
      </c>
      <c r="AR166" s="140" t="s">
        <v>85</v>
      </c>
      <c r="AT166" s="140" t="s">
        <v>77</v>
      </c>
      <c r="AU166" s="140" t="s">
        <v>22</v>
      </c>
      <c r="AY166" s="140" t="s">
        <v>163</v>
      </c>
      <c r="BK166" s="141">
        <f>SUM($BK$167:$BK$168)</f>
        <v>0</v>
      </c>
    </row>
    <row r="167" spans="2:65" s="6" customFormat="1" ht="27" customHeight="1">
      <c r="B167" s="23"/>
      <c r="C167" s="143" t="s">
        <v>234</v>
      </c>
      <c r="D167" s="143" t="s">
        <v>165</v>
      </c>
      <c r="E167" s="144" t="s">
        <v>235</v>
      </c>
      <c r="F167" s="230" t="s">
        <v>236</v>
      </c>
      <c r="G167" s="231"/>
      <c r="H167" s="231"/>
      <c r="I167" s="231"/>
      <c r="J167" s="145" t="s">
        <v>237</v>
      </c>
      <c r="K167" s="146">
        <v>1</v>
      </c>
      <c r="L167" s="232">
        <v>0</v>
      </c>
      <c r="M167" s="231"/>
      <c r="N167" s="233">
        <f>ROUND($L$167*$K$167,2)</f>
        <v>0</v>
      </c>
      <c r="O167" s="231"/>
      <c r="P167" s="231"/>
      <c r="Q167" s="231"/>
      <c r="R167" s="25"/>
      <c r="T167" s="147"/>
      <c r="U167" s="31" t="s">
        <v>43</v>
      </c>
      <c r="V167" s="24"/>
      <c r="W167" s="148">
        <f>$V$167*$K$167</f>
        <v>0</v>
      </c>
      <c r="X167" s="148">
        <v>0.00482</v>
      </c>
      <c r="Y167" s="148">
        <f>$X$167*$K$167</f>
        <v>0.00482</v>
      </c>
      <c r="Z167" s="148">
        <v>0</v>
      </c>
      <c r="AA167" s="149">
        <f>$Z$167*$K$167</f>
        <v>0</v>
      </c>
      <c r="AR167" s="6" t="s">
        <v>224</v>
      </c>
      <c r="AT167" s="6" t="s">
        <v>165</v>
      </c>
      <c r="AU167" s="6" t="s">
        <v>85</v>
      </c>
      <c r="AY167" s="6" t="s">
        <v>163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22</v>
      </c>
      <c r="BK167" s="93">
        <f>ROUND($L$167*$K$167,2)</f>
        <v>0</v>
      </c>
      <c r="BL167" s="6" t="s">
        <v>224</v>
      </c>
      <c r="BM167" s="6" t="s">
        <v>238</v>
      </c>
    </row>
    <row r="168" spans="2:65" s="6" customFormat="1" ht="27" customHeight="1">
      <c r="B168" s="23"/>
      <c r="C168" s="143" t="s">
        <v>239</v>
      </c>
      <c r="D168" s="143" t="s">
        <v>165</v>
      </c>
      <c r="E168" s="144" t="s">
        <v>240</v>
      </c>
      <c r="F168" s="230" t="s">
        <v>241</v>
      </c>
      <c r="G168" s="231"/>
      <c r="H168" s="231"/>
      <c r="I168" s="231"/>
      <c r="J168" s="145" t="s">
        <v>237</v>
      </c>
      <c r="K168" s="146">
        <v>1</v>
      </c>
      <c r="L168" s="232">
        <v>0</v>
      </c>
      <c r="M168" s="231"/>
      <c r="N168" s="233">
        <f>ROUND($L$168*$K$168,2)</f>
        <v>0</v>
      </c>
      <c r="O168" s="231"/>
      <c r="P168" s="231"/>
      <c r="Q168" s="231"/>
      <c r="R168" s="25"/>
      <c r="T168" s="147"/>
      <c r="U168" s="31" t="s">
        <v>43</v>
      </c>
      <c r="V168" s="24"/>
      <c r="W168" s="148">
        <f>$V$168*$K$168</f>
        <v>0</v>
      </c>
      <c r="X168" s="148">
        <v>0.00184</v>
      </c>
      <c r="Y168" s="148">
        <f>$X$168*$K$168</f>
        <v>0.00184</v>
      </c>
      <c r="Z168" s="148">
        <v>0</v>
      </c>
      <c r="AA168" s="149">
        <f>$Z$168*$K$168</f>
        <v>0</v>
      </c>
      <c r="AR168" s="6" t="s">
        <v>224</v>
      </c>
      <c r="AT168" s="6" t="s">
        <v>165</v>
      </c>
      <c r="AU168" s="6" t="s">
        <v>85</v>
      </c>
      <c r="AY168" s="6" t="s">
        <v>163</v>
      </c>
      <c r="BE168" s="93">
        <f>IF($U$168="základní",$N$168,0)</f>
        <v>0</v>
      </c>
      <c r="BF168" s="93">
        <f>IF($U$168="snížená",$N$168,0)</f>
        <v>0</v>
      </c>
      <c r="BG168" s="93">
        <f>IF($U$168="zákl. přenesená",$N$168,0)</f>
        <v>0</v>
      </c>
      <c r="BH168" s="93">
        <f>IF($U$168="sníž. přenesená",$N$168,0)</f>
        <v>0</v>
      </c>
      <c r="BI168" s="93">
        <f>IF($U$168="nulová",$N$168,0)</f>
        <v>0</v>
      </c>
      <c r="BJ168" s="6" t="s">
        <v>22</v>
      </c>
      <c r="BK168" s="93">
        <f>ROUND($L$168*$K$168,2)</f>
        <v>0</v>
      </c>
      <c r="BL168" s="6" t="s">
        <v>224</v>
      </c>
      <c r="BM168" s="6" t="s">
        <v>242</v>
      </c>
    </row>
    <row r="169" spans="2:63" s="132" customFormat="1" ht="30.75" customHeight="1">
      <c r="B169" s="133"/>
      <c r="C169" s="134"/>
      <c r="D169" s="142" t="s">
        <v>121</v>
      </c>
      <c r="E169" s="142"/>
      <c r="F169" s="142"/>
      <c r="G169" s="142"/>
      <c r="H169" s="142"/>
      <c r="I169" s="142"/>
      <c r="J169" s="142"/>
      <c r="K169" s="142"/>
      <c r="L169" s="142"/>
      <c r="M169" s="142"/>
      <c r="N169" s="246">
        <f>$BK$169</f>
        <v>0</v>
      </c>
      <c r="O169" s="245"/>
      <c r="P169" s="245"/>
      <c r="Q169" s="245"/>
      <c r="R169" s="136"/>
      <c r="T169" s="137"/>
      <c r="U169" s="134"/>
      <c r="V169" s="134"/>
      <c r="W169" s="138">
        <f>$W$170</f>
        <v>0</v>
      </c>
      <c r="X169" s="134"/>
      <c r="Y169" s="138">
        <f>$Y$170</f>
        <v>0</v>
      </c>
      <c r="Z169" s="134"/>
      <c r="AA169" s="139">
        <f>$AA$170</f>
        <v>0</v>
      </c>
      <c r="AR169" s="140" t="s">
        <v>85</v>
      </c>
      <c r="AT169" s="140" t="s">
        <v>77</v>
      </c>
      <c r="AU169" s="140" t="s">
        <v>22</v>
      </c>
      <c r="AY169" s="140" t="s">
        <v>163</v>
      </c>
      <c r="BK169" s="141">
        <f>$BK$170</f>
        <v>0</v>
      </c>
    </row>
    <row r="170" spans="2:65" s="6" customFormat="1" ht="27" customHeight="1">
      <c r="B170" s="23"/>
      <c r="C170" s="143" t="s">
        <v>243</v>
      </c>
      <c r="D170" s="143" t="s">
        <v>165</v>
      </c>
      <c r="E170" s="144" t="s">
        <v>244</v>
      </c>
      <c r="F170" s="230" t="s">
        <v>245</v>
      </c>
      <c r="G170" s="231"/>
      <c r="H170" s="231"/>
      <c r="I170" s="231"/>
      <c r="J170" s="145" t="s">
        <v>190</v>
      </c>
      <c r="K170" s="146">
        <v>1</v>
      </c>
      <c r="L170" s="232">
        <v>0</v>
      </c>
      <c r="M170" s="231"/>
      <c r="N170" s="233">
        <f>ROUND($L$170*$K$170,2)</f>
        <v>0</v>
      </c>
      <c r="O170" s="231"/>
      <c r="P170" s="231"/>
      <c r="Q170" s="231"/>
      <c r="R170" s="25"/>
      <c r="T170" s="147"/>
      <c r="U170" s="31" t="s">
        <v>43</v>
      </c>
      <c r="V170" s="24"/>
      <c r="W170" s="148">
        <f>$V$170*$K$170</f>
        <v>0</v>
      </c>
      <c r="X170" s="148">
        <v>0</v>
      </c>
      <c r="Y170" s="148">
        <f>$X$170*$K$170</f>
        <v>0</v>
      </c>
      <c r="Z170" s="148">
        <v>0</v>
      </c>
      <c r="AA170" s="149">
        <f>$Z$170*$K$170</f>
        <v>0</v>
      </c>
      <c r="AR170" s="6" t="s">
        <v>224</v>
      </c>
      <c r="AT170" s="6" t="s">
        <v>165</v>
      </c>
      <c r="AU170" s="6" t="s">
        <v>85</v>
      </c>
      <c r="AY170" s="6" t="s">
        <v>163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224</v>
      </c>
      <c r="BM170" s="6" t="s">
        <v>246</v>
      </c>
    </row>
    <row r="171" spans="2:63" s="132" customFormat="1" ht="30.75" customHeight="1">
      <c r="B171" s="133"/>
      <c r="C171" s="134"/>
      <c r="D171" s="142" t="s">
        <v>122</v>
      </c>
      <c r="E171" s="142"/>
      <c r="F171" s="142"/>
      <c r="G171" s="142"/>
      <c r="H171" s="142"/>
      <c r="I171" s="142"/>
      <c r="J171" s="142"/>
      <c r="K171" s="142"/>
      <c r="L171" s="142"/>
      <c r="M171" s="142"/>
      <c r="N171" s="246">
        <f>$BK$171</f>
        <v>0</v>
      </c>
      <c r="O171" s="245"/>
      <c r="P171" s="245"/>
      <c r="Q171" s="245"/>
      <c r="R171" s="136"/>
      <c r="T171" s="137"/>
      <c r="U171" s="134"/>
      <c r="V171" s="134"/>
      <c r="W171" s="138">
        <f>SUM($W$172:$W$183)</f>
        <v>0</v>
      </c>
      <c r="X171" s="134"/>
      <c r="Y171" s="138">
        <f>SUM($Y$172:$Y$183)</f>
        <v>0.102</v>
      </c>
      <c r="Z171" s="134"/>
      <c r="AA171" s="139">
        <f>SUM($AA$172:$AA$183)</f>
        <v>0</v>
      </c>
      <c r="AR171" s="140" t="s">
        <v>85</v>
      </c>
      <c r="AT171" s="140" t="s">
        <v>77</v>
      </c>
      <c r="AU171" s="140" t="s">
        <v>22</v>
      </c>
      <c r="AY171" s="140" t="s">
        <v>163</v>
      </c>
      <c r="BK171" s="141">
        <f>SUM($BK$172:$BK$183)</f>
        <v>0</v>
      </c>
    </row>
    <row r="172" spans="2:65" s="6" customFormat="1" ht="15.75" customHeight="1">
      <c r="B172" s="23"/>
      <c r="C172" s="143" t="s">
        <v>247</v>
      </c>
      <c r="D172" s="143" t="s">
        <v>165</v>
      </c>
      <c r="E172" s="144" t="s">
        <v>248</v>
      </c>
      <c r="F172" s="230" t="s">
        <v>249</v>
      </c>
      <c r="G172" s="231"/>
      <c r="H172" s="231"/>
      <c r="I172" s="231"/>
      <c r="J172" s="145" t="s">
        <v>190</v>
      </c>
      <c r="K172" s="146">
        <v>2</v>
      </c>
      <c r="L172" s="232">
        <v>0</v>
      </c>
      <c r="M172" s="231"/>
      <c r="N172" s="233">
        <f>ROUND($L$172*$K$172,2)</f>
        <v>0</v>
      </c>
      <c r="O172" s="231"/>
      <c r="P172" s="231"/>
      <c r="Q172" s="231"/>
      <c r="R172" s="25"/>
      <c r="T172" s="147"/>
      <c r="U172" s="31" t="s">
        <v>43</v>
      </c>
      <c r="V172" s="24"/>
      <c r="W172" s="148">
        <f>$V$172*$K$172</f>
        <v>0</v>
      </c>
      <c r="X172" s="148">
        <v>0</v>
      </c>
      <c r="Y172" s="148">
        <f>$X$172*$K$172</f>
        <v>0</v>
      </c>
      <c r="Z172" s="148">
        <v>0</v>
      </c>
      <c r="AA172" s="149">
        <f>$Z$172*$K$172</f>
        <v>0</v>
      </c>
      <c r="AR172" s="6" t="s">
        <v>224</v>
      </c>
      <c r="AT172" s="6" t="s">
        <v>165</v>
      </c>
      <c r="AU172" s="6" t="s">
        <v>85</v>
      </c>
      <c r="AY172" s="6" t="s">
        <v>163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224</v>
      </c>
      <c r="BM172" s="6" t="s">
        <v>250</v>
      </c>
    </row>
    <row r="173" spans="2:65" s="6" customFormat="1" ht="15.75" customHeight="1">
      <c r="B173" s="23"/>
      <c r="C173" s="165" t="s">
        <v>251</v>
      </c>
      <c r="D173" s="165" t="s">
        <v>252</v>
      </c>
      <c r="E173" s="166" t="s">
        <v>253</v>
      </c>
      <c r="F173" s="238" t="s">
        <v>254</v>
      </c>
      <c r="G173" s="239"/>
      <c r="H173" s="239"/>
      <c r="I173" s="239"/>
      <c r="J173" s="167" t="s">
        <v>190</v>
      </c>
      <c r="K173" s="168">
        <v>2</v>
      </c>
      <c r="L173" s="240">
        <v>0</v>
      </c>
      <c r="M173" s="239"/>
      <c r="N173" s="241">
        <f>ROUND($L$173*$K$173,2)</f>
        <v>0</v>
      </c>
      <c r="O173" s="231"/>
      <c r="P173" s="231"/>
      <c r="Q173" s="231"/>
      <c r="R173" s="25"/>
      <c r="T173" s="147"/>
      <c r="U173" s="31" t="s">
        <v>43</v>
      </c>
      <c r="V173" s="24"/>
      <c r="W173" s="148">
        <f>$V$173*$K$173</f>
        <v>0</v>
      </c>
      <c r="X173" s="148">
        <v>0.006</v>
      </c>
      <c r="Y173" s="148">
        <f>$X$173*$K$173</f>
        <v>0.012</v>
      </c>
      <c r="Z173" s="148">
        <v>0</v>
      </c>
      <c r="AA173" s="149">
        <f>$Z$173*$K$173</f>
        <v>0</v>
      </c>
      <c r="AR173" s="6" t="s">
        <v>255</v>
      </c>
      <c r="AT173" s="6" t="s">
        <v>252</v>
      </c>
      <c r="AU173" s="6" t="s">
        <v>85</v>
      </c>
      <c r="AY173" s="6" t="s">
        <v>163</v>
      </c>
      <c r="BE173" s="93">
        <f>IF($U$173="základní",$N$173,0)</f>
        <v>0</v>
      </c>
      <c r="BF173" s="93">
        <f>IF($U$173="snížená",$N$173,0)</f>
        <v>0</v>
      </c>
      <c r="BG173" s="93">
        <f>IF($U$173="zákl. přenesená",$N$173,0)</f>
        <v>0</v>
      </c>
      <c r="BH173" s="93">
        <f>IF($U$173="sníž. přenesená",$N$173,0)</f>
        <v>0</v>
      </c>
      <c r="BI173" s="93">
        <f>IF($U$173="nulová",$N$173,0)</f>
        <v>0</v>
      </c>
      <c r="BJ173" s="6" t="s">
        <v>22</v>
      </c>
      <c r="BK173" s="93">
        <f>ROUND($L$173*$K$173,2)</f>
        <v>0</v>
      </c>
      <c r="BL173" s="6" t="s">
        <v>224</v>
      </c>
      <c r="BM173" s="6" t="s">
        <v>256</v>
      </c>
    </row>
    <row r="174" spans="2:65" s="6" customFormat="1" ht="15.75" customHeight="1">
      <c r="B174" s="23"/>
      <c r="C174" s="143" t="s">
        <v>257</v>
      </c>
      <c r="D174" s="143" t="s">
        <v>165</v>
      </c>
      <c r="E174" s="144" t="s">
        <v>258</v>
      </c>
      <c r="F174" s="230" t="s">
        <v>259</v>
      </c>
      <c r="G174" s="231"/>
      <c r="H174" s="231"/>
      <c r="I174" s="231"/>
      <c r="J174" s="145" t="s">
        <v>190</v>
      </c>
      <c r="K174" s="146">
        <v>15</v>
      </c>
      <c r="L174" s="232">
        <v>0</v>
      </c>
      <c r="M174" s="231"/>
      <c r="N174" s="233">
        <f>ROUND($L$174*$K$174,2)</f>
        <v>0</v>
      </c>
      <c r="O174" s="231"/>
      <c r="P174" s="231"/>
      <c r="Q174" s="231"/>
      <c r="R174" s="25"/>
      <c r="T174" s="147"/>
      <c r="U174" s="31" t="s">
        <v>43</v>
      </c>
      <c r="V174" s="24"/>
      <c r="W174" s="148">
        <f>$V$174*$K$174</f>
        <v>0</v>
      </c>
      <c r="X174" s="148">
        <v>0</v>
      </c>
      <c r="Y174" s="148">
        <f>$X$174*$K$174</f>
        <v>0</v>
      </c>
      <c r="Z174" s="148">
        <v>0</v>
      </c>
      <c r="AA174" s="149">
        <f>$Z$174*$K$174</f>
        <v>0</v>
      </c>
      <c r="AR174" s="6" t="s">
        <v>224</v>
      </c>
      <c r="AT174" s="6" t="s">
        <v>165</v>
      </c>
      <c r="AU174" s="6" t="s">
        <v>85</v>
      </c>
      <c r="AY174" s="6" t="s">
        <v>163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224</v>
      </c>
      <c r="BM174" s="6" t="s">
        <v>260</v>
      </c>
    </row>
    <row r="175" spans="2:65" s="6" customFormat="1" ht="15.75" customHeight="1">
      <c r="B175" s="23"/>
      <c r="C175" s="165" t="s">
        <v>261</v>
      </c>
      <c r="D175" s="165" t="s">
        <v>252</v>
      </c>
      <c r="E175" s="166" t="s">
        <v>262</v>
      </c>
      <c r="F175" s="238" t="s">
        <v>263</v>
      </c>
      <c r="G175" s="239"/>
      <c r="H175" s="239"/>
      <c r="I175" s="239"/>
      <c r="J175" s="167" t="s">
        <v>190</v>
      </c>
      <c r="K175" s="168">
        <v>1</v>
      </c>
      <c r="L175" s="240">
        <v>0</v>
      </c>
      <c r="M175" s="239"/>
      <c r="N175" s="241">
        <f>ROUND($L$175*$K$175,2)</f>
        <v>0</v>
      </c>
      <c r="O175" s="231"/>
      <c r="P175" s="231"/>
      <c r="Q175" s="231"/>
      <c r="R175" s="25"/>
      <c r="T175" s="147"/>
      <c r="U175" s="31" t="s">
        <v>43</v>
      </c>
      <c r="V175" s="24"/>
      <c r="W175" s="148">
        <f>$V$175*$K$175</f>
        <v>0</v>
      </c>
      <c r="X175" s="148">
        <v>0.006</v>
      </c>
      <c r="Y175" s="148">
        <f>$X$175*$K$175</f>
        <v>0.006</v>
      </c>
      <c r="Z175" s="148">
        <v>0</v>
      </c>
      <c r="AA175" s="149">
        <f>$Z$175*$K$175</f>
        <v>0</v>
      </c>
      <c r="AR175" s="6" t="s">
        <v>255</v>
      </c>
      <c r="AT175" s="6" t="s">
        <v>252</v>
      </c>
      <c r="AU175" s="6" t="s">
        <v>85</v>
      </c>
      <c r="AY175" s="6" t="s">
        <v>163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224</v>
      </c>
      <c r="BM175" s="6" t="s">
        <v>264</v>
      </c>
    </row>
    <row r="176" spans="2:65" s="6" customFormat="1" ht="15.75" customHeight="1">
      <c r="B176" s="23"/>
      <c r="C176" s="165" t="s">
        <v>265</v>
      </c>
      <c r="D176" s="165" t="s">
        <v>252</v>
      </c>
      <c r="E176" s="166" t="s">
        <v>266</v>
      </c>
      <c r="F176" s="238" t="s">
        <v>267</v>
      </c>
      <c r="G176" s="239"/>
      <c r="H176" s="239"/>
      <c r="I176" s="239"/>
      <c r="J176" s="167" t="s">
        <v>190</v>
      </c>
      <c r="K176" s="168">
        <v>1</v>
      </c>
      <c r="L176" s="240">
        <v>0</v>
      </c>
      <c r="M176" s="239"/>
      <c r="N176" s="241">
        <f>ROUND($L$176*$K$176,2)</f>
        <v>0</v>
      </c>
      <c r="O176" s="231"/>
      <c r="P176" s="231"/>
      <c r="Q176" s="231"/>
      <c r="R176" s="25"/>
      <c r="T176" s="147"/>
      <c r="U176" s="31" t="s">
        <v>43</v>
      </c>
      <c r="V176" s="24"/>
      <c r="W176" s="148">
        <f>$V$176*$K$176</f>
        <v>0</v>
      </c>
      <c r="X176" s="148">
        <v>0.006</v>
      </c>
      <c r="Y176" s="148">
        <f>$X$176*$K$176</f>
        <v>0.006</v>
      </c>
      <c r="Z176" s="148">
        <v>0</v>
      </c>
      <c r="AA176" s="149">
        <f>$Z$176*$K$176</f>
        <v>0</v>
      </c>
      <c r="AR176" s="6" t="s">
        <v>255</v>
      </c>
      <c r="AT176" s="6" t="s">
        <v>252</v>
      </c>
      <c r="AU176" s="6" t="s">
        <v>85</v>
      </c>
      <c r="AY176" s="6" t="s">
        <v>163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ROUND($L$176*$K$176,2)</f>
        <v>0</v>
      </c>
      <c r="BL176" s="6" t="s">
        <v>224</v>
      </c>
      <c r="BM176" s="6" t="s">
        <v>268</v>
      </c>
    </row>
    <row r="177" spans="2:65" s="6" customFormat="1" ht="15.75" customHeight="1">
      <c r="B177" s="23"/>
      <c r="C177" s="165" t="s">
        <v>269</v>
      </c>
      <c r="D177" s="165" t="s">
        <v>252</v>
      </c>
      <c r="E177" s="166" t="s">
        <v>270</v>
      </c>
      <c r="F177" s="238" t="s">
        <v>271</v>
      </c>
      <c r="G177" s="239"/>
      <c r="H177" s="239"/>
      <c r="I177" s="239"/>
      <c r="J177" s="167" t="s">
        <v>190</v>
      </c>
      <c r="K177" s="168">
        <v>1</v>
      </c>
      <c r="L177" s="240">
        <v>0</v>
      </c>
      <c r="M177" s="239"/>
      <c r="N177" s="241">
        <f>ROUND($L$177*$K$177,2)</f>
        <v>0</v>
      </c>
      <c r="O177" s="231"/>
      <c r="P177" s="231"/>
      <c r="Q177" s="231"/>
      <c r="R177" s="25"/>
      <c r="T177" s="147"/>
      <c r="U177" s="31" t="s">
        <v>43</v>
      </c>
      <c r="V177" s="24"/>
      <c r="W177" s="148">
        <f>$V$177*$K$177</f>
        <v>0</v>
      </c>
      <c r="X177" s="148">
        <v>0.006</v>
      </c>
      <c r="Y177" s="148">
        <f>$X$177*$K$177</f>
        <v>0.006</v>
      </c>
      <c r="Z177" s="148">
        <v>0</v>
      </c>
      <c r="AA177" s="149">
        <f>$Z$177*$K$177</f>
        <v>0</v>
      </c>
      <c r="AR177" s="6" t="s">
        <v>255</v>
      </c>
      <c r="AT177" s="6" t="s">
        <v>252</v>
      </c>
      <c r="AU177" s="6" t="s">
        <v>85</v>
      </c>
      <c r="AY177" s="6" t="s">
        <v>163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224</v>
      </c>
      <c r="BM177" s="6" t="s">
        <v>272</v>
      </c>
    </row>
    <row r="178" spans="2:65" s="6" customFormat="1" ht="15.75" customHeight="1">
      <c r="B178" s="23"/>
      <c r="C178" s="165" t="s">
        <v>273</v>
      </c>
      <c r="D178" s="165" t="s">
        <v>252</v>
      </c>
      <c r="E178" s="166" t="s">
        <v>274</v>
      </c>
      <c r="F178" s="238" t="s">
        <v>275</v>
      </c>
      <c r="G178" s="239"/>
      <c r="H178" s="239"/>
      <c r="I178" s="239"/>
      <c r="J178" s="167" t="s">
        <v>190</v>
      </c>
      <c r="K178" s="168">
        <v>6</v>
      </c>
      <c r="L178" s="240">
        <v>0</v>
      </c>
      <c r="M178" s="239"/>
      <c r="N178" s="241">
        <f>ROUND($L$178*$K$178,2)</f>
        <v>0</v>
      </c>
      <c r="O178" s="231"/>
      <c r="P178" s="231"/>
      <c r="Q178" s="231"/>
      <c r="R178" s="25"/>
      <c r="T178" s="147"/>
      <c r="U178" s="31" t="s">
        <v>43</v>
      </c>
      <c r="V178" s="24"/>
      <c r="W178" s="148">
        <f>$V$178*$K$178</f>
        <v>0</v>
      </c>
      <c r="X178" s="148">
        <v>0.006</v>
      </c>
      <c r="Y178" s="148">
        <f>$X$178*$K$178</f>
        <v>0.036000000000000004</v>
      </c>
      <c r="Z178" s="148">
        <v>0</v>
      </c>
      <c r="AA178" s="149">
        <f>$Z$178*$K$178</f>
        <v>0</v>
      </c>
      <c r="AR178" s="6" t="s">
        <v>255</v>
      </c>
      <c r="AT178" s="6" t="s">
        <v>252</v>
      </c>
      <c r="AU178" s="6" t="s">
        <v>85</v>
      </c>
      <c r="AY178" s="6" t="s">
        <v>163</v>
      </c>
      <c r="BE178" s="93">
        <f>IF($U$178="základní",$N$178,0)</f>
        <v>0</v>
      </c>
      <c r="BF178" s="93">
        <f>IF($U$178="snížená",$N$178,0)</f>
        <v>0</v>
      </c>
      <c r="BG178" s="93">
        <f>IF($U$178="zákl. přenesená",$N$178,0)</f>
        <v>0</v>
      </c>
      <c r="BH178" s="93">
        <f>IF($U$178="sníž. přenesená",$N$178,0)</f>
        <v>0</v>
      </c>
      <c r="BI178" s="93">
        <f>IF($U$178="nulová",$N$178,0)</f>
        <v>0</v>
      </c>
      <c r="BJ178" s="6" t="s">
        <v>22</v>
      </c>
      <c r="BK178" s="93">
        <f>ROUND($L$178*$K$178,2)</f>
        <v>0</v>
      </c>
      <c r="BL178" s="6" t="s">
        <v>224</v>
      </c>
      <c r="BM178" s="6" t="s">
        <v>276</v>
      </c>
    </row>
    <row r="179" spans="2:65" s="6" customFormat="1" ht="15.75" customHeight="1">
      <c r="B179" s="23"/>
      <c r="C179" s="165" t="s">
        <v>277</v>
      </c>
      <c r="D179" s="165" t="s">
        <v>252</v>
      </c>
      <c r="E179" s="166" t="s">
        <v>278</v>
      </c>
      <c r="F179" s="238" t="s">
        <v>279</v>
      </c>
      <c r="G179" s="239"/>
      <c r="H179" s="239"/>
      <c r="I179" s="239"/>
      <c r="J179" s="167" t="s">
        <v>190</v>
      </c>
      <c r="K179" s="168">
        <v>2</v>
      </c>
      <c r="L179" s="240">
        <v>0</v>
      </c>
      <c r="M179" s="239"/>
      <c r="N179" s="241">
        <f>ROUND($L$179*$K$179,2)</f>
        <v>0</v>
      </c>
      <c r="O179" s="231"/>
      <c r="P179" s="231"/>
      <c r="Q179" s="231"/>
      <c r="R179" s="25"/>
      <c r="T179" s="147"/>
      <c r="U179" s="31" t="s">
        <v>43</v>
      </c>
      <c r="V179" s="24"/>
      <c r="W179" s="148">
        <f>$V$179*$K$179</f>
        <v>0</v>
      </c>
      <c r="X179" s="148">
        <v>0.006</v>
      </c>
      <c r="Y179" s="148">
        <f>$X$179*$K$179</f>
        <v>0.012</v>
      </c>
      <c r="Z179" s="148">
        <v>0</v>
      </c>
      <c r="AA179" s="149">
        <f>$Z$179*$K$179</f>
        <v>0</v>
      </c>
      <c r="AR179" s="6" t="s">
        <v>255</v>
      </c>
      <c r="AT179" s="6" t="s">
        <v>252</v>
      </c>
      <c r="AU179" s="6" t="s">
        <v>85</v>
      </c>
      <c r="AY179" s="6" t="s">
        <v>163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224</v>
      </c>
      <c r="BM179" s="6" t="s">
        <v>280</v>
      </c>
    </row>
    <row r="180" spans="2:65" s="6" customFormat="1" ht="15.75" customHeight="1">
      <c r="B180" s="23"/>
      <c r="C180" s="165" t="s">
        <v>281</v>
      </c>
      <c r="D180" s="165" t="s">
        <v>252</v>
      </c>
      <c r="E180" s="166" t="s">
        <v>282</v>
      </c>
      <c r="F180" s="238" t="s">
        <v>283</v>
      </c>
      <c r="G180" s="239"/>
      <c r="H180" s="239"/>
      <c r="I180" s="239"/>
      <c r="J180" s="167" t="s">
        <v>190</v>
      </c>
      <c r="K180" s="168">
        <v>2</v>
      </c>
      <c r="L180" s="240">
        <v>0</v>
      </c>
      <c r="M180" s="239"/>
      <c r="N180" s="241">
        <f>ROUND($L$180*$K$180,2)</f>
        <v>0</v>
      </c>
      <c r="O180" s="231"/>
      <c r="P180" s="231"/>
      <c r="Q180" s="231"/>
      <c r="R180" s="25"/>
      <c r="T180" s="147"/>
      <c r="U180" s="31" t="s">
        <v>43</v>
      </c>
      <c r="V180" s="24"/>
      <c r="W180" s="148">
        <f>$V$180*$K$180</f>
        <v>0</v>
      </c>
      <c r="X180" s="148">
        <v>0.006</v>
      </c>
      <c r="Y180" s="148">
        <f>$X$180*$K$180</f>
        <v>0.012</v>
      </c>
      <c r="Z180" s="148">
        <v>0</v>
      </c>
      <c r="AA180" s="149">
        <f>$Z$180*$K$180</f>
        <v>0</v>
      </c>
      <c r="AR180" s="6" t="s">
        <v>255</v>
      </c>
      <c r="AT180" s="6" t="s">
        <v>252</v>
      </c>
      <c r="AU180" s="6" t="s">
        <v>85</v>
      </c>
      <c r="AY180" s="6" t="s">
        <v>163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ROUND($L$180*$K$180,2)</f>
        <v>0</v>
      </c>
      <c r="BL180" s="6" t="s">
        <v>224</v>
      </c>
      <c r="BM180" s="6" t="s">
        <v>284</v>
      </c>
    </row>
    <row r="181" spans="2:65" s="6" customFormat="1" ht="15.75" customHeight="1">
      <c r="B181" s="23"/>
      <c r="C181" s="165" t="s">
        <v>285</v>
      </c>
      <c r="D181" s="165" t="s">
        <v>252</v>
      </c>
      <c r="E181" s="166" t="s">
        <v>286</v>
      </c>
      <c r="F181" s="238" t="s">
        <v>287</v>
      </c>
      <c r="G181" s="239"/>
      <c r="H181" s="239"/>
      <c r="I181" s="239"/>
      <c r="J181" s="167" t="s">
        <v>190</v>
      </c>
      <c r="K181" s="168">
        <v>2</v>
      </c>
      <c r="L181" s="240">
        <v>0</v>
      </c>
      <c r="M181" s="239"/>
      <c r="N181" s="241">
        <f>ROUND($L$181*$K$181,2)</f>
        <v>0</v>
      </c>
      <c r="O181" s="231"/>
      <c r="P181" s="231"/>
      <c r="Q181" s="231"/>
      <c r="R181" s="25"/>
      <c r="T181" s="147"/>
      <c r="U181" s="31" t="s">
        <v>43</v>
      </c>
      <c r="V181" s="24"/>
      <c r="W181" s="148">
        <f>$V$181*$K$181</f>
        <v>0</v>
      </c>
      <c r="X181" s="148">
        <v>0.006</v>
      </c>
      <c r="Y181" s="148">
        <f>$X$181*$K$181</f>
        <v>0.012</v>
      </c>
      <c r="Z181" s="148">
        <v>0</v>
      </c>
      <c r="AA181" s="149">
        <f>$Z$181*$K$181</f>
        <v>0</v>
      </c>
      <c r="AR181" s="6" t="s">
        <v>255</v>
      </c>
      <c r="AT181" s="6" t="s">
        <v>252</v>
      </c>
      <c r="AU181" s="6" t="s">
        <v>85</v>
      </c>
      <c r="AY181" s="6" t="s">
        <v>163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22</v>
      </c>
      <c r="BK181" s="93">
        <f>ROUND($L$181*$K$181,2)</f>
        <v>0</v>
      </c>
      <c r="BL181" s="6" t="s">
        <v>224</v>
      </c>
      <c r="BM181" s="6" t="s">
        <v>288</v>
      </c>
    </row>
    <row r="182" spans="2:65" s="6" customFormat="1" ht="39" customHeight="1">
      <c r="B182" s="23"/>
      <c r="C182" s="143" t="s">
        <v>289</v>
      </c>
      <c r="D182" s="143" t="s">
        <v>165</v>
      </c>
      <c r="E182" s="144" t="s">
        <v>290</v>
      </c>
      <c r="F182" s="230" t="s">
        <v>291</v>
      </c>
      <c r="G182" s="231"/>
      <c r="H182" s="231"/>
      <c r="I182" s="231"/>
      <c r="J182" s="145" t="s">
        <v>292</v>
      </c>
      <c r="K182" s="146">
        <v>1</v>
      </c>
      <c r="L182" s="232">
        <v>0</v>
      </c>
      <c r="M182" s="231"/>
      <c r="N182" s="233">
        <f>ROUND($L$182*$K$182,2)</f>
        <v>0</v>
      </c>
      <c r="O182" s="231"/>
      <c r="P182" s="231"/>
      <c r="Q182" s="231"/>
      <c r="R182" s="25"/>
      <c r="T182" s="147"/>
      <c r="U182" s="31" t="s">
        <v>43</v>
      </c>
      <c r="V182" s="24"/>
      <c r="W182" s="148">
        <f>$V$182*$K$182</f>
        <v>0</v>
      </c>
      <c r="X182" s="148">
        <v>0</v>
      </c>
      <c r="Y182" s="148">
        <f>$X$182*$K$182</f>
        <v>0</v>
      </c>
      <c r="Z182" s="148">
        <v>0</v>
      </c>
      <c r="AA182" s="149">
        <f>$Z$182*$K$182</f>
        <v>0</v>
      </c>
      <c r="AR182" s="6" t="s">
        <v>224</v>
      </c>
      <c r="AT182" s="6" t="s">
        <v>165</v>
      </c>
      <c r="AU182" s="6" t="s">
        <v>85</v>
      </c>
      <c r="AY182" s="6" t="s">
        <v>163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ROUND($L$182*$K$182,2)</f>
        <v>0</v>
      </c>
      <c r="BL182" s="6" t="s">
        <v>224</v>
      </c>
      <c r="BM182" s="6" t="s">
        <v>293</v>
      </c>
    </row>
    <row r="183" spans="2:65" s="6" customFormat="1" ht="15.75" customHeight="1">
      <c r="B183" s="23"/>
      <c r="C183" s="143" t="s">
        <v>294</v>
      </c>
      <c r="D183" s="143" t="s">
        <v>165</v>
      </c>
      <c r="E183" s="144" t="s">
        <v>295</v>
      </c>
      <c r="F183" s="230" t="s">
        <v>296</v>
      </c>
      <c r="G183" s="231"/>
      <c r="H183" s="231"/>
      <c r="I183" s="231"/>
      <c r="J183" s="145" t="s">
        <v>292</v>
      </c>
      <c r="K183" s="146">
        <v>1</v>
      </c>
      <c r="L183" s="232">
        <v>0</v>
      </c>
      <c r="M183" s="231"/>
      <c r="N183" s="233">
        <f>ROUND($L$183*$K$183,2)</f>
        <v>0</v>
      </c>
      <c r="O183" s="231"/>
      <c r="P183" s="231"/>
      <c r="Q183" s="231"/>
      <c r="R183" s="25"/>
      <c r="T183" s="147"/>
      <c r="U183" s="31" t="s">
        <v>43</v>
      </c>
      <c r="V183" s="24"/>
      <c r="W183" s="148">
        <f>$V$183*$K$183</f>
        <v>0</v>
      </c>
      <c r="X183" s="148">
        <v>0</v>
      </c>
      <c r="Y183" s="148">
        <f>$X$183*$K$183</f>
        <v>0</v>
      </c>
      <c r="Z183" s="148">
        <v>0</v>
      </c>
      <c r="AA183" s="149">
        <f>$Z$183*$K$183</f>
        <v>0</v>
      </c>
      <c r="AR183" s="6" t="s">
        <v>224</v>
      </c>
      <c r="AT183" s="6" t="s">
        <v>165</v>
      </c>
      <c r="AU183" s="6" t="s">
        <v>85</v>
      </c>
      <c r="AY183" s="6" t="s">
        <v>163</v>
      </c>
      <c r="BE183" s="93">
        <f>IF($U$183="základní",$N$183,0)</f>
        <v>0</v>
      </c>
      <c r="BF183" s="93">
        <f>IF($U$183="snížená",$N$183,0)</f>
        <v>0</v>
      </c>
      <c r="BG183" s="93">
        <f>IF($U$183="zákl. přenesená",$N$183,0)</f>
        <v>0</v>
      </c>
      <c r="BH183" s="93">
        <f>IF($U$183="sníž. přenesená",$N$183,0)</f>
        <v>0</v>
      </c>
      <c r="BI183" s="93">
        <f>IF($U$183="nulová",$N$183,0)</f>
        <v>0</v>
      </c>
      <c r="BJ183" s="6" t="s">
        <v>22</v>
      </c>
      <c r="BK183" s="93">
        <f>ROUND($L$183*$K$183,2)</f>
        <v>0</v>
      </c>
      <c r="BL183" s="6" t="s">
        <v>224</v>
      </c>
      <c r="BM183" s="6" t="s">
        <v>297</v>
      </c>
    </row>
    <row r="184" spans="2:63" s="132" customFormat="1" ht="30.75" customHeight="1">
      <c r="B184" s="133"/>
      <c r="C184" s="134"/>
      <c r="D184" s="142" t="s">
        <v>123</v>
      </c>
      <c r="E184" s="142"/>
      <c r="F184" s="142"/>
      <c r="G184" s="142"/>
      <c r="H184" s="142"/>
      <c r="I184" s="142"/>
      <c r="J184" s="142"/>
      <c r="K184" s="142"/>
      <c r="L184" s="142"/>
      <c r="M184" s="142"/>
      <c r="N184" s="246">
        <f>$BK$184</f>
        <v>0</v>
      </c>
      <c r="O184" s="245"/>
      <c r="P184" s="245"/>
      <c r="Q184" s="245"/>
      <c r="R184" s="136"/>
      <c r="T184" s="137"/>
      <c r="U184" s="134"/>
      <c r="V184" s="134"/>
      <c r="W184" s="138">
        <f>SUM($W$185:$W$190)</f>
        <v>0</v>
      </c>
      <c r="X184" s="134"/>
      <c r="Y184" s="138">
        <f>SUM($Y$185:$Y$190)</f>
        <v>0.0069960000000000005</v>
      </c>
      <c r="Z184" s="134"/>
      <c r="AA184" s="139">
        <f>SUM($AA$185:$AA$190)</f>
        <v>0</v>
      </c>
      <c r="AR184" s="140" t="s">
        <v>85</v>
      </c>
      <c r="AT184" s="140" t="s">
        <v>77</v>
      </c>
      <c r="AU184" s="140" t="s">
        <v>22</v>
      </c>
      <c r="AY184" s="140" t="s">
        <v>163</v>
      </c>
      <c r="BK184" s="141">
        <f>SUM($BK$185:$BK$190)</f>
        <v>0</v>
      </c>
    </row>
    <row r="185" spans="2:65" s="6" customFormat="1" ht="27" customHeight="1">
      <c r="B185" s="23"/>
      <c r="C185" s="143" t="s">
        <v>298</v>
      </c>
      <c r="D185" s="143" t="s">
        <v>165</v>
      </c>
      <c r="E185" s="144" t="s">
        <v>299</v>
      </c>
      <c r="F185" s="230" t="s">
        <v>300</v>
      </c>
      <c r="G185" s="231"/>
      <c r="H185" s="231"/>
      <c r="I185" s="231"/>
      <c r="J185" s="145" t="s">
        <v>177</v>
      </c>
      <c r="K185" s="146">
        <v>20</v>
      </c>
      <c r="L185" s="232">
        <v>0</v>
      </c>
      <c r="M185" s="231"/>
      <c r="N185" s="233">
        <f>ROUND($L$185*$K$185,2)</f>
        <v>0</v>
      </c>
      <c r="O185" s="231"/>
      <c r="P185" s="231"/>
      <c r="Q185" s="231"/>
      <c r="R185" s="25"/>
      <c r="T185" s="147"/>
      <c r="U185" s="31" t="s">
        <v>43</v>
      </c>
      <c r="V185" s="24"/>
      <c r="W185" s="148">
        <f>$V$185*$K$185</f>
        <v>0</v>
      </c>
      <c r="X185" s="148">
        <v>0</v>
      </c>
      <c r="Y185" s="148">
        <f>$X$185*$K$185</f>
        <v>0</v>
      </c>
      <c r="Z185" s="148">
        <v>0</v>
      </c>
      <c r="AA185" s="149">
        <f>$Z$185*$K$185</f>
        <v>0</v>
      </c>
      <c r="AR185" s="6" t="s">
        <v>224</v>
      </c>
      <c r="AT185" s="6" t="s">
        <v>165</v>
      </c>
      <c r="AU185" s="6" t="s">
        <v>85</v>
      </c>
      <c r="AY185" s="6" t="s">
        <v>163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ROUND($L$185*$K$185,2)</f>
        <v>0</v>
      </c>
      <c r="BL185" s="6" t="s">
        <v>224</v>
      </c>
      <c r="BM185" s="6" t="s">
        <v>301</v>
      </c>
    </row>
    <row r="186" spans="2:65" s="6" customFormat="1" ht="15.75" customHeight="1">
      <c r="B186" s="23"/>
      <c r="C186" s="165" t="s">
        <v>302</v>
      </c>
      <c r="D186" s="165" t="s">
        <v>252</v>
      </c>
      <c r="E186" s="166" t="s">
        <v>303</v>
      </c>
      <c r="F186" s="238" t="s">
        <v>304</v>
      </c>
      <c r="G186" s="239"/>
      <c r="H186" s="239"/>
      <c r="I186" s="239"/>
      <c r="J186" s="167" t="s">
        <v>177</v>
      </c>
      <c r="K186" s="168">
        <v>20</v>
      </c>
      <c r="L186" s="240">
        <v>0</v>
      </c>
      <c r="M186" s="239"/>
      <c r="N186" s="241">
        <f>ROUND($L$186*$K$186,2)</f>
        <v>0</v>
      </c>
      <c r="O186" s="231"/>
      <c r="P186" s="231"/>
      <c r="Q186" s="231"/>
      <c r="R186" s="25"/>
      <c r="T186" s="147"/>
      <c r="U186" s="31" t="s">
        <v>43</v>
      </c>
      <c r="V186" s="24"/>
      <c r="W186" s="148">
        <f>$V$186*$K$186</f>
        <v>0</v>
      </c>
      <c r="X186" s="148">
        <v>0.00022</v>
      </c>
      <c r="Y186" s="148">
        <f>$X$186*$K$186</f>
        <v>0.0044</v>
      </c>
      <c r="Z186" s="148">
        <v>0</v>
      </c>
      <c r="AA186" s="149">
        <f>$Z$186*$K$186</f>
        <v>0</v>
      </c>
      <c r="AR186" s="6" t="s">
        <v>255</v>
      </c>
      <c r="AT186" s="6" t="s">
        <v>252</v>
      </c>
      <c r="AU186" s="6" t="s">
        <v>85</v>
      </c>
      <c r="AY186" s="6" t="s">
        <v>163</v>
      </c>
      <c r="BE186" s="93">
        <f>IF($U$186="základní",$N$186,0)</f>
        <v>0</v>
      </c>
      <c r="BF186" s="93">
        <f>IF($U$186="snížená",$N$186,0)</f>
        <v>0</v>
      </c>
      <c r="BG186" s="93">
        <f>IF($U$186="zákl. přenesená",$N$186,0)</f>
        <v>0</v>
      </c>
      <c r="BH186" s="93">
        <f>IF($U$186="sníž. přenesená",$N$186,0)</f>
        <v>0</v>
      </c>
      <c r="BI186" s="93">
        <f>IF($U$186="nulová",$N$186,0)</f>
        <v>0</v>
      </c>
      <c r="BJ186" s="6" t="s">
        <v>22</v>
      </c>
      <c r="BK186" s="93">
        <f>ROUND($L$186*$K$186,2)</f>
        <v>0</v>
      </c>
      <c r="BL186" s="6" t="s">
        <v>224</v>
      </c>
      <c r="BM186" s="6" t="s">
        <v>305</v>
      </c>
    </row>
    <row r="187" spans="2:65" s="6" customFormat="1" ht="15.75" customHeight="1">
      <c r="B187" s="23"/>
      <c r="C187" s="143" t="s">
        <v>306</v>
      </c>
      <c r="D187" s="143" t="s">
        <v>165</v>
      </c>
      <c r="E187" s="144" t="s">
        <v>307</v>
      </c>
      <c r="F187" s="230" t="s">
        <v>308</v>
      </c>
      <c r="G187" s="231"/>
      <c r="H187" s="231"/>
      <c r="I187" s="231"/>
      <c r="J187" s="145" t="s">
        <v>190</v>
      </c>
      <c r="K187" s="146">
        <v>2</v>
      </c>
      <c r="L187" s="232">
        <v>0</v>
      </c>
      <c r="M187" s="231"/>
      <c r="N187" s="233">
        <f>ROUND($L$187*$K$187,2)</f>
        <v>0</v>
      </c>
      <c r="O187" s="231"/>
      <c r="P187" s="231"/>
      <c r="Q187" s="231"/>
      <c r="R187" s="25"/>
      <c r="T187" s="147"/>
      <c r="U187" s="31" t="s">
        <v>43</v>
      </c>
      <c r="V187" s="24"/>
      <c r="W187" s="148">
        <f>$V$187*$K$187</f>
        <v>0</v>
      </c>
      <c r="X187" s="148">
        <v>0</v>
      </c>
      <c r="Y187" s="148">
        <f>$X$187*$K$187</f>
        <v>0</v>
      </c>
      <c r="Z187" s="148">
        <v>0</v>
      </c>
      <c r="AA187" s="149">
        <f>$Z$187*$K$187</f>
        <v>0</v>
      </c>
      <c r="AR187" s="6" t="s">
        <v>224</v>
      </c>
      <c r="AT187" s="6" t="s">
        <v>165</v>
      </c>
      <c r="AU187" s="6" t="s">
        <v>85</v>
      </c>
      <c r="AY187" s="6" t="s">
        <v>163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ROUND($L$187*$K$187,2)</f>
        <v>0</v>
      </c>
      <c r="BL187" s="6" t="s">
        <v>224</v>
      </c>
      <c r="BM187" s="6" t="s">
        <v>309</v>
      </c>
    </row>
    <row r="188" spans="2:65" s="6" customFormat="1" ht="15.75" customHeight="1">
      <c r="B188" s="23"/>
      <c r="C188" s="165" t="s">
        <v>310</v>
      </c>
      <c r="D188" s="165" t="s">
        <v>252</v>
      </c>
      <c r="E188" s="166" t="s">
        <v>311</v>
      </c>
      <c r="F188" s="238" t="s">
        <v>312</v>
      </c>
      <c r="G188" s="239"/>
      <c r="H188" s="239"/>
      <c r="I188" s="239"/>
      <c r="J188" s="167" t="s">
        <v>190</v>
      </c>
      <c r="K188" s="168">
        <v>2</v>
      </c>
      <c r="L188" s="240">
        <v>0</v>
      </c>
      <c r="M188" s="239"/>
      <c r="N188" s="241">
        <f>ROUND($L$188*$K$188,2)</f>
        <v>0</v>
      </c>
      <c r="O188" s="231"/>
      <c r="P188" s="231"/>
      <c r="Q188" s="231"/>
      <c r="R188" s="25"/>
      <c r="T188" s="147"/>
      <c r="U188" s="31" t="s">
        <v>43</v>
      </c>
      <c r="V188" s="24"/>
      <c r="W188" s="148">
        <f>$V$188*$K$188</f>
        <v>0</v>
      </c>
      <c r="X188" s="148">
        <v>0.000866</v>
      </c>
      <c r="Y188" s="148">
        <f>$X$188*$K$188</f>
        <v>0.001732</v>
      </c>
      <c r="Z188" s="148">
        <v>0</v>
      </c>
      <c r="AA188" s="149">
        <f>$Z$188*$K$188</f>
        <v>0</v>
      </c>
      <c r="AR188" s="6" t="s">
        <v>255</v>
      </c>
      <c r="AT188" s="6" t="s">
        <v>252</v>
      </c>
      <c r="AU188" s="6" t="s">
        <v>85</v>
      </c>
      <c r="AY188" s="6" t="s">
        <v>163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ROUND($L$188*$K$188,2)</f>
        <v>0</v>
      </c>
      <c r="BL188" s="6" t="s">
        <v>224</v>
      </c>
      <c r="BM188" s="6" t="s">
        <v>313</v>
      </c>
    </row>
    <row r="189" spans="2:65" s="6" customFormat="1" ht="15.75" customHeight="1">
      <c r="B189" s="23"/>
      <c r="C189" s="143" t="s">
        <v>314</v>
      </c>
      <c r="D189" s="143" t="s">
        <v>165</v>
      </c>
      <c r="E189" s="144" t="s">
        <v>315</v>
      </c>
      <c r="F189" s="230" t="s">
        <v>316</v>
      </c>
      <c r="G189" s="231"/>
      <c r="H189" s="231"/>
      <c r="I189" s="231"/>
      <c r="J189" s="145" t="s">
        <v>190</v>
      </c>
      <c r="K189" s="146">
        <v>24</v>
      </c>
      <c r="L189" s="232">
        <v>0</v>
      </c>
      <c r="M189" s="231"/>
      <c r="N189" s="233">
        <f>ROUND($L$189*$K$189,2)</f>
        <v>0</v>
      </c>
      <c r="O189" s="231"/>
      <c r="P189" s="231"/>
      <c r="Q189" s="231"/>
      <c r="R189" s="25"/>
      <c r="T189" s="147"/>
      <c r="U189" s="31" t="s">
        <v>43</v>
      </c>
      <c r="V189" s="24"/>
      <c r="W189" s="148">
        <f>$V$189*$K$189</f>
        <v>0</v>
      </c>
      <c r="X189" s="148">
        <v>0</v>
      </c>
      <c r="Y189" s="148">
        <f>$X$189*$K$189</f>
        <v>0</v>
      </c>
      <c r="Z189" s="148">
        <v>0</v>
      </c>
      <c r="AA189" s="149">
        <f>$Z$189*$K$189</f>
        <v>0</v>
      </c>
      <c r="AR189" s="6" t="s">
        <v>224</v>
      </c>
      <c r="AT189" s="6" t="s">
        <v>165</v>
      </c>
      <c r="AU189" s="6" t="s">
        <v>85</v>
      </c>
      <c r="AY189" s="6" t="s">
        <v>163</v>
      </c>
      <c r="BE189" s="93">
        <f>IF($U$189="základní",$N$189,0)</f>
        <v>0</v>
      </c>
      <c r="BF189" s="93">
        <f>IF($U$189="snížená",$N$189,0)</f>
        <v>0</v>
      </c>
      <c r="BG189" s="93">
        <f>IF($U$189="zákl. přenesená",$N$189,0)</f>
        <v>0</v>
      </c>
      <c r="BH189" s="93">
        <f>IF($U$189="sníž. přenesená",$N$189,0)</f>
        <v>0</v>
      </c>
      <c r="BI189" s="93">
        <f>IF($U$189="nulová",$N$189,0)</f>
        <v>0</v>
      </c>
      <c r="BJ189" s="6" t="s">
        <v>22</v>
      </c>
      <c r="BK189" s="93">
        <f>ROUND($L$189*$K$189,2)</f>
        <v>0</v>
      </c>
      <c r="BL189" s="6" t="s">
        <v>224</v>
      </c>
      <c r="BM189" s="6" t="s">
        <v>317</v>
      </c>
    </row>
    <row r="190" spans="2:65" s="6" customFormat="1" ht="15.75" customHeight="1">
      <c r="B190" s="23"/>
      <c r="C190" s="165" t="s">
        <v>318</v>
      </c>
      <c r="D190" s="165" t="s">
        <v>252</v>
      </c>
      <c r="E190" s="166" t="s">
        <v>319</v>
      </c>
      <c r="F190" s="238" t="s">
        <v>320</v>
      </c>
      <c r="G190" s="239"/>
      <c r="H190" s="239"/>
      <c r="I190" s="239"/>
      <c r="J190" s="167" t="s">
        <v>190</v>
      </c>
      <c r="K190" s="168">
        <v>24</v>
      </c>
      <c r="L190" s="240">
        <v>0</v>
      </c>
      <c r="M190" s="239"/>
      <c r="N190" s="241">
        <f>ROUND($L$190*$K$190,2)</f>
        <v>0</v>
      </c>
      <c r="O190" s="231"/>
      <c r="P190" s="231"/>
      <c r="Q190" s="231"/>
      <c r="R190" s="25"/>
      <c r="T190" s="147"/>
      <c r="U190" s="31" t="s">
        <v>43</v>
      </c>
      <c r="V190" s="24"/>
      <c r="W190" s="148">
        <f>$V$190*$K$190</f>
        <v>0</v>
      </c>
      <c r="X190" s="148">
        <v>3.6E-05</v>
      </c>
      <c r="Y190" s="148">
        <f>$X$190*$K$190</f>
        <v>0.000864</v>
      </c>
      <c r="Z190" s="148">
        <v>0</v>
      </c>
      <c r="AA190" s="149">
        <f>$Z$190*$K$190</f>
        <v>0</v>
      </c>
      <c r="AR190" s="6" t="s">
        <v>255</v>
      </c>
      <c r="AT190" s="6" t="s">
        <v>252</v>
      </c>
      <c r="AU190" s="6" t="s">
        <v>85</v>
      </c>
      <c r="AY190" s="6" t="s">
        <v>163</v>
      </c>
      <c r="BE190" s="93">
        <f>IF($U$190="základní",$N$190,0)</f>
        <v>0</v>
      </c>
      <c r="BF190" s="93">
        <f>IF($U$190="snížená",$N$190,0)</f>
        <v>0</v>
      </c>
      <c r="BG190" s="93">
        <f>IF($U$190="zákl. přenesená",$N$190,0)</f>
        <v>0</v>
      </c>
      <c r="BH190" s="93">
        <f>IF($U$190="sníž. přenesená",$N$190,0)</f>
        <v>0</v>
      </c>
      <c r="BI190" s="93">
        <f>IF($U$190="nulová",$N$190,0)</f>
        <v>0</v>
      </c>
      <c r="BJ190" s="6" t="s">
        <v>22</v>
      </c>
      <c r="BK190" s="93">
        <f>ROUND($L$190*$K$190,2)</f>
        <v>0</v>
      </c>
      <c r="BL190" s="6" t="s">
        <v>224</v>
      </c>
      <c r="BM190" s="6" t="s">
        <v>321</v>
      </c>
    </row>
    <row r="191" spans="2:63" s="132" customFormat="1" ht="30.75" customHeight="1">
      <c r="B191" s="133"/>
      <c r="C191" s="134"/>
      <c r="D191" s="142" t="s">
        <v>124</v>
      </c>
      <c r="E191" s="142"/>
      <c r="F191" s="142"/>
      <c r="G191" s="142"/>
      <c r="H191" s="142"/>
      <c r="I191" s="142"/>
      <c r="J191" s="142"/>
      <c r="K191" s="142"/>
      <c r="L191" s="142"/>
      <c r="M191" s="142"/>
      <c r="N191" s="246">
        <f>$BK$191</f>
        <v>0</v>
      </c>
      <c r="O191" s="245"/>
      <c r="P191" s="245"/>
      <c r="Q191" s="245"/>
      <c r="R191" s="136"/>
      <c r="T191" s="137"/>
      <c r="U191" s="134"/>
      <c r="V191" s="134"/>
      <c r="W191" s="138">
        <f>SUM($W$192:$W$194)</f>
        <v>0</v>
      </c>
      <c r="X191" s="134"/>
      <c r="Y191" s="138">
        <f>SUM($Y$192:$Y$194)</f>
        <v>0.045434999999999996</v>
      </c>
      <c r="Z191" s="134"/>
      <c r="AA191" s="139">
        <f>SUM($AA$192:$AA$194)</f>
        <v>0</v>
      </c>
      <c r="AR191" s="140" t="s">
        <v>85</v>
      </c>
      <c r="AT191" s="140" t="s">
        <v>77</v>
      </c>
      <c r="AU191" s="140" t="s">
        <v>22</v>
      </c>
      <c r="AY191" s="140" t="s">
        <v>163</v>
      </c>
      <c r="BK191" s="141">
        <f>SUM($BK$192:$BK$194)</f>
        <v>0</v>
      </c>
    </row>
    <row r="192" spans="2:65" s="6" customFormat="1" ht="27" customHeight="1">
      <c r="B192" s="23"/>
      <c r="C192" s="143" t="s">
        <v>322</v>
      </c>
      <c r="D192" s="143" t="s">
        <v>165</v>
      </c>
      <c r="E192" s="144" t="s">
        <v>323</v>
      </c>
      <c r="F192" s="230" t="s">
        <v>324</v>
      </c>
      <c r="G192" s="231"/>
      <c r="H192" s="231"/>
      <c r="I192" s="231"/>
      <c r="J192" s="145" t="s">
        <v>177</v>
      </c>
      <c r="K192" s="146">
        <v>305</v>
      </c>
      <c r="L192" s="232">
        <v>0</v>
      </c>
      <c r="M192" s="231"/>
      <c r="N192" s="233">
        <f>ROUND($L$192*$K$192,2)</f>
        <v>0</v>
      </c>
      <c r="O192" s="231"/>
      <c r="P192" s="231"/>
      <c r="Q192" s="231"/>
      <c r="R192" s="25"/>
      <c r="T192" s="147"/>
      <c r="U192" s="31" t="s">
        <v>43</v>
      </c>
      <c r="V192" s="24"/>
      <c r="W192" s="148">
        <f>$V$192*$K$192</f>
        <v>0</v>
      </c>
      <c r="X192" s="148">
        <v>0</v>
      </c>
      <c r="Y192" s="148">
        <f>$X$192*$K$192</f>
        <v>0</v>
      </c>
      <c r="Z192" s="148">
        <v>0</v>
      </c>
      <c r="AA192" s="149">
        <f>$Z$192*$K$192</f>
        <v>0</v>
      </c>
      <c r="AR192" s="6" t="s">
        <v>224</v>
      </c>
      <c r="AT192" s="6" t="s">
        <v>165</v>
      </c>
      <c r="AU192" s="6" t="s">
        <v>85</v>
      </c>
      <c r="AY192" s="6" t="s">
        <v>163</v>
      </c>
      <c r="BE192" s="93">
        <f>IF($U$192="základní",$N$192,0)</f>
        <v>0</v>
      </c>
      <c r="BF192" s="93">
        <f>IF($U$192="snížená",$N$192,0)</f>
        <v>0</v>
      </c>
      <c r="BG192" s="93">
        <f>IF($U$192="zákl. přenesená",$N$192,0)</f>
        <v>0</v>
      </c>
      <c r="BH192" s="93">
        <f>IF($U$192="sníž. přenesená",$N$192,0)</f>
        <v>0</v>
      </c>
      <c r="BI192" s="93">
        <f>IF($U$192="nulová",$N$192,0)</f>
        <v>0</v>
      </c>
      <c r="BJ192" s="6" t="s">
        <v>22</v>
      </c>
      <c r="BK192" s="93">
        <f>ROUND($L$192*$K$192,2)</f>
        <v>0</v>
      </c>
      <c r="BL192" s="6" t="s">
        <v>224</v>
      </c>
      <c r="BM192" s="6" t="s">
        <v>325</v>
      </c>
    </row>
    <row r="193" spans="2:65" s="6" customFormat="1" ht="15.75" customHeight="1">
      <c r="B193" s="23"/>
      <c r="C193" s="165" t="s">
        <v>326</v>
      </c>
      <c r="D193" s="165" t="s">
        <v>252</v>
      </c>
      <c r="E193" s="166" t="s">
        <v>327</v>
      </c>
      <c r="F193" s="238" t="s">
        <v>328</v>
      </c>
      <c r="G193" s="239"/>
      <c r="H193" s="239"/>
      <c r="I193" s="239"/>
      <c r="J193" s="167" t="s">
        <v>177</v>
      </c>
      <c r="K193" s="168">
        <v>110</v>
      </c>
      <c r="L193" s="240">
        <v>0</v>
      </c>
      <c r="M193" s="239"/>
      <c r="N193" s="241">
        <f>ROUND($L$193*$K$193,2)</f>
        <v>0</v>
      </c>
      <c r="O193" s="231"/>
      <c r="P193" s="231"/>
      <c r="Q193" s="231"/>
      <c r="R193" s="25"/>
      <c r="T193" s="147"/>
      <c r="U193" s="31" t="s">
        <v>43</v>
      </c>
      <c r="V193" s="24"/>
      <c r="W193" s="148">
        <f>$V$193*$K$193</f>
        <v>0</v>
      </c>
      <c r="X193" s="148">
        <v>0.000117</v>
      </c>
      <c r="Y193" s="148">
        <f>$X$193*$K$193</f>
        <v>0.01287</v>
      </c>
      <c r="Z193" s="148">
        <v>0</v>
      </c>
      <c r="AA193" s="149">
        <f>$Z$193*$K$193</f>
        <v>0</v>
      </c>
      <c r="AR193" s="6" t="s">
        <v>255</v>
      </c>
      <c r="AT193" s="6" t="s">
        <v>252</v>
      </c>
      <c r="AU193" s="6" t="s">
        <v>85</v>
      </c>
      <c r="AY193" s="6" t="s">
        <v>163</v>
      </c>
      <c r="BE193" s="93">
        <f>IF($U$193="základní",$N$193,0)</f>
        <v>0</v>
      </c>
      <c r="BF193" s="93">
        <f>IF($U$193="snížená",$N$193,0)</f>
        <v>0</v>
      </c>
      <c r="BG193" s="93">
        <f>IF($U$193="zákl. přenesená",$N$193,0)</f>
        <v>0</v>
      </c>
      <c r="BH193" s="93">
        <f>IF($U$193="sníž. přenesená",$N$193,0)</f>
        <v>0</v>
      </c>
      <c r="BI193" s="93">
        <f>IF($U$193="nulová",$N$193,0)</f>
        <v>0</v>
      </c>
      <c r="BJ193" s="6" t="s">
        <v>22</v>
      </c>
      <c r="BK193" s="93">
        <f>ROUND($L$193*$K$193,2)</f>
        <v>0</v>
      </c>
      <c r="BL193" s="6" t="s">
        <v>224</v>
      </c>
      <c r="BM193" s="6" t="s">
        <v>329</v>
      </c>
    </row>
    <row r="194" spans="2:65" s="6" customFormat="1" ht="15.75" customHeight="1">
      <c r="B194" s="23"/>
      <c r="C194" s="165" t="s">
        <v>330</v>
      </c>
      <c r="D194" s="165" t="s">
        <v>252</v>
      </c>
      <c r="E194" s="166" t="s">
        <v>331</v>
      </c>
      <c r="F194" s="238" t="s">
        <v>332</v>
      </c>
      <c r="G194" s="239"/>
      <c r="H194" s="239"/>
      <c r="I194" s="239"/>
      <c r="J194" s="167" t="s">
        <v>177</v>
      </c>
      <c r="K194" s="168">
        <v>195</v>
      </c>
      <c r="L194" s="240">
        <v>0</v>
      </c>
      <c r="M194" s="239"/>
      <c r="N194" s="241">
        <f>ROUND($L$194*$K$194,2)</f>
        <v>0</v>
      </c>
      <c r="O194" s="231"/>
      <c r="P194" s="231"/>
      <c r="Q194" s="231"/>
      <c r="R194" s="25"/>
      <c r="T194" s="147"/>
      <c r="U194" s="31" t="s">
        <v>43</v>
      </c>
      <c r="V194" s="24"/>
      <c r="W194" s="148">
        <f>$V$194*$K$194</f>
        <v>0</v>
      </c>
      <c r="X194" s="148">
        <v>0.000167</v>
      </c>
      <c r="Y194" s="148">
        <f>$X$194*$K$194</f>
        <v>0.032565</v>
      </c>
      <c r="Z194" s="148">
        <v>0</v>
      </c>
      <c r="AA194" s="149">
        <f>$Z$194*$K$194</f>
        <v>0</v>
      </c>
      <c r="AR194" s="6" t="s">
        <v>255</v>
      </c>
      <c r="AT194" s="6" t="s">
        <v>252</v>
      </c>
      <c r="AU194" s="6" t="s">
        <v>85</v>
      </c>
      <c r="AY194" s="6" t="s">
        <v>163</v>
      </c>
      <c r="BE194" s="93">
        <f>IF($U$194="základní",$N$194,0)</f>
        <v>0</v>
      </c>
      <c r="BF194" s="93">
        <f>IF($U$194="snížená",$N$194,0)</f>
        <v>0</v>
      </c>
      <c r="BG194" s="93">
        <f>IF($U$194="zákl. přenesená",$N$194,0)</f>
        <v>0</v>
      </c>
      <c r="BH194" s="93">
        <f>IF($U$194="sníž. přenesená",$N$194,0)</f>
        <v>0</v>
      </c>
      <c r="BI194" s="93">
        <f>IF($U$194="nulová",$N$194,0)</f>
        <v>0</v>
      </c>
      <c r="BJ194" s="6" t="s">
        <v>22</v>
      </c>
      <c r="BK194" s="93">
        <f>ROUND($L$194*$K$194,2)</f>
        <v>0</v>
      </c>
      <c r="BL194" s="6" t="s">
        <v>224</v>
      </c>
      <c r="BM194" s="6" t="s">
        <v>333</v>
      </c>
    </row>
    <row r="195" spans="2:63" s="132" customFormat="1" ht="30.75" customHeight="1">
      <c r="B195" s="133"/>
      <c r="C195" s="134"/>
      <c r="D195" s="142" t="s">
        <v>125</v>
      </c>
      <c r="E195" s="142"/>
      <c r="F195" s="142"/>
      <c r="G195" s="142"/>
      <c r="H195" s="142"/>
      <c r="I195" s="142"/>
      <c r="J195" s="142"/>
      <c r="K195" s="142"/>
      <c r="L195" s="142"/>
      <c r="M195" s="142"/>
      <c r="N195" s="246">
        <f>$BK$195</f>
        <v>0</v>
      </c>
      <c r="O195" s="245"/>
      <c r="P195" s="245"/>
      <c r="Q195" s="245"/>
      <c r="R195" s="136"/>
      <c r="T195" s="137"/>
      <c r="U195" s="134"/>
      <c r="V195" s="134"/>
      <c r="W195" s="138">
        <f>$W$196</f>
        <v>0</v>
      </c>
      <c r="X195" s="134"/>
      <c r="Y195" s="138">
        <f>$Y$196</f>
        <v>0</v>
      </c>
      <c r="Z195" s="134"/>
      <c r="AA195" s="139">
        <f>$AA$196</f>
        <v>0</v>
      </c>
      <c r="AR195" s="140" t="s">
        <v>85</v>
      </c>
      <c r="AT195" s="140" t="s">
        <v>77</v>
      </c>
      <c r="AU195" s="140" t="s">
        <v>22</v>
      </c>
      <c r="AY195" s="140" t="s">
        <v>163</v>
      </c>
      <c r="BK195" s="141">
        <f>$BK$196</f>
        <v>0</v>
      </c>
    </row>
    <row r="196" spans="2:65" s="6" customFormat="1" ht="27" customHeight="1">
      <c r="B196" s="23"/>
      <c r="C196" s="143" t="s">
        <v>334</v>
      </c>
      <c r="D196" s="143" t="s">
        <v>165</v>
      </c>
      <c r="E196" s="144" t="s">
        <v>335</v>
      </c>
      <c r="F196" s="230" t="s">
        <v>336</v>
      </c>
      <c r="G196" s="231"/>
      <c r="H196" s="231"/>
      <c r="I196" s="231"/>
      <c r="J196" s="145" t="s">
        <v>190</v>
      </c>
      <c r="K196" s="146">
        <v>15</v>
      </c>
      <c r="L196" s="232">
        <v>0</v>
      </c>
      <c r="M196" s="231"/>
      <c r="N196" s="233">
        <f>ROUND($L$196*$K$196,2)</f>
        <v>0</v>
      </c>
      <c r="O196" s="231"/>
      <c r="P196" s="231"/>
      <c r="Q196" s="231"/>
      <c r="R196" s="25"/>
      <c r="T196" s="147"/>
      <c r="U196" s="31" t="s">
        <v>43</v>
      </c>
      <c r="V196" s="24"/>
      <c r="W196" s="148">
        <f>$V$196*$K$196</f>
        <v>0</v>
      </c>
      <c r="X196" s="148">
        <v>0</v>
      </c>
      <c r="Y196" s="148">
        <f>$X$196*$K$196</f>
        <v>0</v>
      </c>
      <c r="Z196" s="148">
        <v>0</v>
      </c>
      <c r="AA196" s="149">
        <f>$Z$196*$K$196</f>
        <v>0</v>
      </c>
      <c r="AR196" s="6" t="s">
        <v>224</v>
      </c>
      <c r="AT196" s="6" t="s">
        <v>165</v>
      </c>
      <c r="AU196" s="6" t="s">
        <v>85</v>
      </c>
      <c r="AY196" s="6" t="s">
        <v>163</v>
      </c>
      <c r="BE196" s="93">
        <f>IF($U$196="základní",$N$196,0)</f>
        <v>0</v>
      </c>
      <c r="BF196" s="93">
        <f>IF($U$196="snížená",$N$196,0)</f>
        <v>0</v>
      </c>
      <c r="BG196" s="93">
        <f>IF($U$196="zákl. přenesená",$N$196,0)</f>
        <v>0</v>
      </c>
      <c r="BH196" s="93">
        <f>IF($U$196="sníž. přenesená",$N$196,0)</f>
        <v>0</v>
      </c>
      <c r="BI196" s="93">
        <f>IF($U$196="nulová",$N$196,0)</f>
        <v>0</v>
      </c>
      <c r="BJ196" s="6" t="s">
        <v>22</v>
      </c>
      <c r="BK196" s="93">
        <f>ROUND($L$196*$K$196,2)</f>
        <v>0</v>
      </c>
      <c r="BL196" s="6" t="s">
        <v>224</v>
      </c>
      <c r="BM196" s="6" t="s">
        <v>337</v>
      </c>
    </row>
    <row r="197" spans="2:63" s="132" customFormat="1" ht="30.75" customHeight="1">
      <c r="B197" s="133"/>
      <c r="C197" s="134"/>
      <c r="D197" s="142" t="s">
        <v>126</v>
      </c>
      <c r="E197" s="142"/>
      <c r="F197" s="142"/>
      <c r="G197" s="142"/>
      <c r="H197" s="142"/>
      <c r="I197" s="142"/>
      <c r="J197" s="142"/>
      <c r="K197" s="142"/>
      <c r="L197" s="142"/>
      <c r="M197" s="142"/>
      <c r="N197" s="246">
        <f>$BK$197</f>
        <v>0</v>
      </c>
      <c r="O197" s="245"/>
      <c r="P197" s="245"/>
      <c r="Q197" s="245"/>
      <c r="R197" s="136"/>
      <c r="T197" s="137"/>
      <c r="U197" s="134"/>
      <c r="V197" s="134"/>
      <c r="W197" s="138">
        <f>SUM($W$198:$W$206)</f>
        <v>0</v>
      </c>
      <c r="X197" s="134"/>
      <c r="Y197" s="138">
        <f>SUM($Y$198:$Y$206)</f>
        <v>0.00141</v>
      </c>
      <c r="Z197" s="134"/>
      <c r="AA197" s="139">
        <f>SUM($AA$198:$AA$206)</f>
        <v>0</v>
      </c>
      <c r="AR197" s="140" t="s">
        <v>85</v>
      </c>
      <c r="AT197" s="140" t="s">
        <v>77</v>
      </c>
      <c r="AU197" s="140" t="s">
        <v>22</v>
      </c>
      <c r="AY197" s="140" t="s">
        <v>163</v>
      </c>
      <c r="BK197" s="141">
        <f>SUM($BK$198:$BK$206)</f>
        <v>0</v>
      </c>
    </row>
    <row r="198" spans="2:65" s="6" customFormat="1" ht="27" customHeight="1">
      <c r="B198" s="23"/>
      <c r="C198" s="143" t="s">
        <v>338</v>
      </c>
      <c r="D198" s="143" t="s">
        <v>165</v>
      </c>
      <c r="E198" s="144" t="s">
        <v>339</v>
      </c>
      <c r="F198" s="230" t="s">
        <v>340</v>
      </c>
      <c r="G198" s="231"/>
      <c r="H198" s="231"/>
      <c r="I198" s="231"/>
      <c r="J198" s="145" t="s">
        <v>190</v>
      </c>
      <c r="K198" s="146">
        <v>1</v>
      </c>
      <c r="L198" s="232">
        <v>0</v>
      </c>
      <c r="M198" s="231"/>
      <c r="N198" s="233">
        <f>ROUND($L$198*$K$198,2)</f>
        <v>0</v>
      </c>
      <c r="O198" s="231"/>
      <c r="P198" s="231"/>
      <c r="Q198" s="231"/>
      <c r="R198" s="25"/>
      <c r="T198" s="147"/>
      <c r="U198" s="31" t="s">
        <v>43</v>
      </c>
      <c r="V198" s="24"/>
      <c r="W198" s="148">
        <f>$V$198*$K$198</f>
        <v>0</v>
      </c>
      <c r="X198" s="148">
        <v>0</v>
      </c>
      <c r="Y198" s="148">
        <f>$X$198*$K$198</f>
        <v>0</v>
      </c>
      <c r="Z198" s="148">
        <v>0</v>
      </c>
      <c r="AA198" s="149">
        <f>$Z$198*$K$198</f>
        <v>0</v>
      </c>
      <c r="AR198" s="6" t="s">
        <v>224</v>
      </c>
      <c r="AT198" s="6" t="s">
        <v>165</v>
      </c>
      <c r="AU198" s="6" t="s">
        <v>85</v>
      </c>
      <c r="AY198" s="6" t="s">
        <v>163</v>
      </c>
      <c r="BE198" s="93">
        <f>IF($U$198="základní",$N$198,0)</f>
        <v>0</v>
      </c>
      <c r="BF198" s="93">
        <f>IF($U$198="snížená",$N$198,0)</f>
        <v>0</v>
      </c>
      <c r="BG198" s="93">
        <f>IF($U$198="zákl. přenesená",$N$198,0)</f>
        <v>0</v>
      </c>
      <c r="BH198" s="93">
        <f>IF($U$198="sníž. přenesená",$N$198,0)</f>
        <v>0</v>
      </c>
      <c r="BI198" s="93">
        <f>IF($U$198="nulová",$N$198,0)</f>
        <v>0</v>
      </c>
      <c r="BJ198" s="6" t="s">
        <v>22</v>
      </c>
      <c r="BK198" s="93">
        <f>ROUND($L$198*$K$198,2)</f>
        <v>0</v>
      </c>
      <c r="BL198" s="6" t="s">
        <v>224</v>
      </c>
      <c r="BM198" s="6" t="s">
        <v>341</v>
      </c>
    </row>
    <row r="199" spans="2:65" s="6" customFormat="1" ht="15.75" customHeight="1">
      <c r="B199" s="23"/>
      <c r="C199" s="165" t="s">
        <v>342</v>
      </c>
      <c r="D199" s="165" t="s">
        <v>252</v>
      </c>
      <c r="E199" s="166" t="s">
        <v>343</v>
      </c>
      <c r="F199" s="238" t="s">
        <v>344</v>
      </c>
      <c r="G199" s="239"/>
      <c r="H199" s="239"/>
      <c r="I199" s="239"/>
      <c r="J199" s="167" t="s">
        <v>190</v>
      </c>
      <c r="K199" s="168">
        <v>1</v>
      </c>
      <c r="L199" s="240">
        <v>0</v>
      </c>
      <c r="M199" s="239"/>
      <c r="N199" s="241">
        <f>ROUND($L$199*$K$199,2)</f>
        <v>0</v>
      </c>
      <c r="O199" s="231"/>
      <c r="P199" s="231"/>
      <c r="Q199" s="231"/>
      <c r="R199" s="25"/>
      <c r="T199" s="147"/>
      <c r="U199" s="31" t="s">
        <v>43</v>
      </c>
      <c r="V199" s="24"/>
      <c r="W199" s="148">
        <f>$V$199*$K$199</f>
        <v>0</v>
      </c>
      <c r="X199" s="148">
        <v>5E-05</v>
      </c>
      <c r="Y199" s="148">
        <f>$X$199*$K$199</f>
        <v>5E-05</v>
      </c>
      <c r="Z199" s="148">
        <v>0</v>
      </c>
      <c r="AA199" s="149">
        <f>$Z$199*$K$199</f>
        <v>0</v>
      </c>
      <c r="AR199" s="6" t="s">
        <v>255</v>
      </c>
      <c r="AT199" s="6" t="s">
        <v>252</v>
      </c>
      <c r="AU199" s="6" t="s">
        <v>85</v>
      </c>
      <c r="AY199" s="6" t="s">
        <v>163</v>
      </c>
      <c r="BE199" s="93">
        <f>IF($U$199="základní",$N$199,0)</f>
        <v>0</v>
      </c>
      <c r="BF199" s="93">
        <f>IF($U$199="snížená",$N$199,0)</f>
        <v>0</v>
      </c>
      <c r="BG199" s="93">
        <f>IF($U$199="zákl. přenesená",$N$199,0)</f>
        <v>0</v>
      </c>
      <c r="BH199" s="93">
        <f>IF($U$199="sníž. přenesená",$N$199,0)</f>
        <v>0</v>
      </c>
      <c r="BI199" s="93">
        <f>IF($U$199="nulová",$N$199,0)</f>
        <v>0</v>
      </c>
      <c r="BJ199" s="6" t="s">
        <v>22</v>
      </c>
      <c r="BK199" s="93">
        <f>ROUND($L$199*$K$199,2)</f>
        <v>0</v>
      </c>
      <c r="BL199" s="6" t="s">
        <v>224</v>
      </c>
      <c r="BM199" s="6" t="s">
        <v>345</v>
      </c>
    </row>
    <row r="200" spans="2:65" s="6" customFormat="1" ht="27" customHeight="1">
      <c r="B200" s="23"/>
      <c r="C200" s="143" t="s">
        <v>346</v>
      </c>
      <c r="D200" s="143" t="s">
        <v>165</v>
      </c>
      <c r="E200" s="144" t="s">
        <v>347</v>
      </c>
      <c r="F200" s="230" t="s">
        <v>348</v>
      </c>
      <c r="G200" s="231"/>
      <c r="H200" s="231"/>
      <c r="I200" s="231"/>
      <c r="J200" s="145" t="s">
        <v>190</v>
      </c>
      <c r="K200" s="146">
        <v>2</v>
      </c>
      <c r="L200" s="232">
        <v>0</v>
      </c>
      <c r="M200" s="231"/>
      <c r="N200" s="233">
        <f>ROUND($L$200*$K$200,2)</f>
        <v>0</v>
      </c>
      <c r="O200" s="231"/>
      <c r="P200" s="231"/>
      <c r="Q200" s="231"/>
      <c r="R200" s="25"/>
      <c r="T200" s="147"/>
      <c r="U200" s="31" t="s">
        <v>43</v>
      </c>
      <c r="V200" s="24"/>
      <c r="W200" s="148">
        <f>$V$200*$K$200</f>
        <v>0</v>
      </c>
      <c r="X200" s="148">
        <v>0</v>
      </c>
      <c r="Y200" s="148">
        <f>$X$200*$K$200</f>
        <v>0</v>
      </c>
      <c r="Z200" s="148">
        <v>0</v>
      </c>
      <c r="AA200" s="149">
        <f>$Z$200*$K$200</f>
        <v>0</v>
      </c>
      <c r="AR200" s="6" t="s">
        <v>224</v>
      </c>
      <c r="AT200" s="6" t="s">
        <v>165</v>
      </c>
      <c r="AU200" s="6" t="s">
        <v>85</v>
      </c>
      <c r="AY200" s="6" t="s">
        <v>163</v>
      </c>
      <c r="BE200" s="93">
        <f>IF($U$200="základní",$N$200,0)</f>
        <v>0</v>
      </c>
      <c r="BF200" s="93">
        <f>IF($U$200="snížená",$N$200,0)</f>
        <v>0</v>
      </c>
      <c r="BG200" s="93">
        <f>IF($U$200="zákl. přenesená",$N$200,0)</f>
        <v>0</v>
      </c>
      <c r="BH200" s="93">
        <f>IF($U$200="sníž. přenesená",$N$200,0)</f>
        <v>0</v>
      </c>
      <c r="BI200" s="93">
        <f>IF($U$200="nulová",$N$200,0)</f>
        <v>0</v>
      </c>
      <c r="BJ200" s="6" t="s">
        <v>22</v>
      </c>
      <c r="BK200" s="93">
        <f>ROUND($L$200*$K$200,2)</f>
        <v>0</v>
      </c>
      <c r="BL200" s="6" t="s">
        <v>224</v>
      </c>
      <c r="BM200" s="6" t="s">
        <v>349</v>
      </c>
    </row>
    <row r="201" spans="2:65" s="6" customFormat="1" ht="15.75" customHeight="1">
      <c r="B201" s="23"/>
      <c r="C201" s="165" t="s">
        <v>350</v>
      </c>
      <c r="D201" s="165" t="s">
        <v>252</v>
      </c>
      <c r="E201" s="166" t="s">
        <v>351</v>
      </c>
      <c r="F201" s="238" t="s">
        <v>352</v>
      </c>
      <c r="G201" s="239"/>
      <c r="H201" s="239"/>
      <c r="I201" s="239"/>
      <c r="J201" s="167" t="s">
        <v>190</v>
      </c>
      <c r="K201" s="168">
        <v>2</v>
      </c>
      <c r="L201" s="240">
        <v>0</v>
      </c>
      <c r="M201" s="239"/>
      <c r="N201" s="241">
        <f>ROUND($L$201*$K$201,2)</f>
        <v>0</v>
      </c>
      <c r="O201" s="231"/>
      <c r="P201" s="231"/>
      <c r="Q201" s="231"/>
      <c r="R201" s="25"/>
      <c r="T201" s="147"/>
      <c r="U201" s="31" t="s">
        <v>43</v>
      </c>
      <c r="V201" s="24"/>
      <c r="W201" s="148">
        <f>$V$201*$K$201</f>
        <v>0</v>
      </c>
      <c r="X201" s="148">
        <v>5E-05</v>
      </c>
      <c r="Y201" s="148">
        <f>$X$201*$K$201</f>
        <v>0.0001</v>
      </c>
      <c r="Z201" s="148">
        <v>0</v>
      </c>
      <c r="AA201" s="149">
        <f>$Z$201*$K$201</f>
        <v>0</v>
      </c>
      <c r="AR201" s="6" t="s">
        <v>255</v>
      </c>
      <c r="AT201" s="6" t="s">
        <v>252</v>
      </c>
      <c r="AU201" s="6" t="s">
        <v>85</v>
      </c>
      <c r="AY201" s="6" t="s">
        <v>163</v>
      </c>
      <c r="BE201" s="93">
        <f>IF($U$201="základní",$N$201,0)</f>
        <v>0</v>
      </c>
      <c r="BF201" s="93">
        <f>IF($U$201="snížená",$N$201,0)</f>
        <v>0</v>
      </c>
      <c r="BG201" s="93">
        <f>IF($U$201="zákl. přenesená",$N$201,0)</f>
        <v>0</v>
      </c>
      <c r="BH201" s="93">
        <f>IF($U$201="sníž. přenesená",$N$201,0)</f>
        <v>0</v>
      </c>
      <c r="BI201" s="93">
        <f>IF($U$201="nulová",$N$201,0)</f>
        <v>0</v>
      </c>
      <c r="BJ201" s="6" t="s">
        <v>22</v>
      </c>
      <c r="BK201" s="93">
        <f>ROUND($L$201*$K$201,2)</f>
        <v>0</v>
      </c>
      <c r="BL201" s="6" t="s">
        <v>224</v>
      </c>
      <c r="BM201" s="6" t="s">
        <v>353</v>
      </c>
    </row>
    <row r="202" spans="2:65" s="6" customFormat="1" ht="15.75" customHeight="1">
      <c r="B202" s="23"/>
      <c r="C202" s="143" t="s">
        <v>354</v>
      </c>
      <c r="D202" s="143" t="s">
        <v>165</v>
      </c>
      <c r="E202" s="144" t="s">
        <v>355</v>
      </c>
      <c r="F202" s="230" t="s">
        <v>356</v>
      </c>
      <c r="G202" s="231"/>
      <c r="H202" s="231"/>
      <c r="I202" s="231"/>
      <c r="J202" s="145" t="s">
        <v>190</v>
      </c>
      <c r="K202" s="146">
        <v>19</v>
      </c>
      <c r="L202" s="232">
        <v>0</v>
      </c>
      <c r="M202" s="231"/>
      <c r="N202" s="233">
        <f>ROUND($L$202*$K$202,2)</f>
        <v>0</v>
      </c>
      <c r="O202" s="231"/>
      <c r="P202" s="231"/>
      <c r="Q202" s="231"/>
      <c r="R202" s="25"/>
      <c r="T202" s="147"/>
      <c r="U202" s="31" t="s">
        <v>43</v>
      </c>
      <c r="V202" s="24"/>
      <c r="W202" s="148">
        <f>$V$202*$K$202</f>
        <v>0</v>
      </c>
      <c r="X202" s="148">
        <v>0</v>
      </c>
      <c r="Y202" s="148">
        <f>$X$202*$K$202</f>
        <v>0</v>
      </c>
      <c r="Z202" s="148">
        <v>0</v>
      </c>
      <c r="AA202" s="149">
        <f>$Z$202*$K$202</f>
        <v>0</v>
      </c>
      <c r="AR202" s="6" t="s">
        <v>224</v>
      </c>
      <c r="AT202" s="6" t="s">
        <v>165</v>
      </c>
      <c r="AU202" s="6" t="s">
        <v>85</v>
      </c>
      <c r="AY202" s="6" t="s">
        <v>163</v>
      </c>
      <c r="BE202" s="93">
        <f>IF($U$202="základní",$N$202,0)</f>
        <v>0</v>
      </c>
      <c r="BF202" s="93">
        <f>IF($U$202="snížená",$N$202,0)</f>
        <v>0</v>
      </c>
      <c r="BG202" s="93">
        <f>IF($U$202="zákl. přenesená",$N$202,0)</f>
        <v>0</v>
      </c>
      <c r="BH202" s="93">
        <f>IF($U$202="sníž. přenesená",$N$202,0)</f>
        <v>0</v>
      </c>
      <c r="BI202" s="93">
        <f>IF($U$202="nulová",$N$202,0)</f>
        <v>0</v>
      </c>
      <c r="BJ202" s="6" t="s">
        <v>22</v>
      </c>
      <c r="BK202" s="93">
        <f>ROUND($L$202*$K$202,2)</f>
        <v>0</v>
      </c>
      <c r="BL202" s="6" t="s">
        <v>224</v>
      </c>
      <c r="BM202" s="6" t="s">
        <v>357</v>
      </c>
    </row>
    <row r="203" spans="2:65" s="6" customFormat="1" ht="15.75" customHeight="1">
      <c r="B203" s="23"/>
      <c r="C203" s="165" t="s">
        <v>358</v>
      </c>
      <c r="D203" s="165" t="s">
        <v>252</v>
      </c>
      <c r="E203" s="166" t="s">
        <v>359</v>
      </c>
      <c r="F203" s="238" t="s">
        <v>360</v>
      </c>
      <c r="G203" s="239"/>
      <c r="H203" s="239"/>
      <c r="I203" s="239"/>
      <c r="J203" s="167" t="s">
        <v>190</v>
      </c>
      <c r="K203" s="168">
        <v>19</v>
      </c>
      <c r="L203" s="240">
        <v>0</v>
      </c>
      <c r="M203" s="239"/>
      <c r="N203" s="241">
        <f>ROUND($L$203*$K$203,2)</f>
        <v>0</v>
      </c>
      <c r="O203" s="231"/>
      <c r="P203" s="231"/>
      <c r="Q203" s="231"/>
      <c r="R203" s="25"/>
      <c r="T203" s="147"/>
      <c r="U203" s="31" t="s">
        <v>43</v>
      </c>
      <c r="V203" s="24"/>
      <c r="W203" s="148">
        <f>$V$203*$K$203</f>
        <v>0</v>
      </c>
      <c r="X203" s="148">
        <v>6E-05</v>
      </c>
      <c r="Y203" s="148">
        <f>$X$203*$K$203</f>
        <v>0.00114</v>
      </c>
      <c r="Z203" s="148">
        <v>0</v>
      </c>
      <c r="AA203" s="149">
        <f>$Z$203*$K$203</f>
        <v>0</v>
      </c>
      <c r="AR203" s="6" t="s">
        <v>255</v>
      </c>
      <c r="AT203" s="6" t="s">
        <v>252</v>
      </c>
      <c r="AU203" s="6" t="s">
        <v>85</v>
      </c>
      <c r="AY203" s="6" t="s">
        <v>163</v>
      </c>
      <c r="BE203" s="93">
        <f>IF($U$203="základní",$N$203,0)</f>
        <v>0</v>
      </c>
      <c r="BF203" s="93">
        <f>IF($U$203="snížená",$N$203,0)</f>
        <v>0</v>
      </c>
      <c r="BG203" s="93">
        <f>IF($U$203="zákl. přenesená",$N$203,0)</f>
        <v>0</v>
      </c>
      <c r="BH203" s="93">
        <f>IF($U$203="sníž. přenesená",$N$203,0)</f>
        <v>0</v>
      </c>
      <c r="BI203" s="93">
        <f>IF($U$203="nulová",$N$203,0)</f>
        <v>0</v>
      </c>
      <c r="BJ203" s="6" t="s">
        <v>22</v>
      </c>
      <c r="BK203" s="93">
        <f>ROUND($L$203*$K$203,2)</f>
        <v>0</v>
      </c>
      <c r="BL203" s="6" t="s">
        <v>224</v>
      </c>
      <c r="BM203" s="6" t="s">
        <v>361</v>
      </c>
    </row>
    <row r="204" spans="2:65" s="6" customFormat="1" ht="15.75" customHeight="1">
      <c r="B204" s="23"/>
      <c r="C204" s="143" t="s">
        <v>362</v>
      </c>
      <c r="D204" s="143" t="s">
        <v>165</v>
      </c>
      <c r="E204" s="144" t="s">
        <v>363</v>
      </c>
      <c r="F204" s="230" t="s">
        <v>364</v>
      </c>
      <c r="G204" s="231"/>
      <c r="H204" s="231"/>
      <c r="I204" s="231"/>
      <c r="J204" s="145" t="s">
        <v>190</v>
      </c>
      <c r="K204" s="146">
        <v>2</v>
      </c>
      <c r="L204" s="232">
        <v>0</v>
      </c>
      <c r="M204" s="231"/>
      <c r="N204" s="233">
        <f>ROUND($L$204*$K$204,2)</f>
        <v>0</v>
      </c>
      <c r="O204" s="231"/>
      <c r="P204" s="231"/>
      <c r="Q204" s="231"/>
      <c r="R204" s="25"/>
      <c r="T204" s="147"/>
      <c r="U204" s="31" t="s">
        <v>43</v>
      </c>
      <c r="V204" s="24"/>
      <c r="W204" s="148">
        <f>$V$204*$K$204</f>
        <v>0</v>
      </c>
      <c r="X204" s="148">
        <v>0</v>
      </c>
      <c r="Y204" s="148">
        <f>$X$204*$K$204</f>
        <v>0</v>
      </c>
      <c r="Z204" s="148">
        <v>0</v>
      </c>
      <c r="AA204" s="149">
        <f>$Z$204*$K$204</f>
        <v>0</v>
      </c>
      <c r="AR204" s="6" t="s">
        <v>224</v>
      </c>
      <c r="AT204" s="6" t="s">
        <v>165</v>
      </c>
      <c r="AU204" s="6" t="s">
        <v>85</v>
      </c>
      <c r="AY204" s="6" t="s">
        <v>163</v>
      </c>
      <c r="BE204" s="93">
        <f>IF($U$204="základní",$N$204,0)</f>
        <v>0</v>
      </c>
      <c r="BF204" s="93">
        <f>IF($U$204="snížená",$N$204,0)</f>
        <v>0</v>
      </c>
      <c r="BG204" s="93">
        <f>IF($U$204="zákl. přenesená",$N$204,0)</f>
        <v>0</v>
      </c>
      <c r="BH204" s="93">
        <f>IF($U$204="sníž. přenesená",$N$204,0)</f>
        <v>0</v>
      </c>
      <c r="BI204" s="93">
        <f>IF($U$204="nulová",$N$204,0)</f>
        <v>0</v>
      </c>
      <c r="BJ204" s="6" t="s">
        <v>22</v>
      </c>
      <c r="BK204" s="93">
        <f>ROUND($L$204*$K$204,2)</f>
        <v>0</v>
      </c>
      <c r="BL204" s="6" t="s">
        <v>224</v>
      </c>
      <c r="BM204" s="6" t="s">
        <v>365</v>
      </c>
    </row>
    <row r="205" spans="2:65" s="6" customFormat="1" ht="15.75" customHeight="1">
      <c r="B205" s="23"/>
      <c r="C205" s="165" t="s">
        <v>366</v>
      </c>
      <c r="D205" s="165" t="s">
        <v>252</v>
      </c>
      <c r="E205" s="166" t="s">
        <v>367</v>
      </c>
      <c r="F205" s="238" t="s">
        <v>368</v>
      </c>
      <c r="G205" s="239"/>
      <c r="H205" s="239"/>
      <c r="I205" s="239"/>
      <c r="J205" s="167" t="s">
        <v>190</v>
      </c>
      <c r="K205" s="168">
        <v>2</v>
      </c>
      <c r="L205" s="240">
        <v>0</v>
      </c>
      <c r="M205" s="239"/>
      <c r="N205" s="241">
        <f>ROUND($L$205*$K$205,2)</f>
        <v>0</v>
      </c>
      <c r="O205" s="231"/>
      <c r="P205" s="231"/>
      <c r="Q205" s="231"/>
      <c r="R205" s="25"/>
      <c r="T205" s="147"/>
      <c r="U205" s="31" t="s">
        <v>43</v>
      </c>
      <c r="V205" s="24"/>
      <c r="W205" s="148">
        <f>$V$205*$K$205</f>
        <v>0</v>
      </c>
      <c r="X205" s="148">
        <v>6E-05</v>
      </c>
      <c r="Y205" s="148">
        <f>$X$205*$K$205</f>
        <v>0.00012</v>
      </c>
      <c r="Z205" s="148">
        <v>0</v>
      </c>
      <c r="AA205" s="149">
        <f>$Z$205*$K$205</f>
        <v>0</v>
      </c>
      <c r="AR205" s="6" t="s">
        <v>255</v>
      </c>
      <c r="AT205" s="6" t="s">
        <v>252</v>
      </c>
      <c r="AU205" s="6" t="s">
        <v>85</v>
      </c>
      <c r="AY205" s="6" t="s">
        <v>163</v>
      </c>
      <c r="BE205" s="93">
        <f>IF($U$205="základní",$N$205,0)</f>
        <v>0</v>
      </c>
      <c r="BF205" s="93">
        <f>IF($U$205="snížená",$N$205,0)</f>
        <v>0</v>
      </c>
      <c r="BG205" s="93">
        <f>IF($U$205="zákl. přenesená",$N$205,0)</f>
        <v>0</v>
      </c>
      <c r="BH205" s="93">
        <f>IF($U$205="sníž. přenesená",$N$205,0)</f>
        <v>0</v>
      </c>
      <c r="BI205" s="93">
        <f>IF($U$205="nulová",$N$205,0)</f>
        <v>0</v>
      </c>
      <c r="BJ205" s="6" t="s">
        <v>22</v>
      </c>
      <c r="BK205" s="93">
        <f>ROUND($L$205*$K$205,2)</f>
        <v>0</v>
      </c>
      <c r="BL205" s="6" t="s">
        <v>224</v>
      </c>
      <c r="BM205" s="6" t="s">
        <v>369</v>
      </c>
    </row>
    <row r="206" spans="2:65" s="6" customFormat="1" ht="15.75" customHeight="1">
      <c r="B206" s="23"/>
      <c r="C206" s="143" t="s">
        <v>370</v>
      </c>
      <c r="D206" s="143" t="s">
        <v>165</v>
      </c>
      <c r="E206" s="144" t="s">
        <v>371</v>
      </c>
      <c r="F206" s="230" t="s">
        <v>372</v>
      </c>
      <c r="G206" s="231"/>
      <c r="H206" s="231"/>
      <c r="I206" s="231"/>
      <c r="J206" s="145" t="s">
        <v>292</v>
      </c>
      <c r="K206" s="146">
        <v>1</v>
      </c>
      <c r="L206" s="232">
        <v>0</v>
      </c>
      <c r="M206" s="231"/>
      <c r="N206" s="233">
        <f>ROUND($L$206*$K$206,2)</f>
        <v>0</v>
      </c>
      <c r="O206" s="231"/>
      <c r="P206" s="231"/>
      <c r="Q206" s="231"/>
      <c r="R206" s="25"/>
      <c r="T206" s="147"/>
      <c r="U206" s="31" t="s">
        <v>43</v>
      </c>
      <c r="V206" s="24"/>
      <c r="W206" s="148">
        <f>$V$206*$K$206</f>
        <v>0</v>
      </c>
      <c r="X206" s="148">
        <v>0</v>
      </c>
      <c r="Y206" s="148">
        <f>$X$206*$K$206</f>
        <v>0</v>
      </c>
      <c r="Z206" s="148">
        <v>0</v>
      </c>
      <c r="AA206" s="149">
        <f>$Z$206*$K$206</f>
        <v>0</v>
      </c>
      <c r="AR206" s="6" t="s">
        <v>224</v>
      </c>
      <c r="AT206" s="6" t="s">
        <v>165</v>
      </c>
      <c r="AU206" s="6" t="s">
        <v>85</v>
      </c>
      <c r="AY206" s="6" t="s">
        <v>163</v>
      </c>
      <c r="BE206" s="93">
        <f>IF($U$206="základní",$N$206,0)</f>
        <v>0</v>
      </c>
      <c r="BF206" s="93">
        <f>IF($U$206="snížená",$N$206,0)</f>
        <v>0</v>
      </c>
      <c r="BG206" s="93">
        <f>IF($U$206="zákl. přenesená",$N$206,0)</f>
        <v>0</v>
      </c>
      <c r="BH206" s="93">
        <f>IF($U$206="sníž. přenesená",$N$206,0)</f>
        <v>0</v>
      </c>
      <c r="BI206" s="93">
        <f>IF($U$206="nulová",$N$206,0)</f>
        <v>0</v>
      </c>
      <c r="BJ206" s="6" t="s">
        <v>22</v>
      </c>
      <c r="BK206" s="93">
        <f>ROUND($L$206*$K$206,2)</f>
        <v>0</v>
      </c>
      <c r="BL206" s="6" t="s">
        <v>224</v>
      </c>
      <c r="BM206" s="6" t="s">
        <v>373</v>
      </c>
    </row>
    <row r="207" spans="2:63" s="132" customFormat="1" ht="30.75" customHeight="1">
      <c r="B207" s="133"/>
      <c r="C207" s="134"/>
      <c r="D207" s="142" t="s">
        <v>127</v>
      </c>
      <c r="E207" s="142"/>
      <c r="F207" s="142"/>
      <c r="G207" s="142"/>
      <c r="H207" s="142"/>
      <c r="I207" s="142"/>
      <c r="J207" s="142"/>
      <c r="K207" s="142"/>
      <c r="L207" s="142"/>
      <c r="M207" s="142"/>
      <c r="N207" s="246">
        <f>$BK$207</f>
        <v>0</v>
      </c>
      <c r="O207" s="245"/>
      <c r="P207" s="245"/>
      <c r="Q207" s="245"/>
      <c r="R207" s="136"/>
      <c r="T207" s="137"/>
      <c r="U207" s="134"/>
      <c r="V207" s="134"/>
      <c r="W207" s="138">
        <f>SUM($W$208:$W$209)</f>
        <v>0</v>
      </c>
      <c r="X207" s="134"/>
      <c r="Y207" s="138">
        <f>SUM($Y$208:$Y$209)</f>
        <v>0.045</v>
      </c>
      <c r="Z207" s="134"/>
      <c r="AA207" s="139">
        <f>SUM($AA$208:$AA$209)</f>
        <v>0</v>
      </c>
      <c r="AR207" s="140" t="s">
        <v>85</v>
      </c>
      <c r="AT207" s="140" t="s">
        <v>77</v>
      </c>
      <c r="AU207" s="140" t="s">
        <v>22</v>
      </c>
      <c r="AY207" s="140" t="s">
        <v>163</v>
      </c>
      <c r="BK207" s="141">
        <f>SUM($BK$208:$BK$209)</f>
        <v>0</v>
      </c>
    </row>
    <row r="208" spans="2:65" s="6" customFormat="1" ht="15.75" customHeight="1">
      <c r="B208" s="23"/>
      <c r="C208" s="143" t="s">
        <v>374</v>
      </c>
      <c r="D208" s="143" t="s">
        <v>165</v>
      </c>
      <c r="E208" s="144" t="s">
        <v>375</v>
      </c>
      <c r="F208" s="230" t="s">
        <v>376</v>
      </c>
      <c r="G208" s="231"/>
      <c r="H208" s="231"/>
      <c r="I208" s="231"/>
      <c r="J208" s="145" t="s">
        <v>190</v>
      </c>
      <c r="K208" s="146">
        <v>18</v>
      </c>
      <c r="L208" s="232">
        <v>0</v>
      </c>
      <c r="M208" s="231"/>
      <c r="N208" s="233">
        <f>ROUND($L$208*$K$208,2)</f>
        <v>0</v>
      </c>
      <c r="O208" s="231"/>
      <c r="P208" s="231"/>
      <c r="Q208" s="231"/>
      <c r="R208" s="25"/>
      <c r="T208" s="147"/>
      <c r="U208" s="31" t="s">
        <v>43</v>
      </c>
      <c r="V208" s="24"/>
      <c r="W208" s="148">
        <f>$V$208*$K$208</f>
        <v>0</v>
      </c>
      <c r="X208" s="148">
        <v>0</v>
      </c>
      <c r="Y208" s="148">
        <f>$X$208*$K$208</f>
        <v>0</v>
      </c>
      <c r="Z208" s="148">
        <v>0</v>
      </c>
      <c r="AA208" s="149">
        <f>$Z$208*$K$208</f>
        <v>0</v>
      </c>
      <c r="AR208" s="6" t="s">
        <v>224</v>
      </c>
      <c r="AT208" s="6" t="s">
        <v>165</v>
      </c>
      <c r="AU208" s="6" t="s">
        <v>85</v>
      </c>
      <c r="AY208" s="6" t="s">
        <v>163</v>
      </c>
      <c r="BE208" s="93">
        <f>IF($U$208="základní",$N$208,0)</f>
        <v>0</v>
      </c>
      <c r="BF208" s="93">
        <f>IF($U$208="snížená",$N$208,0)</f>
        <v>0</v>
      </c>
      <c r="BG208" s="93">
        <f>IF($U$208="zákl. přenesená",$N$208,0)</f>
        <v>0</v>
      </c>
      <c r="BH208" s="93">
        <f>IF($U$208="sníž. přenesená",$N$208,0)</f>
        <v>0</v>
      </c>
      <c r="BI208" s="93">
        <f>IF($U$208="nulová",$N$208,0)</f>
        <v>0</v>
      </c>
      <c r="BJ208" s="6" t="s">
        <v>22</v>
      </c>
      <c r="BK208" s="93">
        <f>ROUND($L$208*$K$208,2)</f>
        <v>0</v>
      </c>
      <c r="BL208" s="6" t="s">
        <v>224</v>
      </c>
      <c r="BM208" s="6" t="s">
        <v>377</v>
      </c>
    </row>
    <row r="209" spans="2:65" s="6" customFormat="1" ht="15.75" customHeight="1">
      <c r="B209" s="23"/>
      <c r="C209" s="165" t="s">
        <v>378</v>
      </c>
      <c r="D209" s="165" t="s">
        <v>252</v>
      </c>
      <c r="E209" s="166" t="s">
        <v>379</v>
      </c>
      <c r="F209" s="238" t="s">
        <v>380</v>
      </c>
      <c r="G209" s="239"/>
      <c r="H209" s="239"/>
      <c r="I209" s="239"/>
      <c r="J209" s="167" t="s">
        <v>190</v>
      </c>
      <c r="K209" s="168">
        <v>18</v>
      </c>
      <c r="L209" s="240">
        <v>0</v>
      </c>
      <c r="M209" s="239"/>
      <c r="N209" s="241">
        <f>ROUND($L$209*$K$209,2)</f>
        <v>0</v>
      </c>
      <c r="O209" s="231"/>
      <c r="P209" s="231"/>
      <c r="Q209" s="231"/>
      <c r="R209" s="25"/>
      <c r="T209" s="147"/>
      <c r="U209" s="31" t="s">
        <v>43</v>
      </c>
      <c r="V209" s="24"/>
      <c r="W209" s="148">
        <f>$V$209*$K$209</f>
        <v>0</v>
      </c>
      <c r="X209" s="148">
        <v>0.0025</v>
      </c>
      <c r="Y209" s="148">
        <f>$X$209*$K$209</f>
        <v>0.045</v>
      </c>
      <c r="Z209" s="148">
        <v>0</v>
      </c>
      <c r="AA209" s="149">
        <f>$Z$209*$K$209</f>
        <v>0</v>
      </c>
      <c r="AR209" s="6" t="s">
        <v>255</v>
      </c>
      <c r="AT209" s="6" t="s">
        <v>252</v>
      </c>
      <c r="AU209" s="6" t="s">
        <v>85</v>
      </c>
      <c r="AY209" s="6" t="s">
        <v>163</v>
      </c>
      <c r="BE209" s="93">
        <f>IF($U$209="základní",$N$209,0)</f>
        <v>0</v>
      </c>
      <c r="BF209" s="93">
        <f>IF($U$209="snížená",$N$209,0)</f>
        <v>0</v>
      </c>
      <c r="BG209" s="93">
        <f>IF($U$209="zákl. přenesená",$N$209,0)</f>
        <v>0</v>
      </c>
      <c r="BH209" s="93">
        <f>IF($U$209="sníž. přenesená",$N$209,0)</f>
        <v>0</v>
      </c>
      <c r="BI209" s="93">
        <f>IF($U$209="nulová",$N$209,0)</f>
        <v>0</v>
      </c>
      <c r="BJ209" s="6" t="s">
        <v>22</v>
      </c>
      <c r="BK209" s="93">
        <f>ROUND($L$209*$K$209,2)</f>
        <v>0</v>
      </c>
      <c r="BL209" s="6" t="s">
        <v>224</v>
      </c>
      <c r="BM209" s="6" t="s">
        <v>381</v>
      </c>
    </row>
    <row r="210" spans="2:63" s="132" customFormat="1" ht="30.75" customHeight="1">
      <c r="B210" s="133"/>
      <c r="C210" s="134"/>
      <c r="D210" s="142" t="s">
        <v>128</v>
      </c>
      <c r="E210" s="142"/>
      <c r="F210" s="142"/>
      <c r="G210" s="142"/>
      <c r="H210" s="142"/>
      <c r="I210" s="142"/>
      <c r="J210" s="142"/>
      <c r="K210" s="142"/>
      <c r="L210" s="142"/>
      <c r="M210" s="142"/>
      <c r="N210" s="246">
        <f>$BK$210</f>
        <v>0</v>
      </c>
      <c r="O210" s="245"/>
      <c r="P210" s="245"/>
      <c r="Q210" s="245"/>
      <c r="R210" s="136"/>
      <c r="T210" s="137"/>
      <c r="U210" s="134"/>
      <c r="V210" s="134"/>
      <c r="W210" s="138">
        <f>SUM($W$211:$W$217)</f>
        <v>0</v>
      </c>
      <c r="X210" s="134"/>
      <c r="Y210" s="138">
        <f>SUM($Y$211:$Y$217)</f>
        <v>1.820597</v>
      </c>
      <c r="Z210" s="134"/>
      <c r="AA210" s="139">
        <f>SUM($AA$211:$AA$217)</f>
        <v>0</v>
      </c>
      <c r="AR210" s="140" t="s">
        <v>85</v>
      </c>
      <c r="AT210" s="140" t="s">
        <v>77</v>
      </c>
      <c r="AU210" s="140" t="s">
        <v>22</v>
      </c>
      <c r="AY210" s="140" t="s">
        <v>163</v>
      </c>
      <c r="BK210" s="141">
        <f>SUM($BK$211:$BK$217)</f>
        <v>0</v>
      </c>
    </row>
    <row r="211" spans="2:65" s="6" customFormat="1" ht="27" customHeight="1">
      <c r="B211" s="23"/>
      <c r="C211" s="143" t="s">
        <v>22</v>
      </c>
      <c r="D211" s="143" t="s">
        <v>165</v>
      </c>
      <c r="E211" s="144" t="s">
        <v>382</v>
      </c>
      <c r="F211" s="230" t="s">
        <v>383</v>
      </c>
      <c r="G211" s="231"/>
      <c r="H211" s="231"/>
      <c r="I211" s="231"/>
      <c r="J211" s="145" t="s">
        <v>177</v>
      </c>
      <c r="K211" s="146">
        <v>52.7</v>
      </c>
      <c r="L211" s="232">
        <v>0</v>
      </c>
      <c r="M211" s="231"/>
      <c r="N211" s="233">
        <f>ROUND($L$211*$K$211,2)</f>
        <v>0</v>
      </c>
      <c r="O211" s="231"/>
      <c r="P211" s="231"/>
      <c r="Q211" s="231"/>
      <c r="R211" s="25"/>
      <c r="T211" s="147"/>
      <c r="U211" s="31" t="s">
        <v>43</v>
      </c>
      <c r="V211" s="24"/>
      <c r="W211" s="148">
        <f>$V$211*$K$211</f>
        <v>0</v>
      </c>
      <c r="X211" s="148">
        <v>0.00062</v>
      </c>
      <c r="Y211" s="148">
        <f>$X$211*$K$211</f>
        <v>0.032674</v>
      </c>
      <c r="Z211" s="148">
        <v>0</v>
      </c>
      <c r="AA211" s="149">
        <f>$Z$211*$K$211</f>
        <v>0</v>
      </c>
      <c r="AR211" s="6" t="s">
        <v>224</v>
      </c>
      <c r="AT211" s="6" t="s">
        <v>165</v>
      </c>
      <c r="AU211" s="6" t="s">
        <v>85</v>
      </c>
      <c r="AY211" s="6" t="s">
        <v>163</v>
      </c>
      <c r="BE211" s="93">
        <f>IF($U$211="základní",$N$211,0)</f>
        <v>0</v>
      </c>
      <c r="BF211" s="93">
        <f>IF($U$211="snížená",$N$211,0)</f>
        <v>0</v>
      </c>
      <c r="BG211" s="93">
        <f>IF($U$211="zákl. přenesená",$N$211,0)</f>
        <v>0</v>
      </c>
      <c r="BH211" s="93">
        <f>IF($U$211="sníž. přenesená",$N$211,0)</f>
        <v>0</v>
      </c>
      <c r="BI211" s="93">
        <f>IF($U$211="nulová",$N$211,0)</f>
        <v>0</v>
      </c>
      <c r="BJ211" s="6" t="s">
        <v>22</v>
      </c>
      <c r="BK211" s="93">
        <f>ROUND($L$211*$K$211,2)</f>
        <v>0</v>
      </c>
      <c r="BL211" s="6" t="s">
        <v>224</v>
      </c>
      <c r="BM211" s="6" t="s">
        <v>384</v>
      </c>
    </row>
    <row r="212" spans="2:65" s="6" customFormat="1" ht="15.75" customHeight="1">
      <c r="B212" s="23"/>
      <c r="C212" s="165" t="s">
        <v>85</v>
      </c>
      <c r="D212" s="165" t="s">
        <v>252</v>
      </c>
      <c r="E212" s="166" t="s">
        <v>385</v>
      </c>
      <c r="F212" s="238" t="s">
        <v>386</v>
      </c>
      <c r="G212" s="239"/>
      <c r="H212" s="239"/>
      <c r="I212" s="239"/>
      <c r="J212" s="167" t="s">
        <v>190</v>
      </c>
      <c r="K212" s="168">
        <v>198</v>
      </c>
      <c r="L212" s="240">
        <v>0</v>
      </c>
      <c r="M212" s="239"/>
      <c r="N212" s="241">
        <f>ROUND($L$212*$K$212,2)</f>
        <v>0</v>
      </c>
      <c r="O212" s="231"/>
      <c r="P212" s="231"/>
      <c r="Q212" s="231"/>
      <c r="R212" s="25"/>
      <c r="T212" s="147"/>
      <c r="U212" s="31" t="s">
        <v>43</v>
      </c>
      <c r="V212" s="24"/>
      <c r="W212" s="148">
        <f>$V$212*$K$212</f>
        <v>0</v>
      </c>
      <c r="X212" s="148">
        <v>0.00036</v>
      </c>
      <c r="Y212" s="148">
        <f>$X$212*$K$212</f>
        <v>0.07128000000000001</v>
      </c>
      <c r="Z212" s="148">
        <v>0</v>
      </c>
      <c r="AA212" s="149">
        <f>$Z$212*$K$212</f>
        <v>0</v>
      </c>
      <c r="AR212" s="6" t="s">
        <v>255</v>
      </c>
      <c r="AT212" s="6" t="s">
        <v>252</v>
      </c>
      <c r="AU212" s="6" t="s">
        <v>85</v>
      </c>
      <c r="AY212" s="6" t="s">
        <v>163</v>
      </c>
      <c r="BE212" s="93">
        <f>IF($U$212="základní",$N$212,0)</f>
        <v>0</v>
      </c>
      <c r="BF212" s="93">
        <f>IF($U$212="snížená",$N$212,0)</f>
        <v>0</v>
      </c>
      <c r="BG212" s="93">
        <f>IF($U$212="zákl. přenesená",$N$212,0)</f>
        <v>0</v>
      </c>
      <c r="BH212" s="93">
        <f>IF($U$212="sníž. přenesená",$N$212,0)</f>
        <v>0</v>
      </c>
      <c r="BI212" s="93">
        <f>IF($U$212="nulová",$N$212,0)</f>
        <v>0</v>
      </c>
      <c r="BJ212" s="6" t="s">
        <v>22</v>
      </c>
      <c r="BK212" s="93">
        <f>ROUND($L$212*$K$212,2)</f>
        <v>0</v>
      </c>
      <c r="BL212" s="6" t="s">
        <v>224</v>
      </c>
      <c r="BM212" s="6" t="s">
        <v>387</v>
      </c>
    </row>
    <row r="213" spans="2:65" s="6" customFormat="1" ht="27" customHeight="1">
      <c r="B213" s="23"/>
      <c r="C213" s="143" t="s">
        <v>88</v>
      </c>
      <c r="D213" s="143" t="s">
        <v>165</v>
      </c>
      <c r="E213" s="144" t="s">
        <v>388</v>
      </c>
      <c r="F213" s="230" t="s">
        <v>389</v>
      </c>
      <c r="G213" s="231"/>
      <c r="H213" s="231"/>
      <c r="I213" s="231"/>
      <c r="J213" s="145" t="s">
        <v>168</v>
      </c>
      <c r="K213" s="146">
        <v>71.23</v>
      </c>
      <c r="L213" s="232">
        <v>0</v>
      </c>
      <c r="M213" s="231"/>
      <c r="N213" s="233">
        <f>ROUND($L$213*$K$213,2)</f>
        <v>0</v>
      </c>
      <c r="O213" s="231"/>
      <c r="P213" s="231"/>
      <c r="Q213" s="231"/>
      <c r="R213" s="25"/>
      <c r="T213" s="147"/>
      <c r="U213" s="31" t="s">
        <v>43</v>
      </c>
      <c r="V213" s="24"/>
      <c r="W213" s="148">
        <f>$V$213*$K$213</f>
        <v>0</v>
      </c>
      <c r="X213" s="148">
        <v>0.00367</v>
      </c>
      <c r="Y213" s="148">
        <f>$X$213*$K$213</f>
        <v>0.26141410000000004</v>
      </c>
      <c r="Z213" s="148">
        <v>0</v>
      </c>
      <c r="AA213" s="149">
        <f>$Z$213*$K$213</f>
        <v>0</v>
      </c>
      <c r="AR213" s="6" t="s">
        <v>224</v>
      </c>
      <c r="AT213" s="6" t="s">
        <v>165</v>
      </c>
      <c r="AU213" s="6" t="s">
        <v>85</v>
      </c>
      <c r="AY213" s="6" t="s">
        <v>163</v>
      </c>
      <c r="BE213" s="93">
        <f>IF($U$213="základní",$N$213,0)</f>
        <v>0</v>
      </c>
      <c r="BF213" s="93">
        <f>IF($U$213="snížená",$N$213,0)</f>
        <v>0</v>
      </c>
      <c r="BG213" s="93">
        <f>IF($U$213="zákl. přenesená",$N$213,0)</f>
        <v>0</v>
      </c>
      <c r="BH213" s="93">
        <f>IF($U$213="sníž. přenesená",$N$213,0)</f>
        <v>0</v>
      </c>
      <c r="BI213" s="93">
        <f>IF($U$213="nulová",$N$213,0)</f>
        <v>0</v>
      </c>
      <c r="BJ213" s="6" t="s">
        <v>22</v>
      </c>
      <c r="BK213" s="93">
        <f>ROUND($L$213*$K$213,2)</f>
        <v>0</v>
      </c>
      <c r="BL213" s="6" t="s">
        <v>224</v>
      </c>
      <c r="BM213" s="6" t="s">
        <v>390</v>
      </c>
    </row>
    <row r="214" spans="2:65" s="6" customFormat="1" ht="15.75" customHeight="1">
      <c r="B214" s="23"/>
      <c r="C214" s="165" t="s">
        <v>91</v>
      </c>
      <c r="D214" s="165" t="s">
        <v>252</v>
      </c>
      <c r="E214" s="166" t="s">
        <v>391</v>
      </c>
      <c r="F214" s="238" t="s">
        <v>392</v>
      </c>
      <c r="G214" s="239"/>
      <c r="H214" s="239"/>
      <c r="I214" s="239"/>
      <c r="J214" s="167" t="s">
        <v>168</v>
      </c>
      <c r="K214" s="168">
        <v>78.353</v>
      </c>
      <c r="L214" s="240">
        <v>0</v>
      </c>
      <c r="M214" s="239"/>
      <c r="N214" s="241">
        <f>ROUND($L$214*$K$214,2)</f>
        <v>0</v>
      </c>
      <c r="O214" s="231"/>
      <c r="P214" s="231"/>
      <c r="Q214" s="231"/>
      <c r="R214" s="25"/>
      <c r="T214" s="147"/>
      <c r="U214" s="31" t="s">
        <v>43</v>
      </c>
      <c r="V214" s="24"/>
      <c r="W214" s="148">
        <f>$V$214*$K$214</f>
        <v>0</v>
      </c>
      <c r="X214" s="148">
        <v>0.0118</v>
      </c>
      <c r="Y214" s="148">
        <f>$X$214*$K$214</f>
        <v>0.9245653999999999</v>
      </c>
      <c r="Z214" s="148">
        <v>0</v>
      </c>
      <c r="AA214" s="149">
        <f>$Z$214*$K$214</f>
        <v>0</v>
      </c>
      <c r="AR214" s="6" t="s">
        <v>255</v>
      </c>
      <c r="AT214" s="6" t="s">
        <v>252</v>
      </c>
      <c r="AU214" s="6" t="s">
        <v>85</v>
      </c>
      <c r="AY214" s="6" t="s">
        <v>163</v>
      </c>
      <c r="BE214" s="93">
        <f>IF($U$214="základní",$N$214,0)</f>
        <v>0</v>
      </c>
      <c r="BF214" s="93">
        <f>IF($U$214="snížená",$N$214,0)</f>
        <v>0</v>
      </c>
      <c r="BG214" s="93">
        <f>IF($U$214="zákl. přenesená",$N$214,0)</f>
        <v>0</v>
      </c>
      <c r="BH214" s="93">
        <f>IF($U$214="sníž. přenesená",$N$214,0)</f>
        <v>0</v>
      </c>
      <c r="BI214" s="93">
        <f>IF($U$214="nulová",$N$214,0)</f>
        <v>0</v>
      </c>
      <c r="BJ214" s="6" t="s">
        <v>22</v>
      </c>
      <c r="BK214" s="93">
        <f>ROUND($L$214*$K$214,2)</f>
        <v>0</v>
      </c>
      <c r="BL214" s="6" t="s">
        <v>224</v>
      </c>
      <c r="BM214" s="6" t="s">
        <v>393</v>
      </c>
    </row>
    <row r="215" spans="2:65" s="6" customFormat="1" ht="15.75" customHeight="1">
      <c r="B215" s="23"/>
      <c r="C215" s="143" t="s">
        <v>394</v>
      </c>
      <c r="D215" s="143" t="s">
        <v>165</v>
      </c>
      <c r="E215" s="144" t="s">
        <v>395</v>
      </c>
      <c r="F215" s="230" t="s">
        <v>396</v>
      </c>
      <c r="G215" s="231"/>
      <c r="H215" s="231"/>
      <c r="I215" s="231"/>
      <c r="J215" s="145" t="s">
        <v>168</v>
      </c>
      <c r="K215" s="146">
        <v>71.23</v>
      </c>
      <c r="L215" s="232">
        <v>0</v>
      </c>
      <c r="M215" s="231"/>
      <c r="N215" s="233">
        <f>ROUND($L$215*$K$215,2)</f>
        <v>0</v>
      </c>
      <c r="O215" s="231"/>
      <c r="P215" s="231"/>
      <c r="Q215" s="231"/>
      <c r="R215" s="25"/>
      <c r="T215" s="147"/>
      <c r="U215" s="31" t="s">
        <v>43</v>
      </c>
      <c r="V215" s="24"/>
      <c r="W215" s="148">
        <f>$V$215*$K$215</f>
        <v>0</v>
      </c>
      <c r="X215" s="148">
        <v>0.0003</v>
      </c>
      <c r="Y215" s="148">
        <f>$X$215*$K$215</f>
        <v>0.021369</v>
      </c>
      <c r="Z215" s="148">
        <v>0</v>
      </c>
      <c r="AA215" s="149">
        <f>$Z$215*$K$215</f>
        <v>0</v>
      </c>
      <c r="AR215" s="6" t="s">
        <v>224</v>
      </c>
      <c r="AT215" s="6" t="s">
        <v>165</v>
      </c>
      <c r="AU215" s="6" t="s">
        <v>85</v>
      </c>
      <c r="AY215" s="6" t="s">
        <v>163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22</v>
      </c>
      <c r="BK215" s="93">
        <f>ROUND($L$215*$K$215,2)</f>
        <v>0</v>
      </c>
      <c r="BL215" s="6" t="s">
        <v>224</v>
      </c>
      <c r="BM215" s="6" t="s">
        <v>397</v>
      </c>
    </row>
    <row r="216" spans="2:65" s="6" customFormat="1" ht="27" customHeight="1">
      <c r="B216" s="23"/>
      <c r="C216" s="143" t="s">
        <v>398</v>
      </c>
      <c r="D216" s="143" t="s">
        <v>165</v>
      </c>
      <c r="E216" s="144" t="s">
        <v>399</v>
      </c>
      <c r="F216" s="230" t="s">
        <v>400</v>
      </c>
      <c r="G216" s="231"/>
      <c r="H216" s="231"/>
      <c r="I216" s="231"/>
      <c r="J216" s="145" t="s">
        <v>168</v>
      </c>
      <c r="K216" s="146">
        <v>71.23</v>
      </c>
      <c r="L216" s="232">
        <v>0</v>
      </c>
      <c r="M216" s="231"/>
      <c r="N216" s="233">
        <f>ROUND($L$216*$K$216,2)</f>
        <v>0</v>
      </c>
      <c r="O216" s="231"/>
      <c r="P216" s="231"/>
      <c r="Q216" s="231"/>
      <c r="R216" s="25"/>
      <c r="T216" s="147"/>
      <c r="U216" s="31" t="s">
        <v>43</v>
      </c>
      <c r="V216" s="24"/>
      <c r="W216" s="148">
        <f>$V$216*$K$216</f>
        <v>0</v>
      </c>
      <c r="X216" s="148">
        <v>0.00715</v>
      </c>
      <c r="Y216" s="148">
        <f>$X$216*$K$216</f>
        <v>0.5092945</v>
      </c>
      <c r="Z216" s="148">
        <v>0</v>
      </c>
      <c r="AA216" s="149">
        <f>$Z$216*$K$216</f>
        <v>0</v>
      </c>
      <c r="AR216" s="6" t="s">
        <v>224</v>
      </c>
      <c r="AT216" s="6" t="s">
        <v>165</v>
      </c>
      <c r="AU216" s="6" t="s">
        <v>85</v>
      </c>
      <c r="AY216" s="6" t="s">
        <v>163</v>
      </c>
      <c r="BE216" s="93">
        <f>IF($U$216="základní",$N$216,0)</f>
        <v>0</v>
      </c>
      <c r="BF216" s="93">
        <f>IF($U$216="snížená",$N$216,0)</f>
        <v>0</v>
      </c>
      <c r="BG216" s="93">
        <f>IF($U$216="zákl. přenesená",$N$216,0)</f>
        <v>0</v>
      </c>
      <c r="BH216" s="93">
        <f>IF($U$216="sníž. přenesená",$N$216,0)</f>
        <v>0</v>
      </c>
      <c r="BI216" s="93">
        <f>IF($U$216="nulová",$N$216,0)</f>
        <v>0</v>
      </c>
      <c r="BJ216" s="6" t="s">
        <v>22</v>
      </c>
      <c r="BK216" s="93">
        <f>ROUND($L$216*$K$216,2)</f>
        <v>0</v>
      </c>
      <c r="BL216" s="6" t="s">
        <v>224</v>
      </c>
      <c r="BM216" s="6" t="s">
        <v>401</v>
      </c>
    </row>
    <row r="217" spans="2:65" s="6" customFormat="1" ht="27" customHeight="1">
      <c r="B217" s="23"/>
      <c r="C217" s="143" t="s">
        <v>402</v>
      </c>
      <c r="D217" s="143" t="s">
        <v>165</v>
      </c>
      <c r="E217" s="144" t="s">
        <v>403</v>
      </c>
      <c r="F217" s="230" t="s">
        <v>404</v>
      </c>
      <c r="G217" s="231"/>
      <c r="H217" s="231"/>
      <c r="I217" s="231"/>
      <c r="J217" s="145" t="s">
        <v>232</v>
      </c>
      <c r="K217" s="164">
        <v>0</v>
      </c>
      <c r="L217" s="232">
        <v>0</v>
      </c>
      <c r="M217" s="231"/>
      <c r="N217" s="233">
        <f>ROUND($L$217*$K$217,2)</f>
        <v>0</v>
      </c>
      <c r="O217" s="231"/>
      <c r="P217" s="231"/>
      <c r="Q217" s="231"/>
      <c r="R217" s="25"/>
      <c r="T217" s="147"/>
      <c r="U217" s="31" t="s">
        <v>43</v>
      </c>
      <c r="V217" s="24"/>
      <c r="W217" s="148">
        <f>$V$217*$K$217</f>
        <v>0</v>
      </c>
      <c r="X217" s="148">
        <v>0</v>
      </c>
      <c r="Y217" s="148">
        <f>$X$217*$K$217</f>
        <v>0</v>
      </c>
      <c r="Z217" s="148">
        <v>0</v>
      </c>
      <c r="AA217" s="149">
        <f>$Z$217*$K$217</f>
        <v>0</v>
      </c>
      <c r="AR217" s="6" t="s">
        <v>224</v>
      </c>
      <c r="AT217" s="6" t="s">
        <v>165</v>
      </c>
      <c r="AU217" s="6" t="s">
        <v>85</v>
      </c>
      <c r="AY217" s="6" t="s">
        <v>163</v>
      </c>
      <c r="BE217" s="93">
        <f>IF($U$217="základní",$N$217,0)</f>
        <v>0</v>
      </c>
      <c r="BF217" s="93">
        <f>IF($U$217="snížená",$N$217,0)</f>
        <v>0</v>
      </c>
      <c r="BG217" s="93">
        <f>IF($U$217="zákl. přenesená",$N$217,0)</f>
        <v>0</v>
      </c>
      <c r="BH217" s="93">
        <f>IF($U$217="sníž. přenesená",$N$217,0)</f>
        <v>0</v>
      </c>
      <c r="BI217" s="93">
        <f>IF($U$217="nulová",$N$217,0)</f>
        <v>0</v>
      </c>
      <c r="BJ217" s="6" t="s">
        <v>22</v>
      </c>
      <c r="BK217" s="93">
        <f>ROUND($L$217*$K$217,2)</f>
        <v>0</v>
      </c>
      <c r="BL217" s="6" t="s">
        <v>224</v>
      </c>
      <c r="BM217" s="6" t="s">
        <v>405</v>
      </c>
    </row>
    <row r="218" spans="2:63" s="132" customFormat="1" ht="30.75" customHeight="1">
      <c r="B218" s="133"/>
      <c r="C218" s="134"/>
      <c r="D218" s="142" t="s">
        <v>129</v>
      </c>
      <c r="E218" s="142"/>
      <c r="F218" s="142"/>
      <c r="G218" s="142"/>
      <c r="H218" s="142"/>
      <c r="I218" s="142"/>
      <c r="J218" s="142"/>
      <c r="K218" s="142"/>
      <c r="L218" s="142"/>
      <c r="M218" s="142"/>
      <c r="N218" s="246">
        <f>$BK$218</f>
        <v>0</v>
      </c>
      <c r="O218" s="245"/>
      <c r="P218" s="245"/>
      <c r="Q218" s="245"/>
      <c r="R218" s="136"/>
      <c r="T218" s="137"/>
      <c r="U218" s="134"/>
      <c r="V218" s="134"/>
      <c r="W218" s="138">
        <f>$W$219</f>
        <v>0</v>
      </c>
      <c r="X218" s="134"/>
      <c r="Y218" s="138">
        <f>$Y$219</f>
        <v>0</v>
      </c>
      <c r="Z218" s="134"/>
      <c r="AA218" s="139">
        <f>$AA$219</f>
        <v>0.21369000000000002</v>
      </c>
      <c r="AR218" s="140" t="s">
        <v>85</v>
      </c>
      <c r="AT218" s="140" t="s">
        <v>77</v>
      </c>
      <c r="AU218" s="140" t="s">
        <v>22</v>
      </c>
      <c r="AY218" s="140" t="s">
        <v>163</v>
      </c>
      <c r="BK218" s="141">
        <f>$BK$219</f>
        <v>0</v>
      </c>
    </row>
    <row r="219" spans="2:65" s="6" customFormat="1" ht="27" customHeight="1">
      <c r="B219" s="23"/>
      <c r="C219" s="143" t="s">
        <v>406</v>
      </c>
      <c r="D219" s="143" t="s">
        <v>165</v>
      </c>
      <c r="E219" s="144" t="s">
        <v>407</v>
      </c>
      <c r="F219" s="230" t="s">
        <v>408</v>
      </c>
      <c r="G219" s="231"/>
      <c r="H219" s="231"/>
      <c r="I219" s="231"/>
      <c r="J219" s="145" t="s">
        <v>168</v>
      </c>
      <c r="K219" s="146">
        <v>71.23</v>
      </c>
      <c r="L219" s="232">
        <v>0</v>
      </c>
      <c r="M219" s="231"/>
      <c r="N219" s="233">
        <f>ROUND($L$219*$K$219,2)</f>
        <v>0</v>
      </c>
      <c r="O219" s="231"/>
      <c r="P219" s="231"/>
      <c r="Q219" s="231"/>
      <c r="R219" s="25"/>
      <c r="T219" s="147"/>
      <c r="U219" s="31" t="s">
        <v>43</v>
      </c>
      <c r="V219" s="24"/>
      <c r="W219" s="148">
        <f>$V$219*$K$219</f>
        <v>0</v>
      </c>
      <c r="X219" s="148">
        <v>0</v>
      </c>
      <c r="Y219" s="148">
        <f>$X$219*$K$219</f>
        <v>0</v>
      </c>
      <c r="Z219" s="148">
        <v>0.003</v>
      </c>
      <c r="AA219" s="149">
        <f>$Z$219*$K$219</f>
        <v>0.21369000000000002</v>
      </c>
      <c r="AR219" s="6" t="s">
        <v>224</v>
      </c>
      <c r="AT219" s="6" t="s">
        <v>165</v>
      </c>
      <c r="AU219" s="6" t="s">
        <v>85</v>
      </c>
      <c r="AY219" s="6" t="s">
        <v>163</v>
      </c>
      <c r="BE219" s="93">
        <f>IF($U$219="základní",$N$219,0)</f>
        <v>0</v>
      </c>
      <c r="BF219" s="93">
        <f>IF($U$219="snížená",$N$219,0)</f>
        <v>0</v>
      </c>
      <c r="BG219" s="93">
        <f>IF($U$219="zákl. přenesená",$N$219,0)</f>
        <v>0</v>
      </c>
      <c r="BH219" s="93">
        <f>IF($U$219="sníž. přenesená",$N$219,0)</f>
        <v>0</v>
      </c>
      <c r="BI219" s="93">
        <f>IF($U$219="nulová",$N$219,0)</f>
        <v>0</v>
      </c>
      <c r="BJ219" s="6" t="s">
        <v>22</v>
      </c>
      <c r="BK219" s="93">
        <f>ROUND($L$219*$K$219,2)</f>
        <v>0</v>
      </c>
      <c r="BL219" s="6" t="s">
        <v>224</v>
      </c>
      <c r="BM219" s="6" t="s">
        <v>409</v>
      </c>
    </row>
    <row r="220" spans="2:63" s="132" customFormat="1" ht="30.75" customHeight="1">
      <c r="B220" s="133"/>
      <c r="C220" s="134"/>
      <c r="D220" s="142" t="s">
        <v>130</v>
      </c>
      <c r="E220" s="142"/>
      <c r="F220" s="142"/>
      <c r="G220" s="142"/>
      <c r="H220" s="142"/>
      <c r="I220" s="142"/>
      <c r="J220" s="142"/>
      <c r="K220" s="142"/>
      <c r="L220" s="142"/>
      <c r="M220" s="142"/>
      <c r="N220" s="246">
        <f>$BK$220</f>
        <v>0</v>
      </c>
      <c r="O220" s="245"/>
      <c r="P220" s="245"/>
      <c r="Q220" s="245"/>
      <c r="R220" s="136"/>
      <c r="T220" s="137"/>
      <c r="U220" s="134"/>
      <c r="V220" s="134"/>
      <c r="W220" s="138">
        <f>SUM($W$221:$W$228)</f>
        <v>0</v>
      </c>
      <c r="X220" s="134"/>
      <c r="Y220" s="138">
        <f>SUM($Y$221:$Y$228)</f>
        <v>0.12298</v>
      </c>
      <c r="Z220" s="134"/>
      <c r="AA220" s="139">
        <f>SUM($AA$221:$AA$228)</f>
        <v>0</v>
      </c>
      <c r="AR220" s="140" t="s">
        <v>85</v>
      </c>
      <c r="AT220" s="140" t="s">
        <v>77</v>
      </c>
      <c r="AU220" s="140" t="s">
        <v>22</v>
      </c>
      <c r="AY220" s="140" t="s">
        <v>163</v>
      </c>
      <c r="BK220" s="141">
        <f>SUM($BK$221:$BK$228)</f>
        <v>0</v>
      </c>
    </row>
    <row r="221" spans="2:65" s="6" customFormat="1" ht="27" customHeight="1">
      <c r="B221" s="23"/>
      <c r="C221" s="143" t="s">
        <v>410</v>
      </c>
      <c r="D221" s="143" t="s">
        <v>165</v>
      </c>
      <c r="E221" s="144" t="s">
        <v>411</v>
      </c>
      <c r="F221" s="230" t="s">
        <v>412</v>
      </c>
      <c r="G221" s="231"/>
      <c r="H221" s="231"/>
      <c r="I221" s="231"/>
      <c r="J221" s="145" t="s">
        <v>168</v>
      </c>
      <c r="K221" s="146">
        <v>5</v>
      </c>
      <c r="L221" s="232">
        <v>0</v>
      </c>
      <c r="M221" s="231"/>
      <c r="N221" s="233">
        <f>ROUND($L$221*$K$221,2)</f>
        <v>0</v>
      </c>
      <c r="O221" s="231"/>
      <c r="P221" s="231"/>
      <c r="Q221" s="231"/>
      <c r="R221" s="25"/>
      <c r="T221" s="147"/>
      <c r="U221" s="31" t="s">
        <v>43</v>
      </c>
      <c r="V221" s="24"/>
      <c r="W221" s="148">
        <f>$V$221*$K$221</f>
        <v>0</v>
      </c>
      <c r="X221" s="148">
        <v>0.0029</v>
      </c>
      <c r="Y221" s="148">
        <f>$X$221*$K$221</f>
        <v>0.014499999999999999</v>
      </c>
      <c r="Z221" s="148">
        <v>0</v>
      </c>
      <c r="AA221" s="149">
        <f>$Z$221*$K$221</f>
        <v>0</v>
      </c>
      <c r="AR221" s="6" t="s">
        <v>224</v>
      </c>
      <c r="AT221" s="6" t="s">
        <v>165</v>
      </c>
      <c r="AU221" s="6" t="s">
        <v>85</v>
      </c>
      <c r="AY221" s="6" t="s">
        <v>163</v>
      </c>
      <c r="BE221" s="93">
        <f>IF($U$221="základní",$N$221,0)</f>
        <v>0</v>
      </c>
      <c r="BF221" s="93">
        <f>IF($U$221="snížená",$N$221,0)</f>
        <v>0</v>
      </c>
      <c r="BG221" s="93">
        <f>IF($U$221="zákl. přenesená",$N$221,0)</f>
        <v>0</v>
      </c>
      <c r="BH221" s="93">
        <f>IF($U$221="sníž. přenesená",$N$221,0)</f>
        <v>0</v>
      </c>
      <c r="BI221" s="93">
        <f>IF($U$221="nulová",$N$221,0)</f>
        <v>0</v>
      </c>
      <c r="BJ221" s="6" t="s">
        <v>22</v>
      </c>
      <c r="BK221" s="93">
        <f>ROUND($L$221*$K$221,2)</f>
        <v>0</v>
      </c>
      <c r="BL221" s="6" t="s">
        <v>224</v>
      </c>
      <c r="BM221" s="6" t="s">
        <v>413</v>
      </c>
    </row>
    <row r="222" spans="2:65" s="6" customFormat="1" ht="15.75" customHeight="1">
      <c r="B222" s="23"/>
      <c r="C222" s="165" t="s">
        <v>27</v>
      </c>
      <c r="D222" s="165" t="s">
        <v>252</v>
      </c>
      <c r="E222" s="166" t="s">
        <v>414</v>
      </c>
      <c r="F222" s="238" t="s">
        <v>392</v>
      </c>
      <c r="G222" s="239"/>
      <c r="H222" s="239"/>
      <c r="I222" s="239"/>
      <c r="J222" s="167" t="s">
        <v>168</v>
      </c>
      <c r="K222" s="168">
        <v>5.5</v>
      </c>
      <c r="L222" s="240">
        <v>0</v>
      </c>
      <c r="M222" s="239"/>
      <c r="N222" s="241">
        <f>ROUND($L$222*$K$222,2)</f>
        <v>0</v>
      </c>
      <c r="O222" s="231"/>
      <c r="P222" s="231"/>
      <c r="Q222" s="231"/>
      <c r="R222" s="25"/>
      <c r="T222" s="147"/>
      <c r="U222" s="31" t="s">
        <v>43</v>
      </c>
      <c r="V222" s="24"/>
      <c r="W222" s="148">
        <f>$V$222*$K$222</f>
        <v>0</v>
      </c>
      <c r="X222" s="148">
        <v>0.0118</v>
      </c>
      <c r="Y222" s="148">
        <f>$X$222*$K$222</f>
        <v>0.0649</v>
      </c>
      <c r="Z222" s="148">
        <v>0</v>
      </c>
      <c r="AA222" s="149">
        <f>$Z$222*$K$222</f>
        <v>0</v>
      </c>
      <c r="AR222" s="6" t="s">
        <v>255</v>
      </c>
      <c r="AT222" s="6" t="s">
        <v>252</v>
      </c>
      <c r="AU222" s="6" t="s">
        <v>85</v>
      </c>
      <c r="AY222" s="6" t="s">
        <v>163</v>
      </c>
      <c r="BE222" s="93">
        <f>IF($U$222="základní",$N$222,0)</f>
        <v>0</v>
      </c>
      <c r="BF222" s="93">
        <f>IF($U$222="snížená",$N$222,0)</f>
        <v>0</v>
      </c>
      <c r="BG222" s="93">
        <f>IF($U$222="zákl. přenesená",$N$222,0)</f>
        <v>0</v>
      </c>
      <c r="BH222" s="93">
        <f>IF($U$222="sníž. přenesená",$N$222,0)</f>
        <v>0</v>
      </c>
      <c r="BI222" s="93">
        <f>IF($U$222="nulová",$N$222,0)</f>
        <v>0</v>
      </c>
      <c r="BJ222" s="6" t="s">
        <v>22</v>
      </c>
      <c r="BK222" s="93">
        <f>ROUND($L$222*$K$222,2)</f>
        <v>0</v>
      </c>
      <c r="BL222" s="6" t="s">
        <v>224</v>
      </c>
      <c r="BM222" s="6" t="s">
        <v>415</v>
      </c>
    </row>
    <row r="223" spans="2:65" s="6" customFormat="1" ht="27" customHeight="1">
      <c r="B223" s="23"/>
      <c r="C223" s="143" t="s">
        <v>416</v>
      </c>
      <c r="D223" s="143" t="s">
        <v>165</v>
      </c>
      <c r="E223" s="144" t="s">
        <v>417</v>
      </c>
      <c r="F223" s="230" t="s">
        <v>418</v>
      </c>
      <c r="G223" s="231"/>
      <c r="H223" s="231"/>
      <c r="I223" s="231"/>
      <c r="J223" s="145" t="s">
        <v>168</v>
      </c>
      <c r="K223" s="146">
        <v>5</v>
      </c>
      <c r="L223" s="232">
        <v>0</v>
      </c>
      <c r="M223" s="231"/>
      <c r="N223" s="233">
        <f>ROUND($L$223*$K$223,2)</f>
        <v>0</v>
      </c>
      <c r="O223" s="231"/>
      <c r="P223" s="231"/>
      <c r="Q223" s="231"/>
      <c r="R223" s="25"/>
      <c r="T223" s="147"/>
      <c r="U223" s="31" t="s">
        <v>43</v>
      </c>
      <c r="V223" s="24"/>
      <c r="W223" s="148">
        <f>$V$223*$K$223</f>
        <v>0</v>
      </c>
      <c r="X223" s="148">
        <v>0</v>
      </c>
      <c r="Y223" s="148">
        <f>$X$223*$K$223</f>
        <v>0</v>
      </c>
      <c r="Z223" s="148">
        <v>0</v>
      </c>
      <c r="AA223" s="149">
        <f>$Z$223*$K$223</f>
        <v>0</v>
      </c>
      <c r="AR223" s="6" t="s">
        <v>224</v>
      </c>
      <c r="AT223" s="6" t="s">
        <v>165</v>
      </c>
      <c r="AU223" s="6" t="s">
        <v>85</v>
      </c>
      <c r="AY223" s="6" t="s">
        <v>163</v>
      </c>
      <c r="BE223" s="93">
        <f>IF($U$223="základní",$N$223,0)</f>
        <v>0</v>
      </c>
      <c r="BF223" s="93">
        <f>IF($U$223="snížená",$N$223,0)</f>
        <v>0</v>
      </c>
      <c r="BG223" s="93">
        <f>IF($U$223="zákl. přenesená",$N$223,0)</f>
        <v>0</v>
      </c>
      <c r="BH223" s="93">
        <f>IF($U$223="sníž. přenesená",$N$223,0)</f>
        <v>0</v>
      </c>
      <c r="BI223" s="93">
        <f>IF($U$223="nulová",$N$223,0)</f>
        <v>0</v>
      </c>
      <c r="BJ223" s="6" t="s">
        <v>22</v>
      </c>
      <c r="BK223" s="93">
        <f>ROUND($L$223*$K$223,2)</f>
        <v>0</v>
      </c>
      <c r="BL223" s="6" t="s">
        <v>224</v>
      </c>
      <c r="BM223" s="6" t="s">
        <v>419</v>
      </c>
    </row>
    <row r="224" spans="2:65" s="6" customFormat="1" ht="27" customHeight="1">
      <c r="B224" s="23"/>
      <c r="C224" s="143" t="s">
        <v>420</v>
      </c>
      <c r="D224" s="143" t="s">
        <v>165</v>
      </c>
      <c r="E224" s="144" t="s">
        <v>421</v>
      </c>
      <c r="F224" s="230" t="s">
        <v>422</v>
      </c>
      <c r="G224" s="231"/>
      <c r="H224" s="231"/>
      <c r="I224" s="231"/>
      <c r="J224" s="145" t="s">
        <v>168</v>
      </c>
      <c r="K224" s="146">
        <v>5</v>
      </c>
      <c r="L224" s="232">
        <v>0</v>
      </c>
      <c r="M224" s="231"/>
      <c r="N224" s="233">
        <f>ROUND($L$224*$K$224,2)</f>
        <v>0</v>
      </c>
      <c r="O224" s="231"/>
      <c r="P224" s="231"/>
      <c r="Q224" s="231"/>
      <c r="R224" s="25"/>
      <c r="T224" s="147"/>
      <c r="U224" s="31" t="s">
        <v>43</v>
      </c>
      <c r="V224" s="24"/>
      <c r="W224" s="148">
        <f>$V$224*$K$224</f>
        <v>0</v>
      </c>
      <c r="X224" s="148">
        <v>0.008</v>
      </c>
      <c r="Y224" s="148">
        <f>$X$224*$K$224</f>
        <v>0.04</v>
      </c>
      <c r="Z224" s="148">
        <v>0</v>
      </c>
      <c r="AA224" s="149">
        <f>$Z$224*$K$224</f>
        <v>0</v>
      </c>
      <c r="AR224" s="6" t="s">
        <v>224</v>
      </c>
      <c r="AT224" s="6" t="s">
        <v>165</v>
      </c>
      <c r="AU224" s="6" t="s">
        <v>85</v>
      </c>
      <c r="AY224" s="6" t="s">
        <v>163</v>
      </c>
      <c r="BE224" s="93">
        <f>IF($U$224="základní",$N$224,0)</f>
        <v>0</v>
      </c>
      <c r="BF224" s="93">
        <f>IF($U$224="snížená",$N$224,0)</f>
        <v>0</v>
      </c>
      <c r="BG224" s="93">
        <f>IF($U$224="zákl. přenesená",$N$224,0)</f>
        <v>0</v>
      </c>
      <c r="BH224" s="93">
        <f>IF($U$224="sníž. přenesená",$N$224,0)</f>
        <v>0</v>
      </c>
      <c r="BI224" s="93">
        <f>IF($U$224="nulová",$N$224,0)</f>
        <v>0</v>
      </c>
      <c r="BJ224" s="6" t="s">
        <v>22</v>
      </c>
      <c r="BK224" s="93">
        <f>ROUND($L$224*$K$224,2)</f>
        <v>0</v>
      </c>
      <c r="BL224" s="6" t="s">
        <v>224</v>
      </c>
      <c r="BM224" s="6" t="s">
        <v>423</v>
      </c>
    </row>
    <row r="225" spans="2:65" s="6" customFormat="1" ht="27" customHeight="1">
      <c r="B225" s="23"/>
      <c r="C225" s="143" t="s">
        <v>424</v>
      </c>
      <c r="D225" s="143" t="s">
        <v>165</v>
      </c>
      <c r="E225" s="144" t="s">
        <v>425</v>
      </c>
      <c r="F225" s="230" t="s">
        <v>426</v>
      </c>
      <c r="G225" s="231"/>
      <c r="H225" s="231"/>
      <c r="I225" s="231"/>
      <c r="J225" s="145" t="s">
        <v>177</v>
      </c>
      <c r="K225" s="146">
        <v>8</v>
      </c>
      <c r="L225" s="232">
        <v>0</v>
      </c>
      <c r="M225" s="231"/>
      <c r="N225" s="233">
        <f>ROUND($L$225*$K$225,2)</f>
        <v>0</v>
      </c>
      <c r="O225" s="231"/>
      <c r="P225" s="231"/>
      <c r="Q225" s="231"/>
      <c r="R225" s="25"/>
      <c r="T225" s="147"/>
      <c r="U225" s="31" t="s">
        <v>43</v>
      </c>
      <c r="V225" s="24"/>
      <c r="W225" s="148">
        <f>$V$225*$K$225</f>
        <v>0</v>
      </c>
      <c r="X225" s="148">
        <v>0.00026</v>
      </c>
      <c r="Y225" s="148">
        <f>$X$225*$K$225</f>
        <v>0.00208</v>
      </c>
      <c r="Z225" s="148">
        <v>0</v>
      </c>
      <c r="AA225" s="149">
        <f>$Z$225*$K$225</f>
        <v>0</v>
      </c>
      <c r="AR225" s="6" t="s">
        <v>224</v>
      </c>
      <c r="AT225" s="6" t="s">
        <v>165</v>
      </c>
      <c r="AU225" s="6" t="s">
        <v>85</v>
      </c>
      <c r="AY225" s="6" t="s">
        <v>163</v>
      </c>
      <c r="BE225" s="93">
        <f>IF($U$225="základní",$N$225,0)</f>
        <v>0</v>
      </c>
      <c r="BF225" s="93">
        <f>IF($U$225="snížená",$N$225,0)</f>
        <v>0</v>
      </c>
      <c r="BG225" s="93">
        <f>IF($U$225="zákl. přenesená",$N$225,0)</f>
        <v>0</v>
      </c>
      <c r="BH225" s="93">
        <f>IF($U$225="sníž. přenesená",$N$225,0)</f>
        <v>0</v>
      </c>
      <c r="BI225" s="93">
        <f>IF($U$225="nulová",$N$225,0)</f>
        <v>0</v>
      </c>
      <c r="BJ225" s="6" t="s">
        <v>22</v>
      </c>
      <c r="BK225" s="93">
        <f>ROUND($L$225*$K$225,2)</f>
        <v>0</v>
      </c>
      <c r="BL225" s="6" t="s">
        <v>224</v>
      </c>
      <c r="BM225" s="6" t="s">
        <v>427</v>
      </c>
    </row>
    <row r="226" spans="2:65" s="6" customFormat="1" ht="15.75" customHeight="1">
      <c r="B226" s="23"/>
      <c r="C226" s="143" t="s">
        <v>9</v>
      </c>
      <c r="D226" s="143" t="s">
        <v>165</v>
      </c>
      <c r="E226" s="144" t="s">
        <v>428</v>
      </c>
      <c r="F226" s="230" t="s">
        <v>429</v>
      </c>
      <c r="G226" s="231"/>
      <c r="H226" s="231"/>
      <c r="I226" s="231"/>
      <c r="J226" s="145" t="s">
        <v>168</v>
      </c>
      <c r="K226" s="146">
        <v>5</v>
      </c>
      <c r="L226" s="232">
        <v>0</v>
      </c>
      <c r="M226" s="231"/>
      <c r="N226" s="233">
        <f>ROUND($L$226*$K$226,2)</f>
        <v>0</v>
      </c>
      <c r="O226" s="231"/>
      <c r="P226" s="231"/>
      <c r="Q226" s="231"/>
      <c r="R226" s="25"/>
      <c r="T226" s="147"/>
      <c r="U226" s="31" t="s">
        <v>43</v>
      </c>
      <c r="V226" s="24"/>
      <c r="W226" s="148">
        <f>$V$226*$K$226</f>
        <v>0</v>
      </c>
      <c r="X226" s="148">
        <v>0.0003</v>
      </c>
      <c r="Y226" s="148">
        <f>$X$226*$K$226</f>
        <v>0.0014999999999999998</v>
      </c>
      <c r="Z226" s="148">
        <v>0</v>
      </c>
      <c r="AA226" s="149">
        <f>$Z$226*$K$226</f>
        <v>0</v>
      </c>
      <c r="AR226" s="6" t="s">
        <v>224</v>
      </c>
      <c r="AT226" s="6" t="s">
        <v>165</v>
      </c>
      <c r="AU226" s="6" t="s">
        <v>85</v>
      </c>
      <c r="AY226" s="6" t="s">
        <v>163</v>
      </c>
      <c r="BE226" s="93">
        <f>IF($U$226="základní",$N$226,0)</f>
        <v>0</v>
      </c>
      <c r="BF226" s="93">
        <f>IF($U$226="snížená",$N$226,0)</f>
        <v>0</v>
      </c>
      <c r="BG226" s="93">
        <f>IF($U$226="zákl. přenesená",$N$226,0)</f>
        <v>0</v>
      </c>
      <c r="BH226" s="93">
        <f>IF($U$226="sníž. přenesená",$N$226,0)</f>
        <v>0</v>
      </c>
      <c r="BI226" s="93">
        <f>IF($U$226="nulová",$N$226,0)</f>
        <v>0</v>
      </c>
      <c r="BJ226" s="6" t="s">
        <v>22</v>
      </c>
      <c r="BK226" s="93">
        <f>ROUND($L$226*$K$226,2)</f>
        <v>0</v>
      </c>
      <c r="BL226" s="6" t="s">
        <v>224</v>
      </c>
      <c r="BM226" s="6" t="s">
        <v>430</v>
      </c>
    </row>
    <row r="227" spans="2:65" s="6" customFormat="1" ht="15.75" customHeight="1">
      <c r="B227" s="23"/>
      <c r="C227" s="143" t="s">
        <v>224</v>
      </c>
      <c r="D227" s="143" t="s">
        <v>165</v>
      </c>
      <c r="E227" s="144" t="s">
        <v>431</v>
      </c>
      <c r="F227" s="230" t="s">
        <v>432</v>
      </c>
      <c r="G227" s="231"/>
      <c r="H227" s="231"/>
      <c r="I227" s="231"/>
      <c r="J227" s="145" t="s">
        <v>190</v>
      </c>
      <c r="K227" s="146">
        <v>8</v>
      </c>
      <c r="L227" s="232">
        <v>0</v>
      </c>
      <c r="M227" s="231"/>
      <c r="N227" s="233">
        <f>ROUND($L$227*$K$227,2)</f>
        <v>0</v>
      </c>
      <c r="O227" s="231"/>
      <c r="P227" s="231"/>
      <c r="Q227" s="231"/>
      <c r="R227" s="25"/>
      <c r="T227" s="147"/>
      <c r="U227" s="31" t="s">
        <v>43</v>
      </c>
      <c r="V227" s="24"/>
      <c r="W227" s="148">
        <f>$V$227*$K$227</f>
        <v>0</v>
      </c>
      <c r="X227" s="148">
        <v>0</v>
      </c>
      <c r="Y227" s="148">
        <f>$X$227*$K$227</f>
        <v>0</v>
      </c>
      <c r="Z227" s="148">
        <v>0</v>
      </c>
      <c r="AA227" s="149">
        <f>$Z$227*$K$227</f>
        <v>0</v>
      </c>
      <c r="AR227" s="6" t="s">
        <v>224</v>
      </c>
      <c r="AT227" s="6" t="s">
        <v>165</v>
      </c>
      <c r="AU227" s="6" t="s">
        <v>85</v>
      </c>
      <c r="AY227" s="6" t="s">
        <v>163</v>
      </c>
      <c r="BE227" s="93">
        <f>IF($U$227="základní",$N$227,0)</f>
        <v>0</v>
      </c>
      <c r="BF227" s="93">
        <f>IF($U$227="snížená",$N$227,0)</f>
        <v>0</v>
      </c>
      <c r="BG227" s="93">
        <f>IF($U$227="zákl. přenesená",$N$227,0)</f>
        <v>0</v>
      </c>
      <c r="BH227" s="93">
        <f>IF($U$227="sníž. přenesená",$N$227,0)</f>
        <v>0</v>
      </c>
      <c r="BI227" s="93">
        <f>IF($U$227="nulová",$N$227,0)</f>
        <v>0</v>
      </c>
      <c r="BJ227" s="6" t="s">
        <v>22</v>
      </c>
      <c r="BK227" s="93">
        <f>ROUND($L$227*$K$227,2)</f>
        <v>0</v>
      </c>
      <c r="BL227" s="6" t="s">
        <v>224</v>
      </c>
      <c r="BM227" s="6" t="s">
        <v>433</v>
      </c>
    </row>
    <row r="228" spans="2:65" s="6" customFormat="1" ht="27" customHeight="1">
      <c r="B228" s="23"/>
      <c r="C228" s="143" t="s">
        <v>434</v>
      </c>
      <c r="D228" s="143" t="s">
        <v>165</v>
      </c>
      <c r="E228" s="144" t="s">
        <v>435</v>
      </c>
      <c r="F228" s="230" t="s">
        <v>436</v>
      </c>
      <c r="G228" s="231"/>
      <c r="H228" s="231"/>
      <c r="I228" s="231"/>
      <c r="J228" s="145" t="s">
        <v>232</v>
      </c>
      <c r="K228" s="164">
        <v>0</v>
      </c>
      <c r="L228" s="232">
        <v>0</v>
      </c>
      <c r="M228" s="231"/>
      <c r="N228" s="233">
        <f>ROUND($L$228*$K$228,2)</f>
        <v>0</v>
      </c>
      <c r="O228" s="231"/>
      <c r="P228" s="231"/>
      <c r="Q228" s="231"/>
      <c r="R228" s="25"/>
      <c r="T228" s="147"/>
      <c r="U228" s="31" t="s">
        <v>43</v>
      </c>
      <c r="V228" s="24"/>
      <c r="W228" s="148">
        <f>$V$228*$K$228</f>
        <v>0</v>
      </c>
      <c r="X228" s="148">
        <v>0</v>
      </c>
      <c r="Y228" s="148">
        <f>$X$228*$K$228</f>
        <v>0</v>
      </c>
      <c r="Z228" s="148">
        <v>0</v>
      </c>
      <c r="AA228" s="149">
        <f>$Z$228*$K$228</f>
        <v>0</v>
      </c>
      <c r="AR228" s="6" t="s">
        <v>224</v>
      </c>
      <c r="AT228" s="6" t="s">
        <v>165</v>
      </c>
      <c r="AU228" s="6" t="s">
        <v>85</v>
      </c>
      <c r="AY228" s="6" t="s">
        <v>163</v>
      </c>
      <c r="BE228" s="93">
        <f>IF($U$228="základní",$N$228,0)</f>
        <v>0</v>
      </c>
      <c r="BF228" s="93">
        <f>IF($U$228="snížená",$N$228,0)</f>
        <v>0</v>
      </c>
      <c r="BG228" s="93">
        <f>IF($U$228="zákl. přenesená",$N$228,0)</f>
        <v>0</v>
      </c>
      <c r="BH228" s="93">
        <f>IF($U$228="sníž. přenesená",$N$228,0)</f>
        <v>0</v>
      </c>
      <c r="BI228" s="93">
        <f>IF($U$228="nulová",$N$228,0)</f>
        <v>0</v>
      </c>
      <c r="BJ228" s="6" t="s">
        <v>22</v>
      </c>
      <c r="BK228" s="93">
        <f>ROUND($L$228*$K$228,2)</f>
        <v>0</v>
      </c>
      <c r="BL228" s="6" t="s">
        <v>224</v>
      </c>
      <c r="BM228" s="6" t="s">
        <v>437</v>
      </c>
    </row>
    <row r="229" spans="2:63" s="132" customFormat="1" ht="30.75" customHeight="1">
      <c r="B229" s="133"/>
      <c r="C229" s="134"/>
      <c r="D229" s="142" t="s">
        <v>131</v>
      </c>
      <c r="E229" s="142"/>
      <c r="F229" s="142"/>
      <c r="G229" s="142"/>
      <c r="H229" s="142"/>
      <c r="I229" s="142"/>
      <c r="J229" s="142"/>
      <c r="K229" s="142"/>
      <c r="L229" s="142"/>
      <c r="M229" s="142"/>
      <c r="N229" s="246">
        <f>$BK$229</f>
        <v>0</v>
      </c>
      <c r="O229" s="245"/>
      <c r="P229" s="245"/>
      <c r="Q229" s="245"/>
      <c r="R229" s="136"/>
      <c r="T229" s="137"/>
      <c r="U229" s="134"/>
      <c r="V229" s="134"/>
      <c r="W229" s="138">
        <f>SUM($W$230:$W$241)</f>
        <v>0</v>
      </c>
      <c r="X229" s="134"/>
      <c r="Y229" s="138">
        <f>SUM($Y$230:$Y$241)</f>
        <v>0.37959725</v>
      </c>
      <c r="Z229" s="134"/>
      <c r="AA229" s="139">
        <f>SUM($AA$230:$AA$241)</f>
        <v>0.06975</v>
      </c>
      <c r="AR229" s="140" t="s">
        <v>85</v>
      </c>
      <c r="AT229" s="140" t="s">
        <v>77</v>
      </c>
      <c r="AU229" s="140" t="s">
        <v>22</v>
      </c>
      <c r="AY229" s="140" t="s">
        <v>163</v>
      </c>
      <c r="BK229" s="141">
        <f>SUM($BK$230:$BK$241)</f>
        <v>0</v>
      </c>
    </row>
    <row r="230" spans="2:65" s="6" customFormat="1" ht="27" customHeight="1">
      <c r="B230" s="23"/>
      <c r="C230" s="143" t="s">
        <v>438</v>
      </c>
      <c r="D230" s="143" t="s">
        <v>165</v>
      </c>
      <c r="E230" s="144" t="s">
        <v>439</v>
      </c>
      <c r="F230" s="230" t="s">
        <v>440</v>
      </c>
      <c r="G230" s="231"/>
      <c r="H230" s="231"/>
      <c r="I230" s="231"/>
      <c r="J230" s="145" t="s">
        <v>168</v>
      </c>
      <c r="K230" s="146">
        <v>225</v>
      </c>
      <c r="L230" s="232">
        <v>0</v>
      </c>
      <c r="M230" s="231"/>
      <c r="N230" s="233">
        <f>ROUND($L$230*$K$230,2)</f>
        <v>0</v>
      </c>
      <c r="O230" s="231"/>
      <c r="P230" s="231"/>
      <c r="Q230" s="231"/>
      <c r="R230" s="25"/>
      <c r="T230" s="147"/>
      <c r="U230" s="31" t="s">
        <v>43</v>
      </c>
      <c r="V230" s="24"/>
      <c r="W230" s="148">
        <f>$V$230*$K$230</f>
        <v>0</v>
      </c>
      <c r="X230" s="148">
        <v>0</v>
      </c>
      <c r="Y230" s="148">
        <f>$X$230*$K$230</f>
        <v>0</v>
      </c>
      <c r="Z230" s="148">
        <v>0</v>
      </c>
      <c r="AA230" s="149">
        <f>$Z$230*$K$230</f>
        <v>0</v>
      </c>
      <c r="AR230" s="6" t="s">
        <v>224</v>
      </c>
      <c r="AT230" s="6" t="s">
        <v>165</v>
      </c>
      <c r="AU230" s="6" t="s">
        <v>85</v>
      </c>
      <c r="AY230" s="6" t="s">
        <v>163</v>
      </c>
      <c r="BE230" s="93">
        <f>IF($U$230="základní",$N$230,0)</f>
        <v>0</v>
      </c>
      <c r="BF230" s="93">
        <f>IF($U$230="snížená",$N$230,0)</f>
        <v>0</v>
      </c>
      <c r="BG230" s="93">
        <f>IF($U$230="zákl. přenesená",$N$230,0)</f>
        <v>0</v>
      </c>
      <c r="BH230" s="93">
        <f>IF($U$230="sníž. přenesená",$N$230,0)</f>
        <v>0</v>
      </c>
      <c r="BI230" s="93">
        <f>IF($U$230="nulová",$N$230,0)</f>
        <v>0</v>
      </c>
      <c r="BJ230" s="6" t="s">
        <v>22</v>
      </c>
      <c r="BK230" s="93">
        <f>ROUND($L$230*$K$230,2)</f>
        <v>0</v>
      </c>
      <c r="BL230" s="6" t="s">
        <v>224</v>
      </c>
      <c r="BM230" s="6" t="s">
        <v>441</v>
      </c>
    </row>
    <row r="231" spans="2:65" s="6" customFormat="1" ht="15.75" customHeight="1">
      <c r="B231" s="23"/>
      <c r="C231" s="143" t="s">
        <v>442</v>
      </c>
      <c r="D231" s="143" t="s">
        <v>165</v>
      </c>
      <c r="E231" s="144" t="s">
        <v>443</v>
      </c>
      <c r="F231" s="230" t="s">
        <v>444</v>
      </c>
      <c r="G231" s="231"/>
      <c r="H231" s="231"/>
      <c r="I231" s="231"/>
      <c r="J231" s="145" t="s">
        <v>168</v>
      </c>
      <c r="K231" s="146">
        <v>225</v>
      </c>
      <c r="L231" s="232">
        <v>0</v>
      </c>
      <c r="M231" s="231"/>
      <c r="N231" s="233">
        <f>ROUND($L$231*$K$231,2)</f>
        <v>0</v>
      </c>
      <c r="O231" s="231"/>
      <c r="P231" s="231"/>
      <c r="Q231" s="231"/>
      <c r="R231" s="25"/>
      <c r="T231" s="147"/>
      <c r="U231" s="31" t="s">
        <v>43</v>
      </c>
      <c r="V231" s="24"/>
      <c r="W231" s="148">
        <f>$V$231*$K$231</f>
        <v>0</v>
      </c>
      <c r="X231" s="148">
        <v>0.001</v>
      </c>
      <c r="Y231" s="148">
        <f>$X$231*$K$231</f>
        <v>0.225</v>
      </c>
      <c r="Z231" s="148">
        <v>0.00031</v>
      </c>
      <c r="AA231" s="149">
        <f>$Z$231*$K$231</f>
        <v>0.06975</v>
      </c>
      <c r="AR231" s="6" t="s">
        <v>224</v>
      </c>
      <c r="AT231" s="6" t="s">
        <v>165</v>
      </c>
      <c r="AU231" s="6" t="s">
        <v>85</v>
      </c>
      <c r="AY231" s="6" t="s">
        <v>163</v>
      </c>
      <c r="BE231" s="93">
        <f>IF($U$231="základní",$N$231,0)</f>
        <v>0</v>
      </c>
      <c r="BF231" s="93">
        <f>IF($U$231="snížená",$N$231,0)</f>
        <v>0</v>
      </c>
      <c r="BG231" s="93">
        <f>IF($U$231="zákl. přenesená",$N$231,0)</f>
        <v>0</v>
      </c>
      <c r="BH231" s="93">
        <f>IF($U$231="sníž. přenesená",$N$231,0)</f>
        <v>0</v>
      </c>
      <c r="BI231" s="93">
        <f>IF($U$231="nulová",$N$231,0)</f>
        <v>0</v>
      </c>
      <c r="BJ231" s="6" t="s">
        <v>22</v>
      </c>
      <c r="BK231" s="93">
        <f>ROUND($L$231*$K$231,2)</f>
        <v>0</v>
      </c>
      <c r="BL231" s="6" t="s">
        <v>224</v>
      </c>
      <c r="BM231" s="6" t="s">
        <v>445</v>
      </c>
    </row>
    <row r="232" spans="2:65" s="6" customFormat="1" ht="27" customHeight="1">
      <c r="B232" s="23"/>
      <c r="C232" s="143" t="s">
        <v>446</v>
      </c>
      <c r="D232" s="143" t="s">
        <v>165</v>
      </c>
      <c r="E232" s="144" t="s">
        <v>447</v>
      </c>
      <c r="F232" s="230" t="s">
        <v>448</v>
      </c>
      <c r="G232" s="231"/>
      <c r="H232" s="231"/>
      <c r="I232" s="231"/>
      <c r="J232" s="145" t="s">
        <v>168</v>
      </c>
      <c r="K232" s="146">
        <v>225</v>
      </c>
      <c r="L232" s="232">
        <v>0</v>
      </c>
      <c r="M232" s="231"/>
      <c r="N232" s="233">
        <f>ROUND($L$232*$K$232,2)</f>
        <v>0</v>
      </c>
      <c r="O232" s="231"/>
      <c r="P232" s="231"/>
      <c r="Q232" s="231"/>
      <c r="R232" s="25"/>
      <c r="T232" s="147"/>
      <c r="U232" s="31" t="s">
        <v>43</v>
      </c>
      <c r="V232" s="24"/>
      <c r="W232" s="148">
        <f>$V$232*$K$232</f>
        <v>0</v>
      </c>
      <c r="X232" s="148">
        <v>0</v>
      </c>
      <c r="Y232" s="148">
        <f>$X$232*$K$232</f>
        <v>0</v>
      </c>
      <c r="Z232" s="148">
        <v>0</v>
      </c>
      <c r="AA232" s="149">
        <f>$Z$232*$K$232</f>
        <v>0</v>
      </c>
      <c r="AR232" s="6" t="s">
        <v>224</v>
      </c>
      <c r="AT232" s="6" t="s">
        <v>165</v>
      </c>
      <c r="AU232" s="6" t="s">
        <v>85</v>
      </c>
      <c r="AY232" s="6" t="s">
        <v>163</v>
      </c>
      <c r="BE232" s="93">
        <f>IF($U$232="základní",$N$232,0)</f>
        <v>0</v>
      </c>
      <c r="BF232" s="93">
        <f>IF($U$232="snížená",$N$232,0)</f>
        <v>0</v>
      </c>
      <c r="BG232" s="93">
        <f>IF($U$232="zákl. přenesená",$N$232,0)</f>
        <v>0</v>
      </c>
      <c r="BH232" s="93">
        <f>IF($U$232="sníž. přenesená",$N$232,0)</f>
        <v>0</v>
      </c>
      <c r="BI232" s="93">
        <f>IF($U$232="nulová",$N$232,0)</f>
        <v>0</v>
      </c>
      <c r="BJ232" s="6" t="s">
        <v>22</v>
      </c>
      <c r="BK232" s="93">
        <f>ROUND($L$232*$K$232,2)</f>
        <v>0</v>
      </c>
      <c r="BL232" s="6" t="s">
        <v>224</v>
      </c>
      <c r="BM232" s="6" t="s">
        <v>449</v>
      </c>
    </row>
    <row r="233" spans="2:65" s="6" customFormat="1" ht="39" customHeight="1">
      <c r="B233" s="23"/>
      <c r="C233" s="143" t="s">
        <v>450</v>
      </c>
      <c r="D233" s="143" t="s">
        <v>165</v>
      </c>
      <c r="E233" s="144" t="s">
        <v>451</v>
      </c>
      <c r="F233" s="230" t="s">
        <v>452</v>
      </c>
      <c r="G233" s="231"/>
      <c r="H233" s="231"/>
      <c r="I233" s="231"/>
      <c r="J233" s="145" t="s">
        <v>190</v>
      </c>
      <c r="K233" s="146">
        <v>5</v>
      </c>
      <c r="L233" s="232">
        <v>0</v>
      </c>
      <c r="M233" s="231"/>
      <c r="N233" s="233">
        <f>ROUND($L$233*$K$233,2)</f>
        <v>0</v>
      </c>
      <c r="O233" s="231"/>
      <c r="P233" s="231"/>
      <c r="Q233" s="231"/>
      <c r="R233" s="25"/>
      <c r="T233" s="147"/>
      <c r="U233" s="31" t="s">
        <v>43</v>
      </c>
      <c r="V233" s="24"/>
      <c r="W233" s="148">
        <f>$V$233*$K$233</f>
        <v>0</v>
      </c>
      <c r="X233" s="148">
        <v>0.0012</v>
      </c>
      <c r="Y233" s="148">
        <f>$X$233*$K$233</f>
        <v>0.005999999999999999</v>
      </c>
      <c r="Z233" s="148">
        <v>0</v>
      </c>
      <c r="AA233" s="149">
        <f>$Z$233*$K$233</f>
        <v>0</v>
      </c>
      <c r="AR233" s="6" t="s">
        <v>224</v>
      </c>
      <c r="AT233" s="6" t="s">
        <v>165</v>
      </c>
      <c r="AU233" s="6" t="s">
        <v>85</v>
      </c>
      <c r="AY233" s="6" t="s">
        <v>163</v>
      </c>
      <c r="BE233" s="93">
        <f>IF($U$233="základní",$N$233,0)</f>
        <v>0</v>
      </c>
      <c r="BF233" s="93">
        <f>IF($U$233="snížená",$N$233,0)</f>
        <v>0</v>
      </c>
      <c r="BG233" s="93">
        <f>IF($U$233="zákl. přenesená",$N$233,0)</f>
        <v>0</v>
      </c>
      <c r="BH233" s="93">
        <f>IF($U$233="sníž. přenesená",$N$233,0)</f>
        <v>0</v>
      </c>
      <c r="BI233" s="93">
        <f>IF($U$233="nulová",$N$233,0)</f>
        <v>0</v>
      </c>
      <c r="BJ233" s="6" t="s">
        <v>22</v>
      </c>
      <c r="BK233" s="93">
        <f>ROUND($L$233*$K$233,2)</f>
        <v>0</v>
      </c>
      <c r="BL233" s="6" t="s">
        <v>224</v>
      </c>
      <c r="BM233" s="6" t="s">
        <v>453</v>
      </c>
    </row>
    <row r="234" spans="2:65" s="6" customFormat="1" ht="27" customHeight="1">
      <c r="B234" s="23"/>
      <c r="C234" s="143" t="s">
        <v>454</v>
      </c>
      <c r="D234" s="143" t="s">
        <v>165</v>
      </c>
      <c r="E234" s="144" t="s">
        <v>455</v>
      </c>
      <c r="F234" s="230" t="s">
        <v>456</v>
      </c>
      <c r="G234" s="231"/>
      <c r="H234" s="231"/>
      <c r="I234" s="231"/>
      <c r="J234" s="145" t="s">
        <v>177</v>
      </c>
      <c r="K234" s="146">
        <v>45</v>
      </c>
      <c r="L234" s="232">
        <v>0</v>
      </c>
      <c r="M234" s="231"/>
      <c r="N234" s="233">
        <f>ROUND($L$234*$K$234,2)</f>
        <v>0</v>
      </c>
      <c r="O234" s="231"/>
      <c r="P234" s="231"/>
      <c r="Q234" s="231"/>
      <c r="R234" s="25"/>
      <c r="T234" s="147"/>
      <c r="U234" s="31" t="s">
        <v>43</v>
      </c>
      <c r="V234" s="24"/>
      <c r="W234" s="148">
        <f>$V$234*$K$234</f>
        <v>0</v>
      </c>
      <c r="X234" s="148">
        <v>0</v>
      </c>
      <c r="Y234" s="148">
        <f>$X$234*$K$234</f>
        <v>0</v>
      </c>
      <c r="Z234" s="148">
        <v>0</v>
      </c>
      <c r="AA234" s="149">
        <f>$Z$234*$K$234</f>
        <v>0</v>
      </c>
      <c r="AR234" s="6" t="s">
        <v>224</v>
      </c>
      <c r="AT234" s="6" t="s">
        <v>165</v>
      </c>
      <c r="AU234" s="6" t="s">
        <v>85</v>
      </c>
      <c r="AY234" s="6" t="s">
        <v>163</v>
      </c>
      <c r="BE234" s="93">
        <f>IF($U$234="základní",$N$234,0)</f>
        <v>0</v>
      </c>
      <c r="BF234" s="93">
        <f>IF($U$234="snížená",$N$234,0)</f>
        <v>0</v>
      </c>
      <c r="BG234" s="93">
        <f>IF($U$234="zákl. přenesená",$N$234,0)</f>
        <v>0</v>
      </c>
      <c r="BH234" s="93">
        <f>IF($U$234="sníž. přenesená",$N$234,0)</f>
        <v>0</v>
      </c>
      <c r="BI234" s="93">
        <f>IF($U$234="nulová",$N$234,0)</f>
        <v>0</v>
      </c>
      <c r="BJ234" s="6" t="s">
        <v>22</v>
      </c>
      <c r="BK234" s="93">
        <f>ROUND($L$234*$K$234,2)</f>
        <v>0</v>
      </c>
      <c r="BL234" s="6" t="s">
        <v>224</v>
      </c>
      <c r="BM234" s="6" t="s">
        <v>457</v>
      </c>
    </row>
    <row r="235" spans="2:65" s="6" customFormat="1" ht="15.75" customHeight="1">
      <c r="B235" s="23"/>
      <c r="C235" s="165" t="s">
        <v>255</v>
      </c>
      <c r="D235" s="165" t="s">
        <v>252</v>
      </c>
      <c r="E235" s="166" t="s">
        <v>458</v>
      </c>
      <c r="F235" s="238" t="s">
        <v>459</v>
      </c>
      <c r="G235" s="239"/>
      <c r="H235" s="239"/>
      <c r="I235" s="239"/>
      <c r="J235" s="167" t="s">
        <v>177</v>
      </c>
      <c r="K235" s="168">
        <v>47.25</v>
      </c>
      <c r="L235" s="240">
        <v>0</v>
      </c>
      <c r="M235" s="239"/>
      <c r="N235" s="241">
        <f>ROUND($L$235*$K$235,2)</f>
        <v>0</v>
      </c>
      <c r="O235" s="231"/>
      <c r="P235" s="231"/>
      <c r="Q235" s="231"/>
      <c r="R235" s="25"/>
      <c r="T235" s="147"/>
      <c r="U235" s="31" t="s">
        <v>43</v>
      </c>
      <c r="V235" s="24"/>
      <c r="W235" s="148">
        <f>$V$235*$K$235</f>
        <v>0</v>
      </c>
      <c r="X235" s="148">
        <v>1E-06</v>
      </c>
      <c r="Y235" s="148">
        <f>$X$235*$K$235</f>
        <v>4.7249999999999997E-05</v>
      </c>
      <c r="Z235" s="148">
        <v>0</v>
      </c>
      <c r="AA235" s="149">
        <f>$Z$235*$K$235</f>
        <v>0</v>
      </c>
      <c r="AR235" s="6" t="s">
        <v>255</v>
      </c>
      <c r="AT235" s="6" t="s">
        <v>252</v>
      </c>
      <c r="AU235" s="6" t="s">
        <v>85</v>
      </c>
      <c r="AY235" s="6" t="s">
        <v>163</v>
      </c>
      <c r="BE235" s="93">
        <f>IF($U$235="základní",$N$235,0)</f>
        <v>0</v>
      </c>
      <c r="BF235" s="93">
        <f>IF($U$235="snížená",$N$235,0)</f>
        <v>0</v>
      </c>
      <c r="BG235" s="93">
        <f>IF($U$235="zákl. přenesená",$N$235,0)</f>
        <v>0</v>
      </c>
      <c r="BH235" s="93">
        <f>IF($U$235="sníž. přenesená",$N$235,0)</f>
        <v>0</v>
      </c>
      <c r="BI235" s="93">
        <f>IF($U$235="nulová",$N$235,0)</f>
        <v>0</v>
      </c>
      <c r="BJ235" s="6" t="s">
        <v>22</v>
      </c>
      <c r="BK235" s="93">
        <f>ROUND($L$235*$K$235,2)</f>
        <v>0</v>
      </c>
      <c r="BL235" s="6" t="s">
        <v>224</v>
      </c>
      <c r="BM235" s="6" t="s">
        <v>460</v>
      </c>
    </row>
    <row r="236" spans="2:65" s="6" customFormat="1" ht="27" customHeight="1">
      <c r="B236" s="23"/>
      <c r="C236" s="143" t="s">
        <v>461</v>
      </c>
      <c r="D236" s="143" t="s">
        <v>165</v>
      </c>
      <c r="E236" s="144" t="s">
        <v>462</v>
      </c>
      <c r="F236" s="230" t="s">
        <v>463</v>
      </c>
      <c r="G236" s="231"/>
      <c r="H236" s="231"/>
      <c r="I236" s="231"/>
      <c r="J236" s="145" t="s">
        <v>168</v>
      </c>
      <c r="K236" s="146">
        <v>67.838</v>
      </c>
      <c r="L236" s="232">
        <v>0</v>
      </c>
      <c r="M236" s="231"/>
      <c r="N236" s="233">
        <f>ROUND($L$236*$K$236,2)</f>
        <v>0</v>
      </c>
      <c r="O236" s="231"/>
      <c r="P236" s="231"/>
      <c r="Q236" s="231"/>
      <c r="R236" s="25"/>
      <c r="T236" s="147"/>
      <c r="U236" s="31" t="s">
        <v>43</v>
      </c>
      <c r="V236" s="24"/>
      <c r="W236" s="148">
        <f>$V$236*$K$236</f>
        <v>0</v>
      </c>
      <c r="X236" s="148">
        <v>0</v>
      </c>
      <c r="Y236" s="148">
        <f>$X$236*$K$236</f>
        <v>0</v>
      </c>
      <c r="Z236" s="148">
        <v>0</v>
      </c>
      <c r="AA236" s="149">
        <f>$Z$236*$K$236</f>
        <v>0</v>
      </c>
      <c r="AR236" s="6" t="s">
        <v>224</v>
      </c>
      <c r="AT236" s="6" t="s">
        <v>165</v>
      </c>
      <c r="AU236" s="6" t="s">
        <v>85</v>
      </c>
      <c r="AY236" s="6" t="s">
        <v>163</v>
      </c>
      <c r="BE236" s="93">
        <f>IF($U$236="základní",$N$236,0)</f>
        <v>0</v>
      </c>
      <c r="BF236" s="93">
        <f>IF($U$236="snížená",$N$236,0)</f>
        <v>0</v>
      </c>
      <c r="BG236" s="93">
        <f>IF($U$236="zákl. přenesená",$N$236,0)</f>
        <v>0</v>
      </c>
      <c r="BH236" s="93">
        <f>IF($U$236="sníž. přenesená",$N$236,0)</f>
        <v>0</v>
      </c>
      <c r="BI236" s="93">
        <f>IF($U$236="nulová",$N$236,0)</f>
        <v>0</v>
      </c>
      <c r="BJ236" s="6" t="s">
        <v>22</v>
      </c>
      <c r="BK236" s="93">
        <f>ROUND($L$236*$K$236,2)</f>
        <v>0</v>
      </c>
      <c r="BL236" s="6" t="s">
        <v>224</v>
      </c>
      <c r="BM236" s="6" t="s">
        <v>464</v>
      </c>
    </row>
    <row r="237" spans="2:65" s="6" customFormat="1" ht="15.75" customHeight="1">
      <c r="B237" s="23"/>
      <c r="C237" s="165" t="s">
        <v>465</v>
      </c>
      <c r="D237" s="165" t="s">
        <v>252</v>
      </c>
      <c r="E237" s="166" t="s">
        <v>466</v>
      </c>
      <c r="F237" s="238" t="s">
        <v>467</v>
      </c>
      <c r="G237" s="239"/>
      <c r="H237" s="239"/>
      <c r="I237" s="239"/>
      <c r="J237" s="167" t="s">
        <v>168</v>
      </c>
      <c r="K237" s="168">
        <v>71.23</v>
      </c>
      <c r="L237" s="240">
        <v>0</v>
      </c>
      <c r="M237" s="239"/>
      <c r="N237" s="241">
        <f>ROUND($L$237*$K$237,2)</f>
        <v>0</v>
      </c>
      <c r="O237" s="231"/>
      <c r="P237" s="231"/>
      <c r="Q237" s="231"/>
      <c r="R237" s="25"/>
      <c r="T237" s="147"/>
      <c r="U237" s="31" t="s">
        <v>43</v>
      </c>
      <c r="V237" s="24"/>
      <c r="W237" s="148">
        <f>$V$237*$K$237</f>
        <v>0</v>
      </c>
      <c r="X237" s="148">
        <v>0</v>
      </c>
      <c r="Y237" s="148">
        <f>$X$237*$K$237</f>
        <v>0</v>
      </c>
      <c r="Z237" s="148">
        <v>0</v>
      </c>
      <c r="AA237" s="149">
        <f>$Z$237*$K$237</f>
        <v>0</v>
      </c>
      <c r="AR237" s="6" t="s">
        <v>255</v>
      </c>
      <c r="AT237" s="6" t="s">
        <v>252</v>
      </c>
      <c r="AU237" s="6" t="s">
        <v>85</v>
      </c>
      <c r="AY237" s="6" t="s">
        <v>163</v>
      </c>
      <c r="BE237" s="93">
        <f>IF($U$237="základní",$N$237,0)</f>
        <v>0</v>
      </c>
      <c r="BF237" s="93">
        <f>IF($U$237="snížená",$N$237,0)</f>
        <v>0</v>
      </c>
      <c r="BG237" s="93">
        <f>IF($U$237="zákl. přenesená",$N$237,0)</f>
        <v>0</v>
      </c>
      <c r="BH237" s="93">
        <f>IF($U$237="sníž. přenesená",$N$237,0)</f>
        <v>0</v>
      </c>
      <c r="BI237" s="93">
        <f>IF($U$237="nulová",$N$237,0)</f>
        <v>0</v>
      </c>
      <c r="BJ237" s="6" t="s">
        <v>22</v>
      </c>
      <c r="BK237" s="93">
        <f>ROUND($L$237*$K$237,2)</f>
        <v>0</v>
      </c>
      <c r="BL237" s="6" t="s">
        <v>224</v>
      </c>
      <c r="BM237" s="6" t="s">
        <v>468</v>
      </c>
    </row>
    <row r="238" spans="2:65" s="6" customFormat="1" ht="27" customHeight="1">
      <c r="B238" s="23"/>
      <c r="C238" s="143" t="s">
        <v>469</v>
      </c>
      <c r="D238" s="143" t="s">
        <v>165</v>
      </c>
      <c r="E238" s="144" t="s">
        <v>470</v>
      </c>
      <c r="F238" s="230" t="s">
        <v>471</v>
      </c>
      <c r="G238" s="231"/>
      <c r="H238" s="231"/>
      <c r="I238" s="231"/>
      <c r="J238" s="145" t="s">
        <v>168</v>
      </c>
      <c r="K238" s="146">
        <v>225</v>
      </c>
      <c r="L238" s="232">
        <v>0</v>
      </c>
      <c r="M238" s="231"/>
      <c r="N238" s="233">
        <f>ROUND($L$238*$K$238,2)</f>
        <v>0</v>
      </c>
      <c r="O238" s="231"/>
      <c r="P238" s="231"/>
      <c r="Q238" s="231"/>
      <c r="R238" s="25"/>
      <c r="T238" s="147"/>
      <c r="U238" s="31" t="s">
        <v>43</v>
      </c>
      <c r="V238" s="24"/>
      <c r="W238" s="148">
        <f>$V$238*$K$238</f>
        <v>0</v>
      </c>
      <c r="X238" s="148">
        <v>0.0002</v>
      </c>
      <c r="Y238" s="148">
        <f>$X$238*$K$238</f>
        <v>0.045000000000000005</v>
      </c>
      <c r="Z238" s="148">
        <v>0</v>
      </c>
      <c r="AA238" s="149">
        <f>$Z$238*$K$238</f>
        <v>0</v>
      </c>
      <c r="AR238" s="6" t="s">
        <v>224</v>
      </c>
      <c r="AT238" s="6" t="s">
        <v>165</v>
      </c>
      <c r="AU238" s="6" t="s">
        <v>85</v>
      </c>
      <c r="AY238" s="6" t="s">
        <v>163</v>
      </c>
      <c r="BE238" s="93">
        <f>IF($U$238="základní",$N$238,0)</f>
        <v>0</v>
      </c>
      <c r="BF238" s="93">
        <f>IF($U$238="snížená",$N$238,0)</f>
        <v>0</v>
      </c>
      <c r="BG238" s="93">
        <f>IF($U$238="zákl. přenesená",$N$238,0)</f>
        <v>0</v>
      </c>
      <c r="BH238" s="93">
        <f>IF($U$238="sníž. přenesená",$N$238,0)</f>
        <v>0</v>
      </c>
      <c r="BI238" s="93">
        <f>IF($U$238="nulová",$N$238,0)</f>
        <v>0</v>
      </c>
      <c r="BJ238" s="6" t="s">
        <v>22</v>
      </c>
      <c r="BK238" s="93">
        <f>ROUND($L$238*$K$238,2)</f>
        <v>0</v>
      </c>
      <c r="BL238" s="6" t="s">
        <v>224</v>
      </c>
      <c r="BM238" s="6" t="s">
        <v>472</v>
      </c>
    </row>
    <row r="239" spans="2:65" s="6" customFormat="1" ht="27" customHeight="1">
      <c r="B239" s="23"/>
      <c r="C239" s="143" t="s">
        <v>473</v>
      </c>
      <c r="D239" s="143" t="s">
        <v>165</v>
      </c>
      <c r="E239" s="144" t="s">
        <v>474</v>
      </c>
      <c r="F239" s="230" t="s">
        <v>475</v>
      </c>
      <c r="G239" s="231"/>
      <c r="H239" s="231"/>
      <c r="I239" s="231"/>
      <c r="J239" s="145" t="s">
        <v>168</v>
      </c>
      <c r="K239" s="146">
        <v>225</v>
      </c>
      <c r="L239" s="232">
        <v>0</v>
      </c>
      <c r="M239" s="231"/>
      <c r="N239" s="233">
        <f>ROUND($L$239*$K$239,2)</f>
        <v>0</v>
      </c>
      <c r="O239" s="231"/>
      <c r="P239" s="231"/>
      <c r="Q239" s="231"/>
      <c r="R239" s="25"/>
      <c r="T239" s="147"/>
      <c r="U239" s="31" t="s">
        <v>43</v>
      </c>
      <c r="V239" s="24"/>
      <c r="W239" s="148">
        <f>$V$239*$K$239</f>
        <v>0</v>
      </c>
      <c r="X239" s="148">
        <v>0.0002</v>
      </c>
      <c r="Y239" s="148">
        <f>$X$239*$K$239</f>
        <v>0.045000000000000005</v>
      </c>
      <c r="Z239" s="148">
        <v>0</v>
      </c>
      <c r="AA239" s="149">
        <f>$Z$239*$K$239</f>
        <v>0</v>
      </c>
      <c r="AR239" s="6" t="s">
        <v>224</v>
      </c>
      <c r="AT239" s="6" t="s">
        <v>165</v>
      </c>
      <c r="AU239" s="6" t="s">
        <v>85</v>
      </c>
      <c r="AY239" s="6" t="s">
        <v>163</v>
      </c>
      <c r="BE239" s="93">
        <f>IF($U$239="základní",$N$239,0)</f>
        <v>0</v>
      </c>
      <c r="BF239" s="93">
        <f>IF($U$239="snížená",$N$239,0)</f>
        <v>0</v>
      </c>
      <c r="BG239" s="93">
        <f>IF($U$239="zákl. přenesená",$N$239,0)</f>
        <v>0</v>
      </c>
      <c r="BH239" s="93">
        <f>IF($U$239="sníž. přenesená",$N$239,0)</f>
        <v>0</v>
      </c>
      <c r="BI239" s="93">
        <f>IF($U$239="nulová",$N$239,0)</f>
        <v>0</v>
      </c>
      <c r="BJ239" s="6" t="s">
        <v>22</v>
      </c>
      <c r="BK239" s="93">
        <f>ROUND($L$239*$K$239,2)</f>
        <v>0</v>
      </c>
      <c r="BL239" s="6" t="s">
        <v>224</v>
      </c>
      <c r="BM239" s="6" t="s">
        <v>476</v>
      </c>
    </row>
    <row r="240" spans="2:65" s="6" customFormat="1" ht="27" customHeight="1">
      <c r="B240" s="23"/>
      <c r="C240" s="143" t="s">
        <v>477</v>
      </c>
      <c r="D240" s="143" t="s">
        <v>165</v>
      </c>
      <c r="E240" s="144" t="s">
        <v>478</v>
      </c>
      <c r="F240" s="230" t="s">
        <v>479</v>
      </c>
      <c r="G240" s="231"/>
      <c r="H240" s="231"/>
      <c r="I240" s="231"/>
      <c r="J240" s="145" t="s">
        <v>168</v>
      </c>
      <c r="K240" s="146">
        <v>5</v>
      </c>
      <c r="L240" s="232">
        <v>0</v>
      </c>
      <c r="M240" s="231"/>
      <c r="N240" s="233">
        <f>ROUND($L$240*$K$240,2)</f>
        <v>0</v>
      </c>
      <c r="O240" s="231"/>
      <c r="P240" s="231"/>
      <c r="Q240" s="231"/>
      <c r="R240" s="25"/>
      <c r="T240" s="147"/>
      <c r="U240" s="31" t="s">
        <v>43</v>
      </c>
      <c r="V240" s="24"/>
      <c r="W240" s="148">
        <f>$V$240*$K$240</f>
        <v>0</v>
      </c>
      <c r="X240" s="148">
        <v>1E-05</v>
      </c>
      <c r="Y240" s="148">
        <f>$X$240*$K$240</f>
        <v>5E-05</v>
      </c>
      <c r="Z240" s="148">
        <v>0</v>
      </c>
      <c r="AA240" s="149">
        <f>$Z$240*$K$240</f>
        <v>0</v>
      </c>
      <c r="AR240" s="6" t="s">
        <v>224</v>
      </c>
      <c r="AT240" s="6" t="s">
        <v>165</v>
      </c>
      <c r="AU240" s="6" t="s">
        <v>85</v>
      </c>
      <c r="AY240" s="6" t="s">
        <v>163</v>
      </c>
      <c r="BE240" s="93">
        <f>IF($U$240="základní",$N$240,0)</f>
        <v>0</v>
      </c>
      <c r="BF240" s="93">
        <f>IF($U$240="snížená",$N$240,0)</f>
        <v>0</v>
      </c>
      <c r="BG240" s="93">
        <f>IF($U$240="zákl. přenesená",$N$240,0)</f>
        <v>0</v>
      </c>
      <c r="BH240" s="93">
        <f>IF($U$240="sníž. přenesená",$N$240,0)</f>
        <v>0</v>
      </c>
      <c r="BI240" s="93">
        <f>IF($U$240="nulová",$N$240,0)</f>
        <v>0</v>
      </c>
      <c r="BJ240" s="6" t="s">
        <v>22</v>
      </c>
      <c r="BK240" s="93">
        <f>ROUND($L$240*$K$240,2)</f>
        <v>0</v>
      </c>
      <c r="BL240" s="6" t="s">
        <v>224</v>
      </c>
      <c r="BM240" s="6" t="s">
        <v>480</v>
      </c>
    </row>
    <row r="241" spans="2:65" s="6" customFormat="1" ht="39" customHeight="1">
      <c r="B241" s="23"/>
      <c r="C241" s="143" t="s">
        <v>481</v>
      </c>
      <c r="D241" s="143" t="s">
        <v>165</v>
      </c>
      <c r="E241" s="144" t="s">
        <v>482</v>
      </c>
      <c r="F241" s="230" t="s">
        <v>483</v>
      </c>
      <c r="G241" s="231"/>
      <c r="H241" s="231"/>
      <c r="I241" s="231"/>
      <c r="J241" s="145" t="s">
        <v>168</v>
      </c>
      <c r="K241" s="146">
        <v>225</v>
      </c>
      <c r="L241" s="232">
        <v>0</v>
      </c>
      <c r="M241" s="231"/>
      <c r="N241" s="233">
        <f>ROUND($L$241*$K$241,2)</f>
        <v>0</v>
      </c>
      <c r="O241" s="231"/>
      <c r="P241" s="231"/>
      <c r="Q241" s="231"/>
      <c r="R241" s="25"/>
      <c r="T241" s="147"/>
      <c r="U241" s="31" t="s">
        <v>43</v>
      </c>
      <c r="V241" s="24"/>
      <c r="W241" s="148">
        <f>$V$241*$K$241</f>
        <v>0</v>
      </c>
      <c r="X241" s="148">
        <v>0.00026</v>
      </c>
      <c r="Y241" s="148">
        <f>$X$241*$K$241</f>
        <v>0.058499999999999996</v>
      </c>
      <c r="Z241" s="148">
        <v>0</v>
      </c>
      <c r="AA241" s="149">
        <f>$Z$241*$K$241</f>
        <v>0</v>
      </c>
      <c r="AR241" s="6" t="s">
        <v>224</v>
      </c>
      <c r="AT241" s="6" t="s">
        <v>165</v>
      </c>
      <c r="AU241" s="6" t="s">
        <v>85</v>
      </c>
      <c r="AY241" s="6" t="s">
        <v>163</v>
      </c>
      <c r="BE241" s="93">
        <f>IF($U$241="základní",$N$241,0)</f>
        <v>0</v>
      </c>
      <c r="BF241" s="93">
        <f>IF($U$241="snížená",$N$241,0)</f>
        <v>0</v>
      </c>
      <c r="BG241" s="93">
        <f>IF($U$241="zákl. přenesená",$N$241,0)</f>
        <v>0</v>
      </c>
      <c r="BH241" s="93">
        <f>IF($U$241="sníž. přenesená",$N$241,0)</f>
        <v>0</v>
      </c>
      <c r="BI241" s="93">
        <f>IF($U$241="nulová",$N$241,0)</f>
        <v>0</v>
      </c>
      <c r="BJ241" s="6" t="s">
        <v>22</v>
      </c>
      <c r="BK241" s="93">
        <f>ROUND($L$241*$K$241,2)</f>
        <v>0</v>
      </c>
      <c r="BL241" s="6" t="s">
        <v>224</v>
      </c>
      <c r="BM241" s="6" t="s">
        <v>484</v>
      </c>
    </row>
    <row r="242" spans="2:63" s="132" customFormat="1" ht="37.5" customHeight="1">
      <c r="B242" s="133"/>
      <c r="C242" s="134"/>
      <c r="D242" s="135" t="s">
        <v>132</v>
      </c>
      <c r="E242" s="135"/>
      <c r="F242" s="135"/>
      <c r="G242" s="135"/>
      <c r="H242" s="135"/>
      <c r="I242" s="135"/>
      <c r="J242" s="135"/>
      <c r="K242" s="135"/>
      <c r="L242" s="135"/>
      <c r="M242" s="135"/>
      <c r="N242" s="226">
        <f>$BK$242</f>
        <v>0</v>
      </c>
      <c r="O242" s="245"/>
      <c r="P242" s="245"/>
      <c r="Q242" s="245"/>
      <c r="R242" s="136"/>
      <c r="T242" s="137"/>
      <c r="U242" s="134"/>
      <c r="V242" s="134"/>
      <c r="W242" s="138">
        <f>$W$243</f>
        <v>0</v>
      </c>
      <c r="X242" s="134"/>
      <c r="Y242" s="138">
        <f>$Y$243</f>
        <v>0</v>
      </c>
      <c r="Z242" s="134"/>
      <c r="AA242" s="139">
        <f>$AA$243</f>
        <v>0</v>
      </c>
      <c r="AR242" s="140" t="s">
        <v>91</v>
      </c>
      <c r="AT242" s="140" t="s">
        <v>77</v>
      </c>
      <c r="AU242" s="140" t="s">
        <v>78</v>
      </c>
      <c r="AY242" s="140" t="s">
        <v>163</v>
      </c>
      <c r="BK242" s="141">
        <f>$BK$243</f>
        <v>0</v>
      </c>
    </row>
    <row r="243" spans="2:63" s="132" customFormat="1" ht="21" customHeight="1">
      <c r="B243" s="133"/>
      <c r="C243" s="134"/>
      <c r="D243" s="142" t="s">
        <v>133</v>
      </c>
      <c r="E243" s="142"/>
      <c r="F243" s="142"/>
      <c r="G243" s="142"/>
      <c r="H243" s="142"/>
      <c r="I243" s="142"/>
      <c r="J243" s="142"/>
      <c r="K243" s="142"/>
      <c r="L243" s="142"/>
      <c r="M243" s="142"/>
      <c r="N243" s="246">
        <f>$BK$243</f>
        <v>0</v>
      </c>
      <c r="O243" s="245"/>
      <c r="P243" s="245"/>
      <c r="Q243" s="245"/>
      <c r="R243" s="136"/>
      <c r="T243" s="137"/>
      <c r="U243" s="134"/>
      <c r="V243" s="134"/>
      <c r="W243" s="138">
        <f>$W$244</f>
        <v>0</v>
      </c>
      <c r="X243" s="134"/>
      <c r="Y243" s="138">
        <f>$Y$244</f>
        <v>0</v>
      </c>
      <c r="Z243" s="134"/>
      <c r="AA243" s="139">
        <f>$AA$244</f>
        <v>0</v>
      </c>
      <c r="AR243" s="140" t="s">
        <v>91</v>
      </c>
      <c r="AT243" s="140" t="s">
        <v>77</v>
      </c>
      <c r="AU243" s="140" t="s">
        <v>22</v>
      </c>
      <c r="AY243" s="140" t="s">
        <v>163</v>
      </c>
      <c r="BK243" s="141">
        <f>$BK$244</f>
        <v>0</v>
      </c>
    </row>
    <row r="244" spans="2:65" s="6" customFormat="1" ht="15.75" customHeight="1">
      <c r="B244" s="23"/>
      <c r="C244" s="143" t="s">
        <v>485</v>
      </c>
      <c r="D244" s="143" t="s">
        <v>165</v>
      </c>
      <c r="E244" s="144" t="s">
        <v>22</v>
      </c>
      <c r="F244" s="230" t="s">
        <v>486</v>
      </c>
      <c r="G244" s="231"/>
      <c r="H244" s="231"/>
      <c r="I244" s="231"/>
      <c r="J244" s="145" t="s">
        <v>292</v>
      </c>
      <c r="K244" s="146">
        <v>1</v>
      </c>
      <c r="L244" s="232">
        <v>0</v>
      </c>
      <c r="M244" s="231"/>
      <c r="N244" s="233">
        <f>ROUND($L$244*$K$244,2)</f>
        <v>0</v>
      </c>
      <c r="O244" s="231"/>
      <c r="P244" s="231"/>
      <c r="Q244" s="231"/>
      <c r="R244" s="25"/>
      <c r="T244" s="147"/>
      <c r="U244" s="31" t="s">
        <v>43</v>
      </c>
      <c r="V244" s="24"/>
      <c r="W244" s="148">
        <f>$V$244*$K$244</f>
        <v>0</v>
      </c>
      <c r="X244" s="148">
        <v>0</v>
      </c>
      <c r="Y244" s="148">
        <f>$X$244*$K$244</f>
        <v>0</v>
      </c>
      <c r="Z244" s="148">
        <v>0</v>
      </c>
      <c r="AA244" s="149">
        <f>$Z$244*$K$244</f>
        <v>0</v>
      </c>
      <c r="AR244" s="6" t="s">
        <v>487</v>
      </c>
      <c r="AT244" s="6" t="s">
        <v>165</v>
      </c>
      <c r="AU244" s="6" t="s">
        <v>85</v>
      </c>
      <c r="AY244" s="6" t="s">
        <v>163</v>
      </c>
      <c r="BE244" s="93">
        <f>IF($U$244="základní",$N$244,0)</f>
        <v>0</v>
      </c>
      <c r="BF244" s="93">
        <f>IF($U$244="snížená",$N$244,0)</f>
        <v>0</v>
      </c>
      <c r="BG244" s="93">
        <f>IF($U$244="zákl. přenesená",$N$244,0)</f>
        <v>0</v>
      </c>
      <c r="BH244" s="93">
        <f>IF($U$244="sníž. přenesená",$N$244,0)</f>
        <v>0</v>
      </c>
      <c r="BI244" s="93">
        <f>IF($U$244="nulová",$N$244,0)</f>
        <v>0</v>
      </c>
      <c r="BJ244" s="6" t="s">
        <v>22</v>
      </c>
      <c r="BK244" s="93">
        <f>ROUND($L$244*$K$244,2)</f>
        <v>0</v>
      </c>
      <c r="BL244" s="6" t="s">
        <v>487</v>
      </c>
      <c r="BM244" s="6" t="s">
        <v>488</v>
      </c>
    </row>
    <row r="245" spans="2:63" s="132" customFormat="1" ht="37.5" customHeight="1">
      <c r="B245" s="133"/>
      <c r="C245" s="134"/>
      <c r="D245" s="135" t="s">
        <v>134</v>
      </c>
      <c r="E245" s="135"/>
      <c r="F245" s="135"/>
      <c r="G245" s="135"/>
      <c r="H245" s="135"/>
      <c r="I245" s="135"/>
      <c r="J245" s="135"/>
      <c r="K245" s="135"/>
      <c r="L245" s="135"/>
      <c r="M245" s="135"/>
      <c r="N245" s="226">
        <f>$BK$245</f>
        <v>0</v>
      </c>
      <c r="O245" s="245"/>
      <c r="P245" s="245"/>
      <c r="Q245" s="245"/>
      <c r="R245" s="136"/>
      <c r="T245" s="137"/>
      <c r="U245" s="134"/>
      <c r="V245" s="134"/>
      <c r="W245" s="138">
        <f>$W$246+$W$248+$W$250</f>
        <v>0</v>
      </c>
      <c r="X245" s="134"/>
      <c r="Y245" s="138">
        <f>$Y$246+$Y$248+$Y$250</f>
        <v>0</v>
      </c>
      <c r="Z245" s="134"/>
      <c r="AA245" s="139">
        <f>$AA$246+$AA$248+$AA$250</f>
        <v>0</v>
      </c>
      <c r="AR245" s="140" t="s">
        <v>406</v>
      </c>
      <c r="AT245" s="140" t="s">
        <v>77</v>
      </c>
      <c r="AU245" s="140" t="s">
        <v>78</v>
      </c>
      <c r="AY245" s="140" t="s">
        <v>163</v>
      </c>
      <c r="BK245" s="141">
        <f>$BK$246+$BK$248+$BK$250</f>
        <v>0</v>
      </c>
    </row>
    <row r="246" spans="2:63" s="132" customFormat="1" ht="21" customHeight="1">
      <c r="B246" s="133"/>
      <c r="C246" s="134"/>
      <c r="D246" s="142" t="s">
        <v>135</v>
      </c>
      <c r="E246" s="142"/>
      <c r="F246" s="142"/>
      <c r="G246" s="142"/>
      <c r="H246" s="142"/>
      <c r="I246" s="142"/>
      <c r="J246" s="142"/>
      <c r="K246" s="142"/>
      <c r="L246" s="142"/>
      <c r="M246" s="142"/>
      <c r="N246" s="246">
        <f>$BK$246</f>
        <v>0</v>
      </c>
      <c r="O246" s="245"/>
      <c r="P246" s="245"/>
      <c r="Q246" s="245"/>
      <c r="R246" s="136"/>
      <c r="T246" s="137"/>
      <c r="U246" s="134"/>
      <c r="V246" s="134"/>
      <c r="W246" s="138">
        <f>$W$247</f>
        <v>0</v>
      </c>
      <c r="X246" s="134"/>
      <c r="Y246" s="138">
        <f>$Y$247</f>
        <v>0</v>
      </c>
      <c r="Z246" s="134"/>
      <c r="AA246" s="139">
        <f>$AA$247</f>
        <v>0</v>
      </c>
      <c r="AR246" s="140" t="s">
        <v>406</v>
      </c>
      <c r="AT246" s="140" t="s">
        <v>77</v>
      </c>
      <c r="AU246" s="140" t="s">
        <v>22</v>
      </c>
      <c r="AY246" s="140" t="s">
        <v>163</v>
      </c>
      <c r="BK246" s="141">
        <f>$BK$247</f>
        <v>0</v>
      </c>
    </row>
    <row r="247" spans="2:65" s="6" customFormat="1" ht="27" customHeight="1">
      <c r="B247" s="23"/>
      <c r="C247" s="143" t="s">
        <v>28</v>
      </c>
      <c r="D247" s="143" t="s">
        <v>165</v>
      </c>
      <c r="E247" s="144" t="s">
        <v>489</v>
      </c>
      <c r="F247" s="230" t="s">
        <v>490</v>
      </c>
      <c r="G247" s="231"/>
      <c r="H247" s="231"/>
      <c r="I247" s="231"/>
      <c r="J247" s="145" t="s">
        <v>292</v>
      </c>
      <c r="K247" s="146">
        <v>1</v>
      </c>
      <c r="L247" s="232">
        <v>0</v>
      </c>
      <c r="M247" s="231"/>
      <c r="N247" s="233">
        <f>ROUND($L$247*$K$247,2)</f>
        <v>0</v>
      </c>
      <c r="O247" s="231"/>
      <c r="P247" s="231"/>
      <c r="Q247" s="231"/>
      <c r="R247" s="25"/>
      <c r="T247" s="147"/>
      <c r="U247" s="31" t="s">
        <v>43</v>
      </c>
      <c r="V247" s="24"/>
      <c r="W247" s="148">
        <f>$V$247*$K$247</f>
        <v>0</v>
      </c>
      <c r="X247" s="148">
        <v>0</v>
      </c>
      <c r="Y247" s="148">
        <f>$X$247*$K$247</f>
        <v>0</v>
      </c>
      <c r="Z247" s="148">
        <v>0</v>
      </c>
      <c r="AA247" s="149">
        <f>$Z$247*$K$247</f>
        <v>0</v>
      </c>
      <c r="AR247" s="6" t="s">
        <v>491</v>
      </c>
      <c r="AT247" s="6" t="s">
        <v>165</v>
      </c>
      <c r="AU247" s="6" t="s">
        <v>85</v>
      </c>
      <c r="AY247" s="6" t="s">
        <v>163</v>
      </c>
      <c r="BE247" s="93">
        <f>IF($U$247="základní",$N$247,0)</f>
        <v>0</v>
      </c>
      <c r="BF247" s="93">
        <f>IF($U$247="snížená",$N$247,0)</f>
        <v>0</v>
      </c>
      <c r="BG247" s="93">
        <f>IF($U$247="zákl. přenesená",$N$247,0)</f>
        <v>0</v>
      </c>
      <c r="BH247" s="93">
        <f>IF($U$247="sníž. přenesená",$N$247,0)</f>
        <v>0</v>
      </c>
      <c r="BI247" s="93">
        <f>IF($U$247="nulová",$N$247,0)</f>
        <v>0</v>
      </c>
      <c r="BJ247" s="6" t="s">
        <v>22</v>
      </c>
      <c r="BK247" s="93">
        <f>ROUND($L$247*$K$247,2)</f>
        <v>0</v>
      </c>
      <c r="BL247" s="6" t="s">
        <v>491</v>
      </c>
      <c r="BM247" s="6" t="s">
        <v>492</v>
      </c>
    </row>
    <row r="248" spans="2:63" s="132" customFormat="1" ht="30.75" customHeight="1">
      <c r="B248" s="133"/>
      <c r="C248" s="134"/>
      <c r="D248" s="142" t="s">
        <v>136</v>
      </c>
      <c r="E248" s="142"/>
      <c r="F248" s="142"/>
      <c r="G248" s="142"/>
      <c r="H248" s="142"/>
      <c r="I248" s="142"/>
      <c r="J248" s="142"/>
      <c r="K248" s="142"/>
      <c r="L248" s="142"/>
      <c r="M248" s="142"/>
      <c r="N248" s="246">
        <f>$BK$248</f>
        <v>0</v>
      </c>
      <c r="O248" s="245"/>
      <c r="P248" s="245"/>
      <c r="Q248" s="245"/>
      <c r="R248" s="136"/>
      <c r="T248" s="137"/>
      <c r="U248" s="134"/>
      <c r="V248" s="134"/>
      <c r="W248" s="138">
        <f>$W$249</f>
        <v>0</v>
      </c>
      <c r="X248" s="134"/>
      <c r="Y248" s="138">
        <f>$Y$249</f>
        <v>0</v>
      </c>
      <c r="Z248" s="134"/>
      <c r="AA248" s="139">
        <f>$AA$249</f>
        <v>0</v>
      </c>
      <c r="AR248" s="140" t="s">
        <v>406</v>
      </c>
      <c r="AT248" s="140" t="s">
        <v>77</v>
      </c>
      <c r="AU248" s="140" t="s">
        <v>22</v>
      </c>
      <c r="AY248" s="140" t="s">
        <v>163</v>
      </c>
      <c r="BK248" s="141">
        <f>$BK$249</f>
        <v>0</v>
      </c>
    </row>
    <row r="249" spans="2:65" s="6" customFormat="1" ht="15.75" customHeight="1">
      <c r="B249" s="23"/>
      <c r="C249" s="143" t="s">
        <v>493</v>
      </c>
      <c r="D249" s="143" t="s">
        <v>165</v>
      </c>
      <c r="E249" s="144" t="s">
        <v>494</v>
      </c>
      <c r="F249" s="230" t="s">
        <v>495</v>
      </c>
      <c r="G249" s="231"/>
      <c r="H249" s="231"/>
      <c r="I249" s="231"/>
      <c r="J249" s="145" t="s">
        <v>292</v>
      </c>
      <c r="K249" s="146">
        <v>1</v>
      </c>
      <c r="L249" s="232">
        <v>0</v>
      </c>
      <c r="M249" s="231"/>
      <c r="N249" s="233">
        <f>ROUND($L$249*$K$249,2)</f>
        <v>0</v>
      </c>
      <c r="O249" s="231"/>
      <c r="P249" s="231"/>
      <c r="Q249" s="231"/>
      <c r="R249" s="25"/>
      <c r="T249" s="147"/>
      <c r="U249" s="31" t="s">
        <v>43</v>
      </c>
      <c r="V249" s="24"/>
      <c r="W249" s="148">
        <f>$V$249*$K$249</f>
        <v>0</v>
      </c>
      <c r="X249" s="148">
        <v>0</v>
      </c>
      <c r="Y249" s="148">
        <f>$X$249*$K$249</f>
        <v>0</v>
      </c>
      <c r="Z249" s="148">
        <v>0</v>
      </c>
      <c r="AA249" s="149">
        <f>$Z$249*$K$249</f>
        <v>0</v>
      </c>
      <c r="AR249" s="6" t="s">
        <v>491</v>
      </c>
      <c r="AT249" s="6" t="s">
        <v>165</v>
      </c>
      <c r="AU249" s="6" t="s">
        <v>85</v>
      </c>
      <c r="AY249" s="6" t="s">
        <v>163</v>
      </c>
      <c r="BE249" s="93">
        <f>IF($U$249="základní",$N$249,0)</f>
        <v>0</v>
      </c>
      <c r="BF249" s="93">
        <f>IF($U$249="snížená",$N$249,0)</f>
        <v>0</v>
      </c>
      <c r="BG249" s="93">
        <f>IF($U$249="zákl. přenesená",$N$249,0)</f>
        <v>0</v>
      </c>
      <c r="BH249" s="93">
        <f>IF($U$249="sníž. přenesená",$N$249,0)</f>
        <v>0</v>
      </c>
      <c r="BI249" s="93">
        <f>IF($U$249="nulová",$N$249,0)</f>
        <v>0</v>
      </c>
      <c r="BJ249" s="6" t="s">
        <v>22</v>
      </c>
      <c r="BK249" s="93">
        <f>ROUND($L$249*$K$249,2)</f>
        <v>0</v>
      </c>
      <c r="BL249" s="6" t="s">
        <v>491</v>
      </c>
      <c r="BM249" s="6" t="s">
        <v>496</v>
      </c>
    </row>
    <row r="250" spans="2:63" s="132" customFormat="1" ht="30.75" customHeight="1">
      <c r="B250" s="133"/>
      <c r="C250" s="134"/>
      <c r="D250" s="142" t="s">
        <v>137</v>
      </c>
      <c r="E250" s="142"/>
      <c r="F250" s="142"/>
      <c r="G250" s="142"/>
      <c r="H250" s="142"/>
      <c r="I250" s="142"/>
      <c r="J250" s="142"/>
      <c r="K250" s="142"/>
      <c r="L250" s="142"/>
      <c r="M250" s="142"/>
      <c r="N250" s="246">
        <f>$BK$250</f>
        <v>0</v>
      </c>
      <c r="O250" s="245"/>
      <c r="P250" s="245"/>
      <c r="Q250" s="245"/>
      <c r="R250" s="136"/>
      <c r="T250" s="137"/>
      <c r="U250" s="134"/>
      <c r="V250" s="134"/>
      <c r="W250" s="138">
        <f>$W$251</f>
        <v>0</v>
      </c>
      <c r="X250" s="134"/>
      <c r="Y250" s="138">
        <f>$Y$251</f>
        <v>0</v>
      </c>
      <c r="Z250" s="134"/>
      <c r="AA250" s="139">
        <f>$AA$251</f>
        <v>0</v>
      </c>
      <c r="AR250" s="140" t="s">
        <v>406</v>
      </c>
      <c r="AT250" s="140" t="s">
        <v>77</v>
      </c>
      <c r="AU250" s="140" t="s">
        <v>22</v>
      </c>
      <c r="AY250" s="140" t="s">
        <v>163</v>
      </c>
      <c r="BK250" s="141">
        <f>$BK$251</f>
        <v>0</v>
      </c>
    </row>
    <row r="251" spans="2:65" s="6" customFormat="1" ht="15.75" customHeight="1">
      <c r="B251" s="23"/>
      <c r="C251" s="143" t="s">
        <v>497</v>
      </c>
      <c r="D251" s="143" t="s">
        <v>165</v>
      </c>
      <c r="E251" s="144" t="s">
        <v>498</v>
      </c>
      <c r="F251" s="230" t="s">
        <v>499</v>
      </c>
      <c r="G251" s="231"/>
      <c r="H251" s="231"/>
      <c r="I251" s="231"/>
      <c r="J251" s="145" t="s">
        <v>292</v>
      </c>
      <c r="K251" s="146">
        <v>1</v>
      </c>
      <c r="L251" s="232">
        <v>0</v>
      </c>
      <c r="M251" s="231"/>
      <c r="N251" s="233">
        <f>ROUND($L$251*$K$251,2)</f>
        <v>0</v>
      </c>
      <c r="O251" s="231"/>
      <c r="P251" s="231"/>
      <c r="Q251" s="231"/>
      <c r="R251" s="25"/>
      <c r="T251" s="147"/>
      <c r="U251" s="31" t="s">
        <v>43</v>
      </c>
      <c r="V251" s="24"/>
      <c r="W251" s="148">
        <f>$V$251*$K$251</f>
        <v>0</v>
      </c>
      <c r="X251" s="148">
        <v>0</v>
      </c>
      <c r="Y251" s="148">
        <f>$X$251*$K$251</f>
        <v>0</v>
      </c>
      <c r="Z251" s="148">
        <v>0</v>
      </c>
      <c r="AA251" s="149">
        <f>$Z$251*$K$251</f>
        <v>0</v>
      </c>
      <c r="AR251" s="6" t="s">
        <v>91</v>
      </c>
      <c r="AT251" s="6" t="s">
        <v>165</v>
      </c>
      <c r="AU251" s="6" t="s">
        <v>85</v>
      </c>
      <c r="AY251" s="6" t="s">
        <v>163</v>
      </c>
      <c r="BE251" s="93">
        <f>IF($U$251="základní",$N$251,0)</f>
        <v>0</v>
      </c>
      <c r="BF251" s="93">
        <f>IF($U$251="snížená",$N$251,0)</f>
        <v>0</v>
      </c>
      <c r="BG251" s="93">
        <f>IF($U$251="zákl. přenesená",$N$251,0)</f>
        <v>0</v>
      </c>
      <c r="BH251" s="93">
        <f>IF($U$251="sníž. přenesená",$N$251,0)</f>
        <v>0</v>
      </c>
      <c r="BI251" s="93">
        <f>IF($U$251="nulová",$N$251,0)</f>
        <v>0</v>
      </c>
      <c r="BJ251" s="6" t="s">
        <v>22</v>
      </c>
      <c r="BK251" s="93">
        <f>ROUND($L$251*$K$251,2)</f>
        <v>0</v>
      </c>
      <c r="BL251" s="6" t="s">
        <v>91</v>
      </c>
      <c r="BM251" s="6" t="s">
        <v>500</v>
      </c>
    </row>
    <row r="252" spans="2:63" s="6" customFormat="1" ht="51" customHeight="1">
      <c r="B252" s="23"/>
      <c r="C252" s="24"/>
      <c r="D252" s="135" t="s">
        <v>501</v>
      </c>
      <c r="E252" s="24"/>
      <c r="F252" s="24"/>
      <c r="G252" s="24"/>
      <c r="H252" s="24"/>
      <c r="I252" s="24"/>
      <c r="J252" s="24"/>
      <c r="K252" s="24"/>
      <c r="L252" s="24"/>
      <c r="M252" s="24"/>
      <c r="N252" s="226">
        <f>$BK$252</f>
        <v>0</v>
      </c>
      <c r="O252" s="194"/>
      <c r="P252" s="194"/>
      <c r="Q252" s="194"/>
      <c r="R252" s="25"/>
      <c r="T252" s="64"/>
      <c r="U252" s="24"/>
      <c r="V252" s="24"/>
      <c r="W252" s="24"/>
      <c r="X252" s="24"/>
      <c r="Y252" s="24"/>
      <c r="Z252" s="24"/>
      <c r="AA252" s="65"/>
      <c r="AT252" s="6" t="s">
        <v>77</v>
      </c>
      <c r="AU252" s="6" t="s">
        <v>78</v>
      </c>
      <c r="AY252" s="6" t="s">
        <v>502</v>
      </c>
      <c r="BK252" s="93">
        <f>SUM($BK$253:$BK$257)</f>
        <v>0</v>
      </c>
    </row>
    <row r="253" spans="2:63" s="6" customFormat="1" ht="23.25" customHeight="1">
      <c r="B253" s="23"/>
      <c r="C253" s="169"/>
      <c r="D253" s="169" t="s">
        <v>165</v>
      </c>
      <c r="E253" s="170"/>
      <c r="F253" s="242"/>
      <c r="G253" s="243"/>
      <c r="H253" s="243"/>
      <c r="I253" s="243"/>
      <c r="J253" s="171"/>
      <c r="K253" s="164"/>
      <c r="L253" s="232"/>
      <c r="M253" s="231"/>
      <c r="N253" s="233">
        <f>$BK$253</f>
        <v>0</v>
      </c>
      <c r="O253" s="231"/>
      <c r="P253" s="231"/>
      <c r="Q253" s="231"/>
      <c r="R253" s="25"/>
      <c r="T253" s="147"/>
      <c r="U253" s="172" t="s">
        <v>43</v>
      </c>
      <c r="V253" s="24"/>
      <c r="W253" s="24"/>
      <c r="X253" s="24"/>
      <c r="Y253" s="24"/>
      <c r="Z253" s="24"/>
      <c r="AA253" s="65"/>
      <c r="AT253" s="6" t="s">
        <v>502</v>
      </c>
      <c r="AU253" s="6" t="s">
        <v>22</v>
      </c>
      <c r="AY253" s="6" t="s">
        <v>502</v>
      </c>
      <c r="BE253" s="93">
        <f>IF($U$253="základní",$N$253,0)</f>
        <v>0</v>
      </c>
      <c r="BF253" s="93">
        <f>IF($U$253="snížená",$N$253,0)</f>
        <v>0</v>
      </c>
      <c r="BG253" s="93">
        <f>IF($U$253="zákl. přenesená",$N$253,0)</f>
        <v>0</v>
      </c>
      <c r="BH253" s="93">
        <f>IF($U$253="sníž. přenesená",$N$253,0)</f>
        <v>0</v>
      </c>
      <c r="BI253" s="93">
        <f>IF($U$253="nulová",$N$253,0)</f>
        <v>0</v>
      </c>
      <c r="BJ253" s="6" t="s">
        <v>22</v>
      </c>
      <c r="BK253" s="93">
        <f>$L$253*$K$253</f>
        <v>0</v>
      </c>
    </row>
    <row r="254" spans="2:63" s="6" customFormat="1" ht="23.25" customHeight="1">
      <c r="B254" s="23"/>
      <c r="C254" s="169"/>
      <c r="D254" s="169" t="s">
        <v>165</v>
      </c>
      <c r="E254" s="170"/>
      <c r="F254" s="242"/>
      <c r="G254" s="243"/>
      <c r="H254" s="243"/>
      <c r="I254" s="243"/>
      <c r="J254" s="171"/>
      <c r="K254" s="164"/>
      <c r="L254" s="232"/>
      <c r="M254" s="231"/>
      <c r="N254" s="233">
        <f>$BK$254</f>
        <v>0</v>
      </c>
      <c r="O254" s="231"/>
      <c r="P254" s="231"/>
      <c r="Q254" s="231"/>
      <c r="R254" s="25"/>
      <c r="T254" s="147"/>
      <c r="U254" s="172" t="s">
        <v>43</v>
      </c>
      <c r="V254" s="24"/>
      <c r="W254" s="24"/>
      <c r="X254" s="24"/>
      <c r="Y254" s="24"/>
      <c r="Z254" s="24"/>
      <c r="AA254" s="65"/>
      <c r="AT254" s="6" t="s">
        <v>502</v>
      </c>
      <c r="AU254" s="6" t="s">
        <v>22</v>
      </c>
      <c r="AY254" s="6" t="s">
        <v>502</v>
      </c>
      <c r="BE254" s="93">
        <f>IF($U$254="základní",$N$254,0)</f>
        <v>0</v>
      </c>
      <c r="BF254" s="93">
        <f>IF($U$254="snížená",$N$254,0)</f>
        <v>0</v>
      </c>
      <c r="BG254" s="93">
        <f>IF($U$254="zákl. přenesená",$N$254,0)</f>
        <v>0</v>
      </c>
      <c r="BH254" s="93">
        <f>IF($U$254="sníž. přenesená",$N$254,0)</f>
        <v>0</v>
      </c>
      <c r="BI254" s="93">
        <f>IF($U$254="nulová",$N$254,0)</f>
        <v>0</v>
      </c>
      <c r="BJ254" s="6" t="s">
        <v>22</v>
      </c>
      <c r="BK254" s="93">
        <f>$L$254*$K$254</f>
        <v>0</v>
      </c>
    </row>
    <row r="255" spans="2:63" s="6" customFormat="1" ht="23.25" customHeight="1">
      <c r="B255" s="23"/>
      <c r="C255" s="169"/>
      <c r="D255" s="169" t="s">
        <v>165</v>
      </c>
      <c r="E255" s="170"/>
      <c r="F255" s="242"/>
      <c r="G255" s="243"/>
      <c r="H255" s="243"/>
      <c r="I255" s="243"/>
      <c r="J255" s="171"/>
      <c r="K255" s="164"/>
      <c r="L255" s="232"/>
      <c r="M255" s="231"/>
      <c r="N255" s="233">
        <f>$BK$255</f>
        <v>0</v>
      </c>
      <c r="O255" s="231"/>
      <c r="P255" s="231"/>
      <c r="Q255" s="231"/>
      <c r="R255" s="25"/>
      <c r="T255" s="147"/>
      <c r="U255" s="172" t="s">
        <v>43</v>
      </c>
      <c r="V255" s="24"/>
      <c r="W255" s="24"/>
      <c r="X255" s="24"/>
      <c r="Y255" s="24"/>
      <c r="Z255" s="24"/>
      <c r="AA255" s="65"/>
      <c r="AT255" s="6" t="s">
        <v>502</v>
      </c>
      <c r="AU255" s="6" t="s">
        <v>22</v>
      </c>
      <c r="AY255" s="6" t="s">
        <v>502</v>
      </c>
      <c r="BE255" s="93">
        <f>IF($U$255="základní",$N$255,0)</f>
        <v>0</v>
      </c>
      <c r="BF255" s="93">
        <f>IF($U$255="snížená",$N$255,0)</f>
        <v>0</v>
      </c>
      <c r="BG255" s="93">
        <f>IF($U$255="zákl. přenesená",$N$255,0)</f>
        <v>0</v>
      </c>
      <c r="BH255" s="93">
        <f>IF($U$255="sníž. přenesená",$N$255,0)</f>
        <v>0</v>
      </c>
      <c r="BI255" s="93">
        <f>IF($U$255="nulová",$N$255,0)</f>
        <v>0</v>
      </c>
      <c r="BJ255" s="6" t="s">
        <v>22</v>
      </c>
      <c r="BK255" s="93">
        <f>$L$255*$K$255</f>
        <v>0</v>
      </c>
    </row>
    <row r="256" spans="2:63" s="6" customFormat="1" ht="23.25" customHeight="1">
      <c r="B256" s="23"/>
      <c r="C256" s="169"/>
      <c r="D256" s="169" t="s">
        <v>165</v>
      </c>
      <c r="E256" s="170"/>
      <c r="F256" s="242"/>
      <c r="G256" s="243"/>
      <c r="H256" s="243"/>
      <c r="I256" s="243"/>
      <c r="J256" s="171"/>
      <c r="K256" s="164"/>
      <c r="L256" s="232"/>
      <c r="M256" s="231"/>
      <c r="N256" s="233">
        <f>$BK$256</f>
        <v>0</v>
      </c>
      <c r="O256" s="231"/>
      <c r="P256" s="231"/>
      <c r="Q256" s="231"/>
      <c r="R256" s="25"/>
      <c r="T256" s="147"/>
      <c r="U256" s="172" t="s">
        <v>43</v>
      </c>
      <c r="V256" s="24"/>
      <c r="W256" s="24"/>
      <c r="X256" s="24"/>
      <c r="Y256" s="24"/>
      <c r="Z256" s="24"/>
      <c r="AA256" s="65"/>
      <c r="AT256" s="6" t="s">
        <v>502</v>
      </c>
      <c r="AU256" s="6" t="s">
        <v>22</v>
      </c>
      <c r="AY256" s="6" t="s">
        <v>502</v>
      </c>
      <c r="BE256" s="93">
        <f>IF($U$256="základní",$N$256,0)</f>
        <v>0</v>
      </c>
      <c r="BF256" s="93">
        <f>IF($U$256="snížená",$N$256,0)</f>
        <v>0</v>
      </c>
      <c r="BG256" s="93">
        <f>IF($U$256="zákl. přenesená",$N$256,0)</f>
        <v>0</v>
      </c>
      <c r="BH256" s="93">
        <f>IF($U$256="sníž. přenesená",$N$256,0)</f>
        <v>0</v>
      </c>
      <c r="BI256" s="93">
        <f>IF($U$256="nulová",$N$256,0)</f>
        <v>0</v>
      </c>
      <c r="BJ256" s="6" t="s">
        <v>22</v>
      </c>
      <c r="BK256" s="93">
        <f>$L$256*$K$256</f>
        <v>0</v>
      </c>
    </row>
    <row r="257" spans="2:63" s="6" customFormat="1" ht="23.25" customHeight="1">
      <c r="B257" s="23"/>
      <c r="C257" s="169"/>
      <c r="D257" s="169" t="s">
        <v>165</v>
      </c>
      <c r="E257" s="170"/>
      <c r="F257" s="242"/>
      <c r="G257" s="243"/>
      <c r="H257" s="243"/>
      <c r="I257" s="243"/>
      <c r="J257" s="171"/>
      <c r="K257" s="164"/>
      <c r="L257" s="232"/>
      <c r="M257" s="231"/>
      <c r="N257" s="233">
        <f>$BK$257</f>
        <v>0</v>
      </c>
      <c r="O257" s="231"/>
      <c r="P257" s="231"/>
      <c r="Q257" s="231"/>
      <c r="R257" s="25"/>
      <c r="T257" s="147"/>
      <c r="U257" s="172" t="s">
        <v>43</v>
      </c>
      <c r="V257" s="43"/>
      <c r="W257" s="43"/>
      <c r="X257" s="43"/>
      <c r="Y257" s="43"/>
      <c r="Z257" s="43"/>
      <c r="AA257" s="45"/>
      <c r="AT257" s="6" t="s">
        <v>502</v>
      </c>
      <c r="AU257" s="6" t="s">
        <v>22</v>
      </c>
      <c r="AY257" s="6" t="s">
        <v>502</v>
      </c>
      <c r="BE257" s="93">
        <f>IF($U$257="základní",$N$257,0)</f>
        <v>0</v>
      </c>
      <c r="BF257" s="93">
        <f>IF($U$257="snížená",$N$257,0)</f>
        <v>0</v>
      </c>
      <c r="BG257" s="93">
        <f>IF($U$257="zákl. přenesená",$N$257,0)</f>
        <v>0</v>
      </c>
      <c r="BH257" s="93">
        <f>IF($U$257="sníž. přenesená",$N$257,0)</f>
        <v>0</v>
      </c>
      <c r="BI257" s="93">
        <f>IF($U$257="nulová",$N$257,0)</f>
        <v>0</v>
      </c>
      <c r="BJ257" s="6" t="s">
        <v>22</v>
      </c>
      <c r="BK257" s="93">
        <f>$L$257*$K$257</f>
        <v>0</v>
      </c>
    </row>
    <row r="258" spans="2:18" s="6" customFormat="1" ht="7.5" customHeight="1">
      <c r="B258" s="46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8"/>
    </row>
    <row r="259" s="2" customFormat="1" ht="14.25" customHeight="1"/>
  </sheetData>
  <sheetProtection password="CC35" sheet="1" objects="1" scenarios="1" formatColumns="0" formatRows="0" sort="0" autoFilter="0"/>
  <mergeCells count="381">
    <mergeCell ref="N246:Q246"/>
    <mergeCell ref="N248:Q248"/>
    <mergeCell ref="N250:Q250"/>
    <mergeCell ref="N252:Q252"/>
    <mergeCell ref="H1:K1"/>
    <mergeCell ref="S2:AC2"/>
    <mergeCell ref="N218:Q218"/>
    <mergeCell ref="N220:Q220"/>
    <mergeCell ref="N229:Q229"/>
    <mergeCell ref="N242:Q242"/>
    <mergeCell ref="N243:Q243"/>
    <mergeCell ref="N245:Q245"/>
    <mergeCell ref="N171:Q171"/>
    <mergeCell ref="N184:Q184"/>
    <mergeCell ref="N191:Q191"/>
    <mergeCell ref="N195:Q195"/>
    <mergeCell ref="N197:Q197"/>
    <mergeCell ref="N207:Q207"/>
    <mergeCell ref="N141:Q141"/>
    <mergeCell ref="N142:Q142"/>
    <mergeCell ref="N143:Q143"/>
    <mergeCell ref="N147:Q147"/>
    <mergeCell ref="N153:Q153"/>
    <mergeCell ref="N158:Q158"/>
    <mergeCell ref="F256:I256"/>
    <mergeCell ref="L256:M256"/>
    <mergeCell ref="N256:Q256"/>
    <mergeCell ref="F257:I257"/>
    <mergeCell ref="L257:M257"/>
    <mergeCell ref="N257:Q257"/>
    <mergeCell ref="F254:I254"/>
    <mergeCell ref="L254:M254"/>
    <mergeCell ref="N254:Q254"/>
    <mergeCell ref="F255:I255"/>
    <mergeCell ref="L255:M255"/>
    <mergeCell ref="N255:Q255"/>
    <mergeCell ref="F251:I251"/>
    <mergeCell ref="L251:M251"/>
    <mergeCell ref="N251:Q251"/>
    <mergeCell ref="F253:I253"/>
    <mergeCell ref="L253:M253"/>
    <mergeCell ref="N253:Q253"/>
    <mergeCell ref="F247:I247"/>
    <mergeCell ref="L247:M247"/>
    <mergeCell ref="N247:Q247"/>
    <mergeCell ref="F249:I249"/>
    <mergeCell ref="L249:M249"/>
    <mergeCell ref="N249:Q249"/>
    <mergeCell ref="F241:I241"/>
    <mergeCell ref="L241:M241"/>
    <mergeCell ref="N241:Q241"/>
    <mergeCell ref="F244:I244"/>
    <mergeCell ref="L244:M244"/>
    <mergeCell ref="N244:Q244"/>
    <mergeCell ref="F239:I239"/>
    <mergeCell ref="L239:M239"/>
    <mergeCell ref="N239:Q239"/>
    <mergeCell ref="F240:I240"/>
    <mergeCell ref="L240:M240"/>
    <mergeCell ref="N240:Q240"/>
    <mergeCell ref="F237:I237"/>
    <mergeCell ref="L237:M237"/>
    <mergeCell ref="N237:Q237"/>
    <mergeCell ref="F238:I238"/>
    <mergeCell ref="L238:M238"/>
    <mergeCell ref="N238:Q238"/>
    <mergeCell ref="F235:I235"/>
    <mergeCell ref="L235:M235"/>
    <mergeCell ref="N235:Q235"/>
    <mergeCell ref="F236:I236"/>
    <mergeCell ref="L236:M236"/>
    <mergeCell ref="N236:Q236"/>
    <mergeCell ref="F233:I233"/>
    <mergeCell ref="L233:M233"/>
    <mergeCell ref="N233:Q233"/>
    <mergeCell ref="F234:I234"/>
    <mergeCell ref="L234:M234"/>
    <mergeCell ref="N234:Q234"/>
    <mergeCell ref="F231:I231"/>
    <mergeCell ref="L231:M231"/>
    <mergeCell ref="N231:Q231"/>
    <mergeCell ref="F232:I232"/>
    <mergeCell ref="L232:M232"/>
    <mergeCell ref="N232:Q232"/>
    <mergeCell ref="F228:I228"/>
    <mergeCell ref="L228:M228"/>
    <mergeCell ref="N228:Q228"/>
    <mergeCell ref="F230:I230"/>
    <mergeCell ref="L230:M230"/>
    <mergeCell ref="N230:Q230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19:I219"/>
    <mergeCell ref="L219:M219"/>
    <mergeCell ref="N219:Q219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09:I209"/>
    <mergeCell ref="L209:M209"/>
    <mergeCell ref="N209:Q209"/>
    <mergeCell ref="F211:I211"/>
    <mergeCell ref="L211:M211"/>
    <mergeCell ref="N211:Q211"/>
    <mergeCell ref="N210:Q210"/>
    <mergeCell ref="F206:I206"/>
    <mergeCell ref="L206:M206"/>
    <mergeCell ref="N206:Q206"/>
    <mergeCell ref="F208:I208"/>
    <mergeCell ref="L208:M208"/>
    <mergeCell ref="N208:Q208"/>
    <mergeCell ref="F204:I204"/>
    <mergeCell ref="L204:M204"/>
    <mergeCell ref="N204:Q204"/>
    <mergeCell ref="F205:I205"/>
    <mergeCell ref="L205:M205"/>
    <mergeCell ref="N205:Q205"/>
    <mergeCell ref="F202:I202"/>
    <mergeCell ref="L202:M202"/>
    <mergeCell ref="N202:Q202"/>
    <mergeCell ref="F203:I203"/>
    <mergeCell ref="L203:M203"/>
    <mergeCell ref="N203:Q203"/>
    <mergeCell ref="F200:I200"/>
    <mergeCell ref="L200:M200"/>
    <mergeCell ref="N200:Q200"/>
    <mergeCell ref="F201:I201"/>
    <mergeCell ref="L201:M201"/>
    <mergeCell ref="N201:Q201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70:I170"/>
    <mergeCell ref="L170:M170"/>
    <mergeCell ref="N170:Q170"/>
    <mergeCell ref="N169:Q169"/>
    <mergeCell ref="F163:I163"/>
    <mergeCell ref="F164:I164"/>
    <mergeCell ref="F165:I165"/>
    <mergeCell ref="L165:M165"/>
    <mergeCell ref="N165:Q165"/>
    <mergeCell ref="F167:I167"/>
    <mergeCell ref="L167:M167"/>
    <mergeCell ref="N167:Q167"/>
    <mergeCell ref="N166:Q166"/>
    <mergeCell ref="F159:I159"/>
    <mergeCell ref="L159:M159"/>
    <mergeCell ref="N159:Q159"/>
    <mergeCell ref="F162:I162"/>
    <mergeCell ref="L162:M162"/>
    <mergeCell ref="N162:Q162"/>
    <mergeCell ref="N160:Q160"/>
    <mergeCell ref="N161:Q161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33:P133"/>
    <mergeCell ref="M135:P135"/>
    <mergeCell ref="M137:Q137"/>
    <mergeCell ref="M138:Q138"/>
    <mergeCell ref="F140:I140"/>
    <mergeCell ref="L140:M140"/>
    <mergeCell ref="N140:Q140"/>
    <mergeCell ref="D121:H121"/>
    <mergeCell ref="N121:Q121"/>
    <mergeCell ref="N122:Q122"/>
    <mergeCell ref="L124:Q124"/>
    <mergeCell ref="C130:Q130"/>
    <mergeCell ref="F132:P132"/>
    <mergeCell ref="D118:H118"/>
    <mergeCell ref="N118:Q118"/>
    <mergeCell ref="D119:H119"/>
    <mergeCell ref="N119:Q119"/>
    <mergeCell ref="D120:H120"/>
    <mergeCell ref="N120:Q120"/>
    <mergeCell ref="N112:Q112"/>
    <mergeCell ref="N113:Q113"/>
    <mergeCell ref="N114:Q114"/>
    <mergeCell ref="N116:Q116"/>
    <mergeCell ref="D117:H117"/>
    <mergeCell ref="N117:Q117"/>
    <mergeCell ref="N106:Q106"/>
    <mergeCell ref="N107:Q107"/>
    <mergeCell ref="N108:Q108"/>
    <mergeCell ref="N109:Q109"/>
    <mergeCell ref="N110:Q110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53:D258">
      <formula1>"K,M"</formula1>
    </dataValidation>
    <dataValidation type="list" allowBlank="1" showInputMessage="1" showErrorMessage="1" error="Povoleny jsou hodnoty základní, snížená, zákl. přenesená, sníž. přenesená, nulová." sqref="U253:U258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4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52"/>
      <c r="B1" s="249"/>
      <c r="C1" s="249"/>
      <c r="D1" s="250" t="s">
        <v>1</v>
      </c>
      <c r="E1" s="249"/>
      <c r="F1" s="251" t="s">
        <v>781</v>
      </c>
      <c r="G1" s="251"/>
      <c r="H1" s="253" t="s">
        <v>782</v>
      </c>
      <c r="I1" s="253"/>
      <c r="J1" s="253"/>
      <c r="K1" s="253"/>
      <c r="L1" s="251" t="s">
        <v>783</v>
      </c>
      <c r="M1" s="249"/>
      <c r="N1" s="249"/>
      <c r="O1" s="250" t="s">
        <v>103</v>
      </c>
      <c r="P1" s="249"/>
      <c r="Q1" s="249"/>
      <c r="R1" s="249"/>
      <c r="S1" s="251" t="s">
        <v>784</v>
      </c>
      <c r="T1" s="251"/>
      <c r="U1" s="252"/>
      <c r="V1" s="25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14" t="s">
        <v>6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85</v>
      </c>
    </row>
    <row r="4" spans="2:46" s="2" customFormat="1" ht="37.5" customHeight="1">
      <c r="B4" s="10"/>
      <c r="C4" s="175" t="s">
        <v>104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15" t="str">
        <f>'Rekapitulace stavby'!$K$6</f>
        <v>Modernizace učeben_VOŠ a SZeŠ Benešov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1"/>
      <c r="R6" s="12"/>
    </row>
    <row r="7" spans="2:18" s="6" customFormat="1" ht="33.75" customHeight="1">
      <c r="B7" s="23"/>
      <c r="C7" s="24"/>
      <c r="D7" s="17" t="s">
        <v>105</v>
      </c>
      <c r="E7" s="24"/>
      <c r="F7" s="181" t="s">
        <v>503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16" t="str">
        <f>'Rekapitulace stavby'!$AN$8</f>
        <v>19.12.2017</v>
      </c>
      <c r="P9" s="194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0">
        <f>IF('Rekapitulace stavby'!$AN$10="","",'Rekapitulace stavby'!$AN$10)</f>
      </c>
      <c r="P11" s="194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80">
        <f>IF('Rekapitulace stavby'!$AN$11="","",'Rekapitulace stavby'!$AN$11)</f>
      </c>
      <c r="P12" s="194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17" t="str">
        <f>IF('Rekapitulace stavby'!$AN$13="","",'Rekapitulace stavby'!$AN$13)</f>
        <v>Vyplň údaj</v>
      </c>
      <c r="P14" s="194"/>
      <c r="Q14" s="24"/>
      <c r="R14" s="25"/>
    </row>
    <row r="15" spans="2:18" s="6" customFormat="1" ht="18.75" customHeight="1">
      <c r="B15" s="23"/>
      <c r="C15" s="24"/>
      <c r="D15" s="24"/>
      <c r="E15" s="217" t="str">
        <f>IF('Rekapitulace stavby'!$E$14="","",'Rekapitulace stavby'!$E$14)</f>
        <v>Vyplň údaj</v>
      </c>
      <c r="F15" s="194"/>
      <c r="G15" s="194"/>
      <c r="H15" s="194"/>
      <c r="I15" s="194"/>
      <c r="J15" s="194"/>
      <c r="K15" s="194"/>
      <c r="L15" s="194"/>
      <c r="M15" s="18" t="s">
        <v>32</v>
      </c>
      <c r="N15" s="24"/>
      <c r="O15" s="217" t="str">
        <f>IF('Rekapitulace stavby'!$AN$14="","",'Rekapitulace stavby'!$AN$14)</f>
        <v>Vyplň údaj</v>
      </c>
      <c r="P15" s="194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0">
        <f>IF('Rekapitulace stavby'!$AN$16="","",'Rekapitulace stavby'!$AN$16)</f>
      </c>
      <c r="P17" s="194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80">
        <f>IF('Rekapitulace stavby'!$AN$17="","",'Rekapitulace stavby'!$AN$17)</f>
      </c>
      <c r="P18" s="194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37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0">
        <f>IF('Rekapitulace stavby'!$AN$19="","",'Rekapitulace stavby'!$AN$19)</f>
      </c>
      <c r="P20" s="194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80">
        <f>IF('Rekapitulace stavby'!$AN$20="","",'Rekapitulace stavby'!$AN$20)</f>
      </c>
      <c r="P21" s="194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83"/>
      <c r="F24" s="218"/>
      <c r="G24" s="218"/>
      <c r="H24" s="218"/>
      <c r="I24" s="218"/>
      <c r="J24" s="218"/>
      <c r="K24" s="218"/>
      <c r="L24" s="218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107</v>
      </c>
      <c r="E27" s="24"/>
      <c r="F27" s="24"/>
      <c r="G27" s="24"/>
      <c r="H27" s="24"/>
      <c r="I27" s="24"/>
      <c r="J27" s="24"/>
      <c r="K27" s="24"/>
      <c r="L27" s="24"/>
      <c r="M27" s="184">
        <f>$N$88</f>
        <v>0</v>
      </c>
      <c r="N27" s="194"/>
      <c r="O27" s="194"/>
      <c r="P27" s="194"/>
      <c r="Q27" s="24"/>
      <c r="R27" s="25"/>
    </row>
    <row r="28" spans="2:18" s="6" customFormat="1" ht="15" customHeight="1">
      <c r="B28" s="23"/>
      <c r="C28" s="24"/>
      <c r="D28" s="22" t="s">
        <v>97</v>
      </c>
      <c r="E28" s="24"/>
      <c r="F28" s="24"/>
      <c r="G28" s="24"/>
      <c r="H28" s="24"/>
      <c r="I28" s="24"/>
      <c r="J28" s="24"/>
      <c r="K28" s="24"/>
      <c r="L28" s="24"/>
      <c r="M28" s="184">
        <f>$N$116</f>
        <v>0</v>
      </c>
      <c r="N28" s="194"/>
      <c r="O28" s="194"/>
      <c r="P28" s="194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41</v>
      </c>
      <c r="E30" s="24"/>
      <c r="F30" s="24"/>
      <c r="G30" s="24"/>
      <c r="H30" s="24"/>
      <c r="I30" s="24"/>
      <c r="J30" s="24"/>
      <c r="K30" s="24"/>
      <c r="L30" s="24"/>
      <c r="M30" s="219">
        <f>ROUND($M$27+$M$28,2)</f>
        <v>0</v>
      </c>
      <c r="N30" s="194"/>
      <c r="O30" s="194"/>
      <c r="P30" s="194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42</v>
      </c>
      <c r="E32" s="29" t="s">
        <v>43</v>
      </c>
      <c r="F32" s="30">
        <v>0.21</v>
      </c>
      <c r="G32" s="107" t="s">
        <v>44</v>
      </c>
      <c r="H32" s="220">
        <f>ROUND((((SUM($BE$116:$BE$123)+SUM($BE$141:$BE$259))+SUM($BE$261:$BE$265))),2)</f>
        <v>0</v>
      </c>
      <c r="I32" s="194"/>
      <c r="J32" s="194"/>
      <c r="K32" s="24"/>
      <c r="L32" s="24"/>
      <c r="M32" s="220">
        <f>ROUND(((ROUND((SUM($BE$116:$BE$123)+SUM($BE$141:$BE$259)),2)*$F$32)+SUM($BE$261:$BE$265)*$F$32),2)</f>
        <v>0</v>
      </c>
      <c r="N32" s="194"/>
      <c r="O32" s="194"/>
      <c r="P32" s="194"/>
      <c r="Q32" s="24"/>
      <c r="R32" s="25"/>
    </row>
    <row r="33" spans="2:18" s="6" customFormat="1" ht="15" customHeight="1">
      <c r="B33" s="23"/>
      <c r="C33" s="24"/>
      <c r="D33" s="24"/>
      <c r="E33" s="29" t="s">
        <v>45</v>
      </c>
      <c r="F33" s="30">
        <v>0.15</v>
      </c>
      <c r="G33" s="107" t="s">
        <v>44</v>
      </c>
      <c r="H33" s="220">
        <f>ROUND((((SUM($BF$116:$BF$123)+SUM($BF$141:$BF$259))+SUM($BF$261:$BF$265))),2)</f>
        <v>0</v>
      </c>
      <c r="I33" s="194"/>
      <c r="J33" s="194"/>
      <c r="K33" s="24"/>
      <c r="L33" s="24"/>
      <c r="M33" s="220">
        <f>ROUND(((ROUND((SUM($BF$116:$BF$123)+SUM($BF$141:$BF$259)),2)*$F$33)+SUM($BF$261:$BF$265)*$F$33),2)</f>
        <v>0</v>
      </c>
      <c r="N33" s="194"/>
      <c r="O33" s="194"/>
      <c r="P33" s="194"/>
      <c r="Q33" s="24"/>
      <c r="R33" s="25"/>
    </row>
    <row r="34" spans="2:18" s="6" customFormat="1" ht="15" customHeight="1" hidden="1">
      <c r="B34" s="23"/>
      <c r="C34" s="24"/>
      <c r="D34" s="24"/>
      <c r="E34" s="29" t="s">
        <v>46</v>
      </c>
      <c r="F34" s="30">
        <v>0.21</v>
      </c>
      <c r="G34" s="107" t="s">
        <v>44</v>
      </c>
      <c r="H34" s="220">
        <f>ROUND((((SUM($BG$116:$BG$123)+SUM($BG$141:$BG$259))+SUM($BG$261:$BG$265))),2)</f>
        <v>0</v>
      </c>
      <c r="I34" s="194"/>
      <c r="J34" s="194"/>
      <c r="K34" s="24"/>
      <c r="L34" s="24"/>
      <c r="M34" s="220">
        <v>0</v>
      </c>
      <c r="N34" s="194"/>
      <c r="O34" s="194"/>
      <c r="P34" s="194"/>
      <c r="Q34" s="24"/>
      <c r="R34" s="25"/>
    </row>
    <row r="35" spans="2:18" s="6" customFormat="1" ht="15" customHeight="1" hidden="1">
      <c r="B35" s="23"/>
      <c r="C35" s="24"/>
      <c r="D35" s="24"/>
      <c r="E35" s="29" t="s">
        <v>47</v>
      </c>
      <c r="F35" s="30">
        <v>0.15</v>
      </c>
      <c r="G35" s="107" t="s">
        <v>44</v>
      </c>
      <c r="H35" s="220">
        <f>ROUND((((SUM($BH$116:$BH$123)+SUM($BH$141:$BH$259))+SUM($BH$261:$BH$265))),2)</f>
        <v>0</v>
      </c>
      <c r="I35" s="194"/>
      <c r="J35" s="194"/>
      <c r="K35" s="24"/>
      <c r="L35" s="24"/>
      <c r="M35" s="220">
        <v>0</v>
      </c>
      <c r="N35" s="194"/>
      <c r="O35" s="194"/>
      <c r="P35" s="194"/>
      <c r="Q35" s="24"/>
      <c r="R35" s="25"/>
    </row>
    <row r="36" spans="2:18" s="6" customFormat="1" ht="15" customHeight="1" hidden="1">
      <c r="B36" s="23"/>
      <c r="C36" s="24"/>
      <c r="D36" s="24"/>
      <c r="E36" s="29" t="s">
        <v>48</v>
      </c>
      <c r="F36" s="30">
        <v>0</v>
      </c>
      <c r="G36" s="107" t="s">
        <v>44</v>
      </c>
      <c r="H36" s="220">
        <f>ROUND((((SUM($BI$116:$BI$123)+SUM($BI$141:$BI$259))+SUM($BI$261:$BI$265))),2)</f>
        <v>0</v>
      </c>
      <c r="I36" s="194"/>
      <c r="J36" s="194"/>
      <c r="K36" s="24"/>
      <c r="L36" s="24"/>
      <c r="M36" s="220">
        <v>0</v>
      </c>
      <c r="N36" s="194"/>
      <c r="O36" s="194"/>
      <c r="P36" s="194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49</v>
      </c>
      <c r="E38" s="35"/>
      <c r="F38" s="35"/>
      <c r="G38" s="108" t="s">
        <v>50</v>
      </c>
      <c r="H38" s="36" t="s">
        <v>51</v>
      </c>
      <c r="I38" s="35"/>
      <c r="J38" s="35"/>
      <c r="K38" s="35"/>
      <c r="L38" s="192">
        <f>SUM($M$30:$M$36)</f>
        <v>0</v>
      </c>
      <c r="M38" s="191"/>
      <c r="N38" s="191"/>
      <c r="O38" s="191"/>
      <c r="P38" s="19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52</v>
      </c>
      <c r="E50" s="38"/>
      <c r="F50" s="38"/>
      <c r="G50" s="38"/>
      <c r="H50" s="39"/>
      <c r="I50" s="24"/>
      <c r="J50" s="37" t="s">
        <v>53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54</v>
      </c>
      <c r="E59" s="43"/>
      <c r="F59" s="43"/>
      <c r="G59" s="44" t="s">
        <v>55</v>
      </c>
      <c r="H59" s="45"/>
      <c r="I59" s="24"/>
      <c r="J59" s="42" t="s">
        <v>54</v>
      </c>
      <c r="K59" s="43"/>
      <c r="L59" s="43"/>
      <c r="M59" s="43"/>
      <c r="N59" s="44" t="s">
        <v>55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56</v>
      </c>
      <c r="E61" s="38"/>
      <c r="F61" s="38"/>
      <c r="G61" s="38"/>
      <c r="H61" s="39"/>
      <c r="I61" s="24"/>
      <c r="J61" s="37" t="s">
        <v>57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54</v>
      </c>
      <c r="E70" s="43"/>
      <c r="F70" s="43"/>
      <c r="G70" s="44" t="s">
        <v>55</v>
      </c>
      <c r="H70" s="45"/>
      <c r="I70" s="24"/>
      <c r="J70" s="42" t="s">
        <v>54</v>
      </c>
      <c r="K70" s="43"/>
      <c r="L70" s="43"/>
      <c r="M70" s="43"/>
      <c r="N70" s="44" t="s">
        <v>55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75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15" t="str">
        <f>$F$6</f>
        <v>Modernizace učeben_VOŠ a SZeŠ Benešov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24"/>
      <c r="R78" s="25"/>
      <c r="T78" s="24"/>
      <c r="U78" s="24"/>
    </row>
    <row r="79" spans="2:21" s="6" customFormat="1" ht="37.5" customHeight="1">
      <c r="B79" s="23"/>
      <c r="C79" s="57" t="s">
        <v>105</v>
      </c>
      <c r="D79" s="24"/>
      <c r="E79" s="24"/>
      <c r="F79" s="195" t="str">
        <f>$F$7</f>
        <v>2 - Modernizace mechanizační dílny a učebny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Benešov</v>
      </c>
      <c r="G81" s="24"/>
      <c r="H81" s="24"/>
      <c r="I81" s="24"/>
      <c r="J81" s="24"/>
      <c r="K81" s="18" t="s">
        <v>25</v>
      </c>
      <c r="L81" s="24"/>
      <c r="M81" s="221" t="str">
        <f>IF($O$9="","",$O$9)</f>
        <v>19.12.2017</v>
      </c>
      <c r="N81" s="194"/>
      <c r="O81" s="194"/>
      <c r="P81" s="194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35</v>
      </c>
      <c r="L83" s="24"/>
      <c r="M83" s="180" t="str">
        <f>$E$18</f>
        <v> </v>
      </c>
      <c r="N83" s="194"/>
      <c r="O83" s="194"/>
      <c r="P83" s="194"/>
      <c r="Q83" s="194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37</v>
      </c>
      <c r="L84" s="24"/>
      <c r="M84" s="180" t="str">
        <f>$E$21</f>
        <v> </v>
      </c>
      <c r="N84" s="194"/>
      <c r="O84" s="194"/>
      <c r="P84" s="194"/>
      <c r="Q84" s="194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22" t="s">
        <v>109</v>
      </c>
      <c r="D86" s="213"/>
      <c r="E86" s="213"/>
      <c r="F86" s="213"/>
      <c r="G86" s="213"/>
      <c r="H86" s="33"/>
      <c r="I86" s="33"/>
      <c r="J86" s="33"/>
      <c r="K86" s="33"/>
      <c r="L86" s="33"/>
      <c r="M86" s="33"/>
      <c r="N86" s="222" t="s">
        <v>110</v>
      </c>
      <c r="O86" s="194"/>
      <c r="P86" s="194"/>
      <c r="Q86" s="194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111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10">
        <f>$N$141</f>
        <v>0</v>
      </c>
      <c r="O88" s="194"/>
      <c r="P88" s="194"/>
      <c r="Q88" s="194"/>
      <c r="R88" s="25"/>
      <c r="T88" s="24"/>
      <c r="U88" s="24"/>
      <c r="AU88" s="6" t="s">
        <v>112</v>
      </c>
    </row>
    <row r="89" spans="2:21" s="76" customFormat="1" ht="25.5" customHeight="1">
      <c r="B89" s="112"/>
      <c r="C89" s="113"/>
      <c r="D89" s="113" t="s">
        <v>113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3">
        <f>$N$142</f>
        <v>0</v>
      </c>
      <c r="O89" s="224"/>
      <c r="P89" s="224"/>
      <c r="Q89" s="224"/>
      <c r="R89" s="114"/>
      <c r="T89" s="113"/>
      <c r="U89" s="113"/>
    </row>
    <row r="90" spans="2:21" s="115" customFormat="1" ht="21" customHeight="1">
      <c r="B90" s="116"/>
      <c r="C90" s="89"/>
      <c r="D90" s="89" t="s">
        <v>114</v>
      </c>
      <c r="E90" s="89"/>
      <c r="F90" s="89"/>
      <c r="G90" s="89"/>
      <c r="H90" s="89"/>
      <c r="I90" s="89"/>
      <c r="J90" s="89"/>
      <c r="K90" s="89"/>
      <c r="L90" s="89"/>
      <c r="M90" s="89"/>
      <c r="N90" s="208">
        <f>$N$143</f>
        <v>0</v>
      </c>
      <c r="O90" s="225"/>
      <c r="P90" s="225"/>
      <c r="Q90" s="225"/>
      <c r="R90" s="117"/>
      <c r="T90" s="89"/>
      <c r="U90" s="89"/>
    </row>
    <row r="91" spans="2:21" s="115" customFormat="1" ht="21" customHeight="1">
      <c r="B91" s="116"/>
      <c r="C91" s="89"/>
      <c r="D91" s="89" t="s">
        <v>115</v>
      </c>
      <c r="E91" s="89"/>
      <c r="F91" s="89"/>
      <c r="G91" s="89"/>
      <c r="H91" s="89"/>
      <c r="I91" s="89"/>
      <c r="J91" s="89"/>
      <c r="K91" s="89"/>
      <c r="L91" s="89"/>
      <c r="M91" s="89"/>
      <c r="N91" s="208">
        <f>$N$147</f>
        <v>0</v>
      </c>
      <c r="O91" s="225"/>
      <c r="P91" s="225"/>
      <c r="Q91" s="225"/>
      <c r="R91" s="117"/>
      <c r="T91" s="89"/>
      <c r="U91" s="89"/>
    </row>
    <row r="92" spans="2:21" s="115" customFormat="1" ht="21" customHeight="1">
      <c r="B92" s="116"/>
      <c r="C92" s="89"/>
      <c r="D92" s="89" t="s">
        <v>116</v>
      </c>
      <c r="E92" s="89"/>
      <c r="F92" s="89"/>
      <c r="G92" s="89"/>
      <c r="H92" s="89"/>
      <c r="I92" s="89"/>
      <c r="J92" s="89"/>
      <c r="K92" s="89"/>
      <c r="L92" s="89"/>
      <c r="M92" s="89"/>
      <c r="N92" s="208">
        <f>$N$153</f>
        <v>0</v>
      </c>
      <c r="O92" s="225"/>
      <c r="P92" s="225"/>
      <c r="Q92" s="225"/>
      <c r="R92" s="117"/>
      <c r="T92" s="89"/>
      <c r="U92" s="89"/>
    </row>
    <row r="93" spans="2:21" s="115" customFormat="1" ht="21" customHeight="1">
      <c r="B93" s="116"/>
      <c r="C93" s="89"/>
      <c r="D93" s="89" t="s">
        <v>117</v>
      </c>
      <c r="E93" s="89"/>
      <c r="F93" s="89"/>
      <c r="G93" s="89"/>
      <c r="H93" s="89"/>
      <c r="I93" s="89"/>
      <c r="J93" s="89"/>
      <c r="K93" s="89"/>
      <c r="L93" s="89"/>
      <c r="M93" s="89"/>
      <c r="N93" s="208">
        <f>$N$158</f>
        <v>0</v>
      </c>
      <c r="O93" s="225"/>
      <c r="P93" s="225"/>
      <c r="Q93" s="225"/>
      <c r="R93" s="117"/>
      <c r="T93" s="89"/>
      <c r="U93" s="89"/>
    </row>
    <row r="94" spans="2:21" s="76" customFormat="1" ht="25.5" customHeight="1">
      <c r="B94" s="112"/>
      <c r="C94" s="113"/>
      <c r="D94" s="113" t="s">
        <v>118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23">
        <f>$N$160</f>
        <v>0</v>
      </c>
      <c r="O94" s="224"/>
      <c r="P94" s="224"/>
      <c r="Q94" s="224"/>
      <c r="R94" s="114"/>
      <c r="T94" s="113"/>
      <c r="U94" s="113"/>
    </row>
    <row r="95" spans="2:21" s="115" customFormat="1" ht="21" customHeight="1">
      <c r="B95" s="116"/>
      <c r="C95" s="89"/>
      <c r="D95" s="89" t="s">
        <v>119</v>
      </c>
      <c r="E95" s="89"/>
      <c r="F95" s="89"/>
      <c r="G95" s="89"/>
      <c r="H95" s="89"/>
      <c r="I95" s="89"/>
      <c r="J95" s="89"/>
      <c r="K95" s="89"/>
      <c r="L95" s="89"/>
      <c r="M95" s="89"/>
      <c r="N95" s="208">
        <f>$N$161</f>
        <v>0</v>
      </c>
      <c r="O95" s="225"/>
      <c r="P95" s="225"/>
      <c r="Q95" s="225"/>
      <c r="R95" s="117"/>
      <c r="T95" s="89"/>
      <c r="U95" s="89"/>
    </row>
    <row r="96" spans="2:21" s="115" customFormat="1" ht="21" customHeight="1">
      <c r="B96" s="116"/>
      <c r="C96" s="89"/>
      <c r="D96" s="89" t="s">
        <v>120</v>
      </c>
      <c r="E96" s="89"/>
      <c r="F96" s="89"/>
      <c r="G96" s="89"/>
      <c r="H96" s="89"/>
      <c r="I96" s="89"/>
      <c r="J96" s="89"/>
      <c r="K96" s="89"/>
      <c r="L96" s="89"/>
      <c r="M96" s="89"/>
      <c r="N96" s="208">
        <f>$N$166</f>
        <v>0</v>
      </c>
      <c r="O96" s="225"/>
      <c r="P96" s="225"/>
      <c r="Q96" s="225"/>
      <c r="R96" s="117"/>
      <c r="T96" s="89"/>
      <c r="U96" s="89"/>
    </row>
    <row r="97" spans="2:21" s="115" customFormat="1" ht="21" customHeight="1">
      <c r="B97" s="116"/>
      <c r="C97" s="89"/>
      <c r="D97" s="89" t="s">
        <v>121</v>
      </c>
      <c r="E97" s="89"/>
      <c r="F97" s="89"/>
      <c r="G97" s="89"/>
      <c r="H97" s="89"/>
      <c r="I97" s="89"/>
      <c r="J97" s="89"/>
      <c r="K97" s="89"/>
      <c r="L97" s="89"/>
      <c r="M97" s="89"/>
      <c r="N97" s="208">
        <f>$N$169</f>
        <v>0</v>
      </c>
      <c r="O97" s="225"/>
      <c r="P97" s="225"/>
      <c r="Q97" s="225"/>
      <c r="R97" s="117"/>
      <c r="T97" s="89"/>
      <c r="U97" s="89"/>
    </row>
    <row r="98" spans="2:21" s="115" customFormat="1" ht="21" customHeight="1">
      <c r="B98" s="116"/>
      <c r="C98" s="89"/>
      <c r="D98" s="89" t="s">
        <v>122</v>
      </c>
      <c r="E98" s="89"/>
      <c r="F98" s="89"/>
      <c r="G98" s="89"/>
      <c r="H98" s="89"/>
      <c r="I98" s="89"/>
      <c r="J98" s="89"/>
      <c r="K98" s="89"/>
      <c r="L98" s="89"/>
      <c r="M98" s="89"/>
      <c r="N98" s="208">
        <f>$N$171</f>
        <v>0</v>
      </c>
      <c r="O98" s="225"/>
      <c r="P98" s="225"/>
      <c r="Q98" s="225"/>
      <c r="R98" s="117"/>
      <c r="T98" s="89"/>
      <c r="U98" s="89"/>
    </row>
    <row r="99" spans="2:21" s="115" customFormat="1" ht="21" customHeight="1">
      <c r="B99" s="116"/>
      <c r="C99" s="89"/>
      <c r="D99" s="89" t="s">
        <v>123</v>
      </c>
      <c r="E99" s="89"/>
      <c r="F99" s="89"/>
      <c r="G99" s="89"/>
      <c r="H99" s="89"/>
      <c r="I99" s="89"/>
      <c r="J99" s="89"/>
      <c r="K99" s="89"/>
      <c r="L99" s="89"/>
      <c r="M99" s="89"/>
      <c r="N99" s="208">
        <f>$N$183</f>
        <v>0</v>
      </c>
      <c r="O99" s="225"/>
      <c r="P99" s="225"/>
      <c r="Q99" s="225"/>
      <c r="R99" s="117"/>
      <c r="T99" s="89"/>
      <c r="U99" s="89"/>
    </row>
    <row r="100" spans="2:21" s="115" customFormat="1" ht="21" customHeight="1">
      <c r="B100" s="116"/>
      <c r="C100" s="89"/>
      <c r="D100" s="89" t="s">
        <v>124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208">
        <f>$N$192</f>
        <v>0</v>
      </c>
      <c r="O100" s="225"/>
      <c r="P100" s="225"/>
      <c r="Q100" s="225"/>
      <c r="R100" s="117"/>
      <c r="T100" s="89"/>
      <c r="U100" s="89"/>
    </row>
    <row r="101" spans="2:21" s="115" customFormat="1" ht="21" customHeight="1">
      <c r="B101" s="116"/>
      <c r="C101" s="89"/>
      <c r="D101" s="89" t="s">
        <v>125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208">
        <f>$N$201</f>
        <v>0</v>
      </c>
      <c r="O101" s="225"/>
      <c r="P101" s="225"/>
      <c r="Q101" s="225"/>
      <c r="R101" s="117"/>
      <c r="T101" s="89"/>
      <c r="U101" s="89"/>
    </row>
    <row r="102" spans="2:21" s="115" customFormat="1" ht="21" customHeight="1">
      <c r="B102" s="116"/>
      <c r="C102" s="89"/>
      <c r="D102" s="89" t="s">
        <v>126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208">
        <f>$N$203</f>
        <v>0</v>
      </c>
      <c r="O102" s="225"/>
      <c r="P102" s="225"/>
      <c r="Q102" s="225"/>
      <c r="R102" s="117"/>
      <c r="T102" s="89"/>
      <c r="U102" s="89"/>
    </row>
    <row r="103" spans="2:21" s="115" customFormat="1" ht="21" customHeight="1">
      <c r="B103" s="116"/>
      <c r="C103" s="89"/>
      <c r="D103" s="89" t="s">
        <v>127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208">
        <f>$N$215</f>
        <v>0</v>
      </c>
      <c r="O103" s="225"/>
      <c r="P103" s="225"/>
      <c r="Q103" s="225"/>
      <c r="R103" s="117"/>
      <c r="T103" s="89"/>
      <c r="U103" s="89"/>
    </row>
    <row r="104" spans="2:21" s="115" customFormat="1" ht="21" customHeight="1">
      <c r="B104" s="116"/>
      <c r="C104" s="89"/>
      <c r="D104" s="89" t="s">
        <v>128</v>
      </c>
      <c r="E104" s="89"/>
      <c r="F104" s="89"/>
      <c r="G104" s="89"/>
      <c r="H104" s="89"/>
      <c r="I104" s="89"/>
      <c r="J104" s="89"/>
      <c r="K104" s="89"/>
      <c r="L104" s="89"/>
      <c r="M104" s="89"/>
      <c r="N104" s="208">
        <f>$N$218</f>
        <v>0</v>
      </c>
      <c r="O104" s="225"/>
      <c r="P104" s="225"/>
      <c r="Q104" s="225"/>
      <c r="R104" s="117"/>
      <c r="T104" s="89"/>
      <c r="U104" s="89"/>
    </row>
    <row r="105" spans="2:21" s="115" customFormat="1" ht="21" customHeight="1">
      <c r="B105" s="116"/>
      <c r="C105" s="89"/>
      <c r="D105" s="89" t="s">
        <v>129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208">
        <f>$N$226</f>
        <v>0</v>
      </c>
      <c r="O105" s="225"/>
      <c r="P105" s="225"/>
      <c r="Q105" s="225"/>
      <c r="R105" s="117"/>
      <c r="T105" s="89"/>
      <c r="U105" s="89"/>
    </row>
    <row r="106" spans="2:21" s="115" customFormat="1" ht="21" customHeight="1">
      <c r="B106" s="116"/>
      <c r="C106" s="89"/>
      <c r="D106" s="89" t="s">
        <v>130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208">
        <f>$N$228</f>
        <v>0</v>
      </c>
      <c r="O106" s="225"/>
      <c r="P106" s="225"/>
      <c r="Q106" s="225"/>
      <c r="R106" s="117"/>
      <c r="T106" s="89"/>
      <c r="U106" s="89"/>
    </row>
    <row r="107" spans="2:21" s="115" customFormat="1" ht="21" customHeight="1">
      <c r="B107" s="116"/>
      <c r="C107" s="89"/>
      <c r="D107" s="89" t="s">
        <v>131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208">
        <f>$N$237</f>
        <v>0</v>
      </c>
      <c r="O107" s="225"/>
      <c r="P107" s="225"/>
      <c r="Q107" s="225"/>
      <c r="R107" s="117"/>
      <c r="T107" s="89"/>
      <c r="U107" s="89"/>
    </row>
    <row r="108" spans="2:21" s="76" customFormat="1" ht="25.5" customHeight="1">
      <c r="B108" s="112"/>
      <c r="C108" s="113"/>
      <c r="D108" s="113" t="s">
        <v>132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223">
        <f>$N$250</f>
        <v>0</v>
      </c>
      <c r="O108" s="224"/>
      <c r="P108" s="224"/>
      <c r="Q108" s="224"/>
      <c r="R108" s="114"/>
      <c r="T108" s="113"/>
      <c r="U108" s="113"/>
    </row>
    <row r="109" spans="2:21" s="115" customFormat="1" ht="21" customHeight="1">
      <c r="B109" s="116"/>
      <c r="C109" s="89"/>
      <c r="D109" s="89" t="s">
        <v>133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208">
        <f>$N$251</f>
        <v>0</v>
      </c>
      <c r="O109" s="225"/>
      <c r="P109" s="225"/>
      <c r="Q109" s="225"/>
      <c r="R109" s="117"/>
      <c r="T109" s="89"/>
      <c r="U109" s="89"/>
    </row>
    <row r="110" spans="2:21" s="76" customFormat="1" ht="25.5" customHeight="1">
      <c r="B110" s="112"/>
      <c r="C110" s="113"/>
      <c r="D110" s="113" t="s">
        <v>134</v>
      </c>
      <c r="E110" s="113"/>
      <c r="F110" s="113"/>
      <c r="G110" s="113"/>
      <c r="H110" s="113"/>
      <c r="I110" s="113"/>
      <c r="J110" s="113"/>
      <c r="K110" s="113"/>
      <c r="L110" s="113"/>
      <c r="M110" s="113"/>
      <c r="N110" s="223">
        <f>$N$253</f>
        <v>0</v>
      </c>
      <c r="O110" s="224"/>
      <c r="P110" s="224"/>
      <c r="Q110" s="224"/>
      <c r="R110" s="114"/>
      <c r="T110" s="113"/>
      <c r="U110" s="113"/>
    </row>
    <row r="111" spans="2:21" s="115" customFormat="1" ht="21" customHeight="1">
      <c r="B111" s="116"/>
      <c r="C111" s="89"/>
      <c r="D111" s="89" t="s">
        <v>135</v>
      </c>
      <c r="E111" s="89"/>
      <c r="F111" s="89"/>
      <c r="G111" s="89"/>
      <c r="H111" s="89"/>
      <c r="I111" s="89"/>
      <c r="J111" s="89"/>
      <c r="K111" s="89"/>
      <c r="L111" s="89"/>
      <c r="M111" s="89"/>
      <c r="N111" s="208">
        <f>$N$254</f>
        <v>0</v>
      </c>
      <c r="O111" s="225"/>
      <c r="P111" s="225"/>
      <c r="Q111" s="225"/>
      <c r="R111" s="117"/>
      <c r="T111" s="89"/>
      <c r="U111" s="89"/>
    </row>
    <row r="112" spans="2:21" s="115" customFormat="1" ht="21" customHeight="1">
      <c r="B112" s="116"/>
      <c r="C112" s="89"/>
      <c r="D112" s="89" t="s">
        <v>136</v>
      </c>
      <c r="E112" s="89"/>
      <c r="F112" s="89"/>
      <c r="G112" s="89"/>
      <c r="H112" s="89"/>
      <c r="I112" s="89"/>
      <c r="J112" s="89"/>
      <c r="K112" s="89"/>
      <c r="L112" s="89"/>
      <c r="M112" s="89"/>
      <c r="N112" s="208">
        <f>$N$256</f>
        <v>0</v>
      </c>
      <c r="O112" s="225"/>
      <c r="P112" s="225"/>
      <c r="Q112" s="225"/>
      <c r="R112" s="117"/>
      <c r="T112" s="89"/>
      <c r="U112" s="89"/>
    </row>
    <row r="113" spans="2:21" s="115" customFormat="1" ht="21" customHeight="1">
      <c r="B113" s="116"/>
      <c r="C113" s="89"/>
      <c r="D113" s="89" t="s">
        <v>137</v>
      </c>
      <c r="E113" s="89"/>
      <c r="F113" s="89"/>
      <c r="G113" s="89"/>
      <c r="H113" s="89"/>
      <c r="I113" s="89"/>
      <c r="J113" s="89"/>
      <c r="K113" s="89"/>
      <c r="L113" s="89"/>
      <c r="M113" s="89"/>
      <c r="N113" s="208">
        <f>$N$258</f>
        <v>0</v>
      </c>
      <c r="O113" s="225"/>
      <c r="P113" s="225"/>
      <c r="Q113" s="225"/>
      <c r="R113" s="117"/>
      <c r="T113" s="89"/>
      <c r="U113" s="89"/>
    </row>
    <row r="114" spans="2:21" s="76" customFormat="1" ht="22.5" customHeight="1">
      <c r="B114" s="112"/>
      <c r="C114" s="113"/>
      <c r="D114" s="113" t="s">
        <v>138</v>
      </c>
      <c r="E114" s="113"/>
      <c r="F114" s="113"/>
      <c r="G114" s="113"/>
      <c r="H114" s="113"/>
      <c r="I114" s="113"/>
      <c r="J114" s="113"/>
      <c r="K114" s="113"/>
      <c r="L114" s="113"/>
      <c r="M114" s="113"/>
      <c r="N114" s="226">
        <f>$N$260</f>
        <v>0</v>
      </c>
      <c r="O114" s="224"/>
      <c r="P114" s="224"/>
      <c r="Q114" s="224"/>
      <c r="R114" s="114"/>
      <c r="T114" s="113"/>
      <c r="U114" s="113"/>
    </row>
    <row r="115" spans="2:21" s="6" customFormat="1" ht="22.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  <c r="T115" s="24"/>
      <c r="U115" s="24"/>
    </row>
    <row r="116" spans="2:21" s="6" customFormat="1" ht="30" customHeight="1">
      <c r="B116" s="23"/>
      <c r="C116" s="71" t="s">
        <v>139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10">
        <f>ROUND($N$117+$N$118+$N$119+$N$120+$N$121+$N$122,2)</f>
        <v>0</v>
      </c>
      <c r="O116" s="194"/>
      <c r="P116" s="194"/>
      <c r="Q116" s="194"/>
      <c r="R116" s="25"/>
      <c r="T116" s="118"/>
      <c r="U116" s="119" t="s">
        <v>42</v>
      </c>
    </row>
    <row r="117" spans="2:62" s="6" customFormat="1" ht="18.75" customHeight="1">
      <c r="B117" s="23"/>
      <c r="C117" s="24"/>
      <c r="D117" s="209" t="s">
        <v>140</v>
      </c>
      <c r="E117" s="194"/>
      <c r="F117" s="194"/>
      <c r="G117" s="194"/>
      <c r="H117" s="194"/>
      <c r="I117" s="24"/>
      <c r="J117" s="24"/>
      <c r="K117" s="24"/>
      <c r="L117" s="24"/>
      <c r="M117" s="24"/>
      <c r="N117" s="207">
        <f>ROUND($N$88*$T$117,2)</f>
        <v>0</v>
      </c>
      <c r="O117" s="194"/>
      <c r="P117" s="194"/>
      <c r="Q117" s="194"/>
      <c r="R117" s="25"/>
      <c r="T117" s="120"/>
      <c r="U117" s="121" t="s">
        <v>43</v>
      </c>
      <c r="AY117" s="6" t="s">
        <v>141</v>
      </c>
      <c r="BE117" s="93">
        <f>IF($U$117="základní",$N$117,0)</f>
        <v>0</v>
      </c>
      <c r="BF117" s="93">
        <f>IF($U$117="snížená",$N$117,0)</f>
        <v>0</v>
      </c>
      <c r="BG117" s="93">
        <f>IF($U$117="zákl. přenesená",$N$117,0)</f>
        <v>0</v>
      </c>
      <c r="BH117" s="93">
        <f>IF($U$117="sníž. přenesená",$N$117,0)</f>
        <v>0</v>
      </c>
      <c r="BI117" s="93">
        <f>IF($U$117="nulová",$N$117,0)</f>
        <v>0</v>
      </c>
      <c r="BJ117" s="6" t="s">
        <v>22</v>
      </c>
    </row>
    <row r="118" spans="2:62" s="6" customFormat="1" ht="18.75" customHeight="1">
      <c r="B118" s="23"/>
      <c r="C118" s="24"/>
      <c r="D118" s="209" t="s">
        <v>142</v>
      </c>
      <c r="E118" s="194"/>
      <c r="F118" s="194"/>
      <c r="G118" s="194"/>
      <c r="H118" s="194"/>
      <c r="I118" s="24"/>
      <c r="J118" s="24"/>
      <c r="K118" s="24"/>
      <c r="L118" s="24"/>
      <c r="M118" s="24"/>
      <c r="N118" s="207">
        <f>ROUND($N$88*$T$118,2)</f>
        <v>0</v>
      </c>
      <c r="O118" s="194"/>
      <c r="P118" s="194"/>
      <c r="Q118" s="194"/>
      <c r="R118" s="25"/>
      <c r="T118" s="120"/>
      <c r="U118" s="121" t="s">
        <v>43</v>
      </c>
      <c r="AY118" s="6" t="s">
        <v>141</v>
      </c>
      <c r="BE118" s="93">
        <f>IF($U$118="základní",$N$118,0)</f>
        <v>0</v>
      </c>
      <c r="BF118" s="93">
        <f>IF($U$118="snížená",$N$118,0)</f>
        <v>0</v>
      </c>
      <c r="BG118" s="93">
        <f>IF($U$118="zákl. přenesená",$N$118,0)</f>
        <v>0</v>
      </c>
      <c r="BH118" s="93">
        <f>IF($U$118="sníž. přenesená",$N$118,0)</f>
        <v>0</v>
      </c>
      <c r="BI118" s="93">
        <f>IF($U$118="nulová",$N$118,0)</f>
        <v>0</v>
      </c>
      <c r="BJ118" s="6" t="s">
        <v>22</v>
      </c>
    </row>
    <row r="119" spans="2:62" s="6" customFormat="1" ht="18.75" customHeight="1">
      <c r="B119" s="23"/>
      <c r="C119" s="24"/>
      <c r="D119" s="209" t="s">
        <v>143</v>
      </c>
      <c r="E119" s="194"/>
      <c r="F119" s="194"/>
      <c r="G119" s="194"/>
      <c r="H119" s="194"/>
      <c r="I119" s="24"/>
      <c r="J119" s="24"/>
      <c r="K119" s="24"/>
      <c r="L119" s="24"/>
      <c r="M119" s="24"/>
      <c r="N119" s="207">
        <f>ROUND($N$88*$T$119,2)</f>
        <v>0</v>
      </c>
      <c r="O119" s="194"/>
      <c r="P119" s="194"/>
      <c r="Q119" s="194"/>
      <c r="R119" s="25"/>
      <c r="T119" s="120"/>
      <c r="U119" s="121" t="s">
        <v>43</v>
      </c>
      <c r="AY119" s="6" t="s">
        <v>141</v>
      </c>
      <c r="BE119" s="93">
        <f>IF($U$119="základní",$N$119,0)</f>
        <v>0</v>
      </c>
      <c r="BF119" s="93">
        <f>IF($U$119="snížená",$N$119,0)</f>
        <v>0</v>
      </c>
      <c r="BG119" s="93">
        <f>IF($U$119="zákl. přenesená",$N$119,0)</f>
        <v>0</v>
      </c>
      <c r="BH119" s="93">
        <f>IF($U$119="sníž. přenesená",$N$119,0)</f>
        <v>0</v>
      </c>
      <c r="BI119" s="93">
        <f>IF($U$119="nulová",$N$119,0)</f>
        <v>0</v>
      </c>
      <c r="BJ119" s="6" t="s">
        <v>22</v>
      </c>
    </row>
    <row r="120" spans="2:62" s="6" customFormat="1" ht="18.75" customHeight="1">
      <c r="B120" s="23"/>
      <c r="C120" s="24"/>
      <c r="D120" s="209" t="s">
        <v>144</v>
      </c>
      <c r="E120" s="194"/>
      <c r="F120" s="194"/>
      <c r="G120" s="194"/>
      <c r="H120" s="194"/>
      <c r="I120" s="24"/>
      <c r="J120" s="24"/>
      <c r="K120" s="24"/>
      <c r="L120" s="24"/>
      <c r="M120" s="24"/>
      <c r="N120" s="207">
        <f>ROUND($N$88*$T$120,2)</f>
        <v>0</v>
      </c>
      <c r="O120" s="194"/>
      <c r="P120" s="194"/>
      <c r="Q120" s="194"/>
      <c r="R120" s="25"/>
      <c r="T120" s="120"/>
      <c r="U120" s="121" t="s">
        <v>43</v>
      </c>
      <c r="AY120" s="6" t="s">
        <v>141</v>
      </c>
      <c r="BE120" s="93">
        <f>IF($U$120="základní",$N$120,0)</f>
        <v>0</v>
      </c>
      <c r="BF120" s="93">
        <f>IF($U$120="snížená",$N$120,0)</f>
        <v>0</v>
      </c>
      <c r="BG120" s="93">
        <f>IF($U$120="zákl. přenesená",$N$120,0)</f>
        <v>0</v>
      </c>
      <c r="BH120" s="93">
        <f>IF($U$120="sníž. přenesená",$N$120,0)</f>
        <v>0</v>
      </c>
      <c r="BI120" s="93">
        <f>IF($U$120="nulová",$N$120,0)</f>
        <v>0</v>
      </c>
      <c r="BJ120" s="6" t="s">
        <v>22</v>
      </c>
    </row>
    <row r="121" spans="2:62" s="6" customFormat="1" ht="18.75" customHeight="1">
      <c r="B121" s="23"/>
      <c r="C121" s="24"/>
      <c r="D121" s="209" t="s">
        <v>145</v>
      </c>
      <c r="E121" s="194"/>
      <c r="F121" s="194"/>
      <c r="G121" s="194"/>
      <c r="H121" s="194"/>
      <c r="I121" s="24"/>
      <c r="J121" s="24"/>
      <c r="K121" s="24"/>
      <c r="L121" s="24"/>
      <c r="M121" s="24"/>
      <c r="N121" s="207">
        <f>ROUND($N$88*$T$121,2)</f>
        <v>0</v>
      </c>
      <c r="O121" s="194"/>
      <c r="P121" s="194"/>
      <c r="Q121" s="194"/>
      <c r="R121" s="25"/>
      <c r="T121" s="120"/>
      <c r="U121" s="121" t="s">
        <v>43</v>
      </c>
      <c r="AY121" s="6" t="s">
        <v>141</v>
      </c>
      <c r="BE121" s="93">
        <f>IF($U$121="základní",$N$121,0)</f>
        <v>0</v>
      </c>
      <c r="BF121" s="93">
        <f>IF($U$121="snížená",$N$121,0)</f>
        <v>0</v>
      </c>
      <c r="BG121" s="93">
        <f>IF($U$121="zákl. přenesená",$N$121,0)</f>
        <v>0</v>
      </c>
      <c r="BH121" s="93">
        <f>IF($U$121="sníž. přenesená",$N$121,0)</f>
        <v>0</v>
      </c>
      <c r="BI121" s="93">
        <f>IF($U$121="nulová",$N$121,0)</f>
        <v>0</v>
      </c>
      <c r="BJ121" s="6" t="s">
        <v>22</v>
      </c>
    </row>
    <row r="122" spans="2:62" s="6" customFormat="1" ht="18.75" customHeight="1">
      <c r="B122" s="23"/>
      <c r="C122" s="24"/>
      <c r="D122" s="89" t="s">
        <v>146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07">
        <f>ROUND($N$88*$T$122,2)</f>
        <v>0</v>
      </c>
      <c r="O122" s="194"/>
      <c r="P122" s="194"/>
      <c r="Q122" s="194"/>
      <c r="R122" s="25"/>
      <c r="T122" s="122"/>
      <c r="U122" s="123" t="s">
        <v>43</v>
      </c>
      <c r="AY122" s="6" t="s">
        <v>147</v>
      </c>
      <c r="BE122" s="93">
        <f>IF($U$122="základní",$N$122,0)</f>
        <v>0</v>
      </c>
      <c r="BF122" s="93">
        <f>IF($U$122="snížená",$N$122,0)</f>
        <v>0</v>
      </c>
      <c r="BG122" s="93">
        <f>IF($U$122="zákl. přenesená",$N$122,0)</f>
        <v>0</v>
      </c>
      <c r="BH122" s="93">
        <f>IF($U$122="sníž. přenesená",$N$122,0)</f>
        <v>0</v>
      </c>
      <c r="BI122" s="93">
        <f>IF($U$122="nulová",$N$122,0)</f>
        <v>0</v>
      </c>
      <c r="BJ122" s="6" t="s">
        <v>22</v>
      </c>
    </row>
    <row r="123" spans="2:21" s="6" customFormat="1" ht="14.2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  <c r="T123" s="24"/>
      <c r="U123" s="24"/>
    </row>
    <row r="124" spans="2:21" s="6" customFormat="1" ht="30" customHeight="1">
      <c r="B124" s="23"/>
      <c r="C124" s="100" t="s">
        <v>102</v>
      </c>
      <c r="D124" s="33"/>
      <c r="E124" s="33"/>
      <c r="F124" s="33"/>
      <c r="G124" s="33"/>
      <c r="H124" s="33"/>
      <c r="I124" s="33"/>
      <c r="J124" s="33"/>
      <c r="K124" s="33"/>
      <c r="L124" s="212">
        <f>ROUND(SUM($N$88+$N$116),2)</f>
        <v>0</v>
      </c>
      <c r="M124" s="213"/>
      <c r="N124" s="213"/>
      <c r="O124" s="213"/>
      <c r="P124" s="213"/>
      <c r="Q124" s="213"/>
      <c r="R124" s="25"/>
      <c r="T124" s="24"/>
      <c r="U124" s="24"/>
    </row>
    <row r="125" spans="2:21" s="6" customFormat="1" ht="7.5" customHeight="1"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8"/>
      <c r="T125" s="24"/>
      <c r="U125" s="24"/>
    </row>
    <row r="129" spans="2:18" s="6" customFormat="1" ht="7.5" customHeight="1"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s="6" customFormat="1" ht="37.5" customHeight="1">
      <c r="B130" s="23"/>
      <c r="C130" s="175" t="s">
        <v>148</v>
      </c>
      <c r="D130" s="194"/>
      <c r="E130" s="194"/>
      <c r="F130" s="194"/>
      <c r="G130" s="194"/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25"/>
    </row>
    <row r="131" spans="2:18" s="6" customFormat="1" ht="7.5" customHeight="1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5"/>
    </row>
    <row r="132" spans="2:18" s="6" customFormat="1" ht="30.75" customHeight="1">
      <c r="B132" s="23"/>
      <c r="C132" s="18" t="s">
        <v>17</v>
      </c>
      <c r="D132" s="24"/>
      <c r="E132" s="24"/>
      <c r="F132" s="215" t="str">
        <f>$F$6</f>
        <v>Modernizace učeben_VOŠ a SZeŠ Benešov</v>
      </c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24"/>
      <c r="R132" s="25"/>
    </row>
    <row r="133" spans="2:18" s="6" customFormat="1" ht="37.5" customHeight="1">
      <c r="B133" s="23"/>
      <c r="C133" s="57" t="s">
        <v>105</v>
      </c>
      <c r="D133" s="24"/>
      <c r="E133" s="24"/>
      <c r="F133" s="195" t="str">
        <f>$F$7</f>
        <v>2 - Modernizace mechanizační dílny a učebny</v>
      </c>
      <c r="G133" s="194"/>
      <c r="H133" s="194"/>
      <c r="I133" s="194"/>
      <c r="J133" s="194"/>
      <c r="K133" s="194"/>
      <c r="L133" s="194"/>
      <c r="M133" s="194"/>
      <c r="N133" s="194"/>
      <c r="O133" s="194"/>
      <c r="P133" s="194"/>
      <c r="Q133" s="24"/>
      <c r="R133" s="25"/>
    </row>
    <row r="134" spans="2:18" s="6" customFormat="1" ht="7.5" customHeight="1"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5"/>
    </row>
    <row r="135" spans="2:18" s="6" customFormat="1" ht="18.75" customHeight="1">
      <c r="B135" s="23"/>
      <c r="C135" s="18" t="s">
        <v>23</v>
      </c>
      <c r="D135" s="24"/>
      <c r="E135" s="24"/>
      <c r="F135" s="16" t="str">
        <f>$F$9</f>
        <v>Benešov</v>
      </c>
      <c r="G135" s="24"/>
      <c r="H135" s="24"/>
      <c r="I135" s="24"/>
      <c r="J135" s="24"/>
      <c r="K135" s="18" t="s">
        <v>25</v>
      </c>
      <c r="L135" s="24"/>
      <c r="M135" s="221" t="str">
        <f>IF($O$9="","",$O$9)</f>
        <v>19.12.2017</v>
      </c>
      <c r="N135" s="194"/>
      <c r="O135" s="194"/>
      <c r="P135" s="194"/>
      <c r="Q135" s="24"/>
      <c r="R135" s="25"/>
    </row>
    <row r="136" spans="2:18" s="6" customFormat="1" ht="7.5" customHeight="1"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5"/>
    </row>
    <row r="137" spans="2:18" s="6" customFormat="1" ht="15.75" customHeight="1">
      <c r="B137" s="23"/>
      <c r="C137" s="18" t="s">
        <v>29</v>
      </c>
      <c r="D137" s="24"/>
      <c r="E137" s="24"/>
      <c r="F137" s="16" t="str">
        <f>$E$12</f>
        <v> </v>
      </c>
      <c r="G137" s="24"/>
      <c r="H137" s="24"/>
      <c r="I137" s="24"/>
      <c r="J137" s="24"/>
      <c r="K137" s="18" t="s">
        <v>35</v>
      </c>
      <c r="L137" s="24"/>
      <c r="M137" s="180" t="str">
        <f>$E$18</f>
        <v> </v>
      </c>
      <c r="N137" s="194"/>
      <c r="O137" s="194"/>
      <c r="P137" s="194"/>
      <c r="Q137" s="194"/>
      <c r="R137" s="25"/>
    </row>
    <row r="138" spans="2:18" s="6" customFormat="1" ht="15" customHeight="1">
      <c r="B138" s="23"/>
      <c r="C138" s="18" t="s">
        <v>33</v>
      </c>
      <c r="D138" s="24"/>
      <c r="E138" s="24"/>
      <c r="F138" s="16" t="str">
        <f>IF($E$15="","",$E$15)</f>
        <v>Vyplň údaj</v>
      </c>
      <c r="G138" s="24"/>
      <c r="H138" s="24"/>
      <c r="I138" s="24"/>
      <c r="J138" s="24"/>
      <c r="K138" s="18" t="s">
        <v>37</v>
      </c>
      <c r="L138" s="24"/>
      <c r="M138" s="180" t="str">
        <f>$E$21</f>
        <v> </v>
      </c>
      <c r="N138" s="194"/>
      <c r="O138" s="194"/>
      <c r="P138" s="194"/>
      <c r="Q138" s="194"/>
      <c r="R138" s="25"/>
    </row>
    <row r="139" spans="2:18" s="6" customFormat="1" ht="11.25" customHeight="1"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5"/>
    </row>
    <row r="140" spans="2:27" s="124" customFormat="1" ht="30" customHeight="1">
      <c r="B140" s="125"/>
      <c r="C140" s="126" t="s">
        <v>149</v>
      </c>
      <c r="D140" s="127" t="s">
        <v>150</v>
      </c>
      <c r="E140" s="127" t="s">
        <v>60</v>
      </c>
      <c r="F140" s="227" t="s">
        <v>151</v>
      </c>
      <c r="G140" s="228"/>
      <c r="H140" s="228"/>
      <c r="I140" s="228"/>
      <c r="J140" s="127" t="s">
        <v>152</v>
      </c>
      <c r="K140" s="127" t="s">
        <v>153</v>
      </c>
      <c r="L140" s="227" t="s">
        <v>154</v>
      </c>
      <c r="M140" s="228"/>
      <c r="N140" s="227" t="s">
        <v>155</v>
      </c>
      <c r="O140" s="228"/>
      <c r="P140" s="228"/>
      <c r="Q140" s="229"/>
      <c r="R140" s="128"/>
      <c r="T140" s="66" t="s">
        <v>156</v>
      </c>
      <c r="U140" s="67" t="s">
        <v>42</v>
      </c>
      <c r="V140" s="67" t="s">
        <v>157</v>
      </c>
      <c r="W140" s="67" t="s">
        <v>158</v>
      </c>
      <c r="X140" s="67" t="s">
        <v>159</v>
      </c>
      <c r="Y140" s="67" t="s">
        <v>160</v>
      </c>
      <c r="Z140" s="67" t="s">
        <v>161</v>
      </c>
      <c r="AA140" s="68" t="s">
        <v>162</v>
      </c>
    </row>
    <row r="141" spans="2:63" s="6" customFormat="1" ht="30" customHeight="1">
      <c r="B141" s="23"/>
      <c r="C141" s="71" t="s">
        <v>107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4">
        <f>$BK$141</f>
        <v>0</v>
      </c>
      <c r="O141" s="194"/>
      <c r="P141" s="194"/>
      <c r="Q141" s="194"/>
      <c r="R141" s="25"/>
      <c r="T141" s="70"/>
      <c r="U141" s="38"/>
      <c r="V141" s="38"/>
      <c r="W141" s="129">
        <f>$W$142+$W$160+$W$250+$W$253+$W$260</f>
        <v>0</v>
      </c>
      <c r="X141" s="38"/>
      <c r="Y141" s="129">
        <f>$Y$142+$Y$160+$Y$250+$Y$253+$Y$260</f>
        <v>5.7740857000000005</v>
      </c>
      <c r="Z141" s="38"/>
      <c r="AA141" s="130">
        <f>$AA$142+$AA$160+$AA$250+$AA$253+$AA$260</f>
        <v>2.0879760000000003</v>
      </c>
      <c r="AT141" s="6" t="s">
        <v>77</v>
      </c>
      <c r="AU141" s="6" t="s">
        <v>112</v>
      </c>
      <c r="BK141" s="131">
        <f>$BK$142+$BK$160+$BK$250+$BK$253+$BK$260</f>
        <v>0</v>
      </c>
    </row>
    <row r="142" spans="2:63" s="132" customFormat="1" ht="37.5" customHeight="1">
      <c r="B142" s="133"/>
      <c r="C142" s="134"/>
      <c r="D142" s="135" t="s">
        <v>113</v>
      </c>
      <c r="E142" s="135"/>
      <c r="F142" s="135"/>
      <c r="G142" s="135"/>
      <c r="H142" s="135"/>
      <c r="I142" s="135"/>
      <c r="J142" s="135"/>
      <c r="K142" s="135"/>
      <c r="L142" s="135"/>
      <c r="M142" s="135"/>
      <c r="N142" s="226">
        <f>$BK$142</f>
        <v>0</v>
      </c>
      <c r="O142" s="245"/>
      <c r="P142" s="245"/>
      <c r="Q142" s="245"/>
      <c r="R142" s="136"/>
      <c r="T142" s="137"/>
      <c r="U142" s="134"/>
      <c r="V142" s="134"/>
      <c r="W142" s="138">
        <f>$W$143+$W$147+$W$153+$W$158</f>
        <v>0</v>
      </c>
      <c r="X142" s="134"/>
      <c r="Y142" s="138">
        <f>$Y$143+$Y$147+$Y$153+$Y$158</f>
        <v>2.007975</v>
      </c>
      <c r="Z142" s="134"/>
      <c r="AA142" s="139">
        <f>$AA$143+$AA$147+$AA$153+$AA$158</f>
        <v>1.645</v>
      </c>
      <c r="AR142" s="140" t="s">
        <v>22</v>
      </c>
      <c r="AT142" s="140" t="s">
        <v>77</v>
      </c>
      <c r="AU142" s="140" t="s">
        <v>78</v>
      </c>
      <c r="AY142" s="140" t="s">
        <v>163</v>
      </c>
      <c r="BK142" s="141">
        <f>$BK$143+$BK$147+$BK$153+$BK$158</f>
        <v>0</v>
      </c>
    </row>
    <row r="143" spans="2:63" s="132" customFormat="1" ht="21" customHeight="1">
      <c r="B143" s="133"/>
      <c r="C143" s="134"/>
      <c r="D143" s="142" t="s">
        <v>114</v>
      </c>
      <c r="E143" s="142"/>
      <c r="F143" s="142"/>
      <c r="G143" s="142"/>
      <c r="H143" s="142"/>
      <c r="I143" s="142"/>
      <c r="J143" s="142"/>
      <c r="K143" s="142"/>
      <c r="L143" s="142"/>
      <c r="M143" s="142"/>
      <c r="N143" s="246">
        <f>$BK$143</f>
        <v>0</v>
      </c>
      <c r="O143" s="245"/>
      <c r="P143" s="245"/>
      <c r="Q143" s="245"/>
      <c r="R143" s="136"/>
      <c r="T143" s="137"/>
      <c r="U143" s="134"/>
      <c r="V143" s="134"/>
      <c r="W143" s="138">
        <f>SUM($W$144:$W$146)</f>
        <v>0</v>
      </c>
      <c r="X143" s="134"/>
      <c r="Y143" s="138">
        <f>SUM($Y$144:$Y$146)</f>
        <v>1.9788000000000001</v>
      </c>
      <c r="Z143" s="134"/>
      <c r="AA143" s="139">
        <f>SUM($AA$144:$AA$146)</f>
        <v>0</v>
      </c>
      <c r="AR143" s="140" t="s">
        <v>22</v>
      </c>
      <c r="AT143" s="140" t="s">
        <v>77</v>
      </c>
      <c r="AU143" s="140" t="s">
        <v>22</v>
      </c>
      <c r="AY143" s="140" t="s">
        <v>163</v>
      </c>
      <c r="BK143" s="141">
        <f>SUM($BK$144:$BK$146)</f>
        <v>0</v>
      </c>
    </row>
    <row r="144" spans="2:65" s="6" customFormat="1" ht="27" customHeight="1">
      <c r="B144" s="23"/>
      <c r="C144" s="143" t="s">
        <v>504</v>
      </c>
      <c r="D144" s="143" t="s">
        <v>165</v>
      </c>
      <c r="E144" s="144" t="s">
        <v>166</v>
      </c>
      <c r="F144" s="230" t="s">
        <v>167</v>
      </c>
      <c r="G144" s="231"/>
      <c r="H144" s="231"/>
      <c r="I144" s="231"/>
      <c r="J144" s="145" t="s">
        <v>168</v>
      </c>
      <c r="K144" s="146">
        <v>10</v>
      </c>
      <c r="L144" s="232">
        <v>0</v>
      </c>
      <c r="M144" s="231"/>
      <c r="N144" s="233">
        <f>ROUND($L$144*$K$144,2)</f>
        <v>0</v>
      </c>
      <c r="O144" s="231"/>
      <c r="P144" s="231"/>
      <c r="Q144" s="231"/>
      <c r="R144" s="25"/>
      <c r="T144" s="147"/>
      <c r="U144" s="31" t="s">
        <v>43</v>
      </c>
      <c r="V144" s="24"/>
      <c r="W144" s="148">
        <f>$V$144*$K$144</f>
        <v>0</v>
      </c>
      <c r="X144" s="148">
        <v>0.00489</v>
      </c>
      <c r="Y144" s="148">
        <f>$X$144*$K$144</f>
        <v>0.0489</v>
      </c>
      <c r="Z144" s="148">
        <v>0</v>
      </c>
      <c r="AA144" s="149">
        <f>$Z$144*$K$144</f>
        <v>0</v>
      </c>
      <c r="AR144" s="6" t="s">
        <v>91</v>
      </c>
      <c r="AT144" s="6" t="s">
        <v>165</v>
      </c>
      <c r="AU144" s="6" t="s">
        <v>85</v>
      </c>
      <c r="AY144" s="6" t="s">
        <v>163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91</v>
      </c>
      <c r="BM144" s="6" t="s">
        <v>505</v>
      </c>
    </row>
    <row r="145" spans="2:65" s="6" customFormat="1" ht="27" customHeight="1">
      <c r="B145" s="23"/>
      <c r="C145" s="143" t="s">
        <v>22</v>
      </c>
      <c r="D145" s="143" t="s">
        <v>165</v>
      </c>
      <c r="E145" s="144" t="s">
        <v>171</v>
      </c>
      <c r="F145" s="230" t="s">
        <v>172</v>
      </c>
      <c r="G145" s="231"/>
      <c r="H145" s="231"/>
      <c r="I145" s="231"/>
      <c r="J145" s="145" t="s">
        <v>168</v>
      </c>
      <c r="K145" s="146">
        <v>10</v>
      </c>
      <c r="L145" s="232">
        <v>0</v>
      </c>
      <c r="M145" s="231"/>
      <c r="N145" s="233">
        <f>ROUND($L$145*$K$145,2)</f>
        <v>0</v>
      </c>
      <c r="O145" s="231"/>
      <c r="P145" s="231"/>
      <c r="Q145" s="231"/>
      <c r="R145" s="25"/>
      <c r="T145" s="147"/>
      <c r="U145" s="31" t="s">
        <v>43</v>
      </c>
      <c r="V145" s="24"/>
      <c r="W145" s="148">
        <f>$V$145*$K$145</f>
        <v>0</v>
      </c>
      <c r="X145" s="148">
        <v>0.01838</v>
      </c>
      <c r="Y145" s="148">
        <f>$X$145*$K$145</f>
        <v>0.18380000000000002</v>
      </c>
      <c r="Z145" s="148">
        <v>0</v>
      </c>
      <c r="AA145" s="149">
        <f>$Z$145*$K$145</f>
        <v>0</v>
      </c>
      <c r="AR145" s="6" t="s">
        <v>91</v>
      </c>
      <c r="AT145" s="6" t="s">
        <v>165</v>
      </c>
      <c r="AU145" s="6" t="s">
        <v>85</v>
      </c>
      <c r="AY145" s="6" t="s">
        <v>163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91</v>
      </c>
      <c r="BM145" s="6" t="s">
        <v>506</v>
      </c>
    </row>
    <row r="146" spans="2:65" s="6" customFormat="1" ht="15.75" customHeight="1">
      <c r="B146" s="23"/>
      <c r="C146" s="143" t="s">
        <v>28</v>
      </c>
      <c r="D146" s="143" t="s">
        <v>165</v>
      </c>
      <c r="E146" s="144" t="s">
        <v>175</v>
      </c>
      <c r="F146" s="230" t="s">
        <v>176</v>
      </c>
      <c r="G146" s="231"/>
      <c r="H146" s="231"/>
      <c r="I146" s="231"/>
      <c r="J146" s="145" t="s">
        <v>177</v>
      </c>
      <c r="K146" s="146">
        <v>95</v>
      </c>
      <c r="L146" s="232">
        <v>0</v>
      </c>
      <c r="M146" s="231"/>
      <c r="N146" s="233">
        <f>ROUND($L$146*$K$146,2)</f>
        <v>0</v>
      </c>
      <c r="O146" s="231"/>
      <c r="P146" s="231"/>
      <c r="Q146" s="231"/>
      <c r="R146" s="25"/>
      <c r="T146" s="147"/>
      <c r="U146" s="31" t="s">
        <v>43</v>
      </c>
      <c r="V146" s="24"/>
      <c r="W146" s="148">
        <f>$V$146*$K$146</f>
        <v>0</v>
      </c>
      <c r="X146" s="148">
        <v>0.01838</v>
      </c>
      <c r="Y146" s="148">
        <f>$X$146*$K$146</f>
        <v>1.7461</v>
      </c>
      <c r="Z146" s="148">
        <v>0</v>
      </c>
      <c r="AA146" s="149">
        <f>$Z$146*$K$146</f>
        <v>0</v>
      </c>
      <c r="AR146" s="6" t="s">
        <v>91</v>
      </c>
      <c r="AT146" s="6" t="s">
        <v>165</v>
      </c>
      <c r="AU146" s="6" t="s">
        <v>85</v>
      </c>
      <c r="AY146" s="6" t="s">
        <v>163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91</v>
      </c>
      <c r="BM146" s="6" t="s">
        <v>507</v>
      </c>
    </row>
    <row r="147" spans="2:63" s="132" customFormat="1" ht="30.75" customHeight="1">
      <c r="B147" s="133"/>
      <c r="C147" s="134"/>
      <c r="D147" s="142" t="s">
        <v>115</v>
      </c>
      <c r="E147" s="142"/>
      <c r="F147" s="142"/>
      <c r="G147" s="142"/>
      <c r="H147" s="142"/>
      <c r="I147" s="142"/>
      <c r="J147" s="142"/>
      <c r="K147" s="142"/>
      <c r="L147" s="142"/>
      <c r="M147" s="142"/>
      <c r="N147" s="246">
        <f>$BK$147</f>
        <v>0</v>
      </c>
      <c r="O147" s="245"/>
      <c r="P147" s="245"/>
      <c r="Q147" s="245"/>
      <c r="R147" s="136"/>
      <c r="T147" s="137"/>
      <c r="U147" s="134"/>
      <c r="V147" s="134"/>
      <c r="W147" s="138">
        <f>SUM($W$148:$W$152)</f>
        <v>0</v>
      </c>
      <c r="X147" s="134"/>
      <c r="Y147" s="138">
        <f>SUM($Y$148:$Y$152)</f>
        <v>0.029175</v>
      </c>
      <c r="Z147" s="134"/>
      <c r="AA147" s="139">
        <f>SUM($AA$148:$AA$152)</f>
        <v>1.645</v>
      </c>
      <c r="AR147" s="140" t="s">
        <v>22</v>
      </c>
      <c r="AT147" s="140" t="s">
        <v>77</v>
      </c>
      <c r="AU147" s="140" t="s">
        <v>22</v>
      </c>
      <c r="AY147" s="140" t="s">
        <v>163</v>
      </c>
      <c r="BK147" s="141">
        <f>SUM($BK$148:$BK$152)</f>
        <v>0</v>
      </c>
    </row>
    <row r="148" spans="2:65" s="6" customFormat="1" ht="39" customHeight="1">
      <c r="B148" s="23"/>
      <c r="C148" s="143" t="s">
        <v>85</v>
      </c>
      <c r="D148" s="143" t="s">
        <v>165</v>
      </c>
      <c r="E148" s="144" t="s">
        <v>180</v>
      </c>
      <c r="F148" s="230" t="s">
        <v>181</v>
      </c>
      <c r="G148" s="231"/>
      <c r="H148" s="231"/>
      <c r="I148" s="231"/>
      <c r="J148" s="145" t="s">
        <v>168</v>
      </c>
      <c r="K148" s="146">
        <v>116.7</v>
      </c>
      <c r="L148" s="232">
        <v>0</v>
      </c>
      <c r="M148" s="231"/>
      <c r="N148" s="233">
        <f>ROUND($L$148*$K$148,2)</f>
        <v>0</v>
      </c>
      <c r="O148" s="231"/>
      <c r="P148" s="231"/>
      <c r="Q148" s="231"/>
      <c r="R148" s="25"/>
      <c r="T148" s="147"/>
      <c r="U148" s="31" t="s">
        <v>43</v>
      </c>
      <c r="V148" s="24"/>
      <c r="W148" s="148">
        <f>$V$148*$K$148</f>
        <v>0</v>
      </c>
      <c r="X148" s="148">
        <v>0.00021</v>
      </c>
      <c r="Y148" s="148">
        <f>$X$148*$K$148</f>
        <v>0.024507</v>
      </c>
      <c r="Z148" s="148">
        <v>0</v>
      </c>
      <c r="AA148" s="149">
        <f>$Z$148*$K$148</f>
        <v>0</v>
      </c>
      <c r="AR148" s="6" t="s">
        <v>91</v>
      </c>
      <c r="AT148" s="6" t="s">
        <v>165</v>
      </c>
      <c r="AU148" s="6" t="s">
        <v>85</v>
      </c>
      <c r="AY148" s="6" t="s">
        <v>163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91</v>
      </c>
      <c r="BM148" s="6" t="s">
        <v>508</v>
      </c>
    </row>
    <row r="149" spans="2:65" s="6" customFormat="1" ht="27" customHeight="1">
      <c r="B149" s="23"/>
      <c r="C149" s="143" t="s">
        <v>88</v>
      </c>
      <c r="D149" s="143" t="s">
        <v>165</v>
      </c>
      <c r="E149" s="144" t="s">
        <v>184</v>
      </c>
      <c r="F149" s="230" t="s">
        <v>185</v>
      </c>
      <c r="G149" s="231"/>
      <c r="H149" s="231"/>
      <c r="I149" s="231"/>
      <c r="J149" s="145" t="s">
        <v>168</v>
      </c>
      <c r="K149" s="146">
        <v>116.7</v>
      </c>
      <c r="L149" s="232">
        <v>0</v>
      </c>
      <c r="M149" s="231"/>
      <c r="N149" s="233">
        <f>ROUND($L$149*$K$149,2)</f>
        <v>0</v>
      </c>
      <c r="O149" s="231"/>
      <c r="P149" s="231"/>
      <c r="Q149" s="231"/>
      <c r="R149" s="25"/>
      <c r="T149" s="147"/>
      <c r="U149" s="31" t="s">
        <v>43</v>
      </c>
      <c r="V149" s="24"/>
      <c r="W149" s="148">
        <f>$V$149*$K$149</f>
        <v>0</v>
      </c>
      <c r="X149" s="148">
        <v>4E-05</v>
      </c>
      <c r="Y149" s="148">
        <f>$X$149*$K$149</f>
        <v>0.004668</v>
      </c>
      <c r="Z149" s="148">
        <v>0</v>
      </c>
      <c r="AA149" s="149">
        <f>$Z$149*$K$149</f>
        <v>0</v>
      </c>
      <c r="AR149" s="6" t="s">
        <v>91</v>
      </c>
      <c r="AT149" s="6" t="s">
        <v>165</v>
      </c>
      <c r="AU149" s="6" t="s">
        <v>85</v>
      </c>
      <c r="AY149" s="6" t="s">
        <v>163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91</v>
      </c>
      <c r="BM149" s="6" t="s">
        <v>509</v>
      </c>
    </row>
    <row r="150" spans="2:65" s="6" customFormat="1" ht="27" customHeight="1">
      <c r="B150" s="23"/>
      <c r="C150" s="143" t="s">
        <v>91</v>
      </c>
      <c r="D150" s="143" t="s">
        <v>165</v>
      </c>
      <c r="E150" s="144" t="s">
        <v>188</v>
      </c>
      <c r="F150" s="230" t="s">
        <v>189</v>
      </c>
      <c r="G150" s="231"/>
      <c r="H150" s="231"/>
      <c r="I150" s="231"/>
      <c r="J150" s="145" t="s">
        <v>190</v>
      </c>
      <c r="K150" s="146">
        <v>20</v>
      </c>
      <c r="L150" s="232">
        <v>0</v>
      </c>
      <c r="M150" s="231"/>
      <c r="N150" s="233">
        <f>ROUND($L$150*$K$150,2)</f>
        <v>0</v>
      </c>
      <c r="O150" s="231"/>
      <c r="P150" s="231"/>
      <c r="Q150" s="231"/>
      <c r="R150" s="25"/>
      <c r="T150" s="147"/>
      <c r="U150" s="31" t="s">
        <v>43</v>
      </c>
      <c r="V150" s="24"/>
      <c r="W150" s="148">
        <f>$V$150*$K$150</f>
        <v>0</v>
      </c>
      <c r="X150" s="148">
        <v>0</v>
      </c>
      <c r="Y150" s="148">
        <f>$X$150*$K$150</f>
        <v>0</v>
      </c>
      <c r="Z150" s="148">
        <v>0.062</v>
      </c>
      <c r="AA150" s="149">
        <f>$Z$150*$K$150</f>
        <v>1.24</v>
      </c>
      <c r="AR150" s="6" t="s">
        <v>91</v>
      </c>
      <c r="AT150" s="6" t="s">
        <v>165</v>
      </c>
      <c r="AU150" s="6" t="s">
        <v>85</v>
      </c>
      <c r="AY150" s="6" t="s">
        <v>163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91</v>
      </c>
      <c r="BM150" s="6" t="s">
        <v>510</v>
      </c>
    </row>
    <row r="151" spans="2:65" s="6" customFormat="1" ht="27" customHeight="1">
      <c r="B151" s="23"/>
      <c r="C151" s="143" t="s">
        <v>406</v>
      </c>
      <c r="D151" s="143" t="s">
        <v>165</v>
      </c>
      <c r="E151" s="144" t="s">
        <v>193</v>
      </c>
      <c r="F151" s="230" t="s">
        <v>194</v>
      </c>
      <c r="G151" s="231"/>
      <c r="H151" s="231"/>
      <c r="I151" s="231"/>
      <c r="J151" s="145" t="s">
        <v>177</v>
      </c>
      <c r="K151" s="146">
        <v>70</v>
      </c>
      <c r="L151" s="232">
        <v>0</v>
      </c>
      <c r="M151" s="231"/>
      <c r="N151" s="233">
        <f>ROUND($L$151*$K$151,2)</f>
        <v>0</v>
      </c>
      <c r="O151" s="231"/>
      <c r="P151" s="231"/>
      <c r="Q151" s="231"/>
      <c r="R151" s="25"/>
      <c r="T151" s="147"/>
      <c r="U151" s="31" t="s">
        <v>43</v>
      </c>
      <c r="V151" s="24"/>
      <c r="W151" s="148">
        <f>$V$151*$K$151</f>
        <v>0</v>
      </c>
      <c r="X151" s="148">
        <v>0</v>
      </c>
      <c r="Y151" s="148">
        <f>$X$151*$K$151</f>
        <v>0</v>
      </c>
      <c r="Z151" s="148">
        <v>0.004</v>
      </c>
      <c r="AA151" s="149">
        <f>$Z$151*$K$151</f>
        <v>0.28</v>
      </c>
      <c r="AR151" s="6" t="s">
        <v>91</v>
      </c>
      <c r="AT151" s="6" t="s">
        <v>165</v>
      </c>
      <c r="AU151" s="6" t="s">
        <v>85</v>
      </c>
      <c r="AY151" s="6" t="s">
        <v>163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91</v>
      </c>
      <c r="BM151" s="6" t="s">
        <v>511</v>
      </c>
    </row>
    <row r="152" spans="2:65" s="6" customFormat="1" ht="27" customHeight="1">
      <c r="B152" s="23"/>
      <c r="C152" s="143" t="s">
        <v>398</v>
      </c>
      <c r="D152" s="143" t="s">
        <v>165</v>
      </c>
      <c r="E152" s="144" t="s">
        <v>197</v>
      </c>
      <c r="F152" s="230" t="s">
        <v>198</v>
      </c>
      <c r="G152" s="231"/>
      <c r="H152" s="231"/>
      <c r="I152" s="231"/>
      <c r="J152" s="145" t="s">
        <v>177</v>
      </c>
      <c r="K152" s="146">
        <v>25</v>
      </c>
      <c r="L152" s="232">
        <v>0</v>
      </c>
      <c r="M152" s="231"/>
      <c r="N152" s="233">
        <f>ROUND($L$152*$K$152,2)</f>
        <v>0</v>
      </c>
      <c r="O152" s="231"/>
      <c r="P152" s="231"/>
      <c r="Q152" s="231"/>
      <c r="R152" s="25"/>
      <c r="T152" s="147"/>
      <c r="U152" s="31" t="s">
        <v>43</v>
      </c>
      <c r="V152" s="24"/>
      <c r="W152" s="148">
        <f>$V$152*$K$152</f>
        <v>0</v>
      </c>
      <c r="X152" s="148">
        <v>0</v>
      </c>
      <c r="Y152" s="148">
        <f>$X$152*$K$152</f>
        <v>0</v>
      </c>
      <c r="Z152" s="148">
        <v>0.005</v>
      </c>
      <c r="AA152" s="149">
        <f>$Z$152*$K$152</f>
        <v>0.125</v>
      </c>
      <c r="AR152" s="6" t="s">
        <v>91</v>
      </c>
      <c r="AT152" s="6" t="s">
        <v>165</v>
      </c>
      <c r="AU152" s="6" t="s">
        <v>85</v>
      </c>
      <c r="AY152" s="6" t="s">
        <v>163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ROUND($L$152*$K$152,2)</f>
        <v>0</v>
      </c>
      <c r="BL152" s="6" t="s">
        <v>91</v>
      </c>
      <c r="BM152" s="6" t="s">
        <v>512</v>
      </c>
    </row>
    <row r="153" spans="2:63" s="132" customFormat="1" ht="30.75" customHeight="1">
      <c r="B153" s="133"/>
      <c r="C153" s="134"/>
      <c r="D153" s="142" t="s">
        <v>116</v>
      </c>
      <c r="E153" s="142"/>
      <c r="F153" s="142"/>
      <c r="G153" s="142"/>
      <c r="H153" s="142"/>
      <c r="I153" s="142"/>
      <c r="J153" s="142"/>
      <c r="K153" s="142"/>
      <c r="L153" s="142"/>
      <c r="M153" s="142"/>
      <c r="N153" s="246">
        <f>$BK$153</f>
        <v>0</v>
      </c>
      <c r="O153" s="245"/>
      <c r="P153" s="245"/>
      <c r="Q153" s="245"/>
      <c r="R153" s="136"/>
      <c r="T153" s="137"/>
      <c r="U153" s="134"/>
      <c r="V153" s="134"/>
      <c r="W153" s="138">
        <f>SUM($W$154:$W$157)</f>
        <v>0</v>
      </c>
      <c r="X153" s="134"/>
      <c r="Y153" s="138">
        <f>SUM($Y$154:$Y$157)</f>
        <v>0</v>
      </c>
      <c r="Z153" s="134"/>
      <c r="AA153" s="139">
        <f>SUM($AA$154:$AA$157)</f>
        <v>0</v>
      </c>
      <c r="AR153" s="140" t="s">
        <v>22</v>
      </c>
      <c r="AT153" s="140" t="s">
        <v>77</v>
      </c>
      <c r="AU153" s="140" t="s">
        <v>22</v>
      </c>
      <c r="AY153" s="140" t="s">
        <v>163</v>
      </c>
      <c r="BK153" s="141">
        <f>SUM($BK$154:$BK$157)</f>
        <v>0</v>
      </c>
    </row>
    <row r="154" spans="2:65" s="6" customFormat="1" ht="27" customHeight="1">
      <c r="B154" s="23"/>
      <c r="C154" s="143" t="s">
        <v>394</v>
      </c>
      <c r="D154" s="143" t="s">
        <v>165</v>
      </c>
      <c r="E154" s="144" t="s">
        <v>201</v>
      </c>
      <c r="F154" s="230" t="s">
        <v>202</v>
      </c>
      <c r="G154" s="231"/>
      <c r="H154" s="231"/>
      <c r="I154" s="231"/>
      <c r="J154" s="145" t="s">
        <v>203</v>
      </c>
      <c r="K154" s="146">
        <v>2.7</v>
      </c>
      <c r="L154" s="232">
        <v>0</v>
      </c>
      <c r="M154" s="231"/>
      <c r="N154" s="233">
        <f>ROUND($L$154*$K$154,2)</f>
        <v>0</v>
      </c>
      <c r="O154" s="231"/>
      <c r="P154" s="231"/>
      <c r="Q154" s="231"/>
      <c r="R154" s="25"/>
      <c r="T154" s="147"/>
      <c r="U154" s="31" t="s">
        <v>43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91</v>
      </c>
      <c r="AT154" s="6" t="s">
        <v>165</v>
      </c>
      <c r="AU154" s="6" t="s">
        <v>85</v>
      </c>
      <c r="AY154" s="6" t="s">
        <v>163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91</v>
      </c>
      <c r="BM154" s="6" t="s">
        <v>513</v>
      </c>
    </row>
    <row r="155" spans="2:65" s="6" customFormat="1" ht="27" customHeight="1">
      <c r="B155" s="23"/>
      <c r="C155" s="143" t="s">
        <v>402</v>
      </c>
      <c r="D155" s="143" t="s">
        <v>165</v>
      </c>
      <c r="E155" s="144" t="s">
        <v>206</v>
      </c>
      <c r="F155" s="230" t="s">
        <v>207</v>
      </c>
      <c r="G155" s="231"/>
      <c r="H155" s="231"/>
      <c r="I155" s="231"/>
      <c r="J155" s="145" t="s">
        <v>203</v>
      </c>
      <c r="K155" s="146">
        <v>2.7</v>
      </c>
      <c r="L155" s="232">
        <v>0</v>
      </c>
      <c r="M155" s="231"/>
      <c r="N155" s="233">
        <f>ROUND($L$155*$K$155,2)</f>
        <v>0</v>
      </c>
      <c r="O155" s="231"/>
      <c r="P155" s="231"/>
      <c r="Q155" s="231"/>
      <c r="R155" s="25"/>
      <c r="T155" s="147"/>
      <c r="U155" s="31" t="s">
        <v>43</v>
      </c>
      <c r="V155" s="24"/>
      <c r="W155" s="148">
        <f>$V$155*$K$155</f>
        <v>0</v>
      </c>
      <c r="X155" s="148">
        <v>0</v>
      </c>
      <c r="Y155" s="148">
        <f>$X$155*$K$155</f>
        <v>0</v>
      </c>
      <c r="Z155" s="148">
        <v>0</v>
      </c>
      <c r="AA155" s="149">
        <f>$Z$155*$K$155</f>
        <v>0</v>
      </c>
      <c r="AR155" s="6" t="s">
        <v>91</v>
      </c>
      <c r="AT155" s="6" t="s">
        <v>165</v>
      </c>
      <c r="AU155" s="6" t="s">
        <v>85</v>
      </c>
      <c r="AY155" s="6" t="s">
        <v>163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91</v>
      </c>
      <c r="BM155" s="6" t="s">
        <v>514</v>
      </c>
    </row>
    <row r="156" spans="2:65" s="6" customFormat="1" ht="27" customHeight="1">
      <c r="B156" s="23"/>
      <c r="C156" s="143" t="s">
        <v>410</v>
      </c>
      <c r="D156" s="143" t="s">
        <v>165</v>
      </c>
      <c r="E156" s="144" t="s">
        <v>210</v>
      </c>
      <c r="F156" s="230" t="s">
        <v>211</v>
      </c>
      <c r="G156" s="231"/>
      <c r="H156" s="231"/>
      <c r="I156" s="231"/>
      <c r="J156" s="145" t="s">
        <v>203</v>
      </c>
      <c r="K156" s="146">
        <v>2.7</v>
      </c>
      <c r="L156" s="232">
        <v>0</v>
      </c>
      <c r="M156" s="231"/>
      <c r="N156" s="233">
        <f>ROUND($L$156*$K$156,2)</f>
        <v>0</v>
      </c>
      <c r="O156" s="231"/>
      <c r="P156" s="231"/>
      <c r="Q156" s="231"/>
      <c r="R156" s="25"/>
      <c r="T156" s="147"/>
      <c r="U156" s="31" t="s">
        <v>43</v>
      </c>
      <c r="V156" s="24"/>
      <c r="W156" s="148">
        <f>$V$156*$K$156</f>
        <v>0</v>
      </c>
      <c r="X156" s="148">
        <v>0</v>
      </c>
      <c r="Y156" s="148">
        <f>$X$156*$K$156</f>
        <v>0</v>
      </c>
      <c r="Z156" s="148">
        <v>0</v>
      </c>
      <c r="AA156" s="149">
        <f>$Z$156*$K$156</f>
        <v>0</v>
      </c>
      <c r="AR156" s="6" t="s">
        <v>91</v>
      </c>
      <c r="AT156" s="6" t="s">
        <v>165</v>
      </c>
      <c r="AU156" s="6" t="s">
        <v>85</v>
      </c>
      <c r="AY156" s="6" t="s">
        <v>163</v>
      </c>
      <c r="BE156" s="93">
        <f>IF($U$156="základní",$N$156,0)</f>
        <v>0</v>
      </c>
      <c r="BF156" s="93">
        <f>IF($U$156="snížená",$N$156,0)</f>
        <v>0</v>
      </c>
      <c r="BG156" s="93">
        <f>IF($U$156="zákl. přenesená",$N$156,0)</f>
        <v>0</v>
      </c>
      <c r="BH156" s="93">
        <f>IF($U$156="sníž. přenesená",$N$156,0)</f>
        <v>0</v>
      </c>
      <c r="BI156" s="93">
        <f>IF($U$156="nulová",$N$156,0)</f>
        <v>0</v>
      </c>
      <c r="BJ156" s="6" t="s">
        <v>22</v>
      </c>
      <c r="BK156" s="93">
        <f>ROUND($L$156*$K$156,2)</f>
        <v>0</v>
      </c>
      <c r="BL156" s="6" t="s">
        <v>91</v>
      </c>
      <c r="BM156" s="6" t="s">
        <v>515</v>
      </c>
    </row>
    <row r="157" spans="2:65" s="6" customFormat="1" ht="27" customHeight="1">
      <c r="B157" s="23"/>
      <c r="C157" s="143" t="s">
        <v>27</v>
      </c>
      <c r="D157" s="143" t="s">
        <v>165</v>
      </c>
      <c r="E157" s="144" t="s">
        <v>214</v>
      </c>
      <c r="F157" s="230" t="s">
        <v>215</v>
      </c>
      <c r="G157" s="231"/>
      <c r="H157" s="231"/>
      <c r="I157" s="231"/>
      <c r="J157" s="145" t="s">
        <v>203</v>
      </c>
      <c r="K157" s="146">
        <v>2.7</v>
      </c>
      <c r="L157" s="232">
        <v>0</v>
      </c>
      <c r="M157" s="231"/>
      <c r="N157" s="233">
        <f>ROUND($L$157*$K$157,2)</f>
        <v>0</v>
      </c>
      <c r="O157" s="231"/>
      <c r="P157" s="231"/>
      <c r="Q157" s="231"/>
      <c r="R157" s="25"/>
      <c r="T157" s="147"/>
      <c r="U157" s="31" t="s">
        <v>43</v>
      </c>
      <c r="V157" s="24"/>
      <c r="W157" s="148">
        <f>$V$157*$K$157</f>
        <v>0</v>
      </c>
      <c r="X157" s="148">
        <v>0</v>
      </c>
      <c r="Y157" s="148">
        <f>$X$157*$K$157</f>
        <v>0</v>
      </c>
      <c r="Z157" s="148">
        <v>0</v>
      </c>
      <c r="AA157" s="149">
        <f>$Z$157*$K$157</f>
        <v>0</v>
      </c>
      <c r="AR157" s="6" t="s">
        <v>91</v>
      </c>
      <c r="AT157" s="6" t="s">
        <v>165</v>
      </c>
      <c r="AU157" s="6" t="s">
        <v>85</v>
      </c>
      <c r="AY157" s="6" t="s">
        <v>163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91</v>
      </c>
      <c r="BM157" s="6" t="s">
        <v>516</v>
      </c>
    </row>
    <row r="158" spans="2:63" s="132" customFormat="1" ht="30.75" customHeight="1">
      <c r="B158" s="133"/>
      <c r="C158" s="134"/>
      <c r="D158" s="142" t="s">
        <v>117</v>
      </c>
      <c r="E158" s="142"/>
      <c r="F158" s="142"/>
      <c r="G158" s="142"/>
      <c r="H158" s="142"/>
      <c r="I158" s="142"/>
      <c r="J158" s="142"/>
      <c r="K158" s="142"/>
      <c r="L158" s="142"/>
      <c r="M158" s="142"/>
      <c r="N158" s="246">
        <f>$BK$158</f>
        <v>0</v>
      </c>
      <c r="O158" s="245"/>
      <c r="P158" s="245"/>
      <c r="Q158" s="245"/>
      <c r="R158" s="136"/>
      <c r="T158" s="137"/>
      <c r="U158" s="134"/>
      <c r="V158" s="134"/>
      <c r="W158" s="138">
        <f>$W$159</f>
        <v>0</v>
      </c>
      <c r="X158" s="134"/>
      <c r="Y158" s="138">
        <f>$Y$159</f>
        <v>0</v>
      </c>
      <c r="Z158" s="134"/>
      <c r="AA158" s="139">
        <f>$AA$159</f>
        <v>0</v>
      </c>
      <c r="AR158" s="140" t="s">
        <v>22</v>
      </c>
      <c r="AT158" s="140" t="s">
        <v>77</v>
      </c>
      <c r="AU158" s="140" t="s">
        <v>22</v>
      </c>
      <c r="AY158" s="140" t="s">
        <v>163</v>
      </c>
      <c r="BK158" s="141">
        <f>$BK$159</f>
        <v>0</v>
      </c>
    </row>
    <row r="159" spans="2:65" s="6" customFormat="1" ht="15.75" customHeight="1">
      <c r="B159" s="23"/>
      <c r="C159" s="143" t="s">
        <v>517</v>
      </c>
      <c r="D159" s="143" t="s">
        <v>165</v>
      </c>
      <c r="E159" s="144" t="s">
        <v>218</v>
      </c>
      <c r="F159" s="230" t="s">
        <v>219</v>
      </c>
      <c r="G159" s="231"/>
      <c r="H159" s="231"/>
      <c r="I159" s="231"/>
      <c r="J159" s="145" t="s">
        <v>203</v>
      </c>
      <c r="K159" s="146">
        <v>2.008</v>
      </c>
      <c r="L159" s="232">
        <v>0</v>
      </c>
      <c r="M159" s="231"/>
      <c r="N159" s="233">
        <f>ROUND($L$159*$K$159,2)</f>
        <v>0</v>
      </c>
      <c r="O159" s="231"/>
      <c r="P159" s="231"/>
      <c r="Q159" s="231"/>
      <c r="R159" s="25"/>
      <c r="T159" s="147"/>
      <c r="U159" s="31" t="s">
        <v>43</v>
      </c>
      <c r="V159" s="24"/>
      <c r="W159" s="148">
        <f>$V$159*$K$159</f>
        <v>0</v>
      </c>
      <c r="X159" s="148">
        <v>0</v>
      </c>
      <c r="Y159" s="148">
        <f>$X$159*$K$159</f>
        <v>0</v>
      </c>
      <c r="Z159" s="148">
        <v>0</v>
      </c>
      <c r="AA159" s="149">
        <f>$Z$159*$K$159</f>
        <v>0</v>
      </c>
      <c r="AR159" s="6" t="s">
        <v>91</v>
      </c>
      <c r="AT159" s="6" t="s">
        <v>165</v>
      </c>
      <c r="AU159" s="6" t="s">
        <v>85</v>
      </c>
      <c r="AY159" s="6" t="s">
        <v>163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91</v>
      </c>
      <c r="BM159" s="6" t="s">
        <v>518</v>
      </c>
    </row>
    <row r="160" spans="2:63" s="132" customFormat="1" ht="37.5" customHeight="1">
      <c r="B160" s="133"/>
      <c r="C160" s="134"/>
      <c r="D160" s="135" t="s">
        <v>118</v>
      </c>
      <c r="E160" s="135"/>
      <c r="F160" s="135"/>
      <c r="G160" s="135"/>
      <c r="H160" s="135"/>
      <c r="I160" s="135"/>
      <c r="J160" s="135"/>
      <c r="K160" s="135"/>
      <c r="L160" s="135"/>
      <c r="M160" s="135"/>
      <c r="N160" s="226">
        <f>$BK$160</f>
        <v>0</v>
      </c>
      <c r="O160" s="245"/>
      <c r="P160" s="245"/>
      <c r="Q160" s="245"/>
      <c r="R160" s="136"/>
      <c r="T160" s="137"/>
      <c r="U160" s="134"/>
      <c r="V160" s="134"/>
      <c r="W160" s="138">
        <f>$W$161+$W$166+$W$169+$W$171+$W$183+$W$192+$W$201+$W$203+$W$215+$W$218+$W$226+$W$228+$W$237</f>
        <v>0</v>
      </c>
      <c r="X160" s="134"/>
      <c r="Y160" s="138">
        <f>$Y$161+$Y$166+$Y$169+$Y$171+$Y$183+$Y$192+$Y$201+$Y$203+$Y$215+$Y$218+$Y$226+$Y$228+$Y$237</f>
        <v>3.7661107</v>
      </c>
      <c r="Z160" s="134"/>
      <c r="AA160" s="139">
        <f>$AA$161+$AA$166+$AA$169+$AA$171+$AA$183+$AA$192+$AA$201+$AA$203+$AA$215+$AA$218+$AA$226+$AA$228+$AA$237</f>
        <v>0.44297600000000004</v>
      </c>
      <c r="AR160" s="140" t="s">
        <v>85</v>
      </c>
      <c r="AT160" s="140" t="s">
        <v>77</v>
      </c>
      <c r="AU160" s="140" t="s">
        <v>78</v>
      </c>
      <c r="AY160" s="140" t="s">
        <v>163</v>
      </c>
      <c r="BK160" s="141">
        <f>$BK$161+$BK$166+$BK$169+$BK$171+$BK$183+$BK$192+$BK$201+$BK$203+$BK$215+$BK$218+$BK$226+$BK$228+$BK$237</f>
        <v>0</v>
      </c>
    </row>
    <row r="161" spans="2:63" s="132" customFormat="1" ht="21" customHeight="1">
      <c r="B161" s="133"/>
      <c r="C161" s="134"/>
      <c r="D161" s="142" t="s">
        <v>119</v>
      </c>
      <c r="E161" s="142"/>
      <c r="F161" s="142"/>
      <c r="G161" s="142"/>
      <c r="H161" s="142"/>
      <c r="I161" s="142"/>
      <c r="J161" s="142"/>
      <c r="K161" s="142"/>
      <c r="L161" s="142"/>
      <c r="M161" s="142"/>
      <c r="N161" s="246">
        <f>$BK$161</f>
        <v>0</v>
      </c>
      <c r="O161" s="245"/>
      <c r="P161" s="245"/>
      <c r="Q161" s="245"/>
      <c r="R161" s="136"/>
      <c r="T161" s="137"/>
      <c r="U161" s="134"/>
      <c r="V161" s="134"/>
      <c r="W161" s="138">
        <f>SUM($W$162:$W$165)</f>
        <v>0</v>
      </c>
      <c r="X161" s="134"/>
      <c r="Y161" s="138">
        <f>SUM($Y$162:$Y$165)</f>
        <v>0.015275</v>
      </c>
      <c r="Z161" s="134"/>
      <c r="AA161" s="139">
        <f>SUM($AA$162:$AA$165)</f>
        <v>0</v>
      </c>
      <c r="AR161" s="140" t="s">
        <v>85</v>
      </c>
      <c r="AT161" s="140" t="s">
        <v>77</v>
      </c>
      <c r="AU161" s="140" t="s">
        <v>22</v>
      </c>
      <c r="AY161" s="140" t="s">
        <v>163</v>
      </c>
      <c r="BK161" s="141">
        <f>SUM($BK$162:$BK$165)</f>
        <v>0</v>
      </c>
    </row>
    <row r="162" spans="2:65" s="6" customFormat="1" ht="15.75" customHeight="1">
      <c r="B162" s="23"/>
      <c r="C162" s="143" t="s">
        <v>485</v>
      </c>
      <c r="D162" s="143" t="s">
        <v>165</v>
      </c>
      <c r="E162" s="144" t="s">
        <v>222</v>
      </c>
      <c r="F162" s="230" t="s">
        <v>223</v>
      </c>
      <c r="G162" s="231"/>
      <c r="H162" s="231"/>
      <c r="I162" s="231"/>
      <c r="J162" s="145" t="s">
        <v>168</v>
      </c>
      <c r="K162" s="146">
        <v>2.5</v>
      </c>
      <c r="L162" s="232">
        <v>0</v>
      </c>
      <c r="M162" s="231"/>
      <c r="N162" s="233">
        <f>ROUND($L$162*$K$162,2)</f>
        <v>0</v>
      </c>
      <c r="O162" s="231"/>
      <c r="P162" s="231"/>
      <c r="Q162" s="231"/>
      <c r="R162" s="25"/>
      <c r="T162" s="147"/>
      <c r="U162" s="31" t="s">
        <v>43</v>
      </c>
      <c r="V162" s="24"/>
      <c r="W162" s="148">
        <f>$V$162*$K$162</f>
        <v>0</v>
      </c>
      <c r="X162" s="148">
        <v>0.00611</v>
      </c>
      <c r="Y162" s="148">
        <f>$X$162*$K$162</f>
        <v>0.015275</v>
      </c>
      <c r="Z162" s="148">
        <v>0</v>
      </c>
      <c r="AA162" s="149">
        <f>$Z$162*$K$162</f>
        <v>0</v>
      </c>
      <c r="AR162" s="6" t="s">
        <v>224</v>
      </c>
      <c r="AT162" s="6" t="s">
        <v>165</v>
      </c>
      <c r="AU162" s="6" t="s">
        <v>85</v>
      </c>
      <c r="AY162" s="6" t="s">
        <v>163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224</v>
      </c>
      <c r="BM162" s="6" t="s">
        <v>519</v>
      </c>
    </row>
    <row r="163" spans="2:51" s="6" customFormat="1" ht="18.75" customHeight="1">
      <c r="B163" s="150"/>
      <c r="C163" s="151"/>
      <c r="D163" s="151"/>
      <c r="E163" s="151"/>
      <c r="F163" s="234" t="s">
        <v>520</v>
      </c>
      <c r="G163" s="235"/>
      <c r="H163" s="235"/>
      <c r="I163" s="235"/>
      <c r="J163" s="151"/>
      <c r="K163" s="152">
        <v>2.5</v>
      </c>
      <c r="L163" s="151"/>
      <c r="M163" s="151"/>
      <c r="N163" s="151"/>
      <c r="O163" s="151"/>
      <c r="P163" s="151"/>
      <c r="Q163" s="151"/>
      <c r="R163" s="153"/>
      <c r="T163" s="154"/>
      <c r="U163" s="151"/>
      <c r="V163" s="151"/>
      <c r="W163" s="151"/>
      <c r="X163" s="151"/>
      <c r="Y163" s="151"/>
      <c r="Z163" s="151"/>
      <c r="AA163" s="155"/>
      <c r="AT163" s="156" t="s">
        <v>227</v>
      </c>
      <c r="AU163" s="156" t="s">
        <v>85</v>
      </c>
      <c r="AV163" s="156" t="s">
        <v>85</v>
      </c>
      <c r="AW163" s="156" t="s">
        <v>112</v>
      </c>
      <c r="AX163" s="156" t="s">
        <v>78</v>
      </c>
      <c r="AY163" s="156" t="s">
        <v>163</v>
      </c>
    </row>
    <row r="164" spans="2:51" s="6" customFormat="1" ht="18.75" customHeight="1">
      <c r="B164" s="157"/>
      <c r="C164" s="158"/>
      <c r="D164" s="158"/>
      <c r="E164" s="158"/>
      <c r="F164" s="236" t="s">
        <v>228</v>
      </c>
      <c r="G164" s="237"/>
      <c r="H164" s="237"/>
      <c r="I164" s="237"/>
      <c r="J164" s="158"/>
      <c r="K164" s="159">
        <v>2.5</v>
      </c>
      <c r="L164" s="158"/>
      <c r="M164" s="158"/>
      <c r="N164" s="158"/>
      <c r="O164" s="158"/>
      <c r="P164" s="158"/>
      <c r="Q164" s="158"/>
      <c r="R164" s="160"/>
      <c r="T164" s="161"/>
      <c r="U164" s="158"/>
      <c r="V164" s="158"/>
      <c r="W164" s="158"/>
      <c r="X164" s="158"/>
      <c r="Y164" s="158"/>
      <c r="Z164" s="158"/>
      <c r="AA164" s="162"/>
      <c r="AT164" s="163" t="s">
        <v>227</v>
      </c>
      <c r="AU164" s="163" t="s">
        <v>85</v>
      </c>
      <c r="AV164" s="163" t="s">
        <v>91</v>
      </c>
      <c r="AW164" s="163" t="s">
        <v>112</v>
      </c>
      <c r="AX164" s="163" t="s">
        <v>22</v>
      </c>
      <c r="AY164" s="163" t="s">
        <v>163</v>
      </c>
    </row>
    <row r="165" spans="2:65" s="6" customFormat="1" ht="27" customHeight="1">
      <c r="B165" s="23"/>
      <c r="C165" s="143" t="s">
        <v>521</v>
      </c>
      <c r="D165" s="143" t="s">
        <v>165</v>
      </c>
      <c r="E165" s="144" t="s">
        <v>230</v>
      </c>
      <c r="F165" s="230" t="s">
        <v>231</v>
      </c>
      <c r="G165" s="231"/>
      <c r="H165" s="231"/>
      <c r="I165" s="231"/>
      <c r="J165" s="145" t="s">
        <v>232</v>
      </c>
      <c r="K165" s="164">
        <v>0</v>
      </c>
      <c r="L165" s="232">
        <v>0</v>
      </c>
      <c r="M165" s="231"/>
      <c r="N165" s="233">
        <f>ROUND($L$165*$K$165,2)</f>
        <v>0</v>
      </c>
      <c r="O165" s="231"/>
      <c r="P165" s="231"/>
      <c r="Q165" s="231"/>
      <c r="R165" s="25"/>
      <c r="T165" s="147"/>
      <c r="U165" s="31" t="s">
        <v>43</v>
      </c>
      <c r="V165" s="24"/>
      <c r="W165" s="148">
        <f>$V$165*$K$165</f>
        <v>0</v>
      </c>
      <c r="X165" s="148">
        <v>0</v>
      </c>
      <c r="Y165" s="148">
        <f>$X$165*$K$165</f>
        <v>0</v>
      </c>
      <c r="Z165" s="148">
        <v>0</v>
      </c>
      <c r="AA165" s="149">
        <f>$Z$165*$K$165</f>
        <v>0</v>
      </c>
      <c r="AR165" s="6" t="s">
        <v>224</v>
      </c>
      <c r="AT165" s="6" t="s">
        <v>165</v>
      </c>
      <c r="AU165" s="6" t="s">
        <v>85</v>
      </c>
      <c r="AY165" s="6" t="s">
        <v>163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224</v>
      </c>
      <c r="BM165" s="6" t="s">
        <v>522</v>
      </c>
    </row>
    <row r="166" spans="2:63" s="132" customFormat="1" ht="30.75" customHeight="1">
      <c r="B166" s="133"/>
      <c r="C166" s="134"/>
      <c r="D166" s="142" t="s">
        <v>120</v>
      </c>
      <c r="E166" s="142"/>
      <c r="F166" s="142"/>
      <c r="G166" s="142"/>
      <c r="H166" s="142"/>
      <c r="I166" s="142"/>
      <c r="J166" s="142"/>
      <c r="K166" s="142"/>
      <c r="L166" s="142"/>
      <c r="M166" s="142"/>
      <c r="N166" s="246">
        <f>$BK$166</f>
        <v>0</v>
      </c>
      <c r="O166" s="245"/>
      <c r="P166" s="245"/>
      <c r="Q166" s="245"/>
      <c r="R166" s="136"/>
      <c r="T166" s="137"/>
      <c r="U166" s="134"/>
      <c r="V166" s="134"/>
      <c r="W166" s="138">
        <f>SUM($W$167:$W$168)</f>
        <v>0</v>
      </c>
      <c r="X166" s="134"/>
      <c r="Y166" s="138">
        <f>SUM($Y$167:$Y$168)</f>
        <v>0.006659999999999999</v>
      </c>
      <c r="Z166" s="134"/>
      <c r="AA166" s="139">
        <f>SUM($AA$167:$AA$168)</f>
        <v>0</v>
      </c>
      <c r="AR166" s="140" t="s">
        <v>85</v>
      </c>
      <c r="AT166" s="140" t="s">
        <v>77</v>
      </c>
      <c r="AU166" s="140" t="s">
        <v>22</v>
      </c>
      <c r="AY166" s="140" t="s">
        <v>163</v>
      </c>
      <c r="BK166" s="141">
        <f>SUM($BK$167:$BK$168)</f>
        <v>0</v>
      </c>
    </row>
    <row r="167" spans="2:65" s="6" customFormat="1" ht="27" customHeight="1">
      <c r="B167" s="23"/>
      <c r="C167" s="143" t="s">
        <v>420</v>
      </c>
      <c r="D167" s="143" t="s">
        <v>165</v>
      </c>
      <c r="E167" s="144" t="s">
        <v>235</v>
      </c>
      <c r="F167" s="230" t="s">
        <v>236</v>
      </c>
      <c r="G167" s="231"/>
      <c r="H167" s="231"/>
      <c r="I167" s="231"/>
      <c r="J167" s="145" t="s">
        <v>237</v>
      </c>
      <c r="K167" s="146">
        <v>1</v>
      </c>
      <c r="L167" s="232">
        <v>0</v>
      </c>
      <c r="M167" s="231"/>
      <c r="N167" s="233">
        <f>ROUND($L$167*$K$167,2)</f>
        <v>0</v>
      </c>
      <c r="O167" s="231"/>
      <c r="P167" s="231"/>
      <c r="Q167" s="231"/>
      <c r="R167" s="25"/>
      <c r="T167" s="147"/>
      <c r="U167" s="31" t="s">
        <v>43</v>
      </c>
      <c r="V167" s="24"/>
      <c r="W167" s="148">
        <f>$V$167*$K$167</f>
        <v>0</v>
      </c>
      <c r="X167" s="148">
        <v>0.00482</v>
      </c>
      <c r="Y167" s="148">
        <f>$X$167*$K$167</f>
        <v>0.00482</v>
      </c>
      <c r="Z167" s="148">
        <v>0</v>
      </c>
      <c r="AA167" s="149">
        <f>$Z$167*$K$167</f>
        <v>0</v>
      </c>
      <c r="AR167" s="6" t="s">
        <v>224</v>
      </c>
      <c r="AT167" s="6" t="s">
        <v>165</v>
      </c>
      <c r="AU167" s="6" t="s">
        <v>85</v>
      </c>
      <c r="AY167" s="6" t="s">
        <v>163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22</v>
      </c>
      <c r="BK167" s="93">
        <f>ROUND($L$167*$K$167,2)</f>
        <v>0</v>
      </c>
      <c r="BL167" s="6" t="s">
        <v>224</v>
      </c>
      <c r="BM167" s="6" t="s">
        <v>523</v>
      </c>
    </row>
    <row r="168" spans="2:65" s="6" customFormat="1" ht="27" customHeight="1">
      <c r="B168" s="23"/>
      <c r="C168" s="143" t="s">
        <v>424</v>
      </c>
      <c r="D168" s="143" t="s">
        <v>165</v>
      </c>
      <c r="E168" s="144" t="s">
        <v>240</v>
      </c>
      <c r="F168" s="230" t="s">
        <v>241</v>
      </c>
      <c r="G168" s="231"/>
      <c r="H168" s="231"/>
      <c r="I168" s="231"/>
      <c r="J168" s="145" t="s">
        <v>237</v>
      </c>
      <c r="K168" s="146">
        <v>1</v>
      </c>
      <c r="L168" s="232">
        <v>0</v>
      </c>
      <c r="M168" s="231"/>
      <c r="N168" s="233">
        <f>ROUND($L$168*$K$168,2)</f>
        <v>0</v>
      </c>
      <c r="O168" s="231"/>
      <c r="P168" s="231"/>
      <c r="Q168" s="231"/>
      <c r="R168" s="25"/>
      <c r="T168" s="147"/>
      <c r="U168" s="31" t="s">
        <v>43</v>
      </c>
      <c r="V168" s="24"/>
      <c r="W168" s="148">
        <f>$V$168*$K$168</f>
        <v>0</v>
      </c>
      <c r="X168" s="148">
        <v>0.00184</v>
      </c>
      <c r="Y168" s="148">
        <f>$X$168*$K$168</f>
        <v>0.00184</v>
      </c>
      <c r="Z168" s="148">
        <v>0</v>
      </c>
      <c r="AA168" s="149">
        <f>$Z$168*$K$168</f>
        <v>0</v>
      </c>
      <c r="AR168" s="6" t="s">
        <v>224</v>
      </c>
      <c r="AT168" s="6" t="s">
        <v>165</v>
      </c>
      <c r="AU168" s="6" t="s">
        <v>85</v>
      </c>
      <c r="AY168" s="6" t="s">
        <v>163</v>
      </c>
      <c r="BE168" s="93">
        <f>IF($U$168="základní",$N$168,0)</f>
        <v>0</v>
      </c>
      <c r="BF168" s="93">
        <f>IF($U$168="snížená",$N$168,0)</f>
        <v>0</v>
      </c>
      <c r="BG168" s="93">
        <f>IF($U$168="zákl. přenesená",$N$168,0)</f>
        <v>0</v>
      </c>
      <c r="BH168" s="93">
        <f>IF($U$168="sníž. přenesená",$N$168,0)</f>
        <v>0</v>
      </c>
      <c r="BI168" s="93">
        <f>IF($U$168="nulová",$N$168,0)</f>
        <v>0</v>
      </c>
      <c r="BJ168" s="6" t="s">
        <v>22</v>
      </c>
      <c r="BK168" s="93">
        <f>ROUND($L$168*$K$168,2)</f>
        <v>0</v>
      </c>
      <c r="BL168" s="6" t="s">
        <v>224</v>
      </c>
      <c r="BM168" s="6" t="s">
        <v>524</v>
      </c>
    </row>
    <row r="169" spans="2:63" s="132" customFormat="1" ht="30.75" customHeight="1">
      <c r="B169" s="133"/>
      <c r="C169" s="134"/>
      <c r="D169" s="142" t="s">
        <v>121</v>
      </c>
      <c r="E169" s="142"/>
      <c r="F169" s="142"/>
      <c r="G169" s="142"/>
      <c r="H169" s="142"/>
      <c r="I169" s="142"/>
      <c r="J169" s="142"/>
      <c r="K169" s="142"/>
      <c r="L169" s="142"/>
      <c r="M169" s="142"/>
      <c r="N169" s="246">
        <f>$BK$169</f>
        <v>0</v>
      </c>
      <c r="O169" s="245"/>
      <c r="P169" s="245"/>
      <c r="Q169" s="245"/>
      <c r="R169" s="136"/>
      <c r="T169" s="137"/>
      <c r="U169" s="134"/>
      <c r="V169" s="134"/>
      <c r="W169" s="138">
        <f>$W$170</f>
        <v>0</v>
      </c>
      <c r="X169" s="134"/>
      <c r="Y169" s="138">
        <f>$Y$170</f>
        <v>0</v>
      </c>
      <c r="Z169" s="134"/>
      <c r="AA169" s="139">
        <f>$AA$170</f>
        <v>0</v>
      </c>
      <c r="AR169" s="140" t="s">
        <v>85</v>
      </c>
      <c r="AT169" s="140" t="s">
        <v>77</v>
      </c>
      <c r="AU169" s="140" t="s">
        <v>22</v>
      </c>
      <c r="AY169" s="140" t="s">
        <v>163</v>
      </c>
      <c r="BK169" s="141">
        <f>$BK$170</f>
        <v>0</v>
      </c>
    </row>
    <row r="170" spans="2:65" s="6" customFormat="1" ht="27" customHeight="1">
      <c r="B170" s="23"/>
      <c r="C170" s="143" t="s">
        <v>434</v>
      </c>
      <c r="D170" s="143" t="s">
        <v>165</v>
      </c>
      <c r="E170" s="144" t="s">
        <v>244</v>
      </c>
      <c r="F170" s="230" t="s">
        <v>245</v>
      </c>
      <c r="G170" s="231"/>
      <c r="H170" s="231"/>
      <c r="I170" s="231"/>
      <c r="J170" s="145" t="s">
        <v>190</v>
      </c>
      <c r="K170" s="146">
        <v>1</v>
      </c>
      <c r="L170" s="232">
        <v>0</v>
      </c>
      <c r="M170" s="231"/>
      <c r="N170" s="233">
        <f>ROUND($L$170*$K$170,2)</f>
        <v>0</v>
      </c>
      <c r="O170" s="231"/>
      <c r="P170" s="231"/>
      <c r="Q170" s="231"/>
      <c r="R170" s="25"/>
      <c r="T170" s="147"/>
      <c r="U170" s="31" t="s">
        <v>43</v>
      </c>
      <c r="V170" s="24"/>
      <c r="W170" s="148">
        <f>$V$170*$K$170</f>
        <v>0</v>
      </c>
      <c r="X170" s="148">
        <v>0</v>
      </c>
      <c r="Y170" s="148">
        <f>$X$170*$K$170</f>
        <v>0</v>
      </c>
      <c r="Z170" s="148">
        <v>0</v>
      </c>
      <c r="AA170" s="149">
        <f>$Z$170*$K$170</f>
        <v>0</v>
      </c>
      <c r="AR170" s="6" t="s">
        <v>224</v>
      </c>
      <c r="AT170" s="6" t="s">
        <v>165</v>
      </c>
      <c r="AU170" s="6" t="s">
        <v>85</v>
      </c>
      <c r="AY170" s="6" t="s">
        <v>163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224</v>
      </c>
      <c r="BM170" s="6" t="s">
        <v>525</v>
      </c>
    </row>
    <row r="171" spans="2:63" s="132" customFormat="1" ht="30.75" customHeight="1">
      <c r="B171" s="133"/>
      <c r="C171" s="134"/>
      <c r="D171" s="142" t="s">
        <v>122</v>
      </c>
      <c r="E171" s="142"/>
      <c r="F171" s="142"/>
      <c r="G171" s="142"/>
      <c r="H171" s="142"/>
      <c r="I171" s="142"/>
      <c r="J171" s="142"/>
      <c r="K171" s="142"/>
      <c r="L171" s="142"/>
      <c r="M171" s="142"/>
      <c r="N171" s="246">
        <f>$BK$171</f>
        <v>0</v>
      </c>
      <c r="O171" s="245"/>
      <c r="P171" s="245"/>
      <c r="Q171" s="245"/>
      <c r="R171" s="136"/>
      <c r="T171" s="137"/>
      <c r="U171" s="134"/>
      <c r="V171" s="134"/>
      <c r="W171" s="138">
        <f>SUM($W$172:$W$182)</f>
        <v>0</v>
      </c>
      <c r="X171" s="134"/>
      <c r="Y171" s="138">
        <f>SUM($Y$172:$Y$182)</f>
        <v>0.12000000000000001</v>
      </c>
      <c r="Z171" s="134"/>
      <c r="AA171" s="139">
        <f>SUM($AA$172:$AA$182)</f>
        <v>0</v>
      </c>
      <c r="AR171" s="140" t="s">
        <v>85</v>
      </c>
      <c r="AT171" s="140" t="s">
        <v>77</v>
      </c>
      <c r="AU171" s="140" t="s">
        <v>22</v>
      </c>
      <c r="AY171" s="140" t="s">
        <v>163</v>
      </c>
      <c r="BK171" s="141">
        <f>SUM($BK$172:$BK$182)</f>
        <v>0</v>
      </c>
    </row>
    <row r="172" spans="2:65" s="6" customFormat="1" ht="15.75" customHeight="1">
      <c r="B172" s="23"/>
      <c r="C172" s="143" t="s">
        <v>366</v>
      </c>
      <c r="D172" s="143" t="s">
        <v>165</v>
      </c>
      <c r="E172" s="144" t="s">
        <v>248</v>
      </c>
      <c r="F172" s="230" t="s">
        <v>249</v>
      </c>
      <c r="G172" s="231"/>
      <c r="H172" s="231"/>
      <c r="I172" s="231"/>
      <c r="J172" s="145" t="s">
        <v>190</v>
      </c>
      <c r="K172" s="146">
        <v>1</v>
      </c>
      <c r="L172" s="232">
        <v>0</v>
      </c>
      <c r="M172" s="231"/>
      <c r="N172" s="233">
        <f>ROUND($L$172*$K$172,2)</f>
        <v>0</v>
      </c>
      <c r="O172" s="231"/>
      <c r="P172" s="231"/>
      <c r="Q172" s="231"/>
      <c r="R172" s="25"/>
      <c r="T172" s="147"/>
      <c r="U172" s="31" t="s">
        <v>43</v>
      </c>
      <c r="V172" s="24"/>
      <c r="W172" s="148">
        <f>$V$172*$K$172</f>
        <v>0</v>
      </c>
      <c r="X172" s="148">
        <v>0</v>
      </c>
      <c r="Y172" s="148">
        <f>$X$172*$K$172</f>
        <v>0</v>
      </c>
      <c r="Z172" s="148">
        <v>0</v>
      </c>
      <c r="AA172" s="149">
        <f>$Z$172*$K$172</f>
        <v>0</v>
      </c>
      <c r="AR172" s="6" t="s">
        <v>224</v>
      </c>
      <c r="AT172" s="6" t="s">
        <v>165</v>
      </c>
      <c r="AU172" s="6" t="s">
        <v>85</v>
      </c>
      <c r="AY172" s="6" t="s">
        <v>163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224</v>
      </c>
      <c r="BM172" s="6" t="s">
        <v>526</v>
      </c>
    </row>
    <row r="173" spans="2:65" s="6" customFormat="1" ht="15.75" customHeight="1">
      <c r="B173" s="23"/>
      <c r="C173" s="165" t="s">
        <v>374</v>
      </c>
      <c r="D173" s="165" t="s">
        <v>252</v>
      </c>
      <c r="E173" s="166" t="s">
        <v>253</v>
      </c>
      <c r="F173" s="238" t="s">
        <v>254</v>
      </c>
      <c r="G173" s="239"/>
      <c r="H173" s="239"/>
      <c r="I173" s="239"/>
      <c r="J173" s="167" t="s">
        <v>190</v>
      </c>
      <c r="K173" s="168">
        <v>1</v>
      </c>
      <c r="L173" s="240">
        <v>0</v>
      </c>
      <c r="M173" s="239"/>
      <c r="N173" s="241">
        <f>ROUND($L$173*$K$173,2)</f>
        <v>0</v>
      </c>
      <c r="O173" s="231"/>
      <c r="P173" s="231"/>
      <c r="Q173" s="231"/>
      <c r="R173" s="25"/>
      <c r="T173" s="147"/>
      <c r="U173" s="31" t="s">
        <v>43</v>
      </c>
      <c r="V173" s="24"/>
      <c r="W173" s="148">
        <f>$V$173*$K$173</f>
        <v>0</v>
      </c>
      <c r="X173" s="148">
        <v>0.006</v>
      </c>
      <c r="Y173" s="148">
        <f>$X$173*$K$173</f>
        <v>0.006</v>
      </c>
      <c r="Z173" s="148">
        <v>0</v>
      </c>
      <c r="AA173" s="149">
        <f>$Z$173*$K$173</f>
        <v>0</v>
      </c>
      <c r="AR173" s="6" t="s">
        <v>255</v>
      </c>
      <c r="AT173" s="6" t="s">
        <v>252</v>
      </c>
      <c r="AU173" s="6" t="s">
        <v>85</v>
      </c>
      <c r="AY173" s="6" t="s">
        <v>163</v>
      </c>
      <c r="BE173" s="93">
        <f>IF($U$173="základní",$N$173,0)</f>
        <v>0</v>
      </c>
      <c r="BF173" s="93">
        <f>IF($U$173="snížená",$N$173,0)</f>
        <v>0</v>
      </c>
      <c r="BG173" s="93">
        <f>IF($U$173="zákl. přenesená",$N$173,0)</f>
        <v>0</v>
      </c>
      <c r="BH173" s="93">
        <f>IF($U$173="sníž. přenesená",$N$173,0)</f>
        <v>0</v>
      </c>
      <c r="BI173" s="93">
        <f>IF($U$173="nulová",$N$173,0)</f>
        <v>0</v>
      </c>
      <c r="BJ173" s="6" t="s">
        <v>22</v>
      </c>
      <c r="BK173" s="93">
        <f>ROUND($L$173*$K$173,2)</f>
        <v>0</v>
      </c>
      <c r="BL173" s="6" t="s">
        <v>224</v>
      </c>
      <c r="BM173" s="6" t="s">
        <v>527</v>
      </c>
    </row>
    <row r="174" spans="2:65" s="6" customFormat="1" ht="15.75" customHeight="1">
      <c r="B174" s="23"/>
      <c r="C174" s="143" t="s">
        <v>358</v>
      </c>
      <c r="D174" s="143" t="s">
        <v>165</v>
      </c>
      <c r="E174" s="144" t="s">
        <v>258</v>
      </c>
      <c r="F174" s="230" t="s">
        <v>259</v>
      </c>
      <c r="G174" s="231"/>
      <c r="H174" s="231"/>
      <c r="I174" s="231"/>
      <c r="J174" s="145" t="s">
        <v>190</v>
      </c>
      <c r="K174" s="146">
        <v>19</v>
      </c>
      <c r="L174" s="232">
        <v>0</v>
      </c>
      <c r="M174" s="231"/>
      <c r="N174" s="233">
        <f>ROUND($L$174*$K$174,2)</f>
        <v>0</v>
      </c>
      <c r="O174" s="231"/>
      <c r="P174" s="231"/>
      <c r="Q174" s="231"/>
      <c r="R174" s="25"/>
      <c r="T174" s="147"/>
      <c r="U174" s="31" t="s">
        <v>43</v>
      </c>
      <c r="V174" s="24"/>
      <c r="W174" s="148">
        <f>$V$174*$K$174</f>
        <v>0</v>
      </c>
      <c r="X174" s="148">
        <v>0</v>
      </c>
      <c r="Y174" s="148">
        <f>$X$174*$K$174</f>
        <v>0</v>
      </c>
      <c r="Z174" s="148">
        <v>0</v>
      </c>
      <c r="AA174" s="149">
        <f>$Z$174*$K$174</f>
        <v>0</v>
      </c>
      <c r="AR174" s="6" t="s">
        <v>224</v>
      </c>
      <c r="AT174" s="6" t="s">
        <v>165</v>
      </c>
      <c r="AU174" s="6" t="s">
        <v>85</v>
      </c>
      <c r="AY174" s="6" t="s">
        <v>163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ROUND($L$174*$K$174,2)</f>
        <v>0</v>
      </c>
      <c r="BL174" s="6" t="s">
        <v>224</v>
      </c>
      <c r="BM174" s="6" t="s">
        <v>528</v>
      </c>
    </row>
    <row r="175" spans="2:65" s="6" customFormat="1" ht="15.75" customHeight="1">
      <c r="B175" s="23"/>
      <c r="C175" s="165" t="s">
        <v>314</v>
      </c>
      <c r="D175" s="165" t="s">
        <v>252</v>
      </c>
      <c r="E175" s="166" t="s">
        <v>529</v>
      </c>
      <c r="F175" s="238" t="s">
        <v>279</v>
      </c>
      <c r="G175" s="239"/>
      <c r="H175" s="239"/>
      <c r="I175" s="239"/>
      <c r="J175" s="167" t="s">
        <v>190</v>
      </c>
      <c r="K175" s="168">
        <v>3</v>
      </c>
      <c r="L175" s="240">
        <v>0</v>
      </c>
      <c r="M175" s="239"/>
      <c r="N175" s="241">
        <f>ROUND($L$175*$K$175,2)</f>
        <v>0</v>
      </c>
      <c r="O175" s="231"/>
      <c r="P175" s="231"/>
      <c r="Q175" s="231"/>
      <c r="R175" s="25"/>
      <c r="T175" s="147"/>
      <c r="U175" s="31" t="s">
        <v>43</v>
      </c>
      <c r="V175" s="24"/>
      <c r="W175" s="148">
        <f>$V$175*$K$175</f>
        <v>0</v>
      </c>
      <c r="X175" s="148">
        <v>0.006</v>
      </c>
      <c r="Y175" s="148">
        <f>$X$175*$K$175</f>
        <v>0.018000000000000002</v>
      </c>
      <c r="Z175" s="148">
        <v>0</v>
      </c>
      <c r="AA175" s="149">
        <f>$Z$175*$K$175</f>
        <v>0</v>
      </c>
      <c r="AR175" s="6" t="s">
        <v>255</v>
      </c>
      <c r="AT175" s="6" t="s">
        <v>252</v>
      </c>
      <c r="AU175" s="6" t="s">
        <v>85</v>
      </c>
      <c r="AY175" s="6" t="s">
        <v>163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224</v>
      </c>
      <c r="BM175" s="6" t="s">
        <v>530</v>
      </c>
    </row>
    <row r="176" spans="2:65" s="6" customFormat="1" ht="15.75" customHeight="1">
      <c r="B176" s="23"/>
      <c r="C176" s="165" t="s">
        <v>318</v>
      </c>
      <c r="D176" s="165" t="s">
        <v>252</v>
      </c>
      <c r="E176" s="166" t="s">
        <v>262</v>
      </c>
      <c r="F176" s="238" t="s">
        <v>275</v>
      </c>
      <c r="G176" s="239"/>
      <c r="H176" s="239"/>
      <c r="I176" s="239"/>
      <c r="J176" s="167" t="s">
        <v>190</v>
      </c>
      <c r="K176" s="168">
        <v>7</v>
      </c>
      <c r="L176" s="240">
        <v>0</v>
      </c>
      <c r="M176" s="239"/>
      <c r="N176" s="241">
        <f>ROUND($L$176*$K$176,2)</f>
        <v>0</v>
      </c>
      <c r="O176" s="231"/>
      <c r="P176" s="231"/>
      <c r="Q176" s="231"/>
      <c r="R176" s="25"/>
      <c r="T176" s="147"/>
      <c r="U176" s="31" t="s">
        <v>43</v>
      </c>
      <c r="V176" s="24"/>
      <c r="W176" s="148">
        <f>$V$176*$K$176</f>
        <v>0</v>
      </c>
      <c r="X176" s="148">
        <v>0.006</v>
      </c>
      <c r="Y176" s="148">
        <f>$X$176*$K$176</f>
        <v>0.042</v>
      </c>
      <c r="Z176" s="148">
        <v>0</v>
      </c>
      <c r="AA176" s="149">
        <f>$Z$176*$K$176</f>
        <v>0</v>
      </c>
      <c r="AR176" s="6" t="s">
        <v>255</v>
      </c>
      <c r="AT176" s="6" t="s">
        <v>252</v>
      </c>
      <c r="AU176" s="6" t="s">
        <v>85</v>
      </c>
      <c r="AY176" s="6" t="s">
        <v>163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ROUND($L$176*$K$176,2)</f>
        <v>0</v>
      </c>
      <c r="BL176" s="6" t="s">
        <v>224</v>
      </c>
      <c r="BM176" s="6" t="s">
        <v>531</v>
      </c>
    </row>
    <row r="177" spans="2:65" s="6" customFormat="1" ht="15.75" customHeight="1">
      <c r="B177" s="23"/>
      <c r="C177" s="165" t="s">
        <v>298</v>
      </c>
      <c r="D177" s="165" t="s">
        <v>252</v>
      </c>
      <c r="E177" s="166" t="s">
        <v>266</v>
      </c>
      <c r="F177" s="238" t="s">
        <v>532</v>
      </c>
      <c r="G177" s="239"/>
      <c r="H177" s="239"/>
      <c r="I177" s="239"/>
      <c r="J177" s="167" t="s">
        <v>190</v>
      </c>
      <c r="K177" s="168">
        <v>3</v>
      </c>
      <c r="L177" s="240">
        <v>0</v>
      </c>
      <c r="M177" s="239"/>
      <c r="N177" s="241">
        <f>ROUND($L$177*$K$177,2)</f>
        <v>0</v>
      </c>
      <c r="O177" s="231"/>
      <c r="P177" s="231"/>
      <c r="Q177" s="231"/>
      <c r="R177" s="25"/>
      <c r="T177" s="147"/>
      <c r="U177" s="31" t="s">
        <v>43</v>
      </c>
      <c r="V177" s="24"/>
      <c r="W177" s="148">
        <f>$V$177*$K$177</f>
        <v>0</v>
      </c>
      <c r="X177" s="148">
        <v>0.006</v>
      </c>
      <c r="Y177" s="148">
        <f>$X$177*$K$177</f>
        <v>0.018000000000000002</v>
      </c>
      <c r="Z177" s="148">
        <v>0</v>
      </c>
      <c r="AA177" s="149">
        <f>$Z$177*$K$177</f>
        <v>0</v>
      </c>
      <c r="AR177" s="6" t="s">
        <v>255</v>
      </c>
      <c r="AT177" s="6" t="s">
        <v>252</v>
      </c>
      <c r="AU177" s="6" t="s">
        <v>85</v>
      </c>
      <c r="AY177" s="6" t="s">
        <v>163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224</v>
      </c>
      <c r="BM177" s="6" t="s">
        <v>533</v>
      </c>
    </row>
    <row r="178" spans="2:65" s="6" customFormat="1" ht="15.75" customHeight="1">
      <c r="B178" s="23"/>
      <c r="C178" s="165" t="s">
        <v>378</v>
      </c>
      <c r="D178" s="165" t="s">
        <v>252</v>
      </c>
      <c r="E178" s="166" t="s">
        <v>270</v>
      </c>
      <c r="F178" s="238" t="s">
        <v>271</v>
      </c>
      <c r="G178" s="239"/>
      <c r="H178" s="239"/>
      <c r="I178" s="239"/>
      <c r="J178" s="167" t="s">
        <v>190</v>
      </c>
      <c r="K178" s="168">
        <v>1</v>
      </c>
      <c r="L178" s="240">
        <v>0</v>
      </c>
      <c r="M178" s="239"/>
      <c r="N178" s="241">
        <f>ROUND($L$178*$K$178,2)</f>
        <v>0</v>
      </c>
      <c r="O178" s="231"/>
      <c r="P178" s="231"/>
      <c r="Q178" s="231"/>
      <c r="R178" s="25"/>
      <c r="T178" s="147"/>
      <c r="U178" s="31" t="s">
        <v>43</v>
      </c>
      <c r="V178" s="24"/>
      <c r="W178" s="148">
        <f>$V$178*$K$178</f>
        <v>0</v>
      </c>
      <c r="X178" s="148">
        <v>0.006</v>
      </c>
      <c r="Y178" s="148">
        <f>$X$178*$K$178</f>
        <v>0.006</v>
      </c>
      <c r="Z178" s="148">
        <v>0</v>
      </c>
      <c r="AA178" s="149">
        <f>$Z$178*$K$178</f>
        <v>0</v>
      </c>
      <c r="AR178" s="6" t="s">
        <v>255</v>
      </c>
      <c r="AT178" s="6" t="s">
        <v>252</v>
      </c>
      <c r="AU178" s="6" t="s">
        <v>85</v>
      </c>
      <c r="AY178" s="6" t="s">
        <v>163</v>
      </c>
      <c r="BE178" s="93">
        <f>IF($U$178="základní",$N$178,0)</f>
        <v>0</v>
      </c>
      <c r="BF178" s="93">
        <f>IF($U$178="snížená",$N$178,0)</f>
        <v>0</v>
      </c>
      <c r="BG178" s="93">
        <f>IF($U$178="zákl. přenesená",$N$178,0)</f>
        <v>0</v>
      </c>
      <c r="BH178" s="93">
        <f>IF($U$178="sníž. přenesená",$N$178,0)</f>
        <v>0</v>
      </c>
      <c r="BI178" s="93">
        <f>IF($U$178="nulová",$N$178,0)</f>
        <v>0</v>
      </c>
      <c r="BJ178" s="6" t="s">
        <v>22</v>
      </c>
      <c r="BK178" s="93">
        <f>ROUND($L$178*$K$178,2)</f>
        <v>0</v>
      </c>
      <c r="BL178" s="6" t="s">
        <v>224</v>
      </c>
      <c r="BM178" s="6" t="s">
        <v>534</v>
      </c>
    </row>
    <row r="179" spans="2:65" s="6" customFormat="1" ht="15.75" customHeight="1">
      <c r="B179" s="23"/>
      <c r="C179" s="165" t="s">
        <v>306</v>
      </c>
      <c r="D179" s="165" t="s">
        <v>252</v>
      </c>
      <c r="E179" s="166" t="s">
        <v>282</v>
      </c>
      <c r="F179" s="238" t="s">
        <v>283</v>
      </c>
      <c r="G179" s="239"/>
      <c r="H179" s="239"/>
      <c r="I179" s="239"/>
      <c r="J179" s="167" t="s">
        <v>190</v>
      </c>
      <c r="K179" s="168">
        <v>2</v>
      </c>
      <c r="L179" s="240">
        <v>0</v>
      </c>
      <c r="M179" s="239"/>
      <c r="N179" s="241">
        <f>ROUND($L$179*$K$179,2)</f>
        <v>0</v>
      </c>
      <c r="O179" s="231"/>
      <c r="P179" s="231"/>
      <c r="Q179" s="231"/>
      <c r="R179" s="25"/>
      <c r="T179" s="147"/>
      <c r="U179" s="31" t="s">
        <v>43</v>
      </c>
      <c r="V179" s="24"/>
      <c r="W179" s="148">
        <f>$V$179*$K$179</f>
        <v>0</v>
      </c>
      <c r="X179" s="148">
        <v>0.006</v>
      </c>
      <c r="Y179" s="148">
        <f>$X$179*$K$179</f>
        <v>0.012</v>
      </c>
      <c r="Z179" s="148">
        <v>0</v>
      </c>
      <c r="AA179" s="149">
        <f>$Z$179*$K$179</f>
        <v>0</v>
      </c>
      <c r="AR179" s="6" t="s">
        <v>255</v>
      </c>
      <c r="AT179" s="6" t="s">
        <v>252</v>
      </c>
      <c r="AU179" s="6" t="s">
        <v>85</v>
      </c>
      <c r="AY179" s="6" t="s">
        <v>163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224</v>
      </c>
      <c r="BM179" s="6" t="s">
        <v>535</v>
      </c>
    </row>
    <row r="180" spans="2:65" s="6" customFormat="1" ht="15.75" customHeight="1">
      <c r="B180" s="23"/>
      <c r="C180" s="165" t="s">
        <v>310</v>
      </c>
      <c r="D180" s="165" t="s">
        <v>252</v>
      </c>
      <c r="E180" s="166" t="s">
        <v>286</v>
      </c>
      <c r="F180" s="238" t="s">
        <v>287</v>
      </c>
      <c r="G180" s="239"/>
      <c r="H180" s="239"/>
      <c r="I180" s="239"/>
      <c r="J180" s="167" t="s">
        <v>190</v>
      </c>
      <c r="K180" s="168">
        <v>3</v>
      </c>
      <c r="L180" s="240">
        <v>0</v>
      </c>
      <c r="M180" s="239"/>
      <c r="N180" s="241">
        <f>ROUND($L$180*$K$180,2)</f>
        <v>0</v>
      </c>
      <c r="O180" s="231"/>
      <c r="P180" s="231"/>
      <c r="Q180" s="231"/>
      <c r="R180" s="25"/>
      <c r="T180" s="147"/>
      <c r="U180" s="31" t="s">
        <v>43</v>
      </c>
      <c r="V180" s="24"/>
      <c r="W180" s="148">
        <f>$V$180*$K$180</f>
        <v>0</v>
      </c>
      <c r="X180" s="148">
        <v>0.006</v>
      </c>
      <c r="Y180" s="148">
        <f>$X$180*$K$180</f>
        <v>0.018000000000000002</v>
      </c>
      <c r="Z180" s="148">
        <v>0</v>
      </c>
      <c r="AA180" s="149">
        <f>$Z$180*$K$180</f>
        <v>0</v>
      </c>
      <c r="AR180" s="6" t="s">
        <v>255</v>
      </c>
      <c r="AT180" s="6" t="s">
        <v>252</v>
      </c>
      <c r="AU180" s="6" t="s">
        <v>85</v>
      </c>
      <c r="AY180" s="6" t="s">
        <v>163</v>
      </c>
      <c r="BE180" s="93">
        <f>IF($U$180="základní",$N$180,0)</f>
        <v>0</v>
      </c>
      <c r="BF180" s="93">
        <f>IF($U$180="snížená",$N$180,0)</f>
        <v>0</v>
      </c>
      <c r="BG180" s="93">
        <f>IF($U$180="zákl. přenesená",$N$180,0)</f>
        <v>0</v>
      </c>
      <c r="BH180" s="93">
        <f>IF($U$180="sníž. přenesená",$N$180,0)</f>
        <v>0</v>
      </c>
      <c r="BI180" s="93">
        <f>IF($U$180="nulová",$N$180,0)</f>
        <v>0</v>
      </c>
      <c r="BJ180" s="6" t="s">
        <v>22</v>
      </c>
      <c r="BK180" s="93">
        <f>ROUND($L$180*$K$180,2)</f>
        <v>0</v>
      </c>
      <c r="BL180" s="6" t="s">
        <v>224</v>
      </c>
      <c r="BM180" s="6" t="s">
        <v>536</v>
      </c>
    </row>
    <row r="181" spans="2:65" s="6" customFormat="1" ht="39" customHeight="1">
      <c r="B181" s="23"/>
      <c r="C181" s="143" t="s">
        <v>362</v>
      </c>
      <c r="D181" s="143" t="s">
        <v>165</v>
      </c>
      <c r="E181" s="144" t="s">
        <v>290</v>
      </c>
      <c r="F181" s="230" t="s">
        <v>291</v>
      </c>
      <c r="G181" s="231"/>
      <c r="H181" s="231"/>
      <c r="I181" s="231"/>
      <c r="J181" s="145" t="s">
        <v>292</v>
      </c>
      <c r="K181" s="146">
        <v>1</v>
      </c>
      <c r="L181" s="232">
        <v>0</v>
      </c>
      <c r="M181" s="231"/>
      <c r="N181" s="233">
        <f>ROUND($L$181*$K$181,2)</f>
        <v>0</v>
      </c>
      <c r="O181" s="231"/>
      <c r="P181" s="231"/>
      <c r="Q181" s="231"/>
      <c r="R181" s="25"/>
      <c r="T181" s="147"/>
      <c r="U181" s="31" t="s">
        <v>43</v>
      </c>
      <c r="V181" s="24"/>
      <c r="W181" s="148">
        <f>$V$181*$K$181</f>
        <v>0</v>
      </c>
      <c r="X181" s="148">
        <v>0</v>
      </c>
      <c r="Y181" s="148">
        <f>$X$181*$K$181</f>
        <v>0</v>
      </c>
      <c r="Z181" s="148">
        <v>0</v>
      </c>
      <c r="AA181" s="149">
        <f>$Z$181*$K$181</f>
        <v>0</v>
      </c>
      <c r="AR181" s="6" t="s">
        <v>224</v>
      </c>
      <c r="AT181" s="6" t="s">
        <v>165</v>
      </c>
      <c r="AU181" s="6" t="s">
        <v>85</v>
      </c>
      <c r="AY181" s="6" t="s">
        <v>163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22</v>
      </c>
      <c r="BK181" s="93">
        <f>ROUND($L$181*$K$181,2)</f>
        <v>0</v>
      </c>
      <c r="BL181" s="6" t="s">
        <v>224</v>
      </c>
      <c r="BM181" s="6" t="s">
        <v>537</v>
      </c>
    </row>
    <row r="182" spans="2:65" s="6" customFormat="1" ht="15.75" customHeight="1">
      <c r="B182" s="23"/>
      <c r="C182" s="143" t="s">
        <v>302</v>
      </c>
      <c r="D182" s="143" t="s">
        <v>165</v>
      </c>
      <c r="E182" s="144" t="s">
        <v>295</v>
      </c>
      <c r="F182" s="230" t="s">
        <v>296</v>
      </c>
      <c r="G182" s="231"/>
      <c r="H182" s="231"/>
      <c r="I182" s="231"/>
      <c r="J182" s="145" t="s">
        <v>292</v>
      </c>
      <c r="K182" s="146">
        <v>1</v>
      </c>
      <c r="L182" s="232">
        <v>0</v>
      </c>
      <c r="M182" s="231"/>
      <c r="N182" s="233">
        <f>ROUND($L$182*$K$182,2)</f>
        <v>0</v>
      </c>
      <c r="O182" s="231"/>
      <c r="P182" s="231"/>
      <c r="Q182" s="231"/>
      <c r="R182" s="25"/>
      <c r="T182" s="147"/>
      <c r="U182" s="31" t="s">
        <v>43</v>
      </c>
      <c r="V182" s="24"/>
      <c r="W182" s="148">
        <f>$V$182*$K$182</f>
        <v>0</v>
      </c>
      <c r="X182" s="148">
        <v>0</v>
      </c>
      <c r="Y182" s="148">
        <f>$X$182*$K$182</f>
        <v>0</v>
      </c>
      <c r="Z182" s="148">
        <v>0</v>
      </c>
      <c r="AA182" s="149">
        <f>$Z$182*$K$182</f>
        <v>0</v>
      </c>
      <c r="AR182" s="6" t="s">
        <v>224</v>
      </c>
      <c r="AT182" s="6" t="s">
        <v>165</v>
      </c>
      <c r="AU182" s="6" t="s">
        <v>85</v>
      </c>
      <c r="AY182" s="6" t="s">
        <v>163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ROUND($L$182*$K$182,2)</f>
        <v>0</v>
      </c>
      <c r="BL182" s="6" t="s">
        <v>224</v>
      </c>
      <c r="BM182" s="6" t="s">
        <v>538</v>
      </c>
    </row>
    <row r="183" spans="2:63" s="132" customFormat="1" ht="30.75" customHeight="1">
      <c r="B183" s="133"/>
      <c r="C183" s="134"/>
      <c r="D183" s="142" t="s">
        <v>123</v>
      </c>
      <c r="E183" s="142"/>
      <c r="F183" s="142"/>
      <c r="G183" s="142"/>
      <c r="H183" s="142"/>
      <c r="I183" s="142"/>
      <c r="J183" s="142"/>
      <c r="K183" s="142"/>
      <c r="L183" s="142"/>
      <c r="M183" s="142"/>
      <c r="N183" s="246">
        <f>$BK$183</f>
        <v>0</v>
      </c>
      <c r="O183" s="245"/>
      <c r="P183" s="245"/>
      <c r="Q183" s="245"/>
      <c r="R183" s="136"/>
      <c r="T183" s="137"/>
      <c r="U183" s="134"/>
      <c r="V183" s="134"/>
      <c r="W183" s="138">
        <f>SUM($W$184:$W$191)</f>
        <v>0</v>
      </c>
      <c r="X183" s="134"/>
      <c r="Y183" s="138">
        <f>SUM($Y$184:$Y$191)</f>
        <v>0.022037999999999995</v>
      </c>
      <c r="Z183" s="134"/>
      <c r="AA183" s="139">
        <f>SUM($AA$184:$AA$191)</f>
        <v>0</v>
      </c>
      <c r="AR183" s="140" t="s">
        <v>85</v>
      </c>
      <c r="AT183" s="140" t="s">
        <v>77</v>
      </c>
      <c r="AU183" s="140" t="s">
        <v>22</v>
      </c>
      <c r="AY183" s="140" t="s">
        <v>163</v>
      </c>
      <c r="BK183" s="141">
        <f>SUM($BK$184:$BK$191)</f>
        <v>0</v>
      </c>
    </row>
    <row r="184" spans="2:65" s="6" customFormat="1" ht="27" customHeight="1">
      <c r="B184" s="23"/>
      <c r="C184" s="143" t="s">
        <v>9</v>
      </c>
      <c r="D184" s="143" t="s">
        <v>165</v>
      </c>
      <c r="E184" s="144" t="s">
        <v>299</v>
      </c>
      <c r="F184" s="230" t="s">
        <v>300</v>
      </c>
      <c r="G184" s="231"/>
      <c r="H184" s="231"/>
      <c r="I184" s="231"/>
      <c r="J184" s="145" t="s">
        <v>177</v>
      </c>
      <c r="K184" s="146">
        <v>6</v>
      </c>
      <c r="L184" s="232">
        <v>0</v>
      </c>
      <c r="M184" s="231"/>
      <c r="N184" s="233">
        <f>ROUND($L$184*$K$184,2)</f>
        <v>0</v>
      </c>
      <c r="O184" s="231"/>
      <c r="P184" s="231"/>
      <c r="Q184" s="231"/>
      <c r="R184" s="25"/>
      <c r="T184" s="147"/>
      <c r="U184" s="31" t="s">
        <v>43</v>
      </c>
      <c r="V184" s="24"/>
      <c r="W184" s="148">
        <f>$V$184*$K$184</f>
        <v>0</v>
      </c>
      <c r="X184" s="148">
        <v>0</v>
      </c>
      <c r="Y184" s="148">
        <f>$X$184*$K$184</f>
        <v>0</v>
      </c>
      <c r="Z184" s="148">
        <v>0</v>
      </c>
      <c r="AA184" s="149">
        <f>$Z$184*$K$184</f>
        <v>0</v>
      </c>
      <c r="AR184" s="6" t="s">
        <v>224</v>
      </c>
      <c r="AT184" s="6" t="s">
        <v>165</v>
      </c>
      <c r="AU184" s="6" t="s">
        <v>85</v>
      </c>
      <c r="AY184" s="6" t="s">
        <v>163</v>
      </c>
      <c r="BE184" s="93">
        <f>IF($U$184="základní",$N$184,0)</f>
        <v>0</v>
      </c>
      <c r="BF184" s="93">
        <f>IF($U$184="snížená",$N$184,0)</f>
        <v>0</v>
      </c>
      <c r="BG184" s="93">
        <f>IF($U$184="zákl. přenesená",$N$184,0)</f>
        <v>0</v>
      </c>
      <c r="BH184" s="93">
        <f>IF($U$184="sníž. přenesená",$N$184,0)</f>
        <v>0</v>
      </c>
      <c r="BI184" s="93">
        <f>IF($U$184="nulová",$N$184,0)</f>
        <v>0</v>
      </c>
      <c r="BJ184" s="6" t="s">
        <v>22</v>
      </c>
      <c r="BK184" s="93">
        <f>ROUND($L$184*$K$184,2)</f>
        <v>0</v>
      </c>
      <c r="BL184" s="6" t="s">
        <v>224</v>
      </c>
      <c r="BM184" s="6" t="s">
        <v>539</v>
      </c>
    </row>
    <row r="185" spans="2:65" s="6" customFormat="1" ht="15.75" customHeight="1">
      <c r="B185" s="23"/>
      <c r="C185" s="165" t="s">
        <v>224</v>
      </c>
      <c r="D185" s="165" t="s">
        <v>252</v>
      </c>
      <c r="E185" s="166" t="s">
        <v>303</v>
      </c>
      <c r="F185" s="238" t="s">
        <v>304</v>
      </c>
      <c r="G185" s="239"/>
      <c r="H185" s="239"/>
      <c r="I185" s="239"/>
      <c r="J185" s="167" t="s">
        <v>177</v>
      </c>
      <c r="K185" s="168">
        <v>6</v>
      </c>
      <c r="L185" s="240">
        <v>0</v>
      </c>
      <c r="M185" s="239"/>
      <c r="N185" s="241">
        <f>ROUND($L$185*$K$185,2)</f>
        <v>0</v>
      </c>
      <c r="O185" s="231"/>
      <c r="P185" s="231"/>
      <c r="Q185" s="231"/>
      <c r="R185" s="25"/>
      <c r="T185" s="147"/>
      <c r="U185" s="31" t="s">
        <v>43</v>
      </c>
      <c r="V185" s="24"/>
      <c r="W185" s="148">
        <f>$V$185*$K$185</f>
        <v>0</v>
      </c>
      <c r="X185" s="148">
        <v>0.00022</v>
      </c>
      <c r="Y185" s="148">
        <f>$X$185*$K$185</f>
        <v>0.00132</v>
      </c>
      <c r="Z185" s="148">
        <v>0</v>
      </c>
      <c r="AA185" s="149">
        <f>$Z$185*$K$185</f>
        <v>0</v>
      </c>
      <c r="AR185" s="6" t="s">
        <v>255</v>
      </c>
      <c r="AT185" s="6" t="s">
        <v>252</v>
      </c>
      <c r="AU185" s="6" t="s">
        <v>85</v>
      </c>
      <c r="AY185" s="6" t="s">
        <v>163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ROUND($L$185*$K$185,2)</f>
        <v>0</v>
      </c>
      <c r="BL185" s="6" t="s">
        <v>224</v>
      </c>
      <c r="BM185" s="6" t="s">
        <v>540</v>
      </c>
    </row>
    <row r="186" spans="2:65" s="6" customFormat="1" ht="15.75" customHeight="1">
      <c r="B186" s="23"/>
      <c r="C186" s="165" t="s">
        <v>330</v>
      </c>
      <c r="D186" s="165" t="s">
        <v>252</v>
      </c>
      <c r="E186" s="166" t="s">
        <v>541</v>
      </c>
      <c r="F186" s="238" t="s">
        <v>542</v>
      </c>
      <c r="G186" s="239"/>
      <c r="H186" s="239"/>
      <c r="I186" s="239"/>
      <c r="J186" s="167" t="s">
        <v>177</v>
      </c>
      <c r="K186" s="168">
        <v>70</v>
      </c>
      <c r="L186" s="240">
        <v>0</v>
      </c>
      <c r="M186" s="239"/>
      <c r="N186" s="241">
        <f>ROUND($L$186*$K$186,2)</f>
        <v>0</v>
      </c>
      <c r="O186" s="231"/>
      <c r="P186" s="231"/>
      <c r="Q186" s="231"/>
      <c r="R186" s="25"/>
      <c r="T186" s="147"/>
      <c r="U186" s="31" t="s">
        <v>43</v>
      </c>
      <c r="V186" s="24"/>
      <c r="W186" s="148">
        <f>$V$186*$K$186</f>
        <v>0</v>
      </c>
      <c r="X186" s="148">
        <v>0.00026</v>
      </c>
      <c r="Y186" s="148">
        <f>$X$186*$K$186</f>
        <v>0.018199999999999997</v>
      </c>
      <c r="Z186" s="148">
        <v>0</v>
      </c>
      <c r="AA186" s="149">
        <f>$Z$186*$K$186</f>
        <v>0</v>
      </c>
      <c r="AR186" s="6" t="s">
        <v>255</v>
      </c>
      <c r="AT186" s="6" t="s">
        <v>252</v>
      </c>
      <c r="AU186" s="6" t="s">
        <v>85</v>
      </c>
      <c r="AY186" s="6" t="s">
        <v>163</v>
      </c>
      <c r="BE186" s="93">
        <f>IF($U$186="základní",$N$186,0)</f>
        <v>0</v>
      </c>
      <c r="BF186" s="93">
        <f>IF($U$186="snížená",$N$186,0)</f>
        <v>0</v>
      </c>
      <c r="BG186" s="93">
        <f>IF($U$186="zákl. přenesená",$N$186,0)</f>
        <v>0</v>
      </c>
      <c r="BH186" s="93">
        <f>IF($U$186="sníž. přenesená",$N$186,0)</f>
        <v>0</v>
      </c>
      <c r="BI186" s="93">
        <f>IF($U$186="nulová",$N$186,0)</f>
        <v>0</v>
      </c>
      <c r="BJ186" s="6" t="s">
        <v>22</v>
      </c>
      <c r="BK186" s="93">
        <f>ROUND($L$186*$K$186,2)</f>
        <v>0</v>
      </c>
      <c r="BL186" s="6" t="s">
        <v>224</v>
      </c>
      <c r="BM186" s="6" t="s">
        <v>543</v>
      </c>
    </row>
    <row r="187" spans="2:65" s="6" customFormat="1" ht="15.75" customHeight="1">
      <c r="B187" s="23"/>
      <c r="C187" s="165" t="s">
        <v>338</v>
      </c>
      <c r="D187" s="165" t="s">
        <v>252</v>
      </c>
      <c r="E187" s="166" t="s">
        <v>544</v>
      </c>
      <c r="F187" s="238" t="s">
        <v>545</v>
      </c>
      <c r="G187" s="239"/>
      <c r="H187" s="239"/>
      <c r="I187" s="239"/>
      <c r="J187" s="167" t="s">
        <v>177</v>
      </c>
      <c r="K187" s="168">
        <v>4</v>
      </c>
      <c r="L187" s="240">
        <v>0</v>
      </c>
      <c r="M187" s="239"/>
      <c r="N187" s="241">
        <f>ROUND($L$187*$K$187,2)</f>
        <v>0</v>
      </c>
      <c r="O187" s="231"/>
      <c r="P187" s="231"/>
      <c r="Q187" s="231"/>
      <c r="R187" s="25"/>
      <c r="T187" s="147"/>
      <c r="U187" s="31" t="s">
        <v>43</v>
      </c>
      <c r="V187" s="24"/>
      <c r="W187" s="148">
        <f>$V$187*$K$187</f>
        <v>0</v>
      </c>
      <c r="X187" s="148">
        <v>0.00026</v>
      </c>
      <c r="Y187" s="148">
        <f>$X$187*$K$187</f>
        <v>0.00104</v>
      </c>
      <c r="Z187" s="148">
        <v>0</v>
      </c>
      <c r="AA187" s="149">
        <f>$Z$187*$K$187</f>
        <v>0</v>
      </c>
      <c r="AR187" s="6" t="s">
        <v>255</v>
      </c>
      <c r="AT187" s="6" t="s">
        <v>252</v>
      </c>
      <c r="AU187" s="6" t="s">
        <v>85</v>
      </c>
      <c r="AY187" s="6" t="s">
        <v>163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ROUND($L$187*$K$187,2)</f>
        <v>0</v>
      </c>
      <c r="BL187" s="6" t="s">
        <v>224</v>
      </c>
      <c r="BM187" s="6" t="s">
        <v>546</v>
      </c>
    </row>
    <row r="188" spans="2:65" s="6" customFormat="1" ht="15.75" customHeight="1">
      <c r="B188" s="23"/>
      <c r="C188" s="143" t="s">
        <v>342</v>
      </c>
      <c r="D188" s="143" t="s">
        <v>165</v>
      </c>
      <c r="E188" s="144" t="s">
        <v>307</v>
      </c>
      <c r="F188" s="230" t="s">
        <v>308</v>
      </c>
      <c r="G188" s="231"/>
      <c r="H188" s="231"/>
      <c r="I188" s="231"/>
      <c r="J188" s="145" t="s">
        <v>190</v>
      </c>
      <c r="K188" s="146">
        <v>1</v>
      </c>
      <c r="L188" s="232">
        <v>0</v>
      </c>
      <c r="M188" s="231"/>
      <c r="N188" s="233">
        <f>ROUND($L$188*$K$188,2)</f>
        <v>0</v>
      </c>
      <c r="O188" s="231"/>
      <c r="P188" s="231"/>
      <c r="Q188" s="231"/>
      <c r="R188" s="25"/>
      <c r="T188" s="147"/>
      <c r="U188" s="31" t="s">
        <v>43</v>
      </c>
      <c r="V188" s="24"/>
      <c r="W188" s="148">
        <f>$V$188*$K$188</f>
        <v>0</v>
      </c>
      <c r="X188" s="148">
        <v>0</v>
      </c>
      <c r="Y188" s="148">
        <f>$X$188*$K$188</f>
        <v>0</v>
      </c>
      <c r="Z188" s="148">
        <v>0</v>
      </c>
      <c r="AA188" s="149">
        <f>$Z$188*$K$188</f>
        <v>0</v>
      </c>
      <c r="AR188" s="6" t="s">
        <v>224</v>
      </c>
      <c r="AT188" s="6" t="s">
        <v>165</v>
      </c>
      <c r="AU188" s="6" t="s">
        <v>85</v>
      </c>
      <c r="AY188" s="6" t="s">
        <v>163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ROUND($L$188*$K$188,2)</f>
        <v>0</v>
      </c>
      <c r="BL188" s="6" t="s">
        <v>224</v>
      </c>
      <c r="BM188" s="6" t="s">
        <v>547</v>
      </c>
    </row>
    <row r="189" spans="2:65" s="6" customFormat="1" ht="15.75" customHeight="1">
      <c r="B189" s="23"/>
      <c r="C189" s="165" t="s">
        <v>346</v>
      </c>
      <c r="D189" s="165" t="s">
        <v>252</v>
      </c>
      <c r="E189" s="166" t="s">
        <v>311</v>
      </c>
      <c r="F189" s="238" t="s">
        <v>312</v>
      </c>
      <c r="G189" s="239"/>
      <c r="H189" s="239"/>
      <c r="I189" s="239"/>
      <c r="J189" s="167" t="s">
        <v>190</v>
      </c>
      <c r="K189" s="168">
        <v>1</v>
      </c>
      <c r="L189" s="240">
        <v>0</v>
      </c>
      <c r="M189" s="239"/>
      <c r="N189" s="241">
        <f>ROUND($L$189*$K$189,2)</f>
        <v>0</v>
      </c>
      <c r="O189" s="231"/>
      <c r="P189" s="231"/>
      <c r="Q189" s="231"/>
      <c r="R189" s="25"/>
      <c r="T189" s="147"/>
      <c r="U189" s="31" t="s">
        <v>43</v>
      </c>
      <c r="V189" s="24"/>
      <c r="W189" s="148">
        <f>$V$189*$K$189</f>
        <v>0</v>
      </c>
      <c r="X189" s="148">
        <v>0.000866</v>
      </c>
      <c r="Y189" s="148">
        <f>$X$189*$K$189</f>
        <v>0.000866</v>
      </c>
      <c r="Z189" s="148">
        <v>0</v>
      </c>
      <c r="AA189" s="149">
        <f>$Z$189*$K$189</f>
        <v>0</v>
      </c>
      <c r="AR189" s="6" t="s">
        <v>255</v>
      </c>
      <c r="AT189" s="6" t="s">
        <v>252</v>
      </c>
      <c r="AU189" s="6" t="s">
        <v>85</v>
      </c>
      <c r="AY189" s="6" t="s">
        <v>163</v>
      </c>
      <c r="BE189" s="93">
        <f>IF($U$189="základní",$N$189,0)</f>
        <v>0</v>
      </c>
      <c r="BF189" s="93">
        <f>IF($U$189="snížená",$N$189,0)</f>
        <v>0</v>
      </c>
      <c r="BG189" s="93">
        <f>IF($U$189="zákl. přenesená",$N$189,0)</f>
        <v>0</v>
      </c>
      <c r="BH189" s="93">
        <f>IF($U$189="sníž. přenesená",$N$189,0)</f>
        <v>0</v>
      </c>
      <c r="BI189" s="93">
        <f>IF($U$189="nulová",$N$189,0)</f>
        <v>0</v>
      </c>
      <c r="BJ189" s="6" t="s">
        <v>22</v>
      </c>
      <c r="BK189" s="93">
        <f>ROUND($L$189*$K$189,2)</f>
        <v>0</v>
      </c>
      <c r="BL189" s="6" t="s">
        <v>224</v>
      </c>
      <c r="BM189" s="6" t="s">
        <v>548</v>
      </c>
    </row>
    <row r="190" spans="2:65" s="6" customFormat="1" ht="15.75" customHeight="1">
      <c r="B190" s="23"/>
      <c r="C190" s="143" t="s">
        <v>549</v>
      </c>
      <c r="D190" s="143" t="s">
        <v>165</v>
      </c>
      <c r="E190" s="144" t="s">
        <v>315</v>
      </c>
      <c r="F190" s="230" t="s">
        <v>316</v>
      </c>
      <c r="G190" s="231"/>
      <c r="H190" s="231"/>
      <c r="I190" s="231"/>
      <c r="J190" s="145" t="s">
        <v>190</v>
      </c>
      <c r="K190" s="146">
        <v>17</v>
      </c>
      <c r="L190" s="232">
        <v>0</v>
      </c>
      <c r="M190" s="231"/>
      <c r="N190" s="233">
        <f>ROUND($L$190*$K$190,2)</f>
        <v>0</v>
      </c>
      <c r="O190" s="231"/>
      <c r="P190" s="231"/>
      <c r="Q190" s="231"/>
      <c r="R190" s="25"/>
      <c r="T190" s="147"/>
      <c r="U190" s="31" t="s">
        <v>43</v>
      </c>
      <c r="V190" s="24"/>
      <c r="W190" s="148">
        <f>$V$190*$K$190</f>
        <v>0</v>
      </c>
      <c r="X190" s="148">
        <v>0</v>
      </c>
      <c r="Y190" s="148">
        <f>$X$190*$K$190</f>
        <v>0</v>
      </c>
      <c r="Z190" s="148">
        <v>0</v>
      </c>
      <c r="AA190" s="149">
        <f>$Z$190*$K$190</f>
        <v>0</v>
      </c>
      <c r="AR190" s="6" t="s">
        <v>224</v>
      </c>
      <c r="AT190" s="6" t="s">
        <v>165</v>
      </c>
      <c r="AU190" s="6" t="s">
        <v>85</v>
      </c>
      <c r="AY190" s="6" t="s">
        <v>163</v>
      </c>
      <c r="BE190" s="93">
        <f>IF($U$190="základní",$N$190,0)</f>
        <v>0</v>
      </c>
      <c r="BF190" s="93">
        <f>IF($U$190="snížená",$N$190,0)</f>
        <v>0</v>
      </c>
      <c r="BG190" s="93">
        <f>IF($U$190="zákl. přenesená",$N$190,0)</f>
        <v>0</v>
      </c>
      <c r="BH190" s="93">
        <f>IF($U$190="sníž. přenesená",$N$190,0)</f>
        <v>0</v>
      </c>
      <c r="BI190" s="93">
        <f>IF($U$190="nulová",$N$190,0)</f>
        <v>0</v>
      </c>
      <c r="BJ190" s="6" t="s">
        <v>22</v>
      </c>
      <c r="BK190" s="93">
        <f>ROUND($L$190*$K$190,2)</f>
        <v>0</v>
      </c>
      <c r="BL190" s="6" t="s">
        <v>224</v>
      </c>
      <c r="BM190" s="6" t="s">
        <v>550</v>
      </c>
    </row>
    <row r="191" spans="2:65" s="6" customFormat="1" ht="15.75" customHeight="1">
      <c r="B191" s="23"/>
      <c r="C191" s="165" t="s">
        <v>450</v>
      </c>
      <c r="D191" s="165" t="s">
        <v>252</v>
      </c>
      <c r="E191" s="166" t="s">
        <v>319</v>
      </c>
      <c r="F191" s="238" t="s">
        <v>551</v>
      </c>
      <c r="G191" s="239"/>
      <c r="H191" s="239"/>
      <c r="I191" s="239"/>
      <c r="J191" s="167" t="s">
        <v>190</v>
      </c>
      <c r="K191" s="168">
        <v>17</v>
      </c>
      <c r="L191" s="240">
        <v>0</v>
      </c>
      <c r="M191" s="239"/>
      <c r="N191" s="241">
        <f>ROUND($L$191*$K$191,2)</f>
        <v>0</v>
      </c>
      <c r="O191" s="231"/>
      <c r="P191" s="231"/>
      <c r="Q191" s="231"/>
      <c r="R191" s="25"/>
      <c r="T191" s="147"/>
      <c r="U191" s="31" t="s">
        <v>43</v>
      </c>
      <c r="V191" s="24"/>
      <c r="W191" s="148">
        <f>$V$191*$K$191</f>
        <v>0</v>
      </c>
      <c r="X191" s="148">
        <v>3.6E-05</v>
      </c>
      <c r="Y191" s="148">
        <f>$X$191*$K$191</f>
        <v>0.000612</v>
      </c>
      <c r="Z191" s="148">
        <v>0</v>
      </c>
      <c r="AA191" s="149">
        <f>$Z$191*$K$191</f>
        <v>0</v>
      </c>
      <c r="AR191" s="6" t="s">
        <v>255</v>
      </c>
      <c r="AT191" s="6" t="s">
        <v>252</v>
      </c>
      <c r="AU191" s="6" t="s">
        <v>85</v>
      </c>
      <c r="AY191" s="6" t="s">
        <v>163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22</v>
      </c>
      <c r="BK191" s="93">
        <f>ROUND($L$191*$K$191,2)</f>
        <v>0</v>
      </c>
      <c r="BL191" s="6" t="s">
        <v>224</v>
      </c>
      <c r="BM191" s="6" t="s">
        <v>552</v>
      </c>
    </row>
    <row r="192" spans="2:63" s="132" customFormat="1" ht="30.75" customHeight="1">
      <c r="B192" s="133"/>
      <c r="C192" s="134"/>
      <c r="D192" s="142" t="s">
        <v>124</v>
      </c>
      <c r="E192" s="142"/>
      <c r="F192" s="142"/>
      <c r="G192" s="142"/>
      <c r="H192" s="142"/>
      <c r="I192" s="142"/>
      <c r="J192" s="142"/>
      <c r="K192" s="142"/>
      <c r="L192" s="142"/>
      <c r="M192" s="142"/>
      <c r="N192" s="246">
        <f>$BK$192</f>
        <v>0</v>
      </c>
      <c r="O192" s="245"/>
      <c r="P192" s="245"/>
      <c r="Q192" s="245"/>
      <c r="R192" s="136"/>
      <c r="T192" s="137"/>
      <c r="U192" s="134"/>
      <c r="V192" s="134"/>
      <c r="W192" s="138">
        <f>SUM($W$193:$W$200)</f>
        <v>0</v>
      </c>
      <c r="X192" s="134"/>
      <c r="Y192" s="138">
        <f>SUM($Y$193:$Y$200)</f>
        <v>0.089705</v>
      </c>
      <c r="Z192" s="134"/>
      <c r="AA192" s="139">
        <f>SUM($AA$193:$AA$200)</f>
        <v>0</v>
      </c>
      <c r="AR192" s="140" t="s">
        <v>85</v>
      </c>
      <c r="AT192" s="140" t="s">
        <v>77</v>
      </c>
      <c r="AU192" s="140" t="s">
        <v>22</v>
      </c>
      <c r="AY192" s="140" t="s">
        <v>163</v>
      </c>
      <c r="BK192" s="141">
        <f>SUM($BK$193:$BK$200)</f>
        <v>0</v>
      </c>
    </row>
    <row r="193" spans="2:65" s="6" customFormat="1" ht="27" customHeight="1">
      <c r="B193" s="23"/>
      <c r="C193" s="143" t="s">
        <v>553</v>
      </c>
      <c r="D193" s="143" t="s">
        <v>165</v>
      </c>
      <c r="E193" s="144" t="s">
        <v>554</v>
      </c>
      <c r="F193" s="230" t="s">
        <v>555</v>
      </c>
      <c r="G193" s="231"/>
      <c r="H193" s="231"/>
      <c r="I193" s="231"/>
      <c r="J193" s="145" t="s">
        <v>177</v>
      </c>
      <c r="K193" s="146">
        <v>10</v>
      </c>
      <c r="L193" s="232">
        <v>0</v>
      </c>
      <c r="M193" s="231"/>
      <c r="N193" s="233">
        <f>ROUND($L$193*$K$193,2)</f>
        <v>0</v>
      </c>
      <c r="O193" s="231"/>
      <c r="P193" s="231"/>
      <c r="Q193" s="231"/>
      <c r="R193" s="25"/>
      <c r="T193" s="147"/>
      <c r="U193" s="31" t="s">
        <v>43</v>
      </c>
      <c r="V193" s="24"/>
      <c r="W193" s="148">
        <f>$V$193*$K$193</f>
        <v>0</v>
      </c>
      <c r="X193" s="148">
        <v>0</v>
      </c>
      <c r="Y193" s="148">
        <f>$X$193*$K$193</f>
        <v>0</v>
      </c>
      <c r="Z193" s="148">
        <v>0</v>
      </c>
      <c r="AA193" s="149">
        <f>$Z$193*$K$193</f>
        <v>0</v>
      </c>
      <c r="AR193" s="6" t="s">
        <v>487</v>
      </c>
      <c r="AT193" s="6" t="s">
        <v>165</v>
      </c>
      <c r="AU193" s="6" t="s">
        <v>85</v>
      </c>
      <c r="AY193" s="6" t="s">
        <v>163</v>
      </c>
      <c r="BE193" s="93">
        <f>IF($U$193="základní",$N$193,0)</f>
        <v>0</v>
      </c>
      <c r="BF193" s="93">
        <f>IF($U$193="snížená",$N$193,0)</f>
        <v>0</v>
      </c>
      <c r="BG193" s="93">
        <f>IF($U$193="zákl. přenesená",$N$193,0)</f>
        <v>0</v>
      </c>
      <c r="BH193" s="93">
        <f>IF($U$193="sníž. přenesená",$N$193,0)</f>
        <v>0</v>
      </c>
      <c r="BI193" s="93">
        <f>IF($U$193="nulová",$N$193,0)</f>
        <v>0</v>
      </c>
      <c r="BJ193" s="6" t="s">
        <v>22</v>
      </c>
      <c r="BK193" s="93">
        <f>ROUND($L$193*$K$193,2)</f>
        <v>0</v>
      </c>
      <c r="BL193" s="6" t="s">
        <v>487</v>
      </c>
      <c r="BM193" s="6" t="s">
        <v>556</v>
      </c>
    </row>
    <row r="194" spans="2:65" s="6" customFormat="1" ht="15.75" customHeight="1">
      <c r="B194" s="23"/>
      <c r="C194" s="165" t="s">
        <v>557</v>
      </c>
      <c r="D194" s="165" t="s">
        <v>252</v>
      </c>
      <c r="E194" s="166" t="s">
        <v>558</v>
      </c>
      <c r="F194" s="238" t="s">
        <v>559</v>
      </c>
      <c r="G194" s="239"/>
      <c r="H194" s="239"/>
      <c r="I194" s="239"/>
      <c r="J194" s="167" t="s">
        <v>177</v>
      </c>
      <c r="K194" s="168">
        <v>10</v>
      </c>
      <c r="L194" s="240">
        <v>0</v>
      </c>
      <c r="M194" s="239"/>
      <c r="N194" s="241">
        <f>ROUND($L$194*$K$194,2)</f>
        <v>0</v>
      </c>
      <c r="O194" s="231"/>
      <c r="P194" s="231"/>
      <c r="Q194" s="231"/>
      <c r="R194" s="25"/>
      <c r="T194" s="147"/>
      <c r="U194" s="31" t="s">
        <v>43</v>
      </c>
      <c r="V194" s="24"/>
      <c r="W194" s="148">
        <f>$V$194*$K$194</f>
        <v>0</v>
      </c>
      <c r="X194" s="148">
        <v>0.000241</v>
      </c>
      <c r="Y194" s="148">
        <f>$X$194*$K$194</f>
        <v>0.00241</v>
      </c>
      <c r="Z194" s="148">
        <v>0</v>
      </c>
      <c r="AA194" s="149">
        <f>$Z$194*$K$194</f>
        <v>0</v>
      </c>
      <c r="AR194" s="6" t="s">
        <v>487</v>
      </c>
      <c r="AT194" s="6" t="s">
        <v>252</v>
      </c>
      <c r="AU194" s="6" t="s">
        <v>85</v>
      </c>
      <c r="AY194" s="6" t="s">
        <v>163</v>
      </c>
      <c r="BE194" s="93">
        <f>IF($U$194="základní",$N$194,0)</f>
        <v>0</v>
      </c>
      <c r="BF194" s="93">
        <f>IF($U$194="snížená",$N$194,0)</f>
        <v>0</v>
      </c>
      <c r="BG194" s="93">
        <f>IF($U$194="zákl. přenesená",$N$194,0)</f>
        <v>0</v>
      </c>
      <c r="BH194" s="93">
        <f>IF($U$194="sníž. přenesená",$N$194,0)</f>
        <v>0</v>
      </c>
      <c r="BI194" s="93">
        <f>IF($U$194="nulová",$N$194,0)</f>
        <v>0</v>
      </c>
      <c r="BJ194" s="6" t="s">
        <v>22</v>
      </c>
      <c r="BK194" s="93">
        <f>ROUND($L$194*$K$194,2)</f>
        <v>0</v>
      </c>
      <c r="BL194" s="6" t="s">
        <v>487</v>
      </c>
      <c r="BM194" s="6" t="s">
        <v>560</v>
      </c>
    </row>
    <row r="195" spans="2:65" s="6" customFormat="1" ht="27" customHeight="1">
      <c r="B195" s="23"/>
      <c r="C195" s="143" t="s">
        <v>8</v>
      </c>
      <c r="D195" s="143" t="s">
        <v>165</v>
      </c>
      <c r="E195" s="144" t="s">
        <v>323</v>
      </c>
      <c r="F195" s="230" t="s">
        <v>324</v>
      </c>
      <c r="G195" s="231"/>
      <c r="H195" s="231"/>
      <c r="I195" s="231"/>
      <c r="J195" s="145" t="s">
        <v>177</v>
      </c>
      <c r="K195" s="146">
        <v>465</v>
      </c>
      <c r="L195" s="232">
        <v>0</v>
      </c>
      <c r="M195" s="231"/>
      <c r="N195" s="233">
        <f>ROUND($L$195*$K$195,2)</f>
        <v>0</v>
      </c>
      <c r="O195" s="231"/>
      <c r="P195" s="231"/>
      <c r="Q195" s="231"/>
      <c r="R195" s="25"/>
      <c r="T195" s="147"/>
      <c r="U195" s="31" t="s">
        <v>43</v>
      </c>
      <c r="V195" s="24"/>
      <c r="W195" s="148">
        <f>$V$195*$K$195</f>
        <v>0</v>
      </c>
      <c r="X195" s="148">
        <v>0</v>
      </c>
      <c r="Y195" s="148">
        <f>$X$195*$K$195</f>
        <v>0</v>
      </c>
      <c r="Z195" s="148">
        <v>0</v>
      </c>
      <c r="AA195" s="149">
        <f>$Z$195*$K$195</f>
        <v>0</v>
      </c>
      <c r="AR195" s="6" t="s">
        <v>224</v>
      </c>
      <c r="AT195" s="6" t="s">
        <v>165</v>
      </c>
      <c r="AU195" s="6" t="s">
        <v>85</v>
      </c>
      <c r="AY195" s="6" t="s">
        <v>163</v>
      </c>
      <c r="BE195" s="93">
        <f>IF($U$195="základní",$N$195,0)</f>
        <v>0</v>
      </c>
      <c r="BF195" s="93">
        <f>IF($U$195="snížená",$N$195,0)</f>
        <v>0</v>
      </c>
      <c r="BG195" s="93">
        <f>IF($U$195="zákl. přenesená",$N$195,0)</f>
        <v>0</v>
      </c>
      <c r="BH195" s="93">
        <f>IF($U$195="sníž. přenesená",$N$195,0)</f>
        <v>0</v>
      </c>
      <c r="BI195" s="93">
        <f>IF($U$195="nulová",$N$195,0)</f>
        <v>0</v>
      </c>
      <c r="BJ195" s="6" t="s">
        <v>22</v>
      </c>
      <c r="BK195" s="93">
        <f>ROUND($L$195*$K$195,2)</f>
        <v>0</v>
      </c>
      <c r="BL195" s="6" t="s">
        <v>224</v>
      </c>
      <c r="BM195" s="6" t="s">
        <v>561</v>
      </c>
    </row>
    <row r="196" spans="2:65" s="6" customFormat="1" ht="15.75" customHeight="1">
      <c r="B196" s="23"/>
      <c r="C196" s="165" t="s">
        <v>562</v>
      </c>
      <c r="D196" s="165" t="s">
        <v>252</v>
      </c>
      <c r="E196" s="166" t="s">
        <v>327</v>
      </c>
      <c r="F196" s="238" t="s">
        <v>328</v>
      </c>
      <c r="G196" s="239"/>
      <c r="H196" s="239"/>
      <c r="I196" s="239"/>
      <c r="J196" s="167" t="s">
        <v>177</v>
      </c>
      <c r="K196" s="168">
        <v>200</v>
      </c>
      <c r="L196" s="240">
        <v>0</v>
      </c>
      <c r="M196" s="239"/>
      <c r="N196" s="241">
        <f>ROUND($L$196*$K$196,2)</f>
        <v>0</v>
      </c>
      <c r="O196" s="231"/>
      <c r="P196" s="231"/>
      <c r="Q196" s="231"/>
      <c r="R196" s="25"/>
      <c r="T196" s="147"/>
      <c r="U196" s="31" t="s">
        <v>43</v>
      </c>
      <c r="V196" s="24"/>
      <c r="W196" s="148">
        <f>$V$196*$K$196</f>
        <v>0</v>
      </c>
      <c r="X196" s="148">
        <v>0.000117</v>
      </c>
      <c r="Y196" s="148">
        <f>$X$196*$K$196</f>
        <v>0.0234</v>
      </c>
      <c r="Z196" s="148">
        <v>0</v>
      </c>
      <c r="AA196" s="149">
        <f>$Z$196*$K$196</f>
        <v>0</v>
      </c>
      <c r="AR196" s="6" t="s">
        <v>255</v>
      </c>
      <c r="AT196" s="6" t="s">
        <v>252</v>
      </c>
      <c r="AU196" s="6" t="s">
        <v>85</v>
      </c>
      <c r="AY196" s="6" t="s">
        <v>163</v>
      </c>
      <c r="BE196" s="93">
        <f>IF($U$196="základní",$N$196,0)</f>
        <v>0</v>
      </c>
      <c r="BF196" s="93">
        <f>IF($U$196="snížená",$N$196,0)</f>
        <v>0</v>
      </c>
      <c r="BG196" s="93">
        <f>IF($U$196="zákl. přenesená",$N$196,0)</f>
        <v>0</v>
      </c>
      <c r="BH196" s="93">
        <f>IF($U$196="sníž. přenesená",$N$196,0)</f>
        <v>0</v>
      </c>
      <c r="BI196" s="93">
        <f>IF($U$196="nulová",$N$196,0)</f>
        <v>0</v>
      </c>
      <c r="BJ196" s="6" t="s">
        <v>22</v>
      </c>
      <c r="BK196" s="93">
        <f>ROUND($L$196*$K$196,2)</f>
        <v>0</v>
      </c>
      <c r="BL196" s="6" t="s">
        <v>224</v>
      </c>
      <c r="BM196" s="6" t="s">
        <v>563</v>
      </c>
    </row>
    <row r="197" spans="2:65" s="6" customFormat="1" ht="15.75" customHeight="1">
      <c r="B197" s="23"/>
      <c r="C197" s="165" t="s">
        <v>564</v>
      </c>
      <c r="D197" s="165" t="s">
        <v>252</v>
      </c>
      <c r="E197" s="166" t="s">
        <v>331</v>
      </c>
      <c r="F197" s="238" t="s">
        <v>332</v>
      </c>
      <c r="G197" s="239"/>
      <c r="H197" s="239"/>
      <c r="I197" s="239"/>
      <c r="J197" s="167" t="s">
        <v>177</v>
      </c>
      <c r="K197" s="168">
        <v>180</v>
      </c>
      <c r="L197" s="240">
        <v>0</v>
      </c>
      <c r="M197" s="239"/>
      <c r="N197" s="241">
        <f>ROUND($L$197*$K$197,2)</f>
        <v>0</v>
      </c>
      <c r="O197" s="231"/>
      <c r="P197" s="231"/>
      <c r="Q197" s="231"/>
      <c r="R197" s="25"/>
      <c r="T197" s="147"/>
      <c r="U197" s="31" t="s">
        <v>43</v>
      </c>
      <c r="V197" s="24"/>
      <c r="W197" s="148">
        <f>$V$197*$K$197</f>
        <v>0</v>
      </c>
      <c r="X197" s="148">
        <v>0.000167</v>
      </c>
      <c r="Y197" s="148">
        <f>$X$197*$K$197</f>
        <v>0.03006</v>
      </c>
      <c r="Z197" s="148">
        <v>0</v>
      </c>
      <c r="AA197" s="149">
        <f>$Z$197*$K$197</f>
        <v>0</v>
      </c>
      <c r="AR197" s="6" t="s">
        <v>255</v>
      </c>
      <c r="AT197" s="6" t="s">
        <v>252</v>
      </c>
      <c r="AU197" s="6" t="s">
        <v>85</v>
      </c>
      <c r="AY197" s="6" t="s">
        <v>163</v>
      </c>
      <c r="BE197" s="93">
        <f>IF($U$197="základní",$N$197,0)</f>
        <v>0</v>
      </c>
      <c r="BF197" s="93">
        <f>IF($U$197="snížená",$N$197,0)</f>
        <v>0</v>
      </c>
      <c r="BG197" s="93">
        <f>IF($U$197="zákl. přenesená",$N$197,0)</f>
        <v>0</v>
      </c>
      <c r="BH197" s="93">
        <f>IF($U$197="sníž. přenesená",$N$197,0)</f>
        <v>0</v>
      </c>
      <c r="BI197" s="93">
        <f>IF($U$197="nulová",$N$197,0)</f>
        <v>0</v>
      </c>
      <c r="BJ197" s="6" t="s">
        <v>22</v>
      </c>
      <c r="BK197" s="93">
        <f>ROUND($L$197*$K$197,2)</f>
        <v>0</v>
      </c>
      <c r="BL197" s="6" t="s">
        <v>224</v>
      </c>
      <c r="BM197" s="6" t="s">
        <v>565</v>
      </c>
    </row>
    <row r="198" spans="2:65" s="6" customFormat="1" ht="15.75" customHeight="1">
      <c r="B198" s="23"/>
      <c r="C198" s="165" t="s">
        <v>566</v>
      </c>
      <c r="D198" s="165" t="s">
        <v>252</v>
      </c>
      <c r="E198" s="166" t="s">
        <v>567</v>
      </c>
      <c r="F198" s="238" t="s">
        <v>568</v>
      </c>
      <c r="G198" s="239"/>
      <c r="H198" s="239"/>
      <c r="I198" s="239"/>
      <c r="J198" s="167" t="s">
        <v>177</v>
      </c>
      <c r="K198" s="168">
        <v>45</v>
      </c>
      <c r="L198" s="240">
        <v>0</v>
      </c>
      <c r="M198" s="239"/>
      <c r="N198" s="241">
        <f>ROUND($L$198*$K$198,2)</f>
        <v>0</v>
      </c>
      <c r="O198" s="231"/>
      <c r="P198" s="231"/>
      <c r="Q198" s="231"/>
      <c r="R198" s="25"/>
      <c r="T198" s="147"/>
      <c r="U198" s="31" t="s">
        <v>43</v>
      </c>
      <c r="V198" s="24"/>
      <c r="W198" s="148">
        <f>$V$198*$K$198</f>
        <v>0</v>
      </c>
      <c r="X198" s="148">
        <v>0.000527</v>
      </c>
      <c r="Y198" s="148">
        <f>$X$198*$K$198</f>
        <v>0.023715</v>
      </c>
      <c r="Z198" s="148">
        <v>0</v>
      </c>
      <c r="AA198" s="149">
        <f>$Z$198*$K$198</f>
        <v>0</v>
      </c>
      <c r="AR198" s="6" t="s">
        <v>255</v>
      </c>
      <c r="AT198" s="6" t="s">
        <v>252</v>
      </c>
      <c r="AU198" s="6" t="s">
        <v>85</v>
      </c>
      <c r="AY198" s="6" t="s">
        <v>163</v>
      </c>
      <c r="BE198" s="93">
        <f>IF($U$198="základní",$N$198,0)</f>
        <v>0</v>
      </c>
      <c r="BF198" s="93">
        <f>IF($U$198="snížená",$N$198,0)</f>
        <v>0</v>
      </c>
      <c r="BG198" s="93">
        <f>IF($U$198="zákl. přenesená",$N$198,0)</f>
        <v>0</v>
      </c>
      <c r="BH198" s="93">
        <f>IF($U$198="sníž. přenesená",$N$198,0)</f>
        <v>0</v>
      </c>
      <c r="BI198" s="93">
        <f>IF($U$198="nulová",$N$198,0)</f>
        <v>0</v>
      </c>
      <c r="BJ198" s="6" t="s">
        <v>22</v>
      </c>
      <c r="BK198" s="93">
        <f>ROUND($L$198*$K$198,2)</f>
        <v>0</v>
      </c>
      <c r="BL198" s="6" t="s">
        <v>224</v>
      </c>
      <c r="BM198" s="6" t="s">
        <v>569</v>
      </c>
    </row>
    <row r="199" spans="2:65" s="6" customFormat="1" ht="15.75" customHeight="1">
      <c r="B199" s="23"/>
      <c r="C199" s="165" t="s">
        <v>570</v>
      </c>
      <c r="D199" s="165" t="s">
        <v>252</v>
      </c>
      <c r="E199" s="166" t="s">
        <v>571</v>
      </c>
      <c r="F199" s="238" t="s">
        <v>572</v>
      </c>
      <c r="G199" s="239"/>
      <c r="H199" s="239"/>
      <c r="I199" s="239"/>
      <c r="J199" s="167" t="s">
        <v>177</v>
      </c>
      <c r="K199" s="168">
        <v>20</v>
      </c>
      <c r="L199" s="240">
        <v>0</v>
      </c>
      <c r="M199" s="239"/>
      <c r="N199" s="241">
        <f>ROUND($L$199*$K$199,2)</f>
        <v>0</v>
      </c>
      <c r="O199" s="231"/>
      <c r="P199" s="231"/>
      <c r="Q199" s="231"/>
      <c r="R199" s="25"/>
      <c r="T199" s="147"/>
      <c r="U199" s="31" t="s">
        <v>43</v>
      </c>
      <c r="V199" s="24"/>
      <c r="W199" s="148">
        <f>$V$199*$K$199</f>
        <v>0</v>
      </c>
      <c r="X199" s="148">
        <v>0.000253</v>
      </c>
      <c r="Y199" s="148">
        <f>$X$199*$K$199</f>
        <v>0.00506</v>
      </c>
      <c r="Z199" s="148">
        <v>0</v>
      </c>
      <c r="AA199" s="149">
        <f>$Z$199*$K$199</f>
        <v>0</v>
      </c>
      <c r="AR199" s="6" t="s">
        <v>255</v>
      </c>
      <c r="AT199" s="6" t="s">
        <v>252</v>
      </c>
      <c r="AU199" s="6" t="s">
        <v>85</v>
      </c>
      <c r="AY199" s="6" t="s">
        <v>163</v>
      </c>
      <c r="BE199" s="93">
        <f>IF($U$199="základní",$N$199,0)</f>
        <v>0</v>
      </c>
      <c r="BF199" s="93">
        <f>IF($U$199="snížená",$N$199,0)</f>
        <v>0</v>
      </c>
      <c r="BG199" s="93">
        <f>IF($U$199="zákl. přenesená",$N$199,0)</f>
        <v>0</v>
      </c>
      <c r="BH199" s="93">
        <f>IF($U$199="sníž. přenesená",$N$199,0)</f>
        <v>0</v>
      </c>
      <c r="BI199" s="93">
        <f>IF($U$199="nulová",$N$199,0)</f>
        <v>0</v>
      </c>
      <c r="BJ199" s="6" t="s">
        <v>22</v>
      </c>
      <c r="BK199" s="93">
        <f>ROUND($L$199*$K$199,2)</f>
        <v>0</v>
      </c>
      <c r="BL199" s="6" t="s">
        <v>224</v>
      </c>
      <c r="BM199" s="6" t="s">
        <v>573</v>
      </c>
    </row>
    <row r="200" spans="2:65" s="6" customFormat="1" ht="15.75" customHeight="1">
      <c r="B200" s="23"/>
      <c r="C200" s="165" t="s">
        <v>574</v>
      </c>
      <c r="D200" s="165" t="s">
        <v>252</v>
      </c>
      <c r="E200" s="166" t="s">
        <v>575</v>
      </c>
      <c r="F200" s="238" t="s">
        <v>576</v>
      </c>
      <c r="G200" s="239"/>
      <c r="H200" s="239"/>
      <c r="I200" s="239"/>
      <c r="J200" s="167" t="s">
        <v>177</v>
      </c>
      <c r="K200" s="168">
        <v>20</v>
      </c>
      <c r="L200" s="240">
        <v>0</v>
      </c>
      <c r="M200" s="239"/>
      <c r="N200" s="241">
        <f>ROUND($L$200*$K$200,2)</f>
        <v>0</v>
      </c>
      <c r="O200" s="231"/>
      <c r="P200" s="231"/>
      <c r="Q200" s="231"/>
      <c r="R200" s="25"/>
      <c r="T200" s="147"/>
      <c r="U200" s="31" t="s">
        <v>43</v>
      </c>
      <c r="V200" s="24"/>
      <c r="W200" s="148">
        <f>$V$200*$K$200</f>
        <v>0</v>
      </c>
      <c r="X200" s="148">
        <v>0.000253</v>
      </c>
      <c r="Y200" s="148">
        <f>$X$200*$K$200</f>
        <v>0.00506</v>
      </c>
      <c r="Z200" s="148">
        <v>0</v>
      </c>
      <c r="AA200" s="149">
        <f>$Z$200*$K$200</f>
        <v>0</v>
      </c>
      <c r="AR200" s="6" t="s">
        <v>255</v>
      </c>
      <c r="AT200" s="6" t="s">
        <v>252</v>
      </c>
      <c r="AU200" s="6" t="s">
        <v>85</v>
      </c>
      <c r="AY200" s="6" t="s">
        <v>163</v>
      </c>
      <c r="BE200" s="93">
        <f>IF($U$200="základní",$N$200,0)</f>
        <v>0</v>
      </c>
      <c r="BF200" s="93">
        <f>IF($U$200="snížená",$N$200,0)</f>
        <v>0</v>
      </c>
      <c r="BG200" s="93">
        <f>IF($U$200="zákl. přenesená",$N$200,0)</f>
        <v>0</v>
      </c>
      <c r="BH200" s="93">
        <f>IF($U$200="sníž. přenesená",$N$200,0)</f>
        <v>0</v>
      </c>
      <c r="BI200" s="93">
        <f>IF($U$200="nulová",$N$200,0)</f>
        <v>0</v>
      </c>
      <c r="BJ200" s="6" t="s">
        <v>22</v>
      </c>
      <c r="BK200" s="93">
        <f>ROUND($L$200*$K$200,2)</f>
        <v>0</v>
      </c>
      <c r="BL200" s="6" t="s">
        <v>224</v>
      </c>
      <c r="BM200" s="6" t="s">
        <v>577</v>
      </c>
    </row>
    <row r="201" spans="2:63" s="132" customFormat="1" ht="30.75" customHeight="1">
      <c r="B201" s="133"/>
      <c r="C201" s="134"/>
      <c r="D201" s="142" t="s">
        <v>125</v>
      </c>
      <c r="E201" s="142"/>
      <c r="F201" s="142"/>
      <c r="G201" s="142"/>
      <c r="H201" s="142"/>
      <c r="I201" s="142"/>
      <c r="J201" s="142"/>
      <c r="K201" s="142"/>
      <c r="L201" s="142"/>
      <c r="M201" s="142"/>
      <c r="N201" s="246">
        <f>$BK$201</f>
        <v>0</v>
      </c>
      <c r="O201" s="245"/>
      <c r="P201" s="245"/>
      <c r="Q201" s="245"/>
      <c r="R201" s="136"/>
      <c r="T201" s="137"/>
      <c r="U201" s="134"/>
      <c r="V201" s="134"/>
      <c r="W201" s="138">
        <f>$W$202</f>
        <v>0</v>
      </c>
      <c r="X201" s="134"/>
      <c r="Y201" s="138">
        <f>$Y$202</f>
        <v>0</v>
      </c>
      <c r="Z201" s="134"/>
      <c r="AA201" s="139">
        <f>$AA$202</f>
        <v>0</v>
      </c>
      <c r="AR201" s="140" t="s">
        <v>85</v>
      </c>
      <c r="AT201" s="140" t="s">
        <v>77</v>
      </c>
      <c r="AU201" s="140" t="s">
        <v>22</v>
      </c>
      <c r="AY201" s="140" t="s">
        <v>163</v>
      </c>
      <c r="BK201" s="141">
        <f>$BK$202</f>
        <v>0</v>
      </c>
    </row>
    <row r="202" spans="2:65" s="6" customFormat="1" ht="27" customHeight="1">
      <c r="B202" s="23"/>
      <c r="C202" s="143" t="s">
        <v>578</v>
      </c>
      <c r="D202" s="143" t="s">
        <v>165</v>
      </c>
      <c r="E202" s="144" t="s">
        <v>335</v>
      </c>
      <c r="F202" s="230" t="s">
        <v>336</v>
      </c>
      <c r="G202" s="231"/>
      <c r="H202" s="231"/>
      <c r="I202" s="231"/>
      <c r="J202" s="145" t="s">
        <v>190</v>
      </c>
      <c r="K202" s="146">
        <v>25</v>
      </c>
      <c r="L202" s="232">
        <v>0</v>
      </c>
      <c r="M202" s="231"/>
      <c r="N202" s="233">
        <f>ROUND($L$202*$K$202,2)</f>
        <v>0</v>
      </c>
      <c r="O202" s="231"/>
      <c r="P202" s="231"/>
      <c r="Q202" s="231"/>
      <c r="R202" s="25"/>
      <c r="T202" s="147"/>
      <c r="U202" s="31" t="s">
        <v>43</v>
      </c>
      <c r="V202" s="24"/>
      <c r="W202" s="148">
        <f>$V$202*$K$202</f>
        <v>0</v>
      </c>
      <c r="X202" s="148">
        <v>0</v>
      </c>
      <c r="Y202" s="148">
        <f>$X$202*$K$202</f>
        <v>0</v>
      </c>
      <c r="Z202" s="148">
        <v>0</v>
      </c>
      <c r="AA202" s="149">
        <f>$Z$202*$K$202</f>
        <v>0</v>
      </c>
      <c r="AR202" s="6" t="s">
        <v>224</v>
      </c>
      <c r="AT202" s="6" t="s">
        <v>165</v>
      </c>
      <c r="AU202" s="6" t="s">
        <v>85</v>
      </c>
      <c r="AY202" s="6" t="s">
        <v>163</v>
      </c>
      <c r="BE202" s="93">
        <f>IF($U$202="základní",$N$202,0)</f>
        <v>0</v>
      </c>
      <c r="BF202" s="93">
        <f>IF($U$202="snížená",$N$202,0)</f>
        <v>0</v>
      </c>
      <c r="BG202" s="93">
        <f>IF($U$202="zákl. přenesená",$N$202,0)</f>
        <v>0</v>
      </c>
      <c r="BH202" s="93">
        <f>IF($U$202="sníž. přenesená",$N$202,0)</f>
        <v>0</v>
      </c>
      <c r="BI202" s="93">
        <f>IF($U$202="nulová",$N$202,0)</f>
        <v>0</v>
      </c>
      <c r="BJ202" s="6" t="s">
        <v>22</v>
      </c>
      <c r="BK202" s="93">
        <f>ROUND($L$202*$K$202,2)</f>
        <v>0</v>
      </c>
      <c r="BL202" s="6" t="s">
        <v>224</v>
      </c>
      <c r="BM202" s="6" t="s">
        <v>579</v>
      </c>
    </row>
    <row r="203" spans="2:63" s="132" customFormat="1" ht="30.75" customHeight="1">
      <c r="B203" s="133"/>
      <c r="C203" s="134"/>
      <c r="D203" s="142" t="s">
        <v>126</v>
      </c>
      <c r="E203" s="142"/>
      <c r="F203" s="142"/>
      <c r="G203" s="142"/>
      <c r="H203" s="142"/>
      <c r="I203" s="142"/>
      <c r="J203" s="142"/>
      <c r="K203" s="142"/>
      <c r="L203" s="142"/>
      <c r="M203" s="142"/>
      <c r="N203" s="246">
        <f>$BK$203</f>
        <v>0</v>
      </c>
      <c r="O203" s="245"/>
      <c r="P203" s="245"/>
      <c r="Q203" s="245"/>
      <c r="R203" s="136"/>
      <c r="T203" s="137"/>
      <c r="U203" s="134"/>
      <c r="V203" s="134"/>
      <c r="W203" s="138">
        <f>SUM($W$204:$W$214)</f>
        <v>0</v>
      </c>
      <c r="X203" s="134"/>
      <c r="Y203" s="138">
        <f>SUM($Y$204:$Y$214)</f>
        <v>0.0015100000000000003</v>
      </c>
      <c r="Z203" s="134"/>
      <c r="AA203" s="139">
        <f>SUM($AA$204:$AA$214)</f>
        <v>0</v>
      </c>
      <c r="AR203" s="140" t="s">
        <v>85</v>
      </c>
      <c r="AT203" s="140" t="s">
        <v>77</v>
      </c>
      <c r="AU203" s="140" t="s">
        <v>22</v>
      </c>
      <c r="AY203" s="140" t="s">
        <v>163</v>
      </c>
      <c r="BK203" s="141">
        <f>SUM($BK$204:$BK$214)</f>
        <v>0</v>
      </c>
    </row>
    <row r="204" spans="2:65" s="6" customFormat="1" ht="27" customHeight="1">
      <c r="B204" s="23"/>
      <c r="C204" s="143" t="s">
        <v>477</v>
      </c>
      <c r="D204" s="143" t="s">
        <v>165</v>
      </c>
      <c r="E204" s="144" t="s">
        <v>339</v>
      </c>
      <c r="F204" s="230" t="s">
        <v>340</v>
      </c>
      <c r="G204" s="231"/>
      <c r="H204" s="231"/>
      <c r="I204" s="231"/>
      <c r="J204" s="145" t="s">
        <v>190</v>
      </c>
      <c r="K204" s="146">
        <v>1</v>
      </c>
      <c r="L204" s="232">
        <v>0</v>
      </c>
      <c r="M204" s="231"/>
      <c r="N204" s="233">
        <f>ROUND($L$204*$K$204,2)</f>
        <v>0</v>
      </c>
      <c r="O204" s="231"/>
      <c r="P204" s="231"/>
      <c r="Q204" s="231"/>
      <c r="R204" s="25"/>
      <c r="T204" s="147"/>
      <c r="U204" s="31" t="s">
        <v>43</v>
      </c>
      <c r="V204" s="24"/>
      <c r="W204" s="148">
        <f>$V$204*$K$204</f>
        <v>0</v>
      </c>
      <c r="X204" s="148">
        <v>0</v>
      </c>
      <c r="Y204" s="148">
        <f>$X$204*$K$204</f>
        <v>0</v>
      </c>
      <c r="Z204" s="148">
        <v>0</v>
      </c>
      <c r="AA204" s="149">
        <f>$Z$204*$K$204</f>
        <v>0</v>
      </c>
      <c r="AR204" s="6" t="s">
        <v>224</v>
      </c>
      <c r="AT204" s="6" t="s">
        <v>165</v>
      </c>
      <c r="AU204" s="6" t="s">
        <v>85</v>
      </c>
      <c r="AY204" s="6" t="s">
        <v>163</v>
      </c>
      <c r="BE204" s="93">
        <f>IF($U$204="základní",$N$204,0)</f>
        <v>0</v>
      </c>
      <c r="BF204" s="93">
        <f>IF($U$204="snížená",$N$204,0)</f>
        <v>0</v>
      </c>
      <c r="BG204" s="93">
        <f>IF($U$204="zákl. přenesená",$N$204,0)</f>
        <v>0</v>
      </c>
      <c r="BH204" s="93">
        <f>IF($U$204="sníž. přenesená",$N$204,0)</f>
        <v>0</v>
      </c>
      <c r="BI204" s="93">
        <f>IF($U$204="nulová",$N$204,0)</f>
        <v>0</v>
      </c>
      <c r="BJ204" s="6" t="s">
        <v>22</v>
      </c>
      <c r="BK204" s="93">
        <f>ROUND($L$204*$K$204,2)</f>
        <v>0</v>
      </c>
      <c r="BL204" s="6" t="s">
        <v>224</v>
      </c>
      <c r="BM204" s="6" t="s">
        <v>580</v>
      </c>
    </row>
    <row r="205" spans="2:65" s="6" customFormat="1" ht="15.75" customHeight="1">
      <c r="B205" s="23"/>
      <c r="C205" s="165" t="s">
        <v>581</v>
      </c>
      <c r="D205" s="165" t="s">
        <v>252</v>
      </c>
      <c r="E205" s="166" t="s">
        <v>343</v>
      </c>
      <c r="F205" s="238" t="s">
        <v>344</v>
      </c>
      <c r="G205" s="239"/>
      <c r="H205" s="239"/>
      <c r="I205" s="239"/>
      <c r="J205" s="167" t="s">
        <v>190</v>
      </c>
      <c r="K205" s="168">
        <v>1</v>
      </c>
      <c r="L205" s="240">
        <v>0</v>
      </c>
      <c r="M205" s="239"/>
      <c r="N205" s="241">
        <f>ROUND($L$205*$K$205,2)</f>
        <v>0</v>
      </c>
      <c r="O205" s="231"/>
      <c r="P205" s="231"/>
      <c r="Q205" s="231"/>
      <c r="R205" s="25"/>
      <c r="T205" s="147"/>
      <c r="U205" s="31" t="s">
        <v>43</v>
      </c>
      <c r="V205" s="24"/>
      <c r="W205" s="148">
        <f>$V$205*$K$205</f>
        <v>0</v>
      </c>
      <c r="X205" s="148">
        <v>5E-05</v>
      </c>
      <c r="Y205" s="148">
        <f>$X$205*$K$205</f>
        <v>5E-05</v>
      </c>
      <c r="Z205" s="148">
        <v>0</v>
      </c>
      <c r="AA205" s="149">
        <f>$Z$205*$K$205</f>
        <v>0</v>
      </c>
      <c r="AR205" s="6" t="s">
        <v>255</v>
      </c>
      <c r="AT205" s="6" t="s">
        <v>252</v>
      </c>
      <c r="AU205" s="6" t="s">
        <v>85</v>
      </c>
      <c r="AY205" s="6" t="s">
        <v>163</v>
      </c>
      <c r="BE205" s="93">
        <f>IF($U$205="základní",$N$205,0)</f>
        <v>0</v>
      </c>
      <c r="BF205" s="93">
        <f>IF($U$205="snížená",$N$205,0)</f>
        <v>0</v>
      </c>
      <c r="BG205" s="93">
        <f>IF($U$205="zákl. přenesená",$N$205,0)</f>
        <v>0</v>
      </c>
      <c r="BH205" s="93">
        <f>IF($U$205="sníž. přenesená",$N$205,0)</f>
        <v>0</v>
      </c>
      <c r="BI205" s="93">
        <f>IF($U$205="nulová",$N$205,0)</f>
        <v>0</v>
      </c>
      <c r="BJ205" s="6" t="s">
        <v>22</v>
      </c>
      <c r="BK205" s="93">
        <f>ROUND($L$205*$K$205,2)</f>
        <v>0</v>
      </c>
      <c r="BL205" s="6" t="s">
        <v>224</v>
      </c>
      <c r="BM205" s="6" t="s">
        <v>582</v>
      </c>
    </row>
    <row r="206" spans="2:65" s="6" customFormat="1" ht="27" customHeight="1">
      <c r="B206" s="23"/>
      <c r="C206" s="143" t="s">
        <v>583</v>
      </c>
      <c r="D206" s="143" t="s">
        <v>165</v>
      </c>
      <c r="E206" s="144" t="s">
        <v>347</v>
      </c>
      <c r="F206" s="230" t="s">
        <v>348</v>
      </c>
      <c r="G206" s="231"/>
      <c r="H206" s="231"/>
      <c r="I206" s="231"/>
      <c r="J206" s="145" t="s">
        <v>190</v>
      </c>
      <c r="K206" s="146">
        <v>4</v>
      </c>
      <c r="L206" s="232">
        <v>0</v>
      </c>
      <c r="M206" s="231"/>
      <c r="N206" s="233">
        <f>ROUND($L$206*$K$206,2)</f>
        <v>0</v>
      </c>
      <c r="O206" s="231"/>
      <c r="P206" s="231"/>
      <c r="Q206" s="231"/>
      <c r="R206" s="25"/>
      <c r="T206" s="147"/>
      <c r="U206" s="31" t="s">
        <v>43</v>
      </c>
      <c r="V206" s="24"/>
      <c r="W206" s="148">
        <f>$V$206*$K$206</f>
        <v>0</v>
      </c>
      <c r="X206" s="148">
        <v>0</v>
      </c>
      <c r="Y206" s="148">
        <f>$X$206*$K$206</f>
        <v>0</v>
      </c>
      <c r="Z206" s="148">
        <v>0</v>
      </c>
      <c r="AA206" s="149">
        <f>$Z$206*$K$206</f>
        <v>0</v>
      </c>
      <c r="AR206" s="6" t="s">
        <v>224</v>
      </c>
      <c r="AT206" s="6" t="s">
        <v>165</v>
      </c>
      <c r="AU206" s="6" t="s">
        <v>85</v>
      </c>
      <c r="AY206" s="6" t="s">
        <v>163</v>
      </c>
      <c r="BE206" s="93">
        <f>IF($U$206="základní",$N$206,0)</f>
        <v>0</v>
      </c>
      <c r="BF206" s="93">
        <f>IF($U$206="snížená",$N$206,0)</f>
        <v>0</v>
      </c>
      <c r="BG206" s="93">
        <f>IF($U$206="zákl. přenesená",$N$206,0)</f>
        <v>0</v>
      </c>
      <c r="BH206" s="93">
        <f>IF($U$206="sníž. přenesená",$N$206,0)</f>
        <v>0</v>
      </c>
      <c r="BI206" s="93">
        <f>IF($U$206="nulová",$N$206,0)</f>
        <v>0</v>
      </c>
      <c r="BJ206" s="6" t="s">
        <v>22</v>
      </c>
      <c r="BK206" s="93">
        <f>ROUND($L$206*$K$206,2)</f>
        <v>0</v>
      </c>
      <c r="BL206" s="6" t="s">
        <v>224</v>
      </c>
      <c r="BM206" s="6" t="s">
        <v>584</v>
      </c>
    </row>
    <row r="207" spans="2:65" s="6" customFormat="1" ht="15.75" customHeight="1">
      <c r="B207" s="23"/>
      <c r="C207" s="165" t="s">
        <v>438</v>
      </c>
      <c r="D207" s="165" t="s">
        <v>252</v>
      </c>
      <c r="E207" s="166" t="s">
        <v>351</v>
      </c>
      <c r="F207" s="238" t="s">
        <v>585</v>
      </c>
      <c r="G207" s="239"/>
      <c r="H207" s="239"/>
      <c r="I207" s="239"/>
      <c r="J207" s="167" t="s">
        <v>190</v>
      </c>
      <c r="K207" s="168">
        <v>4</v>
      </c>
      <c r="L207" s="240">
        <v>0</v>
      </c>
      <c r="M207" s="239"/>
      <c r="N207" s="241">
        <f>ROUND($L$207*$K$207,2)</f>
        <v>0</v>
      </c>
      <c r="O207" s="231"/>
      <c r="P207" s="231"/>
      <c r="Q207" s="231"/>
      <c r="R207" s="25"/>
      <c r="T207" s="147"/>
      <c r="U207" s="31" t="s">
        <v>43</v>
      </c>
      <c r="V207" s="24"/>
      <c r="W207" s="148">
        <f>$V$207*$K$207</f>
        <v>0</v>
      </c>
      <c r="X207" s="148">
        <v>5E-05</v>
      </c>
      <c r="Y207" s="148">
        <f>$X$207*$K$207</f>
        <v>0.0002</v>
      </c>
      <c r="Z207" s="148">
        <v>0</v>
      </c>
      <c r="AA207" s="149">
        <f>$Z$207*$K$207</f>
        <v>0</v>
      </c>
      <c r="AR207" s="6" t="s">
        <v>255</v>
      </c>
      <c r="AT207" s="6" t="s">
        <v>252</v>
      </c>
      <c r="AU207" s="6" t="s">
        <v>85</v>
      </c>
      <c r="AY207" s="6" t="s">
        <v>163</v>
      </c>
      <c r="BE207" s="93">
        <f>IF($U$207="základní",$N$207,0)</f>
        <v>0</v>
      </c>
      <c r="BF207" s="93">
        <f>IF($U$207="snížená",$N$207,0)</f>
        <v>0</v>
      </c>
      <c r="BG207" s="93">
        <f>IF($U$207="zákl. přenesená",$N$207,0)</f>
        <v>0</v>
      </c>
      <c r="BH207" s="93">
        <f>IF($U$207="sníž. přenesená",$N$207,0)</f>
        <v>0</v>
      </c>
      <c r="BI207" s="93">
        <f>IF($U$207="nulová",$N$207,0)</f>
        <v>0</v>
      </c>
      <c r="BJ207" s="6" t="s">
        <v>22</v>
      </c>
      <c r="BK207" s="93">
        <f>ROUND($L$207*$K$207,2)</f>
        <v>0</v>
      </c>
      <c r="BL207" s="6" t="s">
        <v>224</v>
      </c>
      <c r="BM207" s="6" t="s">
        <v>586</v>
      </c>
    </row>
    <row r="208" spans="2:65" s="6" customFormat="1" ht="15.75" customHeight="1">
      <c r="B208" s="23"/>
      <c r="C208" s="143" t="s">
        <v>442</v>
      </c>
      <c r="D208" s="143" t="s">
        <v>165</v>
      </c>
      <c r="E208" s="144" t="s">
        <v>355</v>
      </c>
      <c r="F208" s="230" t="s">
        <v>356</v>
      </c>
      <c r="G208" s="231"/>
      <c r="H208" s="231"/>
      <c r="I208" s="231"/>
      <c r="J208" s="145" t="s">
        <v>190</v>
      </c>
      <c r="K208" s="146">
        <v>20</v>
      </c>
      <c r="L208" s="232">
        <v>0</v>
      </c>
      <c r="M208" s="231"/>
      <c r="N208" s="233">
        <f>ROUND($L$208*$K$208,2)</f>
        <v>0</v>
      </c>
      <c r="O208" s="231"/>
      <c r="P208" s="231"/>
      <c r="Q208" s="231"/>
      <c r="R208" s="25"/>
      <c r="T208" s="147"/>
      <c r="U208" s="31" t="s">
        <v>43</v>
      </c>
      <c r="V208" s="24"/>
      <c r="W208" s="148">
        <f>$V$208*$K$208</f>
        <v>0</v>
      </c>
      <c r="X208" s="148">
        <v>0</v>
      </c>
      <c r="Y208" s="148">
        <f>$X$208*$K$208</f>
        <v>0</v>
      </c>
      <c r="Z208" s="148">
        <v>0</v>
      </c>
      <c r="AA208" s="149">
        <f>$Z$208*$K$208</f>
        <v>0</v>
      </c>
      <c r="AR208" s="6" t="s">
        <v>224</v>
      </c>
      <c r="AT208" s="6" t="s">
        <v>165</v>
      </c>
      <c r="AU208" s="6" t="s">
        <v>85</v>
      </c>
      <c r="AY208" s="6" t="s">
        <v>163</v>
      </c>
      <c r="BE208" s="93">
        <f>IF($U$208="základní",$N$208,0)</f>
        <v>0</v>
      </c>
      <c r="BF208" s="93">
        <f>IF($U$208="snížená",$N$208,0)</f>
        <v>0</v>
      </c>
      <c r="BG208" s="93">
        <f>IF($U$208="zákl. přenesená",$N$208,0)</f>
        <v>0</v>
      </c>
      <c r="BH208" s="93">
        <f>IF($U$208="sníž. přenesená",$N$208,0)</f>
        <v>0</v>
      </c>
      <c r="BI208" s="93">
        <f>IF($U$208="nulová",$N$208,0)</f>
        <v>0</v>
      </c>
      <c r="BJ208" s="6" t="s">
        <v>22</v>
      </c>
      <c r="BK208" s="93">
        <f>ROUND($L$208*$K$208,2)</f>
        <v>0</v>
      </c>
      <c r="BL208" s="6" t="s">
        <v>224</v>
      </c>
      <c r="BM208" s="6" t="s">
        <v>587</v>
      </c>
    </row>
    <row r="209" spans="2:65" s="6" customFormat="1" ht="15.75" customHeight="1">
      <c r="B209" s="23"/>
      <c r="C209" s="165" t="s">
        <v>446</v>
      </c>
      <c r="D209" s="165" t="s">
        <v>252</v>
      </c>
      <c r="E209" s="166" t="s">
        <v>359</v>
      </c>
      <c r="F209" s="238" t="s">
        <v>588</v>
      </c>
      <c r="G209" s="239"/>
      <c r="H209" s="239"/>
      <c r="I209" s="239"/>
      <c r="J209" s="167" t="s">
        <v>190</v>
      </c>
      <c r="K209" s="168">
        <v>16</v>
      </c>
      <c r="L209" s="240">
        <v>0</v>
      </c>
      <c r="M209" s="239"/>
      <c r="N209" s="241">
        <f>ROUND($L$209*$K$209,2)</f>
        <v>0</v>
      </c>
      <c r="O209" s="231"/>
      <c r="P209" s="231"/>
      <c r="Q209" s="231"/>
      <c r="R209" s="25"/>
      <c r="T209" s="147"/>
      <c r="U209" s="31" t="s">
        <v>43</v>
      </c>
      <c r="V209" s="24"/>
      <c r="W209" s="148">
        <f>$V$209*$K$209</f>
        <v>0</v>
      </c>
      <c r="X209" s="148">
        <v>6E-05</v>
      </c>
      <c r="Y209" s="148">
        <f>$X$209*$K$209</f>
        <v>0.00096</v>
      </c>
      <c r="Z209" s="148">
        <v>0</v>
      </c>
      <c r="AA209" s="149">
        <f>$Z$209*$K$209</f>
        <v>0</v>
      </c>
      <c r="AR209" s="6" t="s">
        <v>255</v>
      </c>
      <c r="AT209" s="6" t="s">
        <v>252</v>
      </c>
      <c r="AU209" s="6" t="s">
        <v>85</v>
      </c>
      <c r="AY209" s="6" t="s">
        <v>163</v>
      </c>
      <c r="BE209" s="93">
        <f>IF($U$209="základní",$N$209,0)</f>
        <v>0</v>
      </c>
      <c r="BF209" s="93">
        <f>IF($U$209="snížená",$N$209,0)</f>
        <v>0</v>
      </c>
      <c r="BG209" s="93">
        <f>IF($U$209="zákl. přenesená",$N$209,0)</f>
        <v>0</v>
      </c>
      <c r="BH209" s="93">
        <f>IF($U$209="sníž. přenesená",$N$209,0)</f>
        <v>0</v>
      </c>
      <c r="BI209" s="93">
        <f>IF($U$209="nulová",$N$209,0)</f>
        <v>0</v>
      </c>
      <c r="BJ209" s="6" t="s">
        <v>22</v>
      </c>
      <c r="BK209" s="93">
        <f>ROUND($L$209*$K$209,2)</f>
        <v>0</v>
      </c>
      <c r="BL209" s="6" t="s">
        <v>224</v>
      </c>
      <c r="BM209" s="6" t="s">
        <v>589</v>
      </c>
    </row>
    <row r="210" spans="2:65" s="6" customFormat="1" ht="15.75" customHeight="1">
      <c r="B210" s="23"/>
      <c r="C210" s="165" t="s">
        <v>590</v>
      </c>
      <c r="D210" s="165" t="s">
        <v>252</v>
      </c>
      <c r="E210" s="166" t="s">
        <v>591</v>
      </c>
      <c r="F210" s="238" t="s">
        <v>592</v>
      </c>
      <c r="G210" s="239"/>
      <c r="H210" s="239"/>
      <c r="I210" s="239"/>
      <c r="J210" s="167" t="s">
        <v>190</v>
      </c>
      <c r="K210" s="168">
        <v>2</v>
      </c>
      <c r="L210" s="240">
        <v>0</v>
      </c>
      <c r="M210" s="239"/>
      <c r="N210" s="241">
        <f>ROUND($L$210*$K$210,2)</f>
        <v>0</v>
      </c>
      <c r="O210" s="231"/>
      <c r="P210" s="231"/>
      <c r="Q210" s="231"/>
      <c r="R210" s="25"/>
      <c r="T210" s="147"/>
      <c r="U210" s="31" t="s">
        <v>43</v>
      </c>
      <c r="V210" s="24"/>
      <c r="W210" s="148">
        <f>$V$210*$K$210</f>
        <v>0</v>
      </c>
      <c r="X210" s="148">
        <v>6E-05</v>
      </c>
      <c r="Y210" s="148">
        <f>$X$210*$K$210</f>
        <v>0.00012</v>
      </c>
      <c r="Z210" s="148">
        <v>0</v>
      </c>
      <c r="AA210" s="149">
        <f>$Z$210*$K$210</f>
        <v>0</v>
      </c>
      <c r="AR210" s="6" t="s">
        <v>255</v>
      </c>
      <c r="AT210" s="6" t="s">
        <v>252</v>
      </c>
      <c r="AU210" s="6" t="s">
        <v>85</v>
      </c>
      <c r="AY210" s="6" t="s">
        <v>163</v>
      </c>
      <c r="BE210" s="93">
        <f>IF($U$210="základní",$N$210,0)</f>
        <v>0</v>
      </c>
      <c r="BF210" s="93">
        <f>IF($U$210="snížená",$N$210,0)</f>
        <v>0</v>
      </c>
      <c r="BG210" s="93">
        <f>IF($U$210="zákl. přenesená",$N$210,0)</f>
        <v>0</v>
      </c>
      <c r="BH210" s="93">
        <f>IF($U$210="sníž. přenesená",$N$210,0)</f>
        <v>0</v>
      </c>
      <c r="BI210" s="93">
        <f>IF($U$210="nulová",$N$210,0)</f>
        <v>0</v>
      </c>
      <c r="BJ210" s="6" t="s">
        <v>22</v>
      </c>
      <c r="BK210" s="93">
        <f>ROUND($L$210*$K$210,2)</f>
        <v>0</v>
      </c>
      <c r="BL210" s="6" t="s">
        <v>224</v>
      </c>
      <c r="BM210" s="6" t="s">
        <v>593</v>
      </c>
    </row>
    <row r="211" spans="2:65" s="6" customFormat="1" ht="15.75" customHeight="1">
      <c r="B211" s="23"/>
      <c r="C211" s="165" t="s">
        <v>322</v>
      </c>
      <c r="D211" s="165" t="s">
        <v>252</v>
      </c>
      <c r="E211" s="166" t="s">
        <v>594</v>
      </c>
      <c r="F211" s="238" t="s">
        <v>595</v>
      </c>
      <c r="G211" s="239"/>
      <c r="H211" s="239"/>
      <c r="I211" s="239"/>
      <c r="J211" s="167" t="s">
        <v>190</v>
      </c>
      <c r="K211" s="168">
        <v>2</v>
      </c>
      <c r="L211" s="240">
        <v>0</v>
      </c>
      <c r="M211" s="239"/>
      <c r="N211" s="241">
        <f>ROUND($L$211*$K$211,2)</f>
        <v>0</v>
      </c>
      <c r="O211" s="231"/>
      <c r="P211" s="231"/>
      <c r="Q211" s="231"/>
      <c r="R211" s="25"/>
      <c r="T211" s="147"/>
      <c r="U211" s="31" t="s">
        <v>43</v>
      </c>
      <c r="V211" s="24"/>
      <c r="W211" s="148">
        <f>$V$211*$K$211</f>
        <v>0</v>
      </c>
      <c r="X211" s="148">
        <v>6E-05</v>
      </c>
      <c r="Y211" s="148">
        <f>$X$211*$K$211</f>
        <v>0.00012</v>
      </c>
      <c r="Z211" s="148">
        <v>0</v>
      </c>
      <c r="AA211" s="149">
        <f>$Z$211*$K$211</f>
        <v>0</v>
      </c>
      <c r="AR211" s="6" t="s">
        <v>255</v>
      </c>
      <c r="AT211" s="6" t="s">
        <v>252</v>
      </c>
      <c r="AU211" s="6" t="s">
        <v>85</v>
      </c>
      <c r="AY211" s="6" t="s">
        <v>163</v>
      </c>
      <c r="BE211" s="93">
        <f>IF($U$211="základní",$N$211,0)</f>
        <v>0</v>
      </c>
      <c r="BF211" s="93">
        <f>IF($U$211="snížená",$N$211,0)</f>
        <v>0</v>
      </c>
      <c r="BG211" s="93">
        <f>IF($U$211="zákl. přenesená",$N$211,0)</f>
        <v>0</v>
      </c>
      <c r="BH211" s="93">
        <f>IF($U$211="sníž. přenesená",$N$211,0)</f>
        <v>0</v>
      </c>
      <c r="BI211" s="93">
        <f>IF($U$211="nulová",$N$211,0)</f>
        <v>0</v>
      </c>
      <c r="BJ211" s="6" t="s">
        <v>22</v>
      </c>
      <c r="BK211" s="93">
        <f>ROUND($L$211*$K$211,2)</f>
        <v>0</v>
      </c>
      <c r="BL211" s="6" t="s">
        <v>224</v>
      </c>
      <c r="BM211" s="6" t="s">
        <v>596</v>
      </c>
    </row>
    <row r="212" spans="2:65" s="6" customFormat="1" ht="15.75" customHeight="1">
      <c r="B212" s="23"/>
      <c r="C212" s="143" t="s">
        <v>350</v>
      </c>
      <c r="D212" s="143" t="s">
        <v>165</v>
      </c>
      <c r="E212" s="144" t="s">
        <v>363</v>
      </c>
      <c r="F212" s="230" t="s">
        <v>364</v>
      </c>
      <c r="G212" s="231"/>
      <c r="H212" s="231"/>
      <c r="I212" s="231"/>
      <c r="J212" s="145" t="s">
        <v>190</v>
      </c>
      <c r="K212" s="146">
        <v>1</v>
      </c>
      <c r="L212" s="232">
        <v>0</v>
      </c>
      <c r="M212" s="231"/>
      <c r="N212" s="233">
        <f>ROUND($L$212*$K$212,2)</f>
        <v>0</v>
      </c>
      <c r="O212" s="231"/>
      <c r="P212" s="231"/>
      <c r="Q212" s="231"/>
      <c r="R212" s="25"/>
      <c r="T212" s="147"/>
      <c r="U212" s="31" t="s">
        <v>43</v>
      </c>
      <c r="V212" s="24"/>
      <c r="W212" s="148">
        <f>$V$212*$K$212</f>
        <v>0</v>
      </c>
      <c r="X212" s="148">
        <v>0</v>
      </c>
      <c r="Y212" s="148">
        <f>$X$212*$K$212</f>
        <v>0</v>
      </c>
      <c r="Z212" s="148">
        <v>0</v>
      </c>
      <c r="AA212" s="149">
        <f>$Z$212*$K$212</f>
        <v>0</v>
      </c>
      <c r="AR212" s="6" t="s">
        <v>224</v>
      </c>
      <c r="AT212" s="6" t="s">
        <v>165</v>
      </c>
      <c r="AU212" s="6" t="s">
        <v>85</v>
      </c>
      <c r="AY212" s="6" t="s">
        <v>163</v>
      </c>
      <c r="BE212" s="93">
        <f>IF($U$212="základní",$N$212,0)</f>
        <v>0</v>
      </c>
      <c r="BF212" s="93">
        <f>IF($U$212="snížená",$N$212,0)</f>
        <v>0</v>
      </c>
      <c r="BG212" s="93">
        <f>IF($U$212="zákl. přenesená",$N$212,0)</f>
        <v>0</v>
      </c>
      <c r="BH212" s="93">
        <f>IF($U$212="sníž. přenesená",$N$212,0)</f>
        <v>0</v>
      </c>
      <c r="BI212" s="93">
        <f>IF($U$212="nulová",$N$212,0)</f>
        <v>0</v>
      </c>
      <c r="BJ212" s="6" t="s">
        <v>22</v>
      </c>
      <c r="BK212" s="93">
        <f>ROUND($L$212*$K$212,2)</f>
        <v>0</v>
      </c>
      <c r="BL212" s="6" t="s">
        <v>224</v>
      </c>
      <c r="BM212" s="6" t="s">
        <v>597</v>
      </c>
    </row>
    <row r="213" spans="2:65" s="6" customFormat="1" ht="15.75" customHeight="1">
      <c r="B213" s="23"/>
      <c r="C213" s="165" t="s">
        <v>354</v>
      </c>
      <c r="D213" s="165" t="s">
        <v>252</v>
      </c>
      <c r="E213" s="166" t="s">
        <v>367</v>
      </c>
      <c r="F213" s="238" t="s">
        <v>368</v>
      </c>
      <c r="G213" s="239"/>
      <c r="H213" s="239"/>
      <c r="I213" s="239"/>
      <c r="J213" s="167" t="s">
        <v>190</v>
      </c>
      <c r="K213" s="168">
        <v>1</v>
      </c>
      <c r="L213" s="240">
        <v>0</v>
      </c>
      <c r="M213" s="239"/>
      <c r="N213" s="241">
        <f>ROUND($L$213*$K$213,2)</f>
        <v>0</v>
      </c>
      <c r="O213" s="231"/>
      <c r="P213" s="231"/>
      <c r="Q213" s="231"/>
      <c r="R213" s="25"/>
      <c r="T213" s="147"/>
      <c r="U213" s="31" t="s">
        <v>43</v>
      </c>
      <c r="V213" s="24"/>
      <c r="W213" s="148">
        <f>$V$213*$K$213</f>
        <v>0</v>
      </c>
      <c r="X213" s="148">
        <v>6E-05</v>
      </c>
      <c r="Y213" s="148">
        <f>$X$213*$K$213</f>
        <v>6E-05</v>
      </c>
      <c r="Z213" s="148">
        <v>0</v>
      </c>
      <c r="AA213" s="149">
        <f>$Z$213*$K$213</f>
        <v>0</v>
      </c>
      <c r="AR213" s="6" t="s">
        <v>255</v>
      </c>
      <c r="AT213" s="6" t="s">
        <v>252</v>
      </c>
      <c r="AU213" s="6" t="s">
        <v>85</v>
      </c>
      <c r="AY213" s="6" t="s">
        <v>163</v>
      </c>
      <c r="BE213" s="93">
        <f>IF($U$213="základní",$N$213,0)</f>
        <v>0</v>
      </c>
      <c r="BF213" s="93">
        <f>IF($U$213="snížená",$N$213,0)</f>
        <v>0</v>
      </c>
      <c r="BG213" s="93">
        <f>IF($U$213="zákl. přenesená",$N$213,0)</f>
        <v>0</v>
      </c>
      <c r="BH213" s="93">
        <f>IF($U$213="sníž. přenesená",$N$213,0)</f>
        <v>0</v>
      </c>
      <c r="BI213" s="93">
        <f>IF($U$213="nulová",$N$213,0)</f>
        <v>0</v>
      </c>
      <c r="BJ213" s="6" t="s">
        <v>22</v>
      </c>
      <c r="BK213" s="93">
        <f>ROUND($L$213*$K$213,2)</f>
        <v>0</v>
      </c>
      <c r="BL213" s="6" t="s">
        <v>224</v>
      </c>
      <c r="BM213" s="6" t="s">
        <v>598</v>
      </c>
    </row>
    <row r="214" spans="2:65" s="6" customFormat="1" ht="15.75" customHeight="1">
      <c r="B214" s="23"/>
      <c r="C214" s="143" t="s">
        <v>461</v>
      </c>
      <c r="D214" s="143" t="s">
        <v>165</v>
      </c>
      <c r="E214" s="144" t="s">
        <v>371</v>
      </c>
      <c r="F214" s="230" t="s">
        <v>372</v>
      </c>
      <c r="G214" s="231"/>
      <c r="H214" s="231"/>
      <c r="I214" s="231"/>
      <c r="J214" s="145" t="s">
        <v>292</v>
      </c>
      <c r="K214" s="146">
        <v>1</v>
      </c>
      <c r="L214" s="232">
        <v>0</v>
      </c>
      <c r="M214" s="231"/>
      <c r="N214" s="233">
        <f>ROUND($L$214*$K$214,2)</f>
        <v>0</v>
      </c>
      <c r="O214" s="231"/>
      <c r="P214" s="231"/>
      <c r="Q214" s="231"/>
      <c r="R214" s="25"/>
      <c r="T214" s="147"/>
      <c r="U214" s="31" t="s">
        <v>43</v>
      </c>
      <c r="V214" s="24"/>
      <c r="W214" s="148">
        <f>$V$214*$K$214</f>
        <v>0</v>
      </c>
      <c r="X214" s="148">
        <v>0</v>
      </c>
      <c r="Y214" s="148">
        <f>$X$214*$K$214</f>
        <v>0</v>
      </c>
      <c r="Z214" s="148">
        <v>0</v>
      </c>
      <c r="AA214" s="149">
        <f>$Z$214*$K$214</f>
        <v>0</v>
      </c>
      <c r="AR214" s="6" t="s">
        <v>224</v>
      </c>
      <c r="AT214" s="6" t="s">
        <v>165</v>
      </c>
      <c r="AU214" s="6" t="s">
        <v>85</v>
      </c>
      <c r="AY214" s="6" t="s">
        <v>163</v>
      </c>
      <c r="BE214" s="93">
        <f>IF($U$214="základní",$N$214,0)</f>
        <v>0</v>
      </c>
      <c r="BF214" s="93">
        <f>IF($U$214="snížená",$N$214,0)</f>
        <v>0</v>
      </c>
      <c r="BG214" s="93">
        <f>IF($U$214="zákl. přenesená",$N$214,0)</f>
        <v>0</v>
      </c>
      <c r="BH214" s="93">
        <f>IF($U$214="sníž. přenesená",$N$214,0)</f>
        <v>0</v>
      </c>
      <c r="BI214" s="93">
        <f>IF($U$214="nulová",$N$214,0)</f>
        <v>0</v>
      </c>
      <c r="BJ214" s="6" t="s">
        <v>22</v>
      </c>
      <c r="BK214" s="93">
        <f>ROUND($L$214*$K$214,2)</f>
        <v>0</v>
      </c>
      <c r="BL214" s="6" t="s">
        <v>224</v>
      </c>
      <c r="BM214" s="6" t="s">
        <v>599</v>
      </c>
    </row>
    <row r="215" spans="2:63" s="132" customFormat="1" ht="30.75" customHeight="1">
      <c r="B215" s="133"/>
      <c r="C215" s="134"/>
      <c r="D215" s="142" t="s">
        <v>127</v>
      </c>
      <c r="E215" s="142"/>
      <c r="F215" s="142"/>
      <c r="G215" s="142"/>
      <c r="H215" s="142"/>
      <c r="I215" s="142"/>
      <c r="J215" s="142"/>
      <c r="K215" s="142"/>
      <c r="L215" s="142"/>
      <c r="M215" s="142"/>
      <c r="N215" s="246">
        <f>$BK$215</f>
        <v>0</v>
      </c>
      <c r="O215" s="245"/>
      <c r="P215" s="245"/>
      <c r="Q215" s="245"/>
      <c r="R215" s="136"/>
      <c r="T215" s="137"/>
      <c r="U215" s="134"/>
      <c r="V215" s="134"/>
      <c r="W215" s="138">
        <f>SUM($W$216:$W$217)</f>
        <v>0</v>
      </c>
      <c r="X215" s="134"/>
      <c r="Y215" s="138">
        <f>SUM($Y$216:$Y$217)</f>
        <v>0.0525</v>
      </c>
      <c r="Z215" s="134"/>
      <c r="AA215" s="139">
        <f>SUM($AA$216:$AA$217)</f>
        <v>0</v>
      </c>
      <c r="AR215" s="140" t="s">
        <v>85</v>
      </c>
      <c r="AT215" s="140" t="s">
        <v>77</v>
      </c>
      <c r="AU215" s="140" t="s">
        <v>22</v>
      </c>
      <c r="AY215" s="140" t="s">
        <v>163</v>
      </c>
      <c r="BK215" s="141">
        <f>SUM($BK$216:$BK$217)</f>
        <v>0</v>
      </c>
    </row>
    <row r="216" spans="2:65" s="6" customFormat="1" ht="15.75" customHeight="1">
      <c r="B216" s="23"/>
      <c r="C216" s="143" t="s">
        <v>465</v>
      </c>
      <c r="D216" s="143" t="s">
        <v>165</v>
      </c>
      <c r="E216" s="144" t="s">
        <v>375</v>
      </c>
      <c r="F216" s="230" t="s">
        <v>376</v>
      </c>
      <c r="G216" s="231"/>
      <c r="H216" s="231"/>
      <c r="I216" s="231"/>
      <c r="J216" s="145" t="s">
        <v>190</v>
      </c>
      <c r="K216" s="146">
        <v>21</v>
      </c>
      <c r="L216" s="232">
        <v>0</v>
      </c>
      <c r="M216" s="231"/>
      <c r="N216" s="233">
        <f>ROUND($L$216*$K$216,2)</f>
        <v>0</v>
      </c>
      <c r="O216" s="231"/>
      <c r="P216" s="231"/>
      <c r="Q216" s="231"/>
      <c r="R216" s="25"/>
      <c r="T216" s="147"/>
      <c r="U216" s="31" t="s">
        <v>43</v>
      </c>
      <c r="V216" s="24"/>
      <c r="W216" s="148">
        <f>$V$216*$K$216</f>
        <v>0</v>
      </c>
      <c r="X216" s="148">
        <v>0</v>
      </c>
      <c r="Y216" s="148">
        <f>$X$216*$K$216</f>
        <v>0</v>
      </c>
      <c r="Z216" s="148">
        <v>0</v>
      </c>
      <c r="AA216" s="149">
        <f>$Z$216*$K$216</f>
        <v>0</v>
      </c>
      <c r="AR216" s="6" t="s">
        <v>224</v>
      </c>
      <c r="AT216" s="6" t="s">
        <v>165</v>
      </c>
      <c r="AU216" s="6" t="s">
        <v>85</v>
      </c>
      <c r="AY216" s="6" t="s">
        <v>163</v>
      </c>
      <c r="BE216" s="93">
        <f>IF($U$216="základní",$N$216,0)</f>
        <v>0</v>
      </c>
      <c r="BF216" s="93">
        <f>IF($U$216="snížená",$N$216,0)</f>
        <v>0</v>
      </c>
      <c r="BG216" s="93">
        <f>IF($U$216="zákl. přenesená",$N$216,0)</f>
        <v>0</v>
      </c>
      <c r="BH216" s="93">
        <f>IF($U$216="sníž. přenesená",$N$216,0)</f>
        <v>0</v>
      </c>
      <c r="BI216" s="93">
        <f>IF($U$216="nulová",$N$216,0)</f>
        <v>0</v>
      </c>
      <c r="BJ216" s="6" t="s">
        <v>22</v>
      </c>
      <c r="BK216" s="93">
        <f>ROUND($L$216*$K$216,2)</f>
        <v>0</v>
      </c>
      <c r="BL216" s="6" t="s">
        <v>224</v>
      </c>
      <c r="BM216" s="6" t="s">
        <v>600</v>
      </c>
    </row>
    <row r="217" spans="2:65" s="6" customFormat="1" ht="15.75" customHeight="1">
      <c r="B217" s="23"/>
      <c r="C217" s="165" t="s">
        <v>469</v>
      </c>
      <c r="D217" s="165" t="s">
        <v>252</v>
      </c>
      <c r="E217" s="166" t="s">
        <v>379</v>
      </c>
      <c r="F217" s="238" t="s">
        <v>380</v>
      </c>
      <c r="G217" s="239"/>
      <c r="H217" s="239"/>
      <c r="I217" s="239"/>
      <c r="J217" s="167" t="s">
        <v>190</v>
      </c>
      <c r="K217" s="168">
        <v>21</v>
      </c>
      <c r="L217" s="240">
        <v>0</v>
      </c>
      <c r="M217" s="239"/>
      <c r="N217" s="241">
        <f>ROUND($L$217*$K$217,2)</f>
        <v>0</v>
      </c>
      <c r="O217" s="231"/>
      <c r="P217" s="231"/>
      <c r="Q217" s="231"/>
      <c r="R217" s="25"/>
      <c r="T217" s="147"/>
      <c r="U217" s="31" t="s">
        <v>43</v>
      </c>
      <c r="V217" s="24"/>
      <c r="W217" s="148">
        <f>$V$217*$K$217</f>
        <v>0</v>
      </c>
      <c r="X217" s="148">
        <v>0.0025</v>
      </c>
      <c r="Y217" s="148">
        <f>$X$217*$K$217</f>
        <v>0.0525</v>
      </c>
      <c r="Z217" s="148">
        <v>0</v>
      </c>
      <c r="AA217" s="149">
        <f>$Z$217*$K$217</f>
        <v>0</v>
      </c>
      <c r="AR217" s="6" t="s">
        <v>255</v>
      </c>
      <c r="AT217" s="6" t="s">
        <v>252</v>
      </c>
      <c r="AU217" s="6" t="s">
        <v>85</v>
      </c>
      <c r="AY217" s="6" t="s">
        <v>163</v>
      </c>
      <c r="BE217" s="93">
        <f>IF($U$217="základní",$N$217,0)</f>
        <v>0</v>
      </c>
      <c r="BF217" s="93">
        <f>IF($U$217="snížená",$N$217,0)</f>
        <v>0</v>
      </c>
      <c r="BG217" s="93">
        <f>IF($U$217="zákl. přenesená",$N$217,0)</f>
        <v>0</v>
      </c>
      <c r="BH217" s="93">
        <f>IF($U$217="sníž. přenesená",$N$217,0)</f>
        <v>0</v>
      </c>
      <c r="BI217" s="93">
        <f>IF($U$217="nulová",$N$217,0)</f>
        <v>0</v>
      </c>
      <c r="BJ217" s="6" t="s">
        <v>22</v>
      </c>
      <c r="BK217" s="93">
        <f>ROUND($L$217*$K$217,2)</f>
        <v>0</v>
      </c>
      <c r="BL217" s="6" t="s">
        <v>224</v>
      </c>
      <c r="BM217" s="6" t="s">
        <v>601</v>
      </c>
    </row>
    <row r="218" spans="2:63" s="132" customFormat="1" ht="30.75" customHeight="1">
      <c r="B218" s="133"/>
      <c r="C218" s="134"/>
      <c r="D218" s="142" t="s">
        <v>128</v>
      </c>
      <c r="E218" s="142"/>
      <c r="F218" s="142"/>
      <c r="G218" s="142"/>
      <c r="H218" s="142"/>
      <c r="I218" s="142"/>
      <c r="J218" s="142"/>
      <c r="K218" s="142"/>
      <c r="L218" s="142"/>
      <c r="M218" s="142"/>
      <c r="N218" s="246">
        <f>$BK$218</f>
        <v>0</v>
      </c>
      <c r="O218" s="245"/>
      <c r="P218" s="245"/>
      <c r="Q218" s="245"/>
      <c r="R218" s="136"/>
      <c r="T218" s="137"/>
      <c r="U218" s="134"/>
      <c r="V218" s="134"/>
      <c r="W218" s="138">
        <f>SUM($W$219:$W$225)</f>
        <v>0</v>
      </c>
      <c r="X218" s="134"/>
      <c r="Y218" s="138">
        <f>SUM($Y$219:$Y$225)</f>
        <v>2.887759</v>
      </c>
      <c r="Z218" s="134"/>
      <c r="AA218" s="139">
        <f>SUM($AA$219:$AA$225)</f>
        <v>0</v>
      </c>
      <c r="AR218" s="140" t="s">
        <v>85</v>
      </c>
      <c r="AT218" s="140" t="s">
        <v>77</v>
      </c>
      <c r="AU218" s="140" t="s">
        <v>22</v>
      </c>
      <c r="AY218" s="140" t="s">
        <v>163</v>
      </c>
      <c r="BK218" s="141">
        <f>SUM($BK$219:$BK$225)</f>
        <v>0</v>
      </c>
    </row>
    <row r="219" spans="2:65" s="6" customFormat="1" ht="27" customHeight="1">
      <c r="B219" s="23"/>
      <c r="C219" s="143" t="s">
        <v>473</v>
      </c>
      <c r="D219" s="143" t="s">
        <v>165</v>
      </c>
      <c r="E219" s="144" t="s">
        <v>382</v>
      </c>
      <c r="F219" s="230" t="s">
        <v>383</v>
      </c>
      <c r="G219" s="231"/>
      <c r="H219" s="231"/>
      <c r="I219" s="231"/>
      <c r="J219" s="145" t="s">
        <v>177</v>
      </c>
      <c r="K219" s="146">
        <v>70.25</v>
      </c>
      <c r="L219" s="232">
        <v>0</v>
      </c>
      <c r="M219" s="231"/>
      <c r="N219" s="233">
        <f>ROUND($L$219*$K$219,2)</f>
        <v>0</v>
      </c>
      <c r="O219" s="231"/>
      <c r="P219" s="231"/>
      <c r="Q219" s="231"/>
      <c r="R219" s="25"/>
      <c r="T219" s="147"/>
      <c r="U219" s="31" t="s">
        <v>43</v>
      </c>
      <c r="V219" s="24"/>
      <c r="W219" s="148">
        <f>$V$219*$K$219</f>
        <v>0</v>
      </c>
      <c r="X219" s="148">
        <v>0.00062</v>
      </c>
      <c r="Y219" s="148">
        <f>$X$219*$K$219</f>
        <v>0.043555</v>
      </c>
      <c r="Z219" s="148">
        <v>0</v>
      </c>
      <c r="AA219" s="149">
        <f>$Z$219*$K$219</f>
        <v>0</v>
      </c>
      <c r="AR219" s="6" t="s">
        <v>224</v>
      </c>
      <c r="AT219" s="6" t="s">
        <v>165</v>
      </c>
      <c r="AU219" s="6" t="s">
        <v>85</v>
      </c>
      <c r="AY219" s="6" t="s">
        <v>163</v>
      </c>
      <c r="BE219" s="93">
        <f>IF($U$219="základní",$N$219,0)</f>
        <v>0</v>
      </c>
      <c r="BF219" s="93">
        <f>IF($U$219="snížená",$N$219,0)</f>
        <v>0</v>
      </c>
      <c r="BG219" s="93">
        <f>IF($U$219="zákl. přenesená",$N$219,0)</f>
        <v>0</v>
      </c>
      <c r="BH219" s="93">
        <f>IF($U$219="sníž. přenesená",$N$219,0)</f>
        <v>0</v>
      </c>
      <c r="BI219" s="93">
        <f>IF($U$219="nulová",$N$219,0)</f>
        <v>0</v>
      </c>
      <c r="BJ219" s="6" t="s">
        <v>22</v>
      </c>
      <c r="BK219" s="93">
        <f>ROUND($L$219*$K$219,2)</f>
        <v>0</v>
      </c>
      <c r="BL219" s="6" t="s">
        <v>224</v>
      </c>
      <c r="BM219" s="6" t="s">
        <v>602</v>
      </c>
    </row>
    <row r="220" spans="2:65" s="6" customFormat="1" ht="15.75" customHeight="1">
      <c r="B220" s="23"/>
      <c r="C220" s="165" t="s">
        <v>481</v>
      </c>
      <c r="D220" s="165" t="s">
        <v>252</v>
      </c>
      <c r="E220" s="166" t="s">
        <v>385</v>
      </c>
      <c r="F220" s="238" t="s">
        <v>386</v>
      </c>
      <c r="G220" s="239"/>
      <c r="H220" s="239"/>
      <c r="I220" s="239"/>
      <c r="J220" s="167" t="s">
        <v>190</v>
      </c>
      <c r="K220" s="168">
        <v>215</v>
      </c>
      <c r="L220" s="240">
        <v>0</v>
      </c>
      <c r="M220" s="239"/>
      <c r="N220" s="241">
        <f>ROUND($L$220*$K$220,2)</f>
        <v>0</v>
      </c>
      <c r="O220" s="231"/>
      <c r="P220" s="231"/>
      <c r="Q220" s="231"/>
      <c r="R220" s="25"/>
      <c r="T220" s="147"/>
      <c r="U220" s="31" t="s">
        <v>43</v>
      </c>
      <c r="V220" s="24"/>
      <c r="W220" s="148">
        <f>$V$220*$K$220</f>
        <v>0</v>
      </c>
      <c r="X220" s="148">
        <v>0.00036</v>
      </c>
      <c r="Y220" s="148">
        <f>$X$220*$K$220</f>
        <v>0.07740000000000001</v>
      </c>
      <c r="Z220" s="148">
        <v>0</v>
      </c>
      <c r="AA220" s="149">
        <f>$Z$220*$K$220</f>
        <v>0</v>
      </c>
      <c r="AR220" s="6" t="s">
        <v>255</v>
      </c>
      <c r="AT220" s="6" t="s">
        <v>252</v>
      </c>
      <c r="AU220" s="6" t="s">
        <v>85</v>
      </c>
      <c r="AY220" s="6" t="s">
        <v>163</v>
      </c>
      <c r="BE220" s="93">
        <f>IF($U$220="základní",$N$220,0)</f>
        <v>0</v>
      </c>
      <c r="BF220" s="93">
        <f>IF($U$220="snížená",$N$220,0)</f>
        <v>0</v>
      </c>
      <c r="BG220" s="93">
        <f>IF($U$220="zákl. přenesená",$N$220,0)</f>
        <v>0</v>
      </c>
      <c r="BH220" s="93">
        <f>IF($U$220="sníž. přenesená",$N$220,0)</f>
        <v>0</v>
      </c>
      <c r="BI220" s="93">
        <f>IF($U$220="nulová",$N$220,0)</f>
        <v>0</v>
      </c>
      <c r="BJ220" s="6" t="s">
        <v>22</v>
      </c>
      <c r="BK220" s="93">
        <f>ROUND($L$220*$K$220,2)</f>
        <v>0</v>
      </c>
      <c r="BL220" s="6" t="s">
        <v>224</v>
      </c>
      <c r="BM220" s="6" t="s">
        <v>603</v>
      </c>
    </row>
    <row r="221" spans="2:65" s="6" customFormat="1" ht="27" customHeight="1">
      <c r="B221" s="23"/>
      <c r="C221" s="143" t="s">
        <v>234</v>
      </c>
      <c r="D221" s="143" t="s">
        <v>165</v>
      </c>
      <c r="E221" s="144" t="s">
        <v>388</v>
      </c>
      <c r="F221" s="230" t="s">
        <v>389</v>
      </c>
      <c r="G221" s="231"/>
      <c r="H221" s="231"/>
      <c r="I221" s="231"/>
      <c r="J221" s="145" t="s">
        <v>168</v>
      </c>
      <c r="K221" s="146">
        <v>116.7</v>
      </c>
      <c r="L221" s="232">
        <v>0</v>
      </c>
      <c r="M221" s="231"/>
      <c r="N221" s="233">
        <f>ROUND($L$221*$K$221,2)</f>
        <v>0</v>
      </c>
      <c r="O221" s="231"/>
      <c r="P221" s="231"/>
      <c r="Q221" s="231"/>
      <c r="R221" s="25"/>
      <c r="T221" s="147"/>
      <c r="U221" s="31" t="s">
        <v>43</v>
      </c>
      <c r="V221" s="24"/>
      <c r="W221" s="148">
        <f>$V$221*$K$221</f>
        <v>0</v>
      </c>
      <c r="X221" s="148">
        <v>0.00367</v>
      </c>
      <c r="Y221" s="148">
        <f>$X$221*$K$221</f>
        <v>0.42828900000000003</v>
      </c>
      <c r="Z221" s="148">
        <v>0</v>
      </c>
      <c r="AA221" s="149">
        <f>$Z$221*$K$221</f>
        <v>0</v>
      </c>
      <c r="AR221" s="6" t="s">
        <v>224</v>
      </c>
      <c r="AT221" s="6" t="s">
        <v>165</v>
      </c>
      <c r="AU221" s="6" t="s">
        <v>85</v>
      </c>
      <c r="AY221" s="6" t="s">
        <v>163</v>
      </c>
      <c r="BE221" s="93">
        <f>IF($U$221="základní",$N$221,0)</f>
        <v>0</v>
      </c>
      <c r="BF221" s="93">
        <f>IF($U$221="snížená",$N$221,0)</f>
        <v>0</v>
      </c>
      <c r="BG221" s="93">
        <f>IF($U$221="zákl. přenesená",$N$221,0)</f>
        <v>0</v>
      </c>
      <c r="BH221" s="93">
        <f>IF($U$221="sníž. přenesená",$N$221,0)</f>
        <v>0</v>
      </c>
      <c r="BI221" s="93">
        <f>IF($U$221="nulová",$N$221,0)</f>
        <v>0</v>
      </c>
      <c r="BJ221" s="6" t="s">
        <v>22</v>
      </c>
      <c r="BK221" s="93">
        <f>ROUND($L$221*$K$221,2)</f>
        <v>0</v>
      </c>
      <c r="BL221" s="6" t="s">
        <v>224</v>
      </c>
      <c r="BM221" s="6" t="s">
        <v>604</v>
      </c>
    </row>
    <row r="222" spans="2:65" s="6" customFormat="1" ht="15.75" customHeight="1">
      <c r="B222" s="23"/>
      <c r="C222" s="165" t="s">
        <v>239</v>
      </c>
      <c r="D222" s="165" t="s">
        <v>252</v>
      </c>
      <c r="E222" s="166" t="s">
        <v>391</v>
      </c>
      <c r="F222" s="238" t="s">
        <v>392</v>
      </c>
      <c r="G222" s="239"/>
      <c r="H222" s="239"/>
      <c r="I222" s="239"/>
      <c r="J222" s="167" t="s">
        <v>168</v>
      </c>
      <c r="K222" s="168">
        <v>124.5</v>
      </c>
      <c r="L222" s="240">
        <v>0</v>
      </c>
      <c r="M222" s="239"/>
      <c r="N222" s="241">
        <f>ROUND($L$222*$K$222,2)</f>
        <v>0</v>
      </c>
      <c r="O222" s="231"/>
      <c r="P222" s="231"/>
      <c r="Q222" s="231"/>
      <c r="R222" s="25"/>
      <c r="T222" s="147"/>
      <c r="U222" s="31" t="s">
        <v>43</v>
      </c>
      <c r="V222" s="24"/>
      <c r="W222" s="148">
        <f>$V$222*$K$222</f>
        <v>0</v>
      </c>
      <c r="X222" s="148">
        <v>0.0118</v>
      </c>
      <c r="Y222" s="148">
        <f>$X$222*$K$222</f>
        <v>1.4691</v>
      </c>
      <c r="Z222" s="148">
        <v>0</v>
      </c>
      <c r="AA222" s="149">
        <f>$Z$222*$K$222</f>
        <v>0</v>
      </c>
      <c r="AR222" s="6" t="s">
        <v>255</v>
      </c>
      <c r="AT222" s="6" t="s">
        <v>252</v>
      </c>
      <c r="AU222" s="6" t="s">
        <v>85</v>
      </c>
      <c r="AY222" s="6" t="s">
        <v>163</v>
      </c>
      <c r="BE222" s="93">
        <f>IF($U$222="základní",$N$222,0)</f>
        <v>0</v>
      </c>
      <c r="BF222" s="93">
        <f>IF($U$222="snížená",$N$222,0)</f>
        <v>0</v>
      </c>
      <c r="BG222" s="93">
        <f>IF($U$222="zákl. přenesená",$N$222,0)</f>
        <v>0</v>
      </c>
      <c r="BH222" s="93">
        <f>IF($U$222="sníž. přenesená",$N$222,0)</f>
        <v>0</v>
      </c>
      <c r="BI222" s="93">
        <f>IF($U$222="nulová",$N$222,0)</f>
        <v>0</v>
      </c>
      <c r="BJ222" s="6" t="s">
        <v>22</v>
      </c>
      <c r="BK222" s="93">
        <f>ROUND($L$222*$K$222,2)</f>
        <v>0</v>
      </c>
      <c r="BL222" s="6" t="s">
        <v>224</v>
      </c>
      <c r="BM222" s="6" t="s">
        <v>605</v>
      </c>
    </row>
    <row r="223" spans="2:65" s="6" customFormat="1" ht="15.75" customHeight="1">
      <c r="B223" s="23"/>
      <c r="C223" s="143" t="s">
        <v>179</v>
      </c>
      <c r="D223" s="143" t="s">
        <v>165</v>
      </c>
      <c r="E223" s="144" t="s">
        <v>395</v>
      </c>
      <c r="F223" s="230" t="s">
        <v>396</v>
      </c>
      <c r="G223" s="231"/>
      <c r="H223" s="231"/>
      <c r="I223" s="231"/>
      <c r="J223" s="145" t="s">
        <v>168</v>
      </c>
      <c r="K223" s="146">
        <v>116.7</v>
      </c>
      <c r="L223" s="232">
        <v>0</v>
      </c>
      <c r="M223" s="231"/>
      <c r="N223" s="233">
        <f>ROUND($L$223*$K$223,2)</f>
        <v>0</v>
      </c>
      <c r="O223" s="231"/>
      <c r="P223" s="231"/>
      <c r="Q223" s="231"/>
      <c r="R223" s="25"/>
      <c r="T223" s="147"/>
      <c r="U223" s="31" t="s">
        <v>43</v>
      </c>
      <c r="V223" s="24"/>
      <c r="W223" s="148">
        <f>$V$223*$K$223</f>
        <v>0</v>
      </c>
      <c r="X223" s="148">
        <v>0.0003</v>
      </c>
      <c r="Y223" s="148">
        <f>$X$223*$K$223</f>
        <v>0.03501</v>
      </c>
      <c r="Z223" s="148">
        <v>0</v>
      </c>
      <c r="AA223" s="149">
        <f>$Z$223*$K$223</f>
        <v>0</v>
      </c>
      <c r="AR223" s="6" t="s">
        <v>224</v>
      </c>
      <c r="AT223" s="6" t="s">
        <v>165</v>
      </c>
      <c r="AU223" s="6" t="s">
        <v>85</v>
      </c>
      <c r="AY223" s="6" t="s">
        <v>163</v>
      </c>
      <c r="BE223" s="93">
        <f>IF($U$223="základní",$N$223,0)</f>
        <v>0</v>
      </c>
      <c r="BF223" s="93">
        <f>IF($U$223="snížená",$N$223,0)</f>
        <v>0</v>
      </c>
      <c r="BG223" s="93">
        <f>IF($U$223="zákl. přenesená",$N$223,0)</f>
        <v>0</v>
      </c>
      <c r="BH223" s="93">
        <f>IF($U$223="sníž. přenesená",$N$223,0)</f>
        <v>0</v>
      </c>
      <c r="BI223" s="93">
        <f>IF($U$223="nulová",$N$223,0)</f>
        <v>0</v>
      </c>
      <c r="BJ223" s="6" t="s">
        <v>22</v>
      </c>
      <c r="BK223" s="93">
        <f>ROUND($L$223*$K$223,2)</f>
        <v>0</v>
      </c>
      <c r="BL223" s="6" t="s">
        <v>224</v>
      </c>
      <c r="BM223" s="6" t="s">
        <v>606</v>
      </c>
    </row>
    <row r="224" spans="2:65" s="6" customFormat="1" ht="27" customHeight="1">
      <c r="B224" s="23"/>
      <c r="C224" s="143" t="s">
        <v>183</v>
      </c>
      <c r="D224" s="143" t="s">
        <v>165</v>
      </c>
      <c r="E224" s="144" t="s">
        <v>399</v>
      </c>
      <c r="F224" s="230" t="s">
        <v>400</v>
      </c>
      <c r="G224" s="231"/>
      <c r="H224" s="231"/>
      <c r="I224" s="231"/>
      <c r="J224" s="145" t="s">
        <v>168</v>
      </c>
      <c r="K224" s="146">
        <v>116.7</v>
      </c>
      <c r="L224" s="232">
        <v>0</v>
      </c>
      <c r="M224" s="231"/>
      <c r="N224" s="233">
        <f>ROUND($L$224*$K$224,2)</f>
        <v>0</v>
      </c>
      <c r="O224" s="231"/>
      <c r="P224" s="231"/>
      <c r="Q224" s="231"/>
      <c r="R224" s="25"/>
      <c r="T224" s="147"/>
      <c r="U224" s="31" t="s">
        <v>43</v>
      </c>
      <c r="V224" s="24"/>
      <c r="W224" s="148">
        <f>$V$224*$K$224</f>
        <v>0</v>
      </c>
      <c r="X224" s="148">
        <v>0.00715</v>
      </c>
      <c r="Y224" s="148">
        <f>$X$224*$K$224</f>
        <v>0.8344050000000001</v>
      </c>
      <c r="Z224" s="148">
        <v>0</v>
      </c>
      <c r="AA224" s="149">
        <f>$Z$224*$K$224</f>
        <v>0</v>
      </c>
      <c r="AR224" s="6" t="s">
        <v>224</v>
      </c>
      <c r="AT224" s="6" t="s">
        <v>165</v>
      </c>
      <c r="AU224" s="6" t="s">
        <v>85</v>
      </c>
      <c r="AY224" s="6" t="s">
        <v>163</v>
      </c>
      <c r="BE224" s="93">
        <f>IF($U$224="základní",$N$224,0)</f>
        <v>0</v>
      </c>
      <c r="BF224" s="93">
        <f>IF($U$224="snížená",$N$224,0)</f>
        <v>0</v>
      </c>
      <c r="BG224" s="93">
        <f>IF($U$224="zákl. přenesená",$N$224,0)</f>
        <v>0</v>
      </c>
      <c r="BH224" s="93">
        <f>IF($U$224="sníž. přenesená",$N$224,0)</f>
        <v>0</v>
      </c>
      <c r="BI224" s="93">
        <f>IF($U$224="nulová",$N$224,0)</f>
        <v>0</v>
      </c>
      <c r="BJ224" s="6" t="s">
        <v>22</v>
      </c>
      <c r="BK224" s="93">
        <f>ROUND($L$224*$K$224,2)</f>
        <v>0</v>
      </c>
      <c r="BL224" s="6" t="s">
        <v>224</v>
      </c>
      <c r="BM224" s="6" t="s">
        <v>607</v>
      </c>
    </row>
    <row r="225" spans="2:65" s="6" customFormat="1" ht="27" customHeight="1">
      <c r="B225" s="23"/>
      <c r="C225" s="143" t="s">
        <v>608</v>
      </c>
      <c r="D225" s="143" t="s">
        <v>165</v>
      </c>
      <c r="E225" s="144" t="s">
        <v>403</v>
      </c>
      <c r="F225" s="230" t="s">
        <v>404</v>
      </c>
      <c r="G225" s="231"/>
      <c r="H225" s="231"/>
      <c r="I225" s="231"/>
      <c r="J225" s="145" t="s">
        <v>232</v>
      </c>
      <c r="K225" s="164">
        <v>0</v>
      </c>
      <c r="L225" s="232">
        <v>0</v>
      </c>
      <c r="M225" s="231"/>
      <c r="N225" s="233">
        <f>ROUND($L$225*$K$225,2)</f>
        <v>0</v>
      </c>
      <c r="O225" s="231"/>
      <c r="P225" s="231"/>
      <c r="Q225" s="231"/>
      <c r="R225" s="25"/>
      <c r="T225" s="147"/>
      <c r="U225" s="31" t="s">
        <v>43</v>
      </c>
      <c r="V225" s="24"/>
      <c r="W225" s="148">
        <f>$V$225*$K$225</f>
        <v>0</v>
      </c>
      <c r="X225" s="148">
        <v>0</v>
      </c>
      <c r="Y225" s="148">
        <f>$X$225*$K$225</f>
        <v>0</v>
      </c>
      <c r="Z225" s="148">
        <v>0</v>
      </c>
      <c r="AA225" s="149">
        <f>$Z$225*$K$225</f>
        <v>0</v>
      </c>
      <c r="AR225" s="6" t="s">
        <v>224</v>
      </c>
      <c r="AT225" s="6" t="s">
        <v>165</v>
      </c>
      <c r="AU225" s="6" t="s">
        <v>85</v>
      </c>
      <c r="AY225" s="6" t="s">
        <v>163</v>
      </c>
      <c r="BE225" s="93">
        <f>IF($U$225="základní",$N$225,0)</f>
        <v>0</v>
      </c>
      <c r="BF225" s="93">
        <f>IF($U$225="snížená",$N$225,0)</f>
        <v>0</v>
      </c>
      <c r="BG225" s="93">
        <f>IF($U$225="zákl. přenesená",$N$225,0)</f>
        <v>0</v>
      </c>
      <c r="BH225" s="93">
        <f>IF($U$225="sníž. přenesená",$N$225,0)</f>
        <v>0</v>
      </c>
      <c r="BI225" s="93">
        <f>IF($U$225="nulová",$N$225,0)</f>
        <v>0</v>
      </c>
      <c r="BJ225" s="6" t="s">
        <v>22</v>
      </c>
      <c r="BK225" s="93">
        <f>ROUND($L$225*$K$225,2)</f>
        <v>0</v>
      </c>
      <c r="BL225" s="6" t="s">
        <v>224</v>
      </c>
      <c r="BM225" s="6" t="s">
        <v>609</v>
      </c>
    </row>
    <row r="226" spans="2:63" s="132" customFormat="1" ht="30.75" customHeight="1">
      <c r="B226" s="133"/>
      <c r="C226" s="134"/>
      <c r="D226" s="142" t="s">
        <v>129</v>
      </c>
      <c r="E226" s="142"/>
      <c r="F226" s="142"/>
      <c r="G226" s="142"/>
      <c r="H226" s="142"/>
      <c r="I226" s="142"/>
      <c r="J226" s="142"/>
      <c r="K226" s="142"/>
      <c r="L226" s="142"/>
      <c r="M226" s="142"/>
      <c r="N226" s="246">
        <f>$BK$226</f>
        <v>0</v>
      </c>
      <c r="O226" s="245"/>
      <c r="P226" s="245"/>
      <c r="Q226" s="245"/>
      <c r="R226" s="136"/>
      <c r="T226" s="137"/>
      <c r="U226" s="134"/>
      <c r="V226" s="134"/>
      <c r="W226" s="138">
        <f>$W$227</f>
        <v>0</v>
      </c>
      <c r="X226" s="134"/>
      <c r="Y226" s="138">
        <f>$Y$227</f>
        <v>0</v>
      </c>
      <c r="Z226" s="134"/>
      <c r="AA226" s="139">
        <f>$AA$227</f>
        <v>0.3501</v>
      </c>
      <c r="AR226" s="140" t="s">
        <v>85</v>
      </c>
      <c r="AT226" s="140" t="s">
        <v>77</v>
      </c>
      <c r="AU226" s="140" t="s">
        <v>22</v>
      </c>
      <c r="AY226" s="140" t="s">
        <v>163</v>
      </c>
      <c r="BK226" s="141">
        <f>$BK$227</f>
        <v>0</v>
      </c>
    </row>
    <row r="227" spans="2:65" s="6" customFormat="1" ht="27" customHeight="1">
      <c r="B227" s="23"/>
      <c r="C227" s="143" t="s">
        <v>192</v>
      </c>
      <c r="D227" s="143" t="s">
        <v>165</v>
      </c>
      <c r="E227" s="144" t="s">
        <v>407</v>
      </c>
      <c r="F227" s="230" t="s">
        <v>408</v>
      </c>
      <c r="G227" s="231"/>
      <c r="H227" s="231"/>
      <c r="I227" s="231"/>
      <c r="J227" s="145" t="s">
        <v>168</v>
      </c>
      <c r="K227" s="146">
        <v>116.7</v>
      </c>
      <c r="L227" s="232">
        <v>0</v>
      </c>
      <c r="M227" s="231"/>
      <c r="N227" s="233">
        <f>ROUND($L$227*$K$227,2)</f>
        <v>0</v>
      </c>
      <c r="O227" s="231"/>
      <c r="P227" s="231"/>
      <c r="Q227" s="231"/>
      <c r="R227" s="25"/>
      <c r="T227" s="147"/>
      <c r="U227" s="31" t="s">
        <v>43</v>
      </c>
      <c r="V227" s="24"/>
      <c r="W227" s="148">
        <f>$V$227*$K$227</f>
        <v>0</v>
      </c>
      <c r="X227" s="148">
        <v>0</v>
      </c>
      <c r="Y227" s="148">
        <f>$X$227*$K$227</f>
        <v>0</v>
      </c>
      <c r="Z227" s="148">
        <v>0.003</v>
      </c>
      <c r="AA227" s="149">
        <f>$Z$227*$K$227</f>
        <v>0.3501</v>
      </c>
      <c r="AR227" s="6" t="s">
        <v>224</v>
      </c>
      <c r="AT227" s="6" t="s">
        <v>165</v>
      </c>
      <c r="AU227" s="6" t="s">
        <v>85</v>
      </c>
      <c r="AY227" s="6" t="s">
        <v>163</v>
      </c>
      <c r="BE227" s="93">
        <f>IF($U$227="základní",$N$227,0)</f>
        <v>0</v>
      </c>
      <c r="BF227" s="93">
        <f>IF($U$227="snížená",$N$227,0)</f>
        <v>0</v>
      </c>
      <c r="BG227" s="93">
        <f>IF($U$227="zákl. přenesená",$N$227,0)</f>
        <v>0</v>
      </c>
      <c r="BH227" s="93">
        <f>IF($U$227="sníž. přenesená",$N$227,0)</f>
        <v>0</v>
      </c>
      <c r="BI227" s="93">
        <f>IF($U$227="nulová",$N$227,0)</f>
        <v>0</v>
      </c>
      <c r="BJ227" s="6" t="s">
        <v>22</v>
      </c>
      <c r="BK227" s="93">
        <f>ROUND($L$227*$K$227,2)</f>
        <v>0</v>
      </c>
      <c r="BL227" s="6" t="s">
        <v>224</v>
      </c>
      <c r="BM227" s="6" t="s">
        <v>610</v>
      </c>
    </row>
    <row r="228" spans="2:63" s="132" customFormat="1" ht="30.75" customHeight="1">
      <c r="B228" s="133"/>
      <c r="C228" s="134"/>
      <c r="D228" s="142" t="s">
        <v>130</v>
      </c>
      <c r="E228" s="142"/>
      <c r="F228" s="142"/>
      <c r="G228" s="142"/>
      <c r="H228" s="142"/>
      <c r="I228" s="142"/>
      <c r="J228" s="142"/>
      <c r="K228" s="142"/>
      <c r="L228" s="142"/>
      <c r="M228" s="142"/>
      <c r="N228" s="246">
        <f>$BK$228</f>
        <v>0</v>
      </c>
      <c r="O228" s="245"/>
      <c r="P228" s="245"/>
      <c r="Q228" s="245"/>
      <c r="R228" s="136"/>
      <c r="T228" s="137"/>
      <c r="U228" s="134"/>
      <c r="V228" s="134"/>
      <c r="W228" s="138">
        <f>SUM($W$229:$W$236)</f>
        <v>0</v>
      </c>
      <c r="X228" s="134"/>
      <c r="Y228" s="138">
        <f>SUM($Y$229:$Y$236)</f>
        <v>0.06418</v>
      </c>
      <c r="Z228" s="134"/>
      <c r="AA228" s="139">
        <f>SUM($AA$229:$AA$236)</f>
        <v>0</v>
      </c>
      <c r="AR228" s="140" t="s">
        <v>85</v>
      </c>
      <c r="AT228" s="140" t="s">
        <v>77</v>
      </c>
      <c r="AU228" s="140" t="s">
        <v>22</v>
      </c>
      <c r="AY228" s="140" t="s">
        <v>163</v>
      </c>
      <c r="BK228" s="141">
        <f>SUM($BK$229:$BK$236)</f>
        <v>0</v>
      </c>
    </row>
    <row r="229" spans="2:65" s="6" customFormat="1" ht="27" customHeight="1">
      <c r="B229" s="23"/>
      <c r="C229" s="143" t="s">
        <v>200</v>
      </c>
      <c r="D229" s="143" t="s">
        <v>165</v>
      </c>
      <c r="E229" s="144" t="s">
        <v>411</v>
      </c>
      <c r="F229" s="230" t="s">
        <v>412</v>
      </c>
      <c r="G229" s="231"/>
      <c r="H229" s="231"/>
      <c r="I229" s="231"/>
      <c r="J229" s="145" t="s">
        <v>168</v>
      </c>
      <c r="K229" s="146">
        <v>2.5</v>
      </c>
      <c r="L229" s="232">
        <v>0</v>
      </c>
      <c r="M229" s="231"/>
      <c r="N229" s="233">
        <f>ROUND($L$229*$K$229,2)</f>
        <v>0</v>
      </c>
      <c r="O229" s="231"/>
      <c r="P229" s="231"/>
      <c r="Q229" s="231"/>
      <c r="R229" s="25"/>
      <c r="T229" s="147"/>
      <c r="U229" s="31" t="s">
        <v>43</v>
      </c>
      <c r="V229" s="24"/>
      <c r="W229" s="148">
        <f>$V$229*$K$229</f>
        <v>0</v>
      </c>
      <c r="X229" s="148">
        <v>0.0029</v>
      </c>
      <c r="Y229" s="148">
        <f>$X$229*$K$229</f>
        <v>0.0072499999999999995</v>
      </c>
      <c r="Z229" s="148">
        <v>0</v>
      </c>
      <c r="AA229" s="149">
        <f>$Z$229*$K$229</f>
        <v>0</v>
      </c>
      <c r="AR229" s="6" t="s">
        <v>224</v>
      </c>
      <c r="AT229" s="6" t="s">
        <v>165</v>
      </c>
      <c r="AU229" s="6" t="s">
        <v>85</v>
      </c>
      <c r="AY229" s="6" t="s">
        <v>163</v>
      </c>
      <c r="BE229" s="93">
        <f>IF($U$229="základní",$N$229,0)</f>
        <v>0</v>
      </c>
      <c r="BF229" s="93">
        <f>IF($U$229="snížená",$N$229,0)</f>
        <v>0</v>
      </c>
      <c r="BG229" s="93">
        <f>IF($U$229="zákl. přenesená",$N$229,0)</f>
        <v>0</v>
      </c>
      <c r="BH229" s="93">
        <f>IF($U$229="sníž. přenesená",$N$229,0)</f>
        <v>0</v>
      </c>
      <c r="BI229" s="93">
        <f>IF($U$229="nulová",$N$229,0)</f>
        <v>0</v>
      </c>
      <c r="BJ229" s="6" t="s">
        <v>22</v>
      </c>
      <c r="BK229" s="93">
        <f>ROUND($L$229*$K$229,2)</f>
        <v>0</v>
      </c>
      <c r="BL229" s="6" t="s">
        <v>224</v>
      </c>
      <c r="BM229" s="6" t="s">
        <v>611</v>
      </c>
    </row>
    <row r="230" spans="2:65" s="6" customFormat="1" ht="15.75" customHeight="1">
      <c r="B230" s="23"/>
      <c r="C230" s="165" t="s">
        <v>205</v>
      </c>
      <c r="D230" s="165" t="s">
        <v>252</v>
      </c>
      <c r="E230" s="166" t="s">
        <v>414</v>
      </c>
      <c r="F230" s="238" t="s">
        <v>392</v>
      </c>
      <c r="G230" s="239"/>
      <c r="H230" s="239"/>
      <c r="I230" s="239"/>
      <c r="J230" s="167" t="s">
        <v>168</v>
      </c>
      <c r="K230" s="168">
        <v>3</v>
      </c>
      <c r="L230" s="240">
        <v>0</v>
      </c>
      <c r="M230" s="239"/>
      <c r="N230" s="241">
        <f>ROUND($L$230*$K$230,2)</f>
        <v>0</v>
      </c>
      <c r="O230" s="231"/>
      <c r="P230" s="231"/>
      <c r="Q230" s="231"/>
      <c r="R230" s="25"/>
      <c r="T230" s="147"/>
      <c r="U230" s="31" t="s">
        <v>43</v>
      </c>
      <c r="V230" s="24"/>
      <c r="W230" s="148">
        <f>$V$230*$K$230</f>
        <v>0</v>
      </c>
      <c r="X230" s="148">
        <v>0.0118</v>
      </c>
      <c r="Y230" s="148">
        <f>$X$230*$K$230</f>
        <v>0.0354</v>
      </c>
      <c r="Z230" s="148">
        <v>0</v>
      </c>
      <c r="AA230" s="149">
        <f>$Z$230*$K$230</f>
        <v>0</v>
      </c>
      <c r="AR230" s="6" t="s">
        <v>255</v>
      </c>
      <c r="AT230" s="6" t="s">
        <v>252</v>
      </c>
      <c r="AU230" s="6" t="s">
        <v>85</v>
      </c>
      <c r="AY230" s="6" t="s">
        <v>163</v>
      </c>
      <c r="BE230" s="93">
        <f>IF($U$230="základní",$N$230,0)</f>
        <v>0</v>
      </c>
      <c r="BF230" s="93">
        <f>IF($U$230="snížená",$N$230,0)</f>
        <v>0</v>
      </c>
      <c r="BG230" s="93">
        <f>IF($U$230="zákl. přenesená",$N$230,0)</f>
        <v>0</v>
      </c>
      <c r="BH230" s="93">
        <f>IF($U$230="sníž. přenesená",$N$230,0)</f>
        <v>0</v>
      </c>
      <c r="BI230" s="93">
        <f>IF($U$230="nulová",$N$230,0)</f>
        <v>0</v>
      </c>
      <c r="BJ230" s="6" t="s">
        <v>22</v>
      </c>
      <c r="BK230" s="93">
        <f>ROUND($L$230*$K$230,2)</f>
        <v>0</v>
      </c>
      <c r="BL230" s="6" t="s">
        <v>224</v>
      </c>
      <c r="BM230" s="6" t="s">
        <v>612</v>
      </c>
    </row>
    <row r="231" spans="2:65" s="6" customFormat="1" ht="27" customHeight="1">
      <c r="B231" s="23"/>
      <c r="C231" s="143" t="s">
        <v>209</v>
      </c>
      <c r="D231" s="143" t="s">
        <v>165</v>
      </c>
      <c r="E231" s="144" t="s">
        <v>417</v>
      </c>
      <c r="F231" s="230" t="s">
        <v>418</v>
      </c>
      <c r="G231" s="231"/>
      <c r="H231" s="231"/>
      <c r="I231" s="231"/>
      <c r="J231" s="145" t="s">
        <v>168</v>
      </c>
      <c r="K231" s="146">
        <v>2.5</v>
      </c>
      <c r="L231" s="232">
        <v>0</v>
      </c>
      <c r="M231" s="231"/>
      <c r="N231" s="233">
        <f>ROUND($L$231*$K$231,2)</f>
        <v>0</v>
      </c>
      <c r="O231" s="231"/>
      <c r="P231" s="231"/>
      <c r="Q231" s="231"/>
      <c r="R231" s="25"/>
      <c r="T231" s="147"/>
      <c r="U231" s="31" t="s">
        <v>43</v>
      </c>
      <c r="V231" s="24"/>
      <c r="W231" s="148">
        <f>$V$231*$K$231</f>
        <v>0</v>
      </c>
      <c r="X231" s="148">
        <v>0</v>
      </c>
      <c r="Y231" s="148">
        <f>$X$231*$K$231</f>
        <v>0</v>
      </c>
      <c r="Z231" s="148">
        <v>0</v>
      </c>
      <c r="AA231" s="149">
        <f>$Z$231*$K$231</f>
        <v>0</v>
      </c>
      <c r="AR231" s="6" t="s">
        <v>224</v>
      </c>
      <c r="AT231" s="6" t="s">
        <v>165</v>
      </c>
      <c r="AU231" s="6" t="s">
        <v>85</v>
      </c>
      <c r="AY231" s="6" t="s">
        <v>163</v>
      </c>
      <c r="BE231" s="93">
        <f>IF($U$231="základní",$N$231,0)</f>
        <v>0</v>
      </c>
      <c r="BF231" s="93">
        <f>IF($U$231="snížená",$N$231,0)</f>
        <v>0</v>
      </c>
      <c r="BG231" s="93">
        <f>IF($U$231="zákl. přenesená",$N$231,0)</f>
        <v>0</v>
      </c>
      <c r="BH231" s="93">
        <f>IF($U$231="sníž. přenesená",$N$231,0)</f>
        <v>0</v>
      </c>
      <c r="BI231" s="93">
        <f>IF($U$231="nulová",$N$231,0)</f>
        <v>0</v>
      </c>
      <c r="BJ231" s="6" t="s">
        <v>22</v>
      </c>
      <c r="BK231" s="93">
        <f>ROUND($L$231*$K$231,2)</f>
        <v>0</v>
      </c>
      <c r="BL231" s="6" t="s">
        <v>224</v>
      </c>
      <c r="BM231" s="6" t="s">
        <v>613</v>
      </c>
    </row>
    <row r="232" spans="2:65" s="6" customFormat="1" ht="27" customHeight="1">
      <c r="B232" s="23"/>
      <c r="C232" s="143" t="s">
        <v>213</v>
      </c>
      <c r="D232" s="143" t="s">
        <v>165</v>
      </c>
      <c r="E232" s="144" t="s">
        <v>421</v>
      </c>
      <c r="F232" s="230" t="s">
        <v>422</v>
      </c>
      <c r="G232" s="231"/>
      <c r="H232" s="231"/>
      <c r="I232" s="231"/>
      <c r="J232" s="145" t="s">
        <v>168</v>
      </c>
      <c r="K232" s="146">
        <v>2.5</v>
      </c>
      <c r="L232" s="232">
        <v>0</v>
      </c>
      <c r="M232" s="231"/>
      <c r="N232" s="233">
        <f>ROUND($L$232*$K$232,2)</f>
        <v>0</v>
      </c>
      <c r="O232" s="231"/>
      <c r="P232" s="231"/>
      <c r="Q232" s="231"/>
      <c r="R232" s="25"/>
      <c r="T232" s="147"/>
      <c r="U232" s="31" t="s">
        <v>43</v>
      </c>
      <c r="V232" s="24"/>
      <c r="W232" s="148">
        <f>$V$232*$K$232</f>
        <v>0</v>
      </c>
      <c r="X232" s="148">
        <v>0.008</v>
      </c>
      <c r="Y232" s="148">
        <f>$X$232*$K$232</f>
        <v>0.02</v>
      </c>
      <c r="Z232" s="148">
        <v>0</v>
      </c>
      <c r="AA232" s="149">
        <f>$Z$232*$K$232</f>
        <v>0</v>
      </c>
      <c r="AR232" s="6" t="s">
        <v>224</v>
      </c>
      <c r="AT232" s="6" t="s">
        <v>165</v>
      </c>
      <c r="AU232" s="6" t="s">
        <v>85</v>
      </c>
      <c r="AY232" s="6" t="s">
        <v>163</v>
      </c>
      <c r="BE232" s="93">
        <f>IF($U$232="základní",$N$232,0)</f>
        <v>0</v>
      </c>
      <c r="BF232" s="93">
        <f>IF($U$232="snížená",$N$232,0)</f>
        <v>0</v>
      </c>
      <c r="BG232" s="93">
        <f>IF($U$232="zákl. přenesená",$N$232,0)</f>
        <v>0</v>
      </c>
      <c r="BH232" s="93">
        <f>IF($U$232="sníž. přenesená",$N$232,0)</f>
        <v>0</v>
      </c>
      <c r="BI232" s="93">
        <f>IF($U$232="nulová",$N$232,0)</f>
        <v>0</v>
      </c>
      <c r="BJ232" s="6" t="s">
        <v>22</v>
      </c>
      <c r="BK232" s="93">
        <f>ROUND($L$232*$K$232,2)</f>
        <v>0</v>
      </c>
      <c r="BL232" s="6" t="s">
        <v>224</v>
      </c>
      <c r="BM232" s="6" t="s">
        <v>614</v>
      </c>
    </row>
    <row r="233" spans="2:65" s="6" customFormat="1" ht="27" customHeight="1">
      <c r="B233" s="23"/>
      <c r="C233" s="143" t="s">
        <v>615</v>
      </c>
      <c r="D233" s="143" t="s">
        <v>165</v>
      </c>
      <c r="E233" s="144" t="s">
        <v>425</v>
      </c>
      <c r="F233" s="230" t="s">
        <v>426</v>
      </c>
      <c r="G233" s="231"/>
      <c r="H233" s="231"/>
      <c r="I233" s="231"/>
      <c r="J233" s="145" t="s">
        <v>177</v>
      </c>
      <c r="K233" s="146">
        <v>3</v>
      </c>
      <c r="L233" s="232">
        <v>0</v>
      </c>
      <c r="M233" s="231"/>
      <c r="N233" s="233">
        <f>ROUND($L$233*$K$233,2)</f>
        <v>0</v>
      </c>
      <c r="O233" s="231"/>
      <c r="P233" s="231"/>
      <c r="Q233" s="231"/>
      <c r="R233" s="25"/>
      <c r="T233" s="147"/>
      <c r="U233" s="31" t="s">
        <v>43</v>
      </c>
      <c r="V233" s="24"/>
      <c r="W233" s="148">
        <f>$V$233*$K$233</f>
        <v>0</v>
      </c>
      <c r="X233" s="148">
        <v>0.00026</v>
      </c>
      <c r="Y233" s="148">
        <f>$X$233*$K$233</f>
        <v>0.0007799999999999999</v>
      </c>
      <c r="Z233" s="148">
        <v>0</v>
      </c>
      <c r="AA233" s="149">
        <f>$Z$233*$K$233</f>
        <v>0</v>
      </c>
      <c r="AR233" s="6" t="s">
        <v>224</v>
      </c>
      <c r="AT233" s="6" t="s">
        <v>165</v>
      </c>
      <c r="AU233" s="6" t="s">
        <v>85</v>
      </c>
      <c r="AY233" s="6" t="s">
        <v>163</v>
      </c>
      <c r="BE233" s="93">
        <f>IF($U$233="základní",$N$233,0)</f>
        <v>0</v>
      </c>
      <c r="BF233" s="93">
        <f>IF($U$233="snížená",$N$233,0)</f>
        <v>0</v>
      </c>
      <c r="BG233" s="93">
        <f>IF($U$233="zákl. přenesená",$N$233,0)</f>
        <v>0</v>
      </c>
      <c r="BH233" s="93">
        <f>IF($U$233="sníž. přenesená",$N$233,0)</f>
        <v>0</v>
      </c>
      <c r="BI233" s="93">
        <f>IF($U$233="nulová",$N$233,0)</f>
        <v>0</v>
      </c>
      <c r="BJ233" s="6" t="s">
        <v>22</v>
      </c>
      <c r="BK233" s="93">
        <f>ROUND($L$233*$K$233,2)</f>
        <v>0</v>
      </c>
      <c r="BL233" s="6" t="s">
        <v>224</v>
      </c>
      <c r="BM233" s="6" t="s">
        <v>616</v>
      </c>
    </row>
    <row r="234" spans="2:65" s="6" customFormat="1" ht="15.75" customHeight="1">
      <c r="B234" s="23"/>
      <c r="C234" s="143" t="s">
        <v>617</v>
      </c>
      <c r="D234" s="143" t="s">
        <v>165</v>
      </c>
      <c r="E234" s="144" t="s">
        <v>428</v>
      </c>
      <c r="F234" s="230" t="s">
        <v>429</v>
      </c>
      <c r="G234" s="231"/>
      <c r="H234" s="231"/>
      <c r="I234" s="231"/>
      <c r="J234" s="145" t="s">
        <v>168</v>
      </c>
      <c r="K234" s="146">
        <v>2.5</v>
      </c>
      <c r="L234" s="232">
        <v>0</v>
      </c>
      <c r="M234" s="231"/>
      <c r="N234" s="233">
        <f>ROUND($L$234*$K$234,2)</f>
        <v>0</v>
      </c>
      <c r="O234" s="231"/>
      <c r="P234" s="231"/>
      <c r="Q234" s="231"/>
      <c r="R234" s="25"/>
      <c r="T234" s="147"/>
      <c r="U234" s="31" t="s">
        <v>43</v>
      </c>
      <c r="V234" s="24"/>
      <c r="W234" s="148">
        <f>$V$234*$K$234</f>
        <v>0</v>
      </c>
      <c r="X234" s="148">
        <v>0.0003</v>
      </c>
      <c r="Y234" s="148">
        <f>$X$234*$K$234</f>
        <v>0.0007499999999999999</v>
      </c>
      <c r="Z234" s="148">
        <v>0</v>
      </c>
      <c r="AA234" s="149">
        <f>$Z$234*$K$234</f>
        <v>0</v>
      </c>
      <c r="AR234" s="6" t="s">
        <v>224</v>
      </c>
      <c r="AT234" s="6" t="s">
        <v>165</v>
      </c>
      <c r="AU234" s="6" t="s">
        <v>85</v>
      </c>
      <c r="AY234" s="6" t="s">
        <v>163</v>
      </c>
      <c r="BE234" s="93">
        <f>IF($U$234="základní",$N$234,0)</f>
        <v>0</v>
      </c>
      <c r="BF234" s="93">
        <f>IF($U$234="snížená",$N$234,0)</f>
        <v>0</v>
      </c>
      <c r="BG234" s="93">
        <f>IF($U$234="zákl. přenesená",$N$234,0)</f>
        <v>0</v>
      </c>
      <c r="BH234" s="93">
        <f>IF($U$234="sníž. přenesená",$N$234,0)</f>
        <v>0</v>
      </c>
      <c r="BI234" s="93">
        <f>IF($U$234="nulová",$N$234,0)</f>
        <v>0</v>
      </c>
      <c r="BJ234" s="6" t="s">
        <v>22</v>
      </c>
      <c r="BK234" s="93">
        <f>ROUND($L$234*$K$234,2)</f>
        <v>0</v>
      </c>
      <c r="BL234" s="6" t="s">
        <v>224</v>
      </c>
      <c r="BM234" s="6" t="s">
        <v>618</v>
      </c>
    </row>
    <row r="235" spans="2:65" s="6" customFormat="1" ht="15.75" customHeight="1">
      <c r="B235" s="23"/>
      <c r="C235" s="143" t="s">
        <v>217</v>
      </c>
      <c r="D235" s="143" t="s">
        <v>165</v>
      </c>
      <c r="E235" s="144" t="s">
        <v>431</v>
      </c>
      <c r="F235" s="230" t="s">
        <v>432</v>
      </c>
      <c r="G235" s="231"/>
      <c r="H235" s="231"/>
      <c r="I235" s="231"/>
      <c r="J235" s="145" t="s">
        <v>190</v>
      </c>
      <c r="K235" s="146">
        <v>4</v>
      </c>
      <c r="L235" s="232">
        <v>0</v>
      </c>
      <c r="M235" s="231"/>
      <c r="N235" s="233">
        <f>ROUND($L$235*$K$235,2)</f>
        <v>0</v>
      </c>
      <c r="O235" s="231"/>
      <c r="P235" s="231"/>
      <c r="Q235" s="231"/>
      <c r="R235" s="25"/>
      <c r="T235" s="147"/>
      <c r="U235" s="31" t="s">
        <v>43</v>
      </c>
      <c r="V235" s="24"/>
      <c r="W235" s="148">
        <f>$V$235*$K$235</f>
        <v>0</v>
      </c>
      <c r="X235" s="148">
        <v>0</v>
      </c>
      <c r="Y235" s="148">
        <f>$X$235*$K$235</f>
        <v>0</v>
      </c>
      <c r="Z235" s="148">
        <v>0</v>
      </c>
      <c r="AA235" s="149">
        <f>$Z$235*$K$235</f>
        <v>0</v>
      </c>
      <c r="AR235" s="6" t="s">
        <v>224</v>
      </c>
      <c r="AT235" s="6" t="s">
        <v>165</v>
      </c>
      <c r="AU235" s="6" t="s">
        <v>85</v>
      </c>
      <c r="AY235" s="6" t="s">
        <v>163</v>
      </c>
      <c r="BE235" s="93">
        <f>IF($U$235="základní",$N$235,0)</f>
        <v>0</v>
      </c>
      <c r="BF235" s="93">
        <f>IF($U$235="snížená",$N$235,0)</f>
        <v>0</v>
      </c>
      <c r="BG235" s="93">
        <f>IF($U$235="zákl. přenesená",$N$235,0)</f>
        <v>0</v>
      </c>
      <c r="BH235" s="93">
        <f>IF($U$235="sníž. přenesená",$N$235,0)</f>
        <v>0</v>
      </c>
      <c r="BI235" s="93">
        <f>IF($U$235="nulová",$N$235,0)</f>
        <v>0</v>
      </c>
      <c r="BJ235" s="6" t="s">
        <v>22</v>
      </c>
      <c r="BK235" s="93">
        <f>ROUND($L$235*$K$235,2)</f>
        <v>0</v>
      </c>
      <c r="BL235" s="6" t="s">
        <v>224</v>
      </c>
      <c r="BM235" s="6" t="s">
        <v>619</v>
      </c>
    </row>
    <row r="236" spans="2:65" s="6" customFormat="1" ht="27" customHeight="1">
      <c r="B236" s="23"/>
      <c r="C236" s="143" t="s">
        <v>620</v>
      </c>
      <c r="D236" s="143" t="s">
        <v>165</v>
      </c>
      <c r="E236" s="144" t="s">
        <v>435</v>
      </c>
      <c r="F236" s="230" t="s">
        <v>436</v>
      </c>
      <c r="G236" s="231"/>
      <c r="H236" s="231"/>
      <c r="I236" s="231"/>
      <c r="J236" s="145" t="s">
        <v>232</v>
      </c>
      <c r="K236" s="164">
        <v>0</v>
      </c>
      <c r="L236" s="232">
        <v>0</v>
      </c>
      <c r="M236" s="231"/>
      <c r="N236" s="233">
        <f>ROUND($L$236*$K$236,2)</f>
        <v>0</v>
      </c>
      <c r="O236" s="231"/>
      <c r="P236" s="231"/>
      <c r="Q236" s="231"/>
      <c r="R236" s="25"/>
      <c r="T236" s="147"/>
      <c r="U236" s="31" t="s">
        <v>43</v>
      </c>
      <c r="V236" s="24"/>
      <c r="W236" s="148">
        <f>$V$236*$K$236</f>
        <v>0</v>
      </c>
      <c r="X236" s="148">
        <v>0</v>
      </c>
      <c r="Y236" s="148">
        <f>$X$236*$K$236</f>
        <v>0</v>
      </c>
      <c r="Z236" s="148">
        <v>0</v>
      </c>
      <c r="AA236" s="149">
        <f>$Z$236*$K$236</f>
        <v>0</v>
      </c>
      <c r="AR236" s="6" t="s">
        <v>224</v>
      </c>
      <c r="AT236" s="6" t="s">
        <v>165</v>
      </c>
      <c r="AU236" s="6" t="s">
        <v>85</v>
      </c>
      <c r="AY236" s="6" t="s">
        <v>163</v>
      </c>
      <c r="BE236" s="93">
        <f>IF($U$236="základní",$N$236,0)</f>
        <v>0</v>
      </c>
      <c r="BF236" s="93">
        <f>IF($U$236="snížená",$N$236,0)</f>
        <v>0</v>
      </c>
      <c r="BG236" s="93">
        <f>IF($U$236="zákl. přenesená",$N$236,0)</f>
        <v>0</v>
      </c>
      <c r="BH236" s="93">
        <f>IF($U$236="sníž. přenesená",$N$236,0)</f>
        <v>0</v>
      </c>
      <c r="BI236" s="93">
        <f>IF($U$236="nulová",$N$236,0)</f>
        <v>0</v>
      </c>
      <c r="BJ236" s="6" t="s">
        <v>22</v>
      </c>
      <c r="BK236" s="93">
        <f>ROUND($L$236*$K$236,2)</f>
        <v>0</v>
      </c>
      <c r="BL236" s="6" t="s">
        <v>224</v>
      </c>
      <c r="BM236" s="6" t="s">
        <v>621</v>
      </c>
    </row>
    <row r="237" spans="2:63" s="132" customFormat="1" ht="30.75" customHeight="1">
      <c r="B237" s="133"/>
      <c r="C237" s="134"/>
      <c r="D237" s="142" t="s">
        <v>131</v>
      </c>
      <c r="E237" s="142"/>
      <c r="F237" s="142"/>
      <c r="G237" s="142"/>
      <c r="H237" s="142"/>
      <c r="I237" s="142"/>
      <c r="J237" s="142"/>
      <c r="K237" s="142"/>
      <c r="L237" s="142"/>
      <c r="M237" s="142"/>
      <c r="N237" s="246">
        <f>$BK$237</f>
        <v>0</v>
      </c>
      <c r="O237" s="245"/>
      <c r="P237" s="245"/>
      <c r="Q237" s="245"/>
      <c r="R237" s="136"/>
      <c r="T237" s="137"/>
      <c r="U237" s="134"/>
      <c r="V237" s="134"/>
      <c r="W237" s="138">
        <f>SUM($W$238:$W$249)</f>
        <v>0</v>
      </c>
      <c r="X237" s="134"/>
      <c r="Y237" s="138">
        <f>SUM($Y$238:$Y$249)</f>
        <v>0.5064837000000001</v>
      </c>
      <c r="Z237" s="134"/>
      <c r="AA237" s="139">
        <f>SUM($AA$238:$AA$249)</f>
        <v>0.092876</v>
      </c>
      <c r="AR237" s="140" t="s">
        <v>85</v>
      </c>
      <c r="AT237" s="140" t="s">
        <v>77</v>
      </c>
      <c r="AU237" s="140" t="s">
        <v>22</v>
      </c>
      <c r="AY237" s="140" t="s">
        <v>163</v>
      </c>
      <c r="BK237" s="141">
        <f>SUM($BK$238:$BK$249)</f>
        <v>0</v>
      </c>
    </row>
    <row r="238" spans="2:65" s="6" customFormat="1" ht="27" customHeight="1">
      <c r="B238" s="23"/>
      <c r="C238" s="143" t="s">
        <v>622</v>
      </c>
      <c r="D238" s="143" t="s">
        <v>165</v>
      </c>
      <c r="E238" s="144" t="s">
        <v>439</v>
      </c>
      <c r="F238" s="230" t="s">
        <v>440</v>
      </c>
      <c r="G238" s="231"/>
      <c r="H238" s="231"/>
      <c r="I238" s="231"/>
      <c r="J238" s="145" t="s">
        <v>168</v>
      </c>
      <c r="K238" s="146">
        <v>299.6</v>
      </c>
      <c r="L238" s="232">
        <v>0</v>
      </c>
      <c r="M238" s="231"/>
      <c r="N238" s="233">
        <f>ROUND($L$238*$K$238,2)</f>
        <v>0</v>
      </c>
      <c r="O238" s="231"/>
      <c r="P238" s="231"/>
      <c r="Q238" s="231"/>
      <c r="R238" s="25"/>
      <c r="T238" s="147"/>
      <c r="U238" s="31" t="s">
        <v>43</v>
      </c>
      <c r="V238" s="24"/>
      <c r="W238" s="148">
        <f>$V$238*$K$238</f>
        <v>0</v>
      </c>
      <c r="X238" s="148">
        <v>0</v>
      </c>
      <c r="Y238" s="148">
        <f>$X$238*$K$238</f>
        <v>0</v>
      </c>
      <c r="Z238" s="148">
        <v>0</v>
      </c>
      <c r="AA238" s="149">
        <f>$Z$238*$K$238</f>
        <v>0</v>
      </c>
      <c r="AR238" s="6" t="s">
        <v>224</v>
      </c>
      <c r="AT238" s="6" t="s">
        <v>165</v>
      </c>
      <c r="AU238" s="6" t="s">
        <v>85</v>
      </c>
      <c r="AY238" s="6" t="s">
        <v>163</v>
      </c>
      <c r="BE238" s="93">
        <f>IF($U$238="základní",$N$238,0)</f>
        <v>0</v>
      </c>
      <c r="BF238" s="93">
        <f>IF($U$238="snížená",$N$238,0)</f>
        <v>0</v>
      </c>
      <c r="BG238" s="93">
        <f>IF($U$238="zákl. přenesená",$N$238,0)</f>
        <v>0</v>
      </c>
      <c r="BH238" s="93">
        <f>IF($U$238="sníž. přenesená",$N$238,0)</f>
        <v>0</v>
      </c>
      <c r="BI238" s="93">
        <f>IF($U$238="nulová",$N$238,0)</f>
        <v>0</v>
      </c>
      <c r="BJ238" s="6" t="s">
        <v>22</v>
      </c>
      <c r="BK238" s="93">
        <f>ROUND($L$238*$K$238,2)</f>
        <v>0</v>
      </c>
      <c r="BL238" s="6" t="s">
        <v>224</v>
      </c>
      <c r="BM238" s="6" t="s">
        <v>623</v>
      </c>
    </row>
    <row r="239" spans="2:65" s="6" customFormat="1" ht="15.75" customHeight="1">
      <c r="B239" s="23"/>
      <c r="C239" s="143" t="s">
        <v>624</v>
      </c>
      <c r="D239" s="143" t="s">
        <v>165</v>
      </c>
      <c r="E239" s="144" t="s">
        <v>443</v>
      </c>
      <c r="F239" s="230" t="s">
        <v>444</v>
      </c>
      <c r="G239" s="231"/>
      <c r="H239" s="231"/>
      <c r="I239" s="231"/>
      <c r="J239" s="145" t="s">
        <v>168</v>
      </c>
      <c r="K239" s="146">
        <v>299.6</v>
      </c>
      <c r="L239" s="232">
        <v>0</v>
      </c>
      <c r="M239" s="231"/>
      <c r="N239" s="233">
        <f>ROUND($L$239*$K$239,2)</f>
        <v>0</v>
      </c>
      <c r="O239" s="231"/>
      <c r="P239" s="231"/>
      <c r="Q239" s="231"/>
      <c r="R239" s="25"/>
      <c r="T239" s="147"/>
      <c r="U239" s="31" t="s">
        <v>43</v>
      </c>
      <c r="V239" s="24"/>
      <c r="W239" s="148">
        <f>$V$239*$K$239</f>
        <v>0</v>
      </c>
      <c r="X239" s="148">
        <v>0.001</v>
      </c>
      <c r="Y239" s="148">
        <f>$X$239*$K$239</f>
        <v>0.29960000000000003</v>
      </c>
      <c r="Z239" s="148">
        <v>0.00031</v>
      </c>
      <c r="AA239" s="149">
        <f>$Z$239*$K$239</f>
        <v>0.092876</v>
      </c>
      <c r="AR239" s="6" t="s">
        <v>224</v>
      </c>
      <c r="AT239" s="6" t="s">
        <v>165</v>
      </c>
      <c r="AU239" s="6" t="s">
        <v>85</v>
      </c>
      <c r="AY239" s="6" t="s">
        <v>163</v>
      </c>
      <c r="BE239" s="93">
        <f>IF($U$239="základní",$N$239,0)</f>
        <v>0</v>
      </c>
      <c r="BF239" s="93">
        <f>IF($U$239="snížená",$N$239,0)</f>
        <v>0</v>
      </c>
      <c r="BG239" s="93">
        <f>IF($U$239="zákl. přenesená",$N$239,0)</f>
        <v>0</v>
      </c>
      <c r="BH239" s="93">
        <f>IF($U$239="sníž. přenesená",$N$239,0)</f>
        <v>0</v>
      </c>
      <c r="BI239" s="93">
        <f>IF($U$239="nulová",$N$239,0)</f>
        <v>0</v>
      </c>
      <c r="BJ239" s="6" t="s">
        <v>22</v>
      </c>
      <c r="BK239" s="93">
        <f>ROUND($L$239*$K$239,2)</f>
        <v>0</v>
      </c>
      <c r="BL239" s="6" t="s">
        <v>224</v>
      </c>
      <c r="BM239" s="6" t="s">
        <v>625</v>
      </c>
    </row>
    <row r="240" spans="2:65" s="6" customFormat="1" ht="27" customHeight="1">
      <c r="B240" s="23"/>
      <c r="C240" s="143" t="s">
        <v>626</v>
      </c>
      <c r="D240" s="143" t="s">
        <v>165</v>
      </c>
      <c r="E240" s="144" t="s">
        <v>447</v>
      </c>
      <c r="F240" s="230" t="s">
        <v>448</v>
      </c>
      <c r="G240" s="231"/>
      <c r="H240" s="231"/>
      <c r="I240" s="231"/>
      <c r="J240" s="145" t="s">
        <v>168</v>
      </c>
      <c r="K240" s="146">
        <v>299.6</v>
      </c>
      <c r="L240" s="232">
        <v>0</v>
      </c>
      <c r="M240" s="231"/>
      <c r="N240" s="233">
        <f>ROUND($L$240*$K$240,2)</f>
        <v>0</v>
      </c>
      <c r="O240" s="231"/>
      <c r="P240" s="231"/>
      <c r="Q240" s="231"/>
      <c r="R240" s="25"/>
      <c r="T240" s="147"/>
      <c r="U240" s="31" t="s">
        <v>43</v>
      </c>
      <c r="V240" s="24"/>
      <c r="W240" s="148">
        <f>$V$240*$K$240</f>
        <v>0</v>
      </c>
      <c r="X240" s="148">
        <v>0</v>
      </c>
      <c r="Y240" s="148">
        <f>$X$240*$K$240</f>
        <v>0</v>
      </c>
      <c r="Z240" s="148">
        <v>0</v>
      </c>
      <c r="AA240" s="149">
        <f>$Z$240*$K$240</f>
        <v>0</v>
      </c>
      <c r="AR240" s="6" t="s">
        <v>224</v>
      </c>
      <c r="AT240" s="6" t="s">
        <v>165</v>
      </c>
      <c r="AU240" s="6" t="s">
        <v>85</v>
      </c>
      <c r="AY240" s="6" t="s">
        <v>163</v>
      </c>
      <c r="BE240" s="93">
        <f>IF($U$240="základní",$N$240,0)</f>
        <v>0</v>
      </c>
      <c r="BF240" s="93">
        <f>IF($U$240="snížená",$N$240,0)</f>
        <v>0</v>
      </c>
      <c r="BG240" s="93">
        <f>IF($U$240="zákl. přenesená",$N$240,0)</f>
        <v>0</v>
      </c>
      <c r="BH240" s="93">
        <f>IF($U$240="sníž. přenesená",$N$240,0)</f>
        <v>0</v>
      </c>
      <c r="BI240" s="93">
        <f>IF($U$240="nulová",$N$240,0)</f>
        <v>0</v>
      </c>
      <c r="BJ240" s="6" t="s">
        <v>22</v>
      </c>
      <c r="BK240" s="93">
        <f>ROUND($L$240*$K$240,2)</f>
        <v>0</v>
      </c>
      <c r="BL240" s="6" t="s">
        <v>224</v>
      </c>
      <c r="BM240" s="6" t="s">
        <v>627</v>
      </c>
    </row>
    <row r="241" spans="2:65" s="6" customFormat="1" ht="39" customHeight="1">
      <c r="B241" s="23"/>
      <c r="C241" s="143" t="s">
        <v>628</v>
      </c>
      <c r="D241" s="143" t="s">
        <v>165</v>
      </c>
      <c r="E241" s="144" t="s">
        <v>451</v>
      </c>
      <c r="F241" s="230" t="s">
        <v>452</v>
      </c>
      <c r="G241" s="231"/>
      <c r="H241" s="231"/>
      <c r="I241" s="231"/>
      <c r="J241" s="145" t="s">
        <v>190</v>
      </c>
      <c r="K241" s="146">
        <v>5</v>
      </c>
      <c r="L241" s="232">
        <v>0</v>
      </c>
      <c r="M241" s="231"/>
      <c r="N241" s="233">
        <f>ROUND($L$241*$K$241,2)</f>
        <v>0</v>
      </c>
      <c r="O241" s="231"/>
      <c r="P241" s="231"/>
      <c r="Q241" s="231"/>
      <c r="R241" s="25"/>
      <c r="T241" s="147"/>
      <c r="U241" s="31" t="s">
        <v>43</v>
      </c>
      <c r="V241" s="24"/>
      <c r="W241" s="148">
        <f>$V$241*$K$241</f>
        <v>0</v>
      </c>
      <c r="X241" s="148">
        <v>0.0012</v>
      </c>
      <c r="Y241" s="148">
        <f>$X$241*$K$241</f>
        <v>0.005999999999999999</v>
      </c>
      <c r="Z241" s="148">
        <v>0</v>
      </c>
      <c r="AA241" s="149">
        <f>$Z$241*$K$241</f>
        <v>0</v>
      </c>
      <c r="AR241" s="6" t="s">
        <v>224</v>
      </c>
      <c r="AT241" s="6" t="s">
        <v>165</v>
      </c>
      <c r="AU241" s="6" t="s">
        <v>85</v>
      </c>
      <c r="AY241" s="6" t="s">
        <v>163</v>
      </c>
      <c r="BE241" s="93">
        <f>IF($U$241="základní",$N$241,0)</f>
        <v>0</v>
      </c>
      <c r="BF241" s="93">
        <f>IF($U$241="snížená",$N$241,0)</f>
        <v>0</v>
      </c>
      <c r="BG241" s="93">
        <f>IF($U$241="zákl. přenesená",$N$241,0)</f>
        <v>0</v>
      </c>
      <c r="BH241" s="93">
        <f>IF($U$241="sníž. přenesená",$N$241,0)</f>
        <v>0</v>
      </c>
      <c r="BI241" s="93">
        <f>IF($U$241="nulová",$N$241,0)</f>
        <v>0</v>
      </c>
      <c r="BJ241" s="6" t="s">
        <v>22</v>
      </c>
      <c r="BK241" s="93">
        <f>ROUND($L$241*$K$241,2)</f>
        <v>0</v>
      </c>
      <c r="BL241" s="6" t="s">
        <v>224</v>
      </c>
      <c r="BM241" s="6" t="s">
        <v>629</v>
      </c>
    </row>
    <row r="242" spans="2:65" s="6" customFormat="1" ht="27" customHeight="1">
      <c r="B242" s="23"/>
      <c r="C242" s="143" t="s">
        <v>243</v>
      </c>
      <c r="D242" s="143" t="s">
        <v>165</v>
      </c>
      <c r="E242" s="144" t="s">
        <v>455</v>
      </c>
      <c r="F242" s="230" t="s">
        <v>456</v>
      </c>
      <c r="G242" s="231"/>
      <c r="H242" s="231"/>
      <c r="I242" s="231"/>
      <c r="J242" s="145" t="s">
        <v>177</v>
      </c>
      <c r="K242" s="146">
        <v>30</v>
      </c>
      <c r="L242" s="232">
        <v>0</v>
      </c>
      <c r="M242" s="231"/>
      <c r="N242" s="233">
        <f>ROUND($L$242*$K$242,2)</f>
        <v>0</v>
      </c>
      <c r="O242" s="231"/>
      <c r="P242" s="231"/>
      <c r="Q242" s="231"/>
      <c r="R242" s="25"/>
      <c r="T242" s="147"/>
      <c r="U242" s="31" t="s">
        <v>43</v>
      </c>
      <c r="V242" s="24"/>
      <c r="W242" s="148">
        <f>$V$242*$K$242</f>
        <v>0</v>
      </c>
      <c r="X242" s="148">
        <v>0</v>
      </c>
      <c r="Y242" s="148">
        <f>$X$242*$K$242</f>
        <v>0</v>
      </c>
      <c r="Z242" s="148">
        <v>0</v>
      </c>
      <c r="AA242" s="149">
        <f>$Z$242*$K$242</f>
        <v>0</v>
      </c>
      <c r="AR242" s="6" t="s">
        <v>224</v>
      </c>
      <c r="AT242" s="6" t="s">
        <v>165</v>
      </c>
      <c r="AU242" s="6" t="s">
        <v>85</v>
      </c>
      <c r="AY242" s="6" t="s">
        <v>163</v>
      </c>
      <c r="BE242" s="93">
        <f>IF($U$242="základní",$N$242,0)</f>
        <v>0</v>
      </c>
      <c r="BF242" s="93">
        <f>IF($U$242="snížená",$N$242,0)</f>
        <v>0</v>
      </c>
      <c r="BG242" s="93">
        <f>IF($U$242="zákl. přenesená",$N$242,0)</f>
        <v>0</v>
      </c>
      <c r="BH242" s="93">
        <f>IF($U$242="sníž. přenesená",$N$242,0)</f>
        <v>0</v>
      </c>
      <c r="BI242" s="93">
        <f>IF($U$242="nulová",$N$242,0)</f>
        <v>0</v>
      </c>
      <c r="BJ242" s="6" t="s">
        <v>22</v>
      </c>
      <c r="BK242" s="93">
        <f>ROUND($L$242*$K$242,2)</f>
        <v>0</v>
      </c>
      <c r="BL242" s="6" t="s">
        <v>224</v>
      </c>
      <c r="BM242" s="6" t="s">
        <v>630</v>
      </c>
    </row>
    <row r="243" spans="2:65" s="6" customFormat="1" ht="15.75" customHeight="1">
      <c r="B243" s="23"/>
      <c r="C243" s="165" t="s">
        <v>631</v>
      </c>
      <c r="D243" s="165" t="s">
        <v>252</v>
      </c>
      <c r="E243" s="166" t="s">
        <v>458</v>
      </c>
      <c r="F243" s="238" t="s">
        <v>459</v>
      </c>
      <c r="G243" s="239"/>
      <c r="H243" s="239"/>
      <c r="I243" s="239"/>
      <c r="J243" s="167" t="s">
        <v>177</v>
      </c>
      <c r="K243" s="168">
        <v>35</v>
      </c>
      <c r="L243" s="240">
        <v>0</v>
      </c>
      <c r="M243" s="239"/>
      <c r="N243" s="241">
        <f>ROUND($L$243*$K$243,2)</f>
        <v>0</v>
      </c>
      <c r="O243" s="231"/>
      <c r="P243" s="231"/>
      <c r="Q243" s="231"/>
      <c r="R243" s="25"/>
      <c r="T243" s="147"/>
      <c r="U243" s="31" t="s">
        <v>43</v>
      </c>
      <c r="V243" s="24"/>
      <c r="W243" s="148">
        <f>$V$243*$K$243</f>
        <v>0</v>
      </c>
      <c r="X243" s="148">
        <v>1E-06</v>
      </c>
      <c r="Y243" s="148">
        <f>$X$243*$K$243</f>
        <v>3.5E-05</v>
      </c>
      <c r="Z243" s="148">
        <v>0</v>
      </c>
      <c r="AA243" s="149">
        <f>$Z$243*$K$243</f>
        <v>0</v>
      </c>
      <c r="AR243" s="6" t="s">
        <v>255</v>
      </c>
      <c r="AT243" s="6" t="s">
        <v>252</v>
      </c>
      <c r="AU243" s="6" t="s">
        <v>85</v>
      </c>
      <c r="AY243" s="6" t="s">
        <v>163</v>
      </c>
      <c r="BE243" s="93">
        <f>IF($U$243="základní",$N$243,0)</f>
        <v>0</v>
      </c>
      <c r="BF243" s="93">
        <f>IF($U$243="snížená",$N$243,0)</f>
        <v>0</v>
      </c>
      <c r="BG243" s="93">
        <f>IF($U$243="zákl. přenesená",$N$243,0)</f>
        <v>0</v>
      </c>
      <c r="BH243" s="93">
        <f>IF($U$243="sníž. přenesená",$N$243,0)</f>
        <v>0</v>
      </c>
      <c r="BI243" s="93">
        <f>IF($U$243="nulová",$N$243,0)</f>
        <v>0</v>
      </c>
      <c r="BJ243" s="6" t="s">
        <v>22</v>
      </c>
      <c r="BK243" s="93">
        <f>ROUND($L$243*$K$243,2)</f>
        <v>0</v>
      </c>
      <c r="BL243" s="6" t="s">
        <v>224</v>
      </c>
      <c r="BM243" s="6" t="s">
        <v>632</v>
      </c>
    </row>
    <row r="244" spans="2:65" s="6" customFormat="1" ht="27" customHeight="1">
      <c r="B244" s="23"/>
      <c r="C244" s="143" t="s">
        <v>633</v>
      </c>
      <c r="D244" s="143" t="s">
        <v>165</v>
      </c>
      <c r="E244" s="144" t="s">
        <v>462</v>
      </c>
      <c r="F244" s="230" t="s">
        <v>463</v>
      </c>
      <c r="G244" s="231"/>
      <c r="H244" s="231"/>
      <c r="I244" s="231"/>
      <c r="J244" s="145" t="s">
        <v>168</v>
      </c>
      <c r="K244" s="146">
        <v>116.7</v>
      </c>
      <c r="L244" s="232">
        <v>0</v>
      </c>
      <c r="M244" s="231"/>
      <c r="N244" s="233">
        <f>ROUND($L$244*$K$244,2)</f>
        <v>0</v>
      </c>
      <c r="O244" s="231"/>
      <c r="P244" s="231"/>
      <c r="Q244" s="231"/>
      <c r="R244" s="25"/>
      <c r="T244" s="147"/>
      <c r="U244" s="31" t="s">
        <v>43</v>
      </c>
      <c r="V244" s="24"/>
      <c r="W244" s="148">
        <f>$V$244*$K$244</f>
        <v>0</v>
      </c>
      <c r="X244" s="148">
        <v>0</v>
      </c>
      <c r="Y244" s="148">
        <f>$X$244*$K$244</f>
        <v>0</v>
      </c>
      <c r="Z244" s="148">
        <v>0</v>
      </c>
      <c r="AA244" s="149">
        <f>$Z$244*$K$244</f>
        <v>0</v>
      </c>
      <c r="AR244" s="6" t="s">
        <v>224</v>
      </c>
      <c r="AT244" s="6" t="s">
        <v>165</v>
      </c>
      <c r="AU244" s="6" t="s">
        <v>85</v>
      </c>
      <c r="AY244" s="6" t="s">
        <v>163</v>
      </c>
      <c r="BE244" s="93">
        <f>IF($U$244="základní",$N$244,0)</f>
        <v>0</v>
      </c>
      <c r="BF244" s="93">
        <f>IF($U$244="snížená",$N$244,0)</f>
        <v>0</v>
      </c>
      <c r="BG244" s="93">
        <f>IF($U$244="zákl. přenesená",$N$244,0)</f>
        <v>0</v>
      </c>
      <c r="BH244" s="93">
        <f>IF($U$244="sníž. přenesená",$N$244,0)</f>
        <v>0</v>
      </c>
      <c r="BI244" s="93">
        <f>IF($U$244="nulová",$N$244,0)</f>
        <v>0</v>
      </c>
      <c r="BJ244" s="6" t="s">
        <v>22</v>
      </c>
      <c r="BK244" s="93">
        <f>ROUND($L$244*$K$244,2)</f>
        <v>0</v>
      </c>
      <c r="BL244" s="6" t="s">
        <v>224</v>
      </c>
      <c r="BM244" s="6" t="s">
        <v>634</v>
      </c>
    </row>
    <row r="245" spans="2:65" s="6" customFormat="1" ht="15.75" customHeight="1">
      <c r="B245" s="23"/>
      <c r="C245" s="165" t="s">
        <v>635</v>
      </c>
      <c r="D245" s="165" t="s">
        <v>252</v>
      </c>
      <c r="E245" s="166" t="s">
        <v>466</v>
      </c>
      <c r="F245" s="238" t="s">
        <v>467</v>
      </c>
      <c r="G245" s="239"/>
      <c r="H245" s="239"/>
      <c r="I245" s="239"/>
      <c r="J245" s="167" t="s">
        <v>168</v>
      </c>
      <c r="K245" s="168">
        <v>116.7</v>
      </c>
      <c r="L245" s="240">
        <v>0</v>
      </c>
      <c r="M245" s="239"/>
      <c r="N245" s="241">
        <f>ROUND($L$245*$K$245,2)</f>
        <v>0</v>
      </c>
      <c r="O245" s="231"/>
      <c r="P245" s="231"/>
      <c r="Q245" s="231"/>
      <c r="R245" s="25"/>
      <c r="T245" s="147"/>
      <c r="U245" s="31" t="s">
        <v>43</v>
      </c>
      <c r="V245" s="24"/>
      <c r="W245" s="148">
        <f>$V$245*$K$245</f>
        <v>0</v>
      </c>
      <c r="X245" s="148">
        <v>1E-06</v>
      </c>
      <c r="Y245" s="148">
        <f>$X$245*$K$245</f>
        <v>0.0001167</v>
      </c>
      <c r="Z245" s="148">
        <v>0</v>
      </c>
      <c r="AA245" s="149">
        <f>$Z$245*$K$245</f>
        <v>0</v>
      </c>
      <c r="AR245" s="6" t="s">
        <v>255</v>
      </c>
      <c r="AT245" s="6" t="s">
        <v>252</v>
      </c>
      <c r="AU245" s="6" t="s">
        <v>85</v>
      </c>
      <c r="AY245" s="6" t="s">
        <v>163</v>
      </c>
      <c r="BE245" s="93">
        <f>IF($U$245="základní",$N$245,0)</f>
        <v>0</v>
      </c>
      <c r="BF245" s="93">
        <f>IF($U$245="snížená",$N$245,0)</f>
        <v>0</v>
      </c>
      <c r="BG245" s="93">
        <f>IF($U$245="zákl. přenesená",$N$245,0)</f>
        <v>0</v>
      </c>
      <c r="BH245" s="93">
        <f>IF($U$245="sníž. přenesená",$N$245,0)</f>
        <v>0</v>
      </c>
      <c r="BI245" s="93">
        <f>IF($U$245="nulová",$N$245,0)</f>
        <v>0</v>
      </c>
      <c r="BJ245" s="6" t="s">
        <v>22</v>
      </c>
      <c r="BK245" s="93">
        <f>ROUND($L$245*$K$245,2)</f>
        <v>0</v>
      </c>
      <c r="BL245" s="6" t="s">
        <v>224</v>
      </c>
      <c r="BM245" s="6" t="s">
        <v>636</v>
      </c>
    </row>
    <row r="246" spans="2:65" s="6" customFormat="1" ht="27" customHeight="1">
      <c r="B246" s="23"/>
      <c r="C246" s="143" t="s">
        <v>334</v>
      </c>
      <c r="D246" s="143" t="s">
        <v>165</v>
      </c>
      <c r="E246" s="144" t="s">
        <v>470</v>
      </c>
      <c r="F246" s="230" t="s">
        <v>471</v>
      </c>
      <c r="G246" s="231"/>
      <c r="H246" s="231"/>
      <c r="I246" s="231"/>
      <c r="J246" s="145" t="s">
        <v>168</v>
      </c>
      <c r="K246" s="146">
        <v>299.6</v>
      </c>
      <c r="L246" s="232">
        <v>0</v>
      </c>
      <c r="M246" s="231"/>
      <c r="N246" s="233">
        <f>ROUND($L$246*$K$246,2)</f>
        <v>0</v>
      </c>
      <c r="O246" s="231"/>
      <c r="P246" s="231"/>
      <c r="Q246" s="231"/>
      <c r="R246" s="25"/>
      <c r="T246" s="147"/>
      <c r="U246" s="31" t="s">
        <v>43</v>
      </c>
      <c r="V246" s="24"/>
      <c r="W246" s="148">
        <f>$V$246*$K$246</f>
        <v>0</v>
      </c>
      <c r="X246" s="148">
        <v>0.0002</v>
      </c>
      <c r="Y246" s="148">
        <f>$X$246*$K$246</f>
        <v>0.05992000000000001</v>
      </c>
      <c r="Z246" s="148">
        <v>0</v>
      </c>
      <c r="AA246" s="149">
        <f>$Z$246*$K$246</f>
        <v>0</v>
      </c>
      <c r="AR246" s="6" t="s">
        <v>224</v>
      </c>
      <c r="AT246" s="6" t="s">
        <v>165</v>
      </c>
      <c r="AU246" s="6" t="s">
        <v>85</v>
      </c>
      <c r="AY246" s="6" t="s">
        <v>163</v>
      </c>
      <c r="BE246" s="93">
        <f>IF($U$246="základní",$N$246,0)</f>
        <v>0</v>
      </c>
      <c r="BF246" s="93">
        <f>IF($U$246="snížená",$N$246,0)</f>
        <v>0</v>
      </c>
      <c r="BG246" s="93">
        <f>IF($U$246="zákl. přenesená",$N$246,0)</f>
        <v>0</v>
      </c>
      <c r="BH246" s="93">
        <f>IF($U$246="sníž. přenesená",$N$246,0)</f>
        <v>0</v>
      </c>
      <c r="BI246" s="93">
        <f>IF($U$246="nulová",$N$246,0)</f>
        <v>0</v>
      </c>
      <c r="BJ246" s="6" t="s">
        <v>22</v>
      </c>
      <c r="BK246" s="93">
        <f>ROUND($L$246*$K$246,2)</f>
        <v>0</v>
      </c>
      <c r="BL246" s="6" t="s">
        <v>224</v>
      </c>
      <c r="BM246" s="6" t="s">
        <v>637</v>
      </c>
    </row>
    <row r="247" spans="2:65" s="6" customFormat="1" ht="27" customHeight="1">
      <c r="B247" s="23"/>
      <c r="C247" s="143" t="s">
        <v>638</v>
      </c>
      <c r="D247" s="143" t="s">
        <v>165</v>
      </c>
      <c r="E247" s="144" t="s">
        <v>474</v>
      </c>
      <c r="F247" s="230" t="s">
        <v>475</v>
      </c>
      <c r="G247" s="231"/>
      <c r="H247" s="231"/>
      <c r="I247" s="231"/>
      <c r="J247" s="145" t="s">
        <v>168</v>
      </c>
      <c r="K247" s="146">
        <v>299.6</v>
      </c>
      <c r="L247" s="232">
        <v>0</v>
      </c>
      <c r="M247" s="231"/>
      <c r="N247" s="233">
        <f>ROUND($L$247*$K$247,2)</f>
        <v>0</v>
      </c>
      <c r="O247" s="231"/>
      <c r="P247" s="231"/>
      <c r="Q247" s="231"/>
      <c r="R247" s="25"/>
      <c r="T247" s="147"/>
      <c r="U247" s="31" t="s">
        <v>43</v>
      </c>
      <c r="V247" s="24"/>
      <c r="W247" s="148">
        <f>$V$247*$K$247</f>
        <v>0</v>
      </c>
      <c r="X247" s="148">
        <v>0.0002</v>
      </c>
      <c r="Y247" s="148">
        <f>$X$247*$K$247</f>
        <v>0.05992000000000001</v>
      </c>
      <c r="Z247" s="148">
        <v>0</v>
      </c>
      <c r="AA247" s="149">
        <f>$Z$247*$K$247</f>
        <v>0</v>
      </c>
      <c r="AR247" s="6" t="s">
        <v>224</v>
      </c>
      <c r="AT247" s="6" t="s">
        <v>165</v>
      </c>
      <c r="AU247" s="6" t="s">
        <v>85</v>
      </c>
      <c r="AY247" s="6" t="s">
        <v>163</v>
      </c>
      <c r="BE247" s="93">
        <f>IF($U$247="základní",$N$247,0)</f>
        <v>0</v>
      </c>
      <c r="BF247" s="93">
        <f>IF($U$247="snížená",$N$247,0)</f>
        <v>0</v>
      </c>
      <c r="BG247" s="93">
        <f>IF($U$247="zákl. přenesená",$N$247,0)</f>
        <v>0</v>
      </c>
      <c r="BH247" s="93">
        <f>IF($U$247="sníž. přenesená",$N$247,0)</f>
        <v>0</v>
      </c>
      <c r="BI247" s="93">
        <f>IF($U$247="nulová",$N$247,0)</f>
        <v>0</v>
      </c>
      <c r="BJ247" s="6" t="s">
        <v>22</v>
      </c>
      <c r="BK247" s="93">
        <f>ROUND($L$247*$K$247,2)</f>
        <v>0</v>
      </c>
      <c r="BL247" s="6" t="s">
        <v>224</v>
      </c>
      <c r="BM247" s="6" t="s">
        <v>639</v>
      </c>
    </row>
    <row r="248" spans="2:65" s="6" customFormat="1" ht="27" customHeight="1">
      <c r="B248" s="23"/>
      <c r="C248" s="143" t="s">
        <v>640</v>
      </c>
      <c r="D248" s="143" t="s">
        <v>165</v>
      </c>
      <c r="E248" s="144" t="s">
        <v>478</v>
      </c>
      <c r="F248" s="230" t="s">
        <v>479</v>
      </c>
      <c r="G248" s="231"/>
      <c r="H248" s="231"/>
      <c r="I248" s="231"/>
      <c r="J248" s="145" t="s">
        <v>168</v>
      </c>
      <c r="K248" s="146">
        <v>299.6</v>
      </c>
      <c r="L248" s="232">
        <v>0</v>
      </c>
      <c r="M248" s="231"/>
      <c r="N248" s="233">
        <f>ROUND($L$248*$K$248,2)</f>
        <v>0</v>
      </c>
      <c r="O248" s="231"/>
      <c r="P248" s="231"/>
      <c r="Q248" s="231"/>
      <c r="R248" s="25"/>
      <c r="T248" s="147"/>
      <c r="U248" s="31" t="s">
        <v>43</v>
      </c>
      <c r="V248" s="24"/>
      <c r="W248" s="148">
        <f>$V$248*$K$248</f>
        <v>0</v>
      </c>
      <c r="X248" s="148">
        <v>1E-05</v>
      </c>
      <c r="Y248" s="148">
        <f>$X$248*$K$248</f>
        <v>0.0029960000000000004</v>
      </c>
      <c r="Z248" s="148">
        <v>0</v>
      </c>
      <c r="AA248" s="149">
        <f>$Z$248*$K$248</f>
        <v>0</v>
      </c>
      <c r="AR248" s="6" t="s">
        <v>224</v>
      </c>
      <c r="AT248" s="6" t="s">
        <v>165</v>
      </c>
      <c r="AU248" s="6" t="s">
        <v>85</v>
      </c>
      <c r="AY248" s="6" t="s">
        <v>163</v>
      </c>
      <c r="BE248" s="93">
        <f>IF($U$248="základní",$N$248,0)</f>
        <v>0</v>
      </c>
      <c r="BF248" s="93">
        <f>IF($U$248="snížená",$N$248,0)</f>
        <v>0</v>
      </c>
      <c r="BG248" s="93">
        <f>IF($U$248="zákl. přenesená",$N$248,0)</f>
        <v>0</v>
      </c>
      <c r="BH248" s="93">
        <f>IF($U$248="sníž. přenesená",$N$248,0)</f>
        <v>0</v>
      </c>
      <c r="BI248" s="93">
        <f>IF($U$248="nulová",$N$248,0)</f>
        <v>0</v>
      </c>
      <c r="BJ248" s="6" t="s">
        <v>22</v>
      </c>
      <c r="BK248" s="93">
        <f>ROUND($L$248*$K$248,2)</f>
        <v>0</v>
      </c>
      <c r="BL248" s="6" t="s">
        <v>224</v>
      </c>
      <c r="BM248" s="6" t="s">
        <v>641</v>
      </c>
    </row>
    <row r="249" spans="2:65" s="6" customFormat="1" ht="39" customHeight="1">
      <c r="B249" s="23"/>
      <c r="C249" s="143" t="s">
        <v>642</v>
      </c>
      <c r="D249" s="143" t="s">
        <v>165</v>
      </c>
      <c r="E249" s="144" t="s">
        <v>482</v>
      </c>
      <c r="F249" s="230" t="s">
        <v>483</v>
      </c>
      <c r="G249" s="231"/>
      <c r="H249" s="231"/>
      <c r="I249" s="231"/>
      <c r="J249" s="145" t="s">
        <v>168</v>
      </c>
      <c r="K249" s="146">
        <v>299.6</v>
      </c>
      <c r="L249" s="232">
        <v>0</v>
      </c>
      <c r="M249" s="231"/>
      <c r="N249" s="233">
        <f>ROUND($L$249*$K$249,2)</f>
        <v>0</v>
      </c>
      <c r="O249" s="231"/>
      <c r="P249" s="231"/>
      <c r="Q249" s="231"/>
      <c r="R249" s="25"/>
      <c r="T249" s="147"/>
      <c r="U249" s="31" t="s">
        <v>43</v>
      </c>
      <c r="V249" s="24"/>
      <c r="W249" s="148">
        <f>$V$249*$K$249</f>
        <v>0</v>
      </c>
      <c r="X249" s="148">
        <v>0.00026</v>
      </c>
      <c r="Y249" s="148">
        <f>$X$249*$K$249</f>
        <v>0.07789599999999999</v>
      </c>
      <c r="Z249" s="148">
        <v>0</v>
      </c>
      <c r="AA249" s="149">
        <f>$Z$249*$K$249</f>
        <v>0</v>
      </c>
      <c r="AR249" s="6" t="s">
        <v>224</v>
      </c>
      <c r="AT249" s="6" t="s">
        <v>165</v>
      </c>
      <c r="AU249" s="6" t="s">
        <v>85</v>
      </c>
      <c r="AY249" s="6" t="s">
        <v>163</v>
      </c>
      <c r="BE249" s="93">
        <f>IF($U$249="základní",$N$249,0)</f>
        <v>0</v>
      </c>
      <c r="BF249" s="93">
        <f>IF($U$249="snížená",$N$249,0)</f>
        <v>0</v>
      </c>
      <c r="BG249" s="93">
        <f>IF($U$249="zákl. přenesená",$N$249,0)</f>
        <v>0</v>
      </c>
      <c r="BH249" s="93">
        <f>IF($U$249="sníž. přenesená",$N$249,0)</f>
        <v>0</v>
      </c>
      <c r="BI249" s="93">
        <f>IF($U$249="nulová",$N$249,0)</f>
        <v>0</v>
      </c>
      <c r="BJ249" s="6" t="s">
        <v>22</v>
      </c>
      <c r="BK249" s="93">
        <f>ROUND($L$249*$K$249,2)</f>
        <v>0</v>
      </c>
      <c r="BL249" s="6" t="s">
        <v>224</v>
      </c>
      <c r="BM249" s="6" t="s">
        <v>643</v>
      </c>
    </row>
    <row r="250" spans="2:63" s="132" customFormat="1" ht="37.5" customHeight="1">
      <c r="B250" s="133"/>
      <c r="C250" s="134"/>
      <c r="D250" s="135" t="s">
        <v>132</v>
      </c>
      <c r="E250" s="135"/>
      <c r="F250" s="135"/>
      <c r="G250" s="135"/>
      <c r="H250" s="135"/>
      <c r="I250" s="135"/>
      <c r="J250" s="135"/>
      <c r="K250" s="135"/>
      <c r="L250" s="135"/>
      <c r="M250" s="135"/>
      <c r="N250" s="226">
        <f>$BK$250</f>
        <v>0</v>
      </c>
      <c r="O250" s="245"/>
      <c r="P250" s="245"/>
      <c r="Q250" s="245"/>
      <c r="R250" s="136"/>
      <c r="T250" s="137"/>
      <c r="U250" s="134"/>
      <c r="V250" s="134"/>
      <c r="W250" s="138">
        <f>$W$251</f>
        <v>0</v>
      </c>
      <c r="X250" s="134"/>
      <c r="Y250" s="138">
        <f>$Y$251</f>
        <v>0</v>
      </c>
      <c r="Z250" s="134"/>
      <c r="AA250" s="139">
        <f>$AA$251</f>
        <v>0</v>
      </c>
      <c r="AR250" s="140" t="s">
        <v>91</v>
      </c>
      <c r="AT250" s="140" t="s">
        <v>77</v>
      </c>
      <c r="AU250" s="140" t="s">
        <v>78</v>
      </c>
      <c r="AY250" s="140" t="s">
        <v>163</v>
      </c>
      <c r="BK250" s="141">
        <f>$BK$251</f>
        <v>0</v>
      </c>
    </row>
    <row r="251" spans="2:63" s="132" customFormat="1" ht="21" customHeight="1">
      <c r="B251" s="133"/>
      <c r="C251" s="134"/>
      <c r="D251" s="142" t="s">
        <v>133</v>
      </c>
      <c r="E251" s="142"/>
      <c r="F251" s="142"/>
      <c r="G251" s="142"/>
      <c r="H251" s="142"/>
      <c r="I251" s="142"/>
      <c r="J251" s="142"/>
      <c r="K251" s="142"/>
      <c r="L251" s="142"/>
      <c r="M251" s="142"/>
      <c r="N251" s="246">
        <f>$BK$251</f>
        <v>0</v>
      </c>
      <c r="O251" s="245"/>
      <c r="P251" s="245"/>
      <c r="Q251" s="245"/>
      <c r="R251" s="136"/>
      <c r="T251" s="137"/>
      <c r="U251" s="134"/>
      <c r="V251" s="134"/>
      <c r="W251" s="138">
        <f>$W$252</f>
        <v>0</v>
      </c>
      <c r="X251" s="134"/>
      <c r="Y251" s="138">
        <f>$Y$252</f>
        <v>0</v>
      </c>
      <c r="Z251" s="134"/>
      <c r="AA251" s="139">
        <f>$AA$252</f>
        <v>0</v>
      </c>
      <c r="AR251" s="140" t="s">
        <v>91</v>
      </c>
      <c r="AT251" s="140" t="s">
        <v>77</v>
      </c>
      <c r="AU251" s="140" t="s">
        <v>22</v>
      </c>
      <c r="AY251" s="140" t="s">
        <v>163</v>
      </c>
      <c r="BK251" s="141">
        <f>$BK$252</f>
        <v>0</v>
      </c>
    </row>
    <row r="252" spans="2:65" s="6" customFormat="1" ht="15.75" customHeight="1">
      <c r="B252" s="23"/>
      <c r="C252" s="143" t="s">
        <v>644</v>
      </c>
      <c r="D252" s="143" t="s">
        <v>165</v>
      </c>
      <c r="E252" s="144" t="s">
        <v>22</v>
      </c>
      <c r="F252" s="230" t="s">
        <v>486</v>
      </c>
      <c r="G252" s="231"/>
      <c r="H252" s="231"/>
      <c r="I252" s="231"/>
      <c r="J252" s="145" t="s">
        <v>292</v>
      </c>
      <c r="K252" s="146">
        <v>1</v>
      </c>
      <c r="L252" s="232">
        <v>0</v>
      </c>
      <c r="M252" s="231"/>
      <c r="N252" s="233">
        <f>ROUND($L$252*$K$252,2)</f>
        <v>0</v>
      </c>
      <c r="O252" s="231"/>
      <c r="P252" s="231"/>
      <c r="Q252" s="231"/>
      <c r="R252" s="25"/>
      <c r="T252" s="147"/>
      <c r="U252" s="31" t="s">
        <v>43</v>
      </c>
      <c r="V252" s="24"/>
      <c r="W252" s="148">
        <f>$V$252*$K$252</f>
        <v>0</v>
      </c>
      <c r="X252" s="148">
        <v>0</v>
      </c>
      <c r="Y252" s="148">
        <f>$X$252*$K$252</f>
        <v>0</v>
      </c>
      <c r="Z252" s="148">
        <v>0</v>
      </c>
      <c r="AA252" s="149">
        <f>$Z$252*$K$252</f>
        <v>0</v>
      </c>
      <c r="AR252" s="6" t="s">
        <v>487</v>
      </c>
      <c r="AT252" s="6" t="s">
        <v>165</v>
      </c>
      <c r="AU252" s="6" t="s">
        <v>85</v>
      </c>
      <c r="AY252" s="6" t="s">
        <v>163</v>
      </c>
      <c r="BE252" s="93">
        <f>IF($U$252="základní",$N$252,0)</f>
        <v>0</v>
      </c>
      <c r="BF252" s="93">
        <f>IF($U$252="snížená",$N$252,0)</f>
        <v>0</v>
      </c>
      <c r="BG252" s="93">
        <f>IF($U$252="zákl. přenesená",$N$252,0)</f>
        <v>0</v>
      </c>
      <c r="BH252" s="93">
        <f>IF($U$252="sníž. přenesená",$N$252,0)</f>
        <v>0</v>
      </c>
      <c r="BI252" s="93">
        <f>IF($U$252="nulová",$N$252,0)</f>
        <v>0</v>
      </c>
      <c r="BJ252" s="6" t="s">
        <v>22</v>
      </c>
      <c r="BK252" s="93">
        <f>ROUND($L$252*$K$252,2)</f>
        <v>0</v>
      </c>
      <c r="BL252" s="6" t="s">
        <v>487</v>
      </c>
      <c r="BM252" s="6" t="s">
        <v>645</v>
      </c>
    </row>
    <row r="253" spans="2:63" s="132" customFormat="1" ht="37.5" customHeight="1">
      <c r="B253" s="133"/>
      <c r="C253" s="134"/>
      <c r="D253" s="135" t="s">
        <v>134</v>
      </c>
      <c r="E253" s="135"/>
      <c r="F253" s="135"/>
      <c r="G253" s="135"/>
      <c r="H253" s="135"/>
      <c r="I253" s="135"/>
      <c r="J253" s="135"/>
      <c r="K253" s="135"/>
      <c r="L253" s="135"/>
      <c r="M253" s="135"/>
      <c r="N253" s="226">
        <f>$BK$253</f>
        <v>0</v>
      </c>
      <c r="O253" s="245"/>
      <c r="P253" s="245"/>
      <c r="Q253" s="245"/>
      <c r="R253" s="136"/>
      <c r="T253" s="137"/>
      <c r="U253" s="134"/>
      <c r="V253" s="134"/>
      <c r="W253" s="138">
        <f>$W$254+$W$256+$W$258</f>
        <v>0</v>
      </c>
      <c r="X253" s="134"/>
      <c r="Y253" s="138">
        <f>$Y$254+$Y$256+$Y$258</f>
        <v>0</v>
      </c>
      <c r="Z253" s="134"/>
      <c r="AA253" s="139">
        <f>$AA$254+$AA$256+$AA$258</f>
        <v>0</v>
      </c>
      <c r="AR253" s="140" t="s">
        <v>406</v>
      </c>
      <c r="AT253" s="140" t="s">
        <v>77</v>
      </c>
      <c r="AU253" s="140" t="s">
        <v>78</v>
      </c>
      <c r="AY253" s="140" t="s">
        <v>163</v>
      </c>
      <c r="BK253" s="141">
        <f>$BK$254+$BK$256+$BK$258</f>
        <v>0</v>
      </c>
    </row>
    <row r="254" spans="2:63" s="132" customFormat="1" ht="21" customHeight="1">
      <c r="B254" s="133"/>
      <c r="C254" s="134"/>
      <c r="D254" s="142" t="s">
        <v>135</v>
      </c>
      <c r="E254" s="142"/>
      <c r="F254" s="142"/>
      <c r="G254" s="142"/>
      <c r="H254" s="142"/>
      <c r="I254" s="142"/>
      <c r="J254" s="142"/>
      <c r="K254" s="142"/>
      <c r="L254" s="142"/>
      <c r="M254" s="142"/>
      <c r="N254" s="246">
        <f>$BK$254</f>
        <v>0</v>
      </c>
      <c r="O254" s="245"/>
      <c r="P254" s="245"/>
      <c r="Q254" s="245"/>
      <c r="R254" s="136"/>
      <c r="T254" s="137"/>
      <c r="U254" s="134"/>
      <c r="V254" s="134"/>
      <c r="W254" s="138">
        <f>$W$255</f>
        <v>0</v>
      </c>
      <c r="X254" s="134"/>
      <c r="Y254" s="138">
        <f>$Y$255</f>
        <v>0</v>
      </c>
      <c r="Z254" s="134"/>
      <c r="AA254" s="139">
        <f>$AA$255</f>
        <v>0</v>
      </c>
      <c r="AR254" s="140" t="s">
        <v>406</v>
      </c>
      <c r="AT254" s="140" t="s">
        <v>77</v>
      </c>
      <c r="AU254" s="140" t="s">
        <v>22</v>
      </c>
      <c r="AY254" s="140" t="s">
        <v>163</v>
      </c>
      <c r="BK254" s="141">
        <f>$BK$255</f>
        <v>0</v>
      </c>
    </row>
    <row r="255" spans="2:65" s="6" customFormat="1" ht="27" customHeight="1">
      <c r="B255" s="23"/>
      <c r="C255" s="143" t="s">
        <v>646</v>
      </c>
      <c r="D255" s="143" t="s">
        <v>165</v>
      </c>
      <c r="E255" s="144" t="s">
        <v>489</v>
      </c>
      <c r="F255" s="230" t="s">
        <v>490</v>
      </c>
      <c r="G255" s="231"/>
      <c r="H255" s="231"/>
      <c r="I255" s="231"/>
      <c r="J255" s="145" t="s">
        <v>292</v>
      </c>
      <c r="K255" s="146">
        <v>1</v>
      </c>
      <c r="L255" s="232">
        <v>0</v>
      </c>
      <c r="M255" s="231"/>
      <c r="N255" s="233">
        <f>ROUND($L$255*$K$255,2)</f>
        <v>0</v>
      </c>
      <c r="O255" s="231"/>
      <c r="P255" s="231"/>
      <c r="Q255" s="231"/>
      <c r="R255" s="25"/>
      <c r="T255" s="147"/>
      <c r="U255" s="31" t="s">
        <v>43</v>
      </c>
      <c r="V255" s="24"/>
      <c r="W255" s="148">
        <f>$V$255*$K$255</f>
        <v>0</v>
      </c>
      <c r="X255" s="148">
        <v>0</v>
      </c>
      <c r="Y255" s="148">
        <f>$X$255*$K$255</f>
        <v>0</v>
      </c>
      <c r="Z255" s="148">
        <v>0</v>
      </c>
      <c r="AA255" s="149">
        <f>$Z$255*$K$255</f>
        <v>0</v>
      </c>
      <c r="AR255" s="6" t="s">
        <v>491</v>
      </c>
      <c r="AT255" s="6" t="s">
        <v>165</v>
      </c>
      <c r="AU255" s="6" t="s">
        <v>85</v>
      </c>
      <c r="AY255" s="6" t="s">
        <v>163</v>
      </c>
      <c r="BE255" s="93">
        <f>IF($U$255="základní",$N$255,0)</f>
        <v>0</v>
      </c>
      <c r="BF255" s="93">
        <f>IF($U$255="snížená",$N$255,0)</f>
        <v>0</v>
      </c>
      <c r="BG255" s="93">
        <f>IF($U$255="zákl. přenesená",$N$255,0)</f>
        <v>0</v>
      </c>
      <c r="BH255" s="93">
        <f>IF($U$255="sníž. přenesená",$N$255,0)</f>
        <v>0</v>
      </c>
      <c r="BI255" s="93">
        <f>IF($U$255="nulová",$N$255,0)</f>
        <v>0</v>
      </c>
      <c r="BJ255" s="6" t="s">
        <v>22</v>
      </c>
      <c r="BK255" s="93">
        <f>ROUND($L$255*$K$255,2)</f>
        <v>0</v>
      </c>
      <c r="BL255" s="6" t="s">
        <v>491</v>
      </c>
      <c r="BM255" s="6" t="s">
        <v>647</v>
      </c>
    </row>
    <row r="256" spans="2:63" s="132" customFormat="1" ht="30.75" customHeight="1">
      <c r="B256" s="133"/>
      <c r="C256" s="134"/>
      <c r="D256" s="142" t="s">
        <v>136</v>
      </c>
      <c r="E256" s="142"/>
      <c r="F256" s="142"/>
      <c r="G256" s="142"/>
      <c r="H256" s="142"/>
      <c r="I256" s="142"/>
      <c r="J256" s="142"/>
      <c r="K256" s="142"/>
      <c r="L256" s="142"/>
      <c r="M256" s="142"/>
      <c r="N256" s="246">
        <f>$BK$256</f>
        <v>0</v>
      </c>
      <c r="O256" s="245"/>
      <c r="P256" s="245"/>
      <c r="Q256" s="245"/>
      <c r="R256" s="136"/>
      <c r="T256" s="137"/>
      <c r="U256" s="134"/>
      <c r="V256" s="134"/>
      <c r="W256" s="138">
        <f>$W$257</f>
        <v>0</v>
      </c>
      <c r="X256" s="134"/>
      <c r="Y256" s="138">
        <f>$Y$257</f>
        <v>0</v>
      </c>
      <c r="Z256" s="134"/>
      <c r="AA256" s="139">
        <f>$AA$257</f>
        <v>0</v>
      </c>
      <c r="AR256" s="140" t="s">
        <v>406</v>
      </c>
      <c r="AT256" s="140" t="s">
        <v>77</v>
      </c>
      <c r="AU256" s="140" t="s">
        <v>22</v>
      </c>
      <c r="AY256" s="140" t="s">
        <v>163</v>
      </c>
      <c r="BK256" s="141">
        <f>$BK$257</f>
        <v>0</v>
      </c>
    </row>
    <row r="257" spans="2:65" s="6" customFormat="1" ht="15.75" customHeight="1">
      <c r="B257" s="23"/>
      <c r="C257" s="143" t="s">
        <v>648</v>
      </c>
      <c r="D257" s="143" t="s">
        <v>165</v>
      </c>
      <c r="E257" s="144" t="s">
        <v>494</v>
      </c>
      <c r="F257" s="230" t="s">
        <v>495</v>
      </c>
      <c r="G257" s="231"/>
      <c r="H257" s="231"/>
      <c r="I257" s="231"/>
      <c r="J257" s="145" t="s">
        <v>292</v>
      </c>
      <c r="K257" s="146">
        <v>1</v>
      </c>
      <c r="L257" s="232">
        <v>0</v>
      </c>
      <c r="M257" s="231"/>
      <c r="N257" s="233">
        <f>ROUND($L$257*$K$257,2)</f>
        <v>0</v>
      </c>
      <c r="O257" s="231"/>
      <c r="P257" s="231"/>
      <c r="Q257" s="231"/>
      <c r="R257" s="25"/>
      <c r="T257" s="147"/>
      <c r="U257" s="31" t="s">
        <v>43</v>
      </c>
      <c r="V257" s="24"/>
      <c r="W257" s="148">
        <f>$V$257*$K$257</f>
        <v>0</v>
      </c>
      <c r="X257" s="148">
        <v>0</v>
      </c>
      <c r="Y257" s="148">
        <f>$X$257*$K$257</f>
        <v>0</v>
      </c>
      <c r="Z257" s="148">
        <v>0</v>
      </c>
      <c r="AA257" s="149">
        <f>$Z$257*$K$257</f>
        <v>0</v>
      </c>
      <c r="AR257" s="6" t="s">
        <v>491</v>
      </c>
      <c r="AT257" s="6" t="s">
        <v>165</v>
      </c>
      <c r="AU257" s="6" t="s">
        <v>85</v>
      </c>
      <c r="AY257" s="6" t="s">
        <v>163</v>
      </c>
      <c r="BE257" s="93">
        <f>IF($U$257="základní",$N$257,0)</f>
        <v>0</v>
      </c>
      <c r="BF257" s="93">
        <f>IF($U$257="snížená",$N$257,0)</f>
        <v>0</v>
      </c>
      <c r="BG257" s="93">
        <f>IF($U$257="zákl. přenesená",$N$257,0)</f>
        <v>0</v>
      </c>
      <c r="BH257" s="93">
        <f>IF($U$257="sníž. přenesená",$N$257,0)</f>
        <v>0</v>
      </c>
      <c r="BI257" s="93">
        <f>IF($U$257="nulová",$N$257,0)</f>
        <v>0</v>
      </c>
      <c r="BJ257" s="6" t="s">
        <v>22</v>
      </c>
      <c r="BK257" s="93">
        <f>ROUND($L$257*$K$257,2)</f>
        <v>0</v>
      </c>
      <c r="BL257" s="6" t="s">
        <v>491</v>
      </c>
      <c r="BM257" s="6" t="s">
        <v>649</v>
      </c>
    </row>
    <row r="258" spans="2:63" s="132" customFormat="1" ht="30.75" customHeight="1">
      <c r="B258" s="133"/>
      <c r="C258" s="134"/>
      <c r="D258" s="142" t="s">
        <v>137</v>
      </c>
      <c r="E258" s="142"/>
      <c r="F258" s="142"/>
      <c r="G258" s="142"/>
      <c r="H258" s="142"/>
      <c r="I258" s="142"/>
      <c r="J258" s="142"/>
      <c r="K258" s="142"/>
      <c r="L258" s="142"/>
      <c r="M258" s="142"/>
      <c r="N258" s="246">
        <f>$BK$258</f>
        <v>0</v>
      </c>
      <c r="O258" s="245"/>
      <c r="P258" s="245"/>
      <c r="Q258" s="245"/>
      <c r="R258" s="136"/>
      <c r="T258" s="137"/>
      <c r="U258" s="134"/>
      <c r="V258" s="134"/>
      <c r="W258" s="138">
        <f>$W$259</f>
        <v>0</v>
      </c>
      <c r="X258" s="134"/>
      <c r="Y258" s="138">
        <f>$Y$259</f>
        <v>0</v>
      </c>
      <c r="Z258" s="134"/>
      <c r="AA258" s="139">
        <f>$AA$259</f>
        <v>0</v>
      </c>
      <c r="AR258" s="140" t="s">
        <v>406</v>
      </c>
      <c r="AT258" s="140" t="s">
        <v>77</v>
      </c>
      <c r="AU258" s="140" t="s">
        <v>22</v>
      </c>
      <c r="AY258" s="140" t="s">
        <v>163</v>
      </c>
      <c r="BK258" s="141">
        <f>$BK$259</f>
        <v>0</v>
      </c>
    </row>
    <row r="259" spans="2:65" s="6" customFormat="1" ht="15.75" customHeight="1">
      <c r="B259" s="23"/>
      <c r="C259" s="143" t="s">
        <v>650</v>
      </c>
      <c r="D259" s="143" t="s">
        <v>165</v>
      </c>
      <c r="E259" s="144" t="s">
        <v>498</v>
      </c>
      <c r="F259" s="230" t="s">
        <v>499</v>
      </c>
      <c r="G259" s="231"/>
      <c r="H259" s="231"/>
      <c r="I259" s="231"/>
      <c r="J259" s="145" t="s">
        <v>292</v>
      </c>
      <c r="K259" s="146">
        <v>1</v>
      </c>
      <c r="L259" s="232">
        <v>0</v>
      </c>
      <c r="M259" s="231"/>
      <c r="N259" s="233">
        <f>ROUND($L$259*$K$259,2)</f>
        <v>0</v>
      </c>
      <c r="O259" s="231"/>
      <c r="P259" s="231"/>
      <c r="Q259" s="231"/>
      <c r="R259" s="25"/>
      <c r="T259" s="147"/>
      <c r="U259" s="31" t="s">
        <v>43</v>
      </c>
      <c r="V259" s="24"/>
      <c r="W259" s="148">
        <f>$V$259*$K$259</f>
        <v>0</v>
      </c>
      <c r="X259" s="148">
        <v>0</v>
      </c>
      <c r="Y259" s="148">
        <f>$X$259*$K$259</f>
        <v>0</v>
      </c>
      <c r="Z259" s="148">
        <v>0</v>
      </c>
      <c r="AA259" s="149">
        <f>$Z$259*$K$259</f>
        <v>0</v>
      </c>
      <c r="AR259" s="6" t="s">
        <v>91</v>
      </c>
      <c r="AT259" s="6" t="s">
        <v>165</v>
      </c>
      <c r="AU259" s="6" t="s">
        <v>85</v>
      </c>
      <c r="AY259" s="6" t="s">
        <v>163</v>
      </c>
      <c r="BE259" s="93">
        <f>IF($U$259="základní",$N$259,0)</f>
        <v>0</v>
      </c>
      <c r="BF259" s="93">
        <f>IF($U$259="snížená",$N$259,0)</f>
        <v>0</v>
      </c>
      <c r="BG259" s="93">
        <f>IF($U$259="zákl. přenesená",$N$259,0)</f>
        <v>0</v>
      </c>
      <c r="BH259" s="93">
        <f>IF($U$259="sníž. přenesená",$N$259,0)</f>
        <v>0</v>
      </c>
      <c r="BI259" s="93">
        <f>IF($U$259="nulová",$N$259,0)</f>
        <v>0</v>
      </c>
      <c r="BJ259" s="6" t="s">
        <v>22</v>
      </c>
      <c r="BK259" s="93">
        <f>ROUND($L$259*$K$259,2)</f>
        <v>0</v>
      </c>
      <c r="BL259" s="6" t="s">
        <v>91</v>
      </c>
      <c r="BM259" s="6" t="s">
        <v>651</v>
      </c>
    </row>
    <row r="260" spans="2:63" s="6" customFormat="1" ht="51" customHeight="1">
      <c r="B260" s="23"/>
      <c r="C260" s="24"/>
      <c r="D260" s="135" t="s">
        <v>501</v>
      </c>
      <c r="E260" s="24"/>
      <c r="F260" s="24"/>
      <c r="G260" s="24"/>
      <c r="H260" s="24"/>
      <c r="I260" s="24"/>
      <c r="J260" s="24"/>
      <c r="K260" s="24"/>
      <c r="L260" s="24"/>
      <c r="M260" s="24"/>
      <c r="N260" s="226">
        <f>$BK$260</f>
        <v>0</v>
      </c>
      <c r="O260" s="194"/>
      <c r="P260" s="194"/>
      <c r="Q260" s="194"/>
      <c r="R260" s="25"/>
      <c r="T260" s="64"/>
      <c r="U260" s="24"/>
      <c r="V260" s="24"/>
      <c r="W260" s="24"/>
      <c r="X260" s="24"/>
      <c r="Y260" s="24"/>
      <c r="Z260" s="24"/>
      <c r="AA260" s="65"/>
      <c r="AT260" s="6" t="s">
        <v>77</v>
      </c>
      <c r="AU260" s="6" t="s">
        <v>78</v>
      </c>
      <c r="AY260" s="6" t="s">
        <v>502</v>
      </c>
      <c r="BK260" s="93">
        <f>SUM($BK$261:$BK$265)</f>
        <v>0</v>
      </c>
    </row>
    <row r="261" spans="2:63" s="6" customFormat="1" ht="23.25" customHeight="1">
      <c r="B261" s="23"/>
      <c r="C261" s="169"/>
      <c r="D261" s="169" t="s">
        <v>165</v>
      </c>
      <c r="E261" s="170"/>
      <c r="F261" s="242"/>
      <c r="G261" s="243"/>
      <c r="H261" s="243"/>
      <c r="I261" s="243"/>
      <c r="J261" s="171"/>
      <c r="K261" s="164"/>
      <c r="L261" s="232"/>
      <c r="M261" s="231"/>
      <c r="N261" s="233">
        <f>$BK$261</f>
        <v>0</v>
      </c>
      <c r="O261" s="231"/>
      <c r="P261" s="231"/>
      <c r="Q261" s="231"/>
      <c r="R261" s="25"/>
      <c r="T261" s="147"/>
      <c r="U261" s="172" t="s">
        <v>43</v>
      </c>
      <c r="V261" s="24"/>
      <c r="W261" s="24"/>
      <c r="X261" s="24"/>
      <c r="Y261" s="24"/>
      <c r="Z261" s="24"/>
      <c r="AA261" s="65"/>
      <c r="AT261" s="6" t="s">
        <v>502</v>
      </c>
      <c r="AU261" s="6" t="s">
        <v>22</v>
      </c>
      <c r="AY261" s="6" t="s">
        <v>502</v>
      </c>
      <c r="BE261" s="93">
        <f>IF($U$261="základní",$N$261,0)</f>
        <v>0</v>
      </c>
      <c r="BF261" s="93">
        <f>IF($U$261="snížená",$N$261,0)</f>
        <v>0</v>
      </c>
      <c r="BG261" s="93">
        <f>IF($U$261="zákl. přenesená",$N$261,0)</f>
        <v>0</v>
      </c>
      <c r="BH261" s="93">
        <f>IF($U$261="sníž. přenesená",$N$261,0)</f>
        <v>0</v>
      </c>
      <c r="BI261" s="93">
        <f>IF($U$261="nulová",$N$261,0)</f>
        <v>0</v>
      </c>
      <c r="BJ261" s="6" t="s">
        <v>22</v>
      </c>
      <c r="BK261" s="93">
        <f>$L$261*$K$261</f>
        <v>0</v>
      </c>
    </row>
    <row r="262" spans="2:63" s="6" customFormat="1" ht="23.25" customHeight="1">
      <c r="B262" s="23"/>
      <c r="C262" s="169"/>
      <c r="D262" s="169" t="s">
        <v>165</v>
      </c>
      <c r="E262" s="170"/>
      <c r="F262" s="242"/>
      <c r="G262" s="243"/>
      <c r="H262" s="243"/>
      <c r="I262" s="243"/>
      <c r="J262" s="171"/>
      <c r="K262" s="164"/>
      <c r="L262" s="232"/>
      <c r="M262" s="231"/>
      <c r="N262" s="233">
        <f>$BK$262</f>
        <v>0</v>
      </c>
      <c r="O262" s="231"/>
      <c r="P262" s="231"/>
      <c r="Q262" s="231"/>
      <c r="R262" s="25"/>
      <c r="T262" s="147"/>
      <c r="U262" s="172" t="s">
        <v>43</v>
      </c>
      <c r="V262" s="24"/>
      <c r="W262" s="24"/>
      <c r="X262" s="24"/>
      <c r="Y262" s="24"/>
      <c r="Z262" s="24"/>
      <c r="AA262" s="65"/>
      <c r="AT262" s="6" t="s">
        <v>502</v>
      </c>
      <c r="AU262" s="6" t="s">
        <v>22</v>
      </c>
      <c r="AY262" s="6" t="s">
        <v>502</v>
      </c>
      <c r="BE262" s="93">
        <f>IF($U$262="základní",$N$262,0)</f>
        <v>0</v>
      </c>
      <c r="BF262" s="93">
        <f>IF($U$262="snížená",$N$262,0)</f>
        <v>0</v>
      </c>
      <c r="BG262" s="93">
        <f>IF($U$262="zákl. přenesená",$N$262,0)</f>
        <v>0</v>
      </c>
      <c r="BH262" s="93">
        <f>IF($U$262="sníž. přenesená",$N$262,0)</f>
        <v>0</v>
      </c>
      <c r="BI262" s="93">
        <f>IF($U$262="nulová",$N$262,0)</f>
        <v>0</v>
      </c>
      <c r="BJ262" s="6" t="s">
        <v>22</v>
      </c>
      <c r="BK262" s="93">
        <f>$L$262*$K$262</f>
        <v>0</v>
      </c>
    </row>
    <row r="263" spans="2:63" s="6" customFormat="1" ht="23.25" customHeight="1">
      <c r="B263" s="23"/>
      <c r="C263" s="169"/>
      <c r="D263" s="169" t="s">
        <v>165</v>
      </c>
      <c r="E263" s="170"/>
      <c r="F263" s="242"/>
      <c r="G263" s="243"/>
      <c r="H263" s="243"/>
      <c r="I263" s="243"/>
      <c r="J263" s="171"/>
      <c r="K263" s="164"/>
      <c r="L263" s="232"/>
      <c r="M263" s="231"/>
      <c r="N263" s="233">
        <f>$BK$263</f>
        <v>0</v>
      </c>
      <c r="O263" s="231"/>
      <c r="P263" s="231"/>
      <c r="Q263" s="231"/>
      <c r="R263" s="25"/>
      <c r="T263" s="147"/>
      <c r="U263" s="172" t="s">
        <v>43</v>
      </c>
      <c r="V263" s="24"/>
      <c r="W263" s="24"/>
      <c r="X263" s="24"/>
      <c r="Y263" s="24"/>
      <c r="Z263" s="24"/>
      <c r="AA263" s="65"/>
      <c r="AT263" s="6" t="s">
        <v>502</v>
      </c>
      <c r="AU263" s="6" t="s">
        <v>22</v>
      </c>
      <c r="AY263" s="6" t="s">
        <v>502</v>
      </c>
      <c r="BE263" s="93">
        <f>IF($U$263="základní",$N$263,0)</f>
        <v>0</v>
      </c>
      <c r="BF263" s="93">
        <f>IF($U$263="snížená",$N$263,0)</f>
        <v>0</v>
      </c>
      <c r="BG263" s="93">
        <f>IF($U$263="zákl. přenesená",$N$263,0)</f>
        <v>0</v>
      </c>
      <c r="BH263" s="93">
        <f>IF($U$263="sníž. přenesená",$N$263,0)</f>
        <v>0</v>
      </c>
      <c r="BI263" s="93">
        <f>IF($U$263="nulová",$N$263,0)</f>
        <v>0</v>
      </c>
      <c r="BJ263" s="6" t="s">
        <v>22</v>
      </c>
      <c r="BK263" s="93">
        <f>$L$263*$K$263</f>
        <v>0</v>
      </c>
    </row>
    <row r="264" spans="2:63" s="6" customFormat="1" ht="23.25" customHeight="1">
      <c r="B264" s="23"/>
      <c r="C264" s="169"/>
      <c r="D264" s="169" t="s">
        <v>165</v>
      </c>
      <c r="E264" s="170"/>
      <c r="F264" s="242"/>
      <c r="G264" s="243"/>
      <c r="H264" s="243"/>
      <c r="I264" s="243"/>
      <c r="J264" s="171"/>
      <c r="K264" s="164"/>
      <c r="L264" s="232"/>
      <c r="M264" s="231"/>
      <c r="N264" s="233">
        <f>$BK$264</f>
        <v>0</v>
      </c>
      <c r="O264" s="231"/>
      <c r="P264" s="231"/>
      <c r="Q264" s="231"/>
      <c r="R264" s="25"/>
      <c r="T264" s="147"/>
      <c r="U264" s="172" t="s">
        <v>43</v>
      </c>
      <c r="V264" s="24"/>
      <c r="W264" s="24"/>
      <c r="X264" s="24"/>
      <c r="Y264" s="24"/>
      <c r="Z264" s="24"/>
      <c r="AA264" s="65"/>
      <c r="AT264" s="6" t="s">
        <v>502</v>
      </c>
      <c r="AU264" s="6" t="s">
        <v>22</v>
      </c>
      <c r="AY264" s="6" t="s">
        <v>502</v>
      </c>
      <c r="BE264" s="93">
        <f>IF($U$264="základní",$N$264,0)</f>
        <v>0</v>
      </c>
      <c r="BF264" s="93">
        <f>IF($U$264="snížená",$N$264,0)</f>
        <v>0</v>
      </c>
      <c r="BG264" s="93">
        <f>IF($U$264="zákl. přenesená",$N$264,0)</f>
        <v>0</v>
      </c>
      <c r="BH264" s="93">
        <f>IF($U$264="sníž. přenesená",$N$264,0)</f>
        <v>0</v>
      </c>
      <c r="BI264" s="93">
        <f>IF($U$264="nulová",$N$264,0)</f>
        <v>0</v>
      </c>
      <c r="BJ264" s="6" t="s">
        <v>22</v>
      </c>
      <c r="BK264" s="93">
        <f>$L$264*$K$264</f>
        <v>0</v>
      </c>
    </row>
    <row r="265" spans="2:63" s="6" customFormat="1" ht="23.25" customHeight="1">
      <c r="B265" s="23"/>
      <c r="C265" s="169"/>
      <c r="D265" s="169" t="s">
        <v>165</v>
      </c>
      <c r="E265" s="170"/>
      <c r="F265" s="242"/>
      <c r="G265" s="243"/>
      <c r="H265" s="243"/>
      <c r="I265" s="243"/>
      <c r="J265" s="171"/>
      <c r="K265" s="164"/>
      <c r="L265" s="232"/>
      <c r="M265" s="231"/>
      <c r="N265" s="233">
        <f>$BK$265</f>
        <v>0</v>
      </c>
      <c r="O265" s="231"/>
      <c r="P265" s="231"/>
      <c r="Q265" s="231"/>
      <c r="R265" s="25"/>
      <c r="T265" s="147"/>
      <c r="U265" s="172" t="s">
        <v>43</v>
      </c>
      <c r="V265" s="43"/>
      <c r="W265" s="43"/>
      <c r="X265" s="43"/>
      <c r="Y265" s="43"/>
      <c r="Z265" s="43"/>
      <c r="AA265" s="45"/>
      <c r="AT265" s="6" t="s">
        <v>502</v>
      </c>
      <c r="AU265" s="6" t="s">
        <v>22</v>
      </c>
      <c r="AY265" s="6" t="s">
        <v>502</v>
      </c>
      <c r="BE265" s="93">
        <f>IF($U$265="základní",$N$265,0)</f>
        <v>0</v>
      </c>
      <c r="BF265" s="93">
        <f>IF($U$265="snížená",$N$265,0)</f>
        <v>0</v>
      </c>
      <c r="BG265" s="93">
        <f>IF($U$265="zákl. přenesená",$N$265,0)</f>
        <v>0</v>
      </c>
      <c r="BH265" s="93">
        <f>IF($U$265="sníž. přenesená",$N$265,0)</f>
        <v>0</v>
      </c>
      <c r="BI265" s="93">
        <f>IF($U$265="nulová",$N$265,0)</f>
        <v>0</v>
      </c>
      <c r="BJ265" s="6" t="s">
        <v>22</v>
      </c>
      <c r="BK265" s="93">
        <f>$L$265*$K$265</f>
        <v>0</v>
      </c>
    </row>
    <row r="266" spans="2:18" s="6" customFormat="1" ht="7.5" customHeight="1">
      <c r="B266" s="46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8"/>
    </row>
    <row r="267" s="2" customFormat="1" ht="14.25" customHeight="1"/>
  </sheetData>
  <sheetProtection password="CC35" sheet="1" objects="1" scenarios="1" formatColumns="0" formatRows="0" sort="0" autoFilter="0"/>
  <mergeCells count="405">
    <mergeCell ref="N254:Q254"/>
    <mergeCell ref="N256:Q256"/>
    <mergeCell ref="N258:Q258"/>
    <mergeCell ref="N260:Q260"/>
    <mergeCell ref="H1:K1"/>
    <mergeCell ref="S2:AC2"/>
    <mergeCell ref="N226:Q226"/>
    <mergeCell ref="N228:Q228"/>
    <mergeCell ref="N237:Q237"/>
    <mergeCell ref="N250:Q250"/>
    <mergeCell ref="N251:Q251"/>
    <mergeCell ref="N253:Q253"/>
    <mergeCell ref="N171:Q171"/>
    <mergeCell ref="N183:Q183"/>
    <mergeCell ref="N192:Q192"/>
    <mergeCell ref="N201:Q201"/>
    <mergeCell ref="N203:Q203"/>
    <mergeCell ref="N215:Q215"/>
    <mergeCell ref="N141:Q141"/>
    <mergeCell ref="N142:Q142"/>
    <mergeCell ref="N143:Q143"/>
    <mergeCell ref="N147:Q147"/>
    <mergeCell ref="N153:Q153"/>
    <mergeCell ref="N158:Q158"/>
    <mergeCell ref="F264:I264"/>
    <mergeCell ref="L264:M264"/>
    <mergeCell ref="N264:Q264"/>
    <mergeCell ref="F265:I265"/>
    <mergeCell ref="L265:M265"/>
    <mergeCell ref="N265:Q265"/>
    <mergeCell ref="F262:I262"/>
    <mergeCell ref="L262:M262"/>
    <mergeCell ref="N262:Q262"/>
    <mergeCell ref="F263:I263"/>
    <mergeCell ref="L263:M263"/>
    <mergeCell ref="N263:Q263"/>
    <mergeCell ref="F259:I259"/>
    <mergeCell ref="L259:M259"/>
    <mergeCell ref="N259:Q259"/>
    <mergeCell ref="F261:I261"/>
    <mergeCell ref="L261:M261"/>
    <mergeCell ref="N261:Q261"/>
    <mergeCell ref="F255:I255"/>
    <mergeCell ref="L255:M255"/>
    <mergeCell ref="N255:Q255"/>
    <mergeCell ref="F257:I257"/>
    <mergeCell ref="L257:M257"/>
    <mergeCell ref="N257:Q257"/>
    <mergeCell ref="F249:I249"/>
    <mergeCell ref="L249:M249"/>
    <mergeCell ref="N249:Q249"/>
    <mergeCell ref="F252:I252"/>
    <mergeCell ref="L252:M252"/>
    <mergeCell ref="N252:Q252"/>
    <mergeCell ref="F247:I247"/>
    <mergeCell ref="L247:M247"/>
    <mergeCell ref="N247:Q247"/>
    <mergeCell ref="F248:I248"/>
    <mergeCell ref="L248:M248"/>
    <mergeCell ref="N248:Q248"/>
    <mergeCell ref="F245:I245"/>
    <mergeCell ref="L245:M245"/>
    <mergeCell ref="N245:Q245"/>
    <mergeCell ref="F246:I246"/>
    <mergeCell ref="L246:M246"/>
    <mergeCell ref="N246:Q246"/>
    <mergeCell ref="F243:I243"/>
    <mergeCell ref="L243:M243"/>
    <mergeCell ref="N243:Q243"/>
    <mergeCell ref="F244:I244"/>
    <mergeCell ref="L244:M244"/>
    <mergeCell ref="N244:Q244"/>
    <mergeCell ref="F241:I241"/>
    <mergeCell ref="L241:M241"/>
    <mergeCell ref="N241:Q241"/>
    <mergeCell ref="F242:I242"/>
    <mergeCell ref="L242:M242"/>
    <mergeCell ref="N242:Q242"/>
    <mergeCell ref="F239:I239"/>
    <mergeCell ref="L239:M239"/>
    <mergeCell ref="N239:Q239"/>
    <mergeCell ref="F240:I240"/>
    <mergeCell ref="L240:M240"/>
    <mergeCell ref="N240:Q240"/>
    <mergeCell ref="F236:I236"/>
    <mergeCell ref="L236:M236"/>
    <mergeCell ref="N236:Q236"/>
    <mergeCell ref="F238:I238"/>
    <mergeCell ref="L238:M238"/>
    <mergeCell ref="N238:Q238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30:I230"/>
    <mergeCell ref="L230:M230"/>
    <mergeCell ref="N230:Q230"/>
    <mergeCell ref="F231:I231"/>
    <mergeCell ref="L231:M231"/>
    <mergeCell ref="N231:Q231"/>
    <mergeCell ref="F227:I227"/>
    <mergeCell ref="L227:M227"/>
    <mergeCell ref="N227:Q227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7:I217"/>
    <mergeCell ref="L217:M217"/>
    <mergeCell ref="N217:Q217"/>
    <mergeCell ref="F219:I219"/>
    <mergeCell ref="L219:M219"/>
    <mergeCell ref="N219:Q219"/>
    <mergeCell ref="N218:Q218"/>
    <mergeCell ref="F214:I214"/>
    <mergeCell ref="L214:M214"/>
    <mergeCell ref="N214:Q214"/>
    <mergeCell ref="F216:I216"/>
    <mergeCell ref="L216:M216"/>
    <mergeCell ref="N216:Q216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2:I202"/>
    <mergeCell ref="L202:M202"/>
    <mergeCell ref="N202:Q202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1:I191"/>
    <mergeCell ref="L191:M191"/>
    <mergeCell ref="N191:Q191"/>
    <mergeCell ref="F193:I193"/>
    <mergeCell ref="L193:M193"/>
    <mergeCell ref="N193:Q193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2:I182"/>
    <mergeCell ref="L182:M182"/>
    <mergeCell ref="N182:Q182"/>
    <mergeCell ref="F184:I184"/>
    <mergeCell ref="L184:M184"/>
    <mergeCell ref="N184:Q184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68:I168"/>
    <mergeCell ref="L168:M168"/>
    <mergeCell ref="N168:Q168"/>
    <mergeCell ref="F170:I170"/>
    <mergeCell ref="L170:M170"/>
    <mergeCell ref="N170:Q170"/>
    <mergeCell ref="N169:Q169"/>
    <mergeCell ref="F163:I163"/>
    <mergeCell ref="F164:I164"/>
    <mergeCell ref="F165:I165"/>
    <mergeCell ref="L165:M165"/>
    <mergeCell ref="N165:Q165"/>
    <mergeCell ref="F167:I167"/>
    <mergeCell ref="L167:M167"/>
    <mergeCell ref="N167:Q167"/>
    <mergeCell ref="N166:Q166"/>
    <mergeCell ref="F159:I159"/>
    <mergeCell ref="L159:M159"/>
    <mergeCell ref="N159:Q159"/>
    <mergeCell ref="F162:I162"/>
    <mergeCell ref="L162:M162"/>
    <mergeCell ref="N162:Q162"/>
    <mergeCell ref="N160:Q160"/>
    <mergeCell ref="N161:Q161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2:I152"/>
    <mergeCell ref="L152:M152"/>
    <mergeCell ref="N152:Q152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33:P133"/>
    <mergeCell ref="M135:P135"/>
    <mergeCell ref="M137:Q137"/>
    <mergeCell ref="M138:Q138"/>
    <mergeCell ref="F140:I140"/>
    <mergeCell ref="L140:M140"/>
    <mergeCell ref="N140:Q140"/>
    <mergeCell ref="D121:H121"/>
    <mergeCell ref="N121:Q121"/>
    <mergeCell ref="N122:Q122"/>
    <mergeCell ref="L124:Q124"/>
    <mergeCell ref="C130:Q130"/>
    <mergeCell ref="F132:P132"/>
    <mergeCell ref="D118:H118"/>
    <mergeCell ref="N118:Q118"/>
    <mergeCell ref="D119:H119"/>
    <mergeCell ref="N119:Q119"/>
    <mergeCell ref="D120:H120"/>
    <mergeCell ref="N120:Q120"/>
    <mergeCell ref="N112:Q112"/>
    <mergeCell ref="N113:Q113"/>
    <mergeCell ref="N114:Q114"/>
    <mergeCell ref="N116:Q116"/>
    <mergeCell ref="D117:H117"/>
    <mergeCell ref="N117:Q117"/>
    <mergeCell ref="N106:Q106"/>
    <mergeCell ref="N107:Q107"/>
    <mergeCell ref="N108:Q108"/>
    <mergeCell ref="N109:Q109"/>
    <mergeCell ref="N110:Q110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61:D266">
      <formula1>"K,M"</formula1>
    </dataValidation>
    <dataValidation type="list" allowBlank="1" showInputMessage="1" showErrorMessage="1" error="Povoleny jsou hodnoty základní, snížená, zákl. přenesená, sníž. přenesená, nulová." sqref="U261:U266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40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52"/>
      <c r="B1" s="249"/>
      <c r="C1" s="249"/>
      <c r="D1" s="250" t="s">
        <v>1</v>
      </c>
      <c r="E1" s="249"/>
      <c r="F1" s="251" t="s">
        <v>781</v>
      </c>
      <c r="G1" s="251"/>
      <c r="H1" s="253" t="s">
        <v>782</v>
      </c>
      <c r="I1" s="253"/>
      <c r="J1" s="253"/>
      <c r="K1" s="253"/>
      <c r="L1" s="251" t="s">
        <v>783</v>
      </c>
      <c r="M1" s="249"/>
      <c r="N1" s="249"/>
      <c r="O1" s="250" t="s">
        <v>103</v>
      </c>
      <c r="P1" s="249"/>
      <c r="Q1" s="249"/>
      <c r="R1" s="249"/>
      <c r="S1" s="251" t="s">
        <v>784</v>
      </c>
      <c r="T1" s="251"/>
      <c r="U1" s="252"/>
      <c r="V1" s="25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14" t="s">
        <v>6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" t="s">
        <v>90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85</v>
      </c>
    </row>
    <row r="4" spans="2:46" s="2" customFormat="1" ht="37.5" customHeight="1">
      <c r="B4" s="10"/>
      <c r="C4" s="175" t="s">
        <v>104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15" t="str">
        <f>'Rekapitulace stavby'!$K$6</f>
        <v>Modernizace učeben_VOŠ a SZeŠ Benešov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1"/>
      <c r="R6" s="12"/>
    </row>
    <row r="7" spans="2:18" s="6" customFormat="1" ht="33.75" customHeight="1">
      <c r="B7" s="23"/>
      <c r="C7" s="24"/>
      <c r="D7" s="17" t="s">
        <v>105</v>
      </c>
      <c r="E7" s="24"/>
      <c r="F7" s="181" t="s">
        <v>652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16" t="str">
        <f>'Rekapitulace stavby'!$AN$8</f>
        <v>19.12.2017</v>
      </c>
      <c r="P9" s="194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0">
        <f>IF('Rekapitulace stavby'!$AN$10="","",'Rekapitulace stavby'!$AN$10)</f>
      </c>
      <c r="P11" s="194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80">
        <f>IF('Rekapitulace stavby'!$AN$11="","",'Rekapitulace stavby'!$AN$11)</f>
      </c>
      <c r="P12" s="194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17" t="str">
        <f>IF('Rekapitulace stavby'!$AN$13="","",'Rekapitulace stavby'!$AN$13)</f>
        <v>Vyplň údaj</v>
      </c>
      <c r="P14" s="194"/>
      <c r="Q14" s="24"/>
      <c r="R14" s="25"/>
    </row>
    <row r="15" spans="2:18" s="6" customFormat="1" ht="18.75" customHeight="1">
      <c r="B15" s="23"/>
      <c r="C15" s="24"/>
      <c r="D15" s="24"/>
      <c r="E15" s="217" t="str">
        <f>IF('Rekapitulace stavby'!$E$14="","",'Rekapitulace stavby'!$E$14)</f>
        <v>Vyplň údaj</v>
      </c>
      <c r="F15" s="194"/>
      <c r="G15" s="194"/>
      <c r="H15" s="194"/>
      <c r="I15" s="194"/>
      <c r="J15" s="194"/>
      <c r="K15" s="194"/>
      <c r="L15" s="194"/>
      <c r="M15" s="18" t="s">
        <v>32</v>
      </c>
      <c r="N15" s="24"/>
      <c r="O15" s="217" t="str">
        <f>IF('Rekapitulace stavby'!$AN$14="","",'Rekapitulace stavby'!$AN$14)</f>
        <v>Vyplň údaj</v>
      </c>
      <c r="P15" s="194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0">
        <f>IF('Rekapitulace stavby'!$AN$16="","",'Rekapitulace stavby'!$AN$16)</f>
      </c>
      <c r="P17" s="194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80">
        <f>IF('Rekapitulace stavby'!$AN$17="","",'Rekapitulace stavby'!$AN$17)</f>
      </c>
      <c r="P18" s="194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37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0">
        <f>IF('Rekapitulace stavby'!$AN$19="","",'Rekapitulace stavby'!$AN$19)</f>
      </c>
      <c r="P20" s="194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80">
        <f>IF('Rekapitulace stavby'!$AN$20="","",'Rekapitulace stavby'!$AN$20)</f>
      </c>
      <c r="P21" s="194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83"/>
      <c r="F24" s="218"/>
      <c r="G24" s="218"/>
      <c r="H24" s="218"/>
      <c r="I24" s="218"/>
      <c r="J24" s="218"/>
      <c r="K24" s="218"/>
      <c r="L24" s="218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107</v>
      </c>
      <c r="E27" s="24"/>
      <c r="F27" s="24"/>
      <c r="G27" s="24"/>
      <c r="H27" s="24"/>
      <c r="I27" s="24"/>
      <c r="J27" s="24"/>
      <c r="K27" s="24"/>
      <c r="L27" s="24"/>
      <c r="M27" s="184">
        <f>$N$88</f>
        <v>0</v>
      </c>
      <c r="N27" s="194"/>
      <c r="O27" s="194"/>
      <c r="P27" s="194"/>
      <c r="Q27" s="24"/>
      <c r="R27" s="25"/>
    </row>
    <row r="28" spans="2:18" s="6" customFormat="1" ht="15" customHeight="1">
      <c r="B28" s="23"/>
      <c r="C28" s="24"/>
      <c r="D28" s="22" t="s">
        <v>97</v>
      </c>
      <c r="E28" s="24"/>
      <c r="F28" s="24"/>
      <c r="G28" s="24"/>
      <c r="H28" s="24"/>
      <c r="I28" s="24"/>
      <c r="J28" s="24"/>
      <c r="K28" s="24"/>
      <c r="L28" s="24"/>
      <c r="M28" s="184">
        <f>$N$110</f>
        <v>0</v>
      </c>
      <c r="N28" s="194"/>
      <c r="O28" s="194"/>
      <c r="P28" s="194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41</v>
      </c>
      <c r="E30" s="24"/>
      <c r="F30" s="24"/>
      <c r="G30" s="24"/>
      <c r="H30" s="24"/>
      <c r="I30" s="24"/>
      <c r="J30" s="24"/>
      <c r="K30" s="24"/>
      <c r="L30" s="24"/>
      <c r="M30" s="219">
        <f>ROUND($M$27+$M$28,2)</f>
        <v>0</v>
      </c>
      <c r="N30" s="194"/>
      <c r="O30" s="194"/>
      <c r="P30" s="194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42</v>
      </c>
      <c r="E32" s="29" t="s">
        <v>43</v>
      </c>
      <c r="F32" s="30">
        <v>0.21</v>
      </c>
      <c r="G32" s="107" t="s">
        <v>44</v>
      </c>
      <c r="H32" s="220">
        <f>ROUND((((SUM($BE$110:$BE$117)+SUM($BE$135:$BE$213))+SUM($BE$215:$BE$219))),2)</f>
        <v>0</v>
      </c>
      <c r="I32" s="194"/>
      <c r="J32" s="194"/>
      <c r="K32" s="24"/>
      <c r="L32" s="24"/>
      <c r="M32" s="220">
        <f>ROUND(((ROUND((SUM($BE$110:$BE$117)+SUM($BE$135:$BE$213)),2)*$F$32)+SUM($BE$215:$BE$219)*$F$32),2)</f>
        <v>0</v>
      </c>
      <c r="N32" s="194"/>
      <c r="O32" s="194"/>
      <c r="P32" s="194"/>
      <c r="Q32" s="24"/>
      <c r="R32" s="25"/>
    </row>
    <row r="33" spans="2:18" s="6" customFormat="1" ht="15" customHeight="1">
      <c r="B33" s="23"/>
      <c r="C33" s="24"/>
      <c r="D33" s="24"/>
      <c r="E33" s="29" t="s">
        <v>45</v>
      </c>
      <c r="F33" s="30">
        <v>0.15</v>
      </c>
      <c r="G33" s="107" t="s">
        <v>44</v>
      </c>
      <c r="H33" s="220">
        <f>ROUND((((SUM($BF$110:$BF$117)+SUM($BF$135:$BF$213))+SUM($BF$215:$BF$219))),2)</f>
        <v>0</v>
      </c>
      <c r="I33" s="194"/>
      <c r="J33" s="194"/>
      <c r="K33" s="24"/>
      <c r="L33" s="24"/>
      <c r="M33" s="220">
        <f>ROUND(((ROUND((SUM($BF$110:$BF$117)+SUM($BF$135:$BF$213)),2)*$F$33)+SUM($BF$215:$BF$219)*$F$33),2)</f>
        <v>0</v>
      </c>
      <c r="N33" s="194"/>
      <c r="O33" s="194"/>
      <c r="P33" s="194"/>
      <c r="Q33" s="24"/>
      <c r="R33" s="25"/>
    </row>
    <row r="34" spans="2:18" s="6" customFormat="1" ht="15" customHeight="1" hidden="1">
      <c r="B34" s="23"/>
      <c r="C34" s="24"/>
      <c r="D34" s="24"/>
      <c r="E34" s="29" t="s">
        <v>46</v>
      </c>
      <c r="F34" s="30">
        <v>0.21</v>
      </c>
      <c r="G34" s="107" t="s">
        <v>44</v>
      </c>
      <c r="H34" s="220">
        <f>ROUND((((SUM($BG$110:$BG$117)+SUM($BG$135:$BG$213))+SUM($BG$215:$BG$219))),2)</f>
        <v>0</v>
      </c>
      <c r="I34" s="194"/>
      <c r="J34" s="194"/>
      <c r="K34" s="24"/>
      <c r="L34" s="24"/>
      <c r="M34" s="220">
        <v>0</v>
      </c>
      <c r="N34" s="194"/>
      <c r="O34" s="194"/>
      <c r="P34" s="194"/>
      <c r="Q34" s="24"/>
      <c r="R34" s="25"/>
    </row>
    <row r="35" spans="2:18" s="6" customFormat="1" ht="15" customHeight="1" hidden="1">
      <c r="B35" s="23"/>
      <c r="C35" s="24"/>
      <c r="D35" s="24"/>
      <c r="E35" s="29" t="s">
        <v>47</v>
      </c>
      <c r="F35" s="30">
        <v>0.15</v>
      </c>
      <c r="G35" s="107" t="s">
        <v>44</v>
      </c>
      <c r="H35" s="220">
        <f>ROUND((((SUM($BH$110:$BH$117)+SUM($BH$135:$BH$213))+SUM($BH$215:$BH$219))),2)</f>
        <v>0</v>
      </c>
      <c r="I35" s="194"/>
      <c r="J35" s="194"/>
      <c r="K35" s="24"/>
      <c r="L35" s="24"/>
      <c r="M35" s="220">
        <v>0</v>
      </c>
      <c r="N35" s="194"/>
      <c r="O35" s="194"/>
      <c r="P35" s="194"/>
      <c r="Q35" s="24"/>
      <c r="R35" s="25"/>
    </row>
    <row r="36" spans="2:18" s="6" customFormat="1" ht="15" customHeight="1" hidden="1">
      <c r="B36" s="23"/>
      <c r="C36" s="24"/>
      <c r="D36" s="24"/>
      <c r="E36" s="29" t="s">
        <v>48</v>
      </c>
      <c r="F36" s="30">
        <v>0</v>
      </c>
      <c r="G36" s="107" t="s">
        <v>44</v>
      </c>
      <c r="H36" s="220">
        <f>ROUND((((SUM($BI$110:$BI$117)+SUM($BI$135:$BI$213))+SUM($BI$215:$BI$219))),2)</f>
        <v>0</v>
      </c>
      <c r="I36" s="194"/>
      <c r="J36" s="194"/>
      <c r="K36" s="24"/>
      <c r="L36" s="24"/>
      <c r="M36" s="220">
        <v>0</v>
      </c>
      <c r="N36" s="194"/>
      <c r="O36" s="194"/>
      <c r="P36" s="194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49</v>
      </c>
      <c r="E38" s="35"/>
      <c r="F38" s="35"/>
      <c r="G38" s="108" t="s">
        <v>50</v>
      </c>
      <c r="H38" s="36" t="s">
        <v>51</v>
      </c>
      <c r="I38" s="35"/>
      <c r="J38" s="35"/>
      <c r="K38" s="35"/>
      <c r="L38" s="192">
        <f>SUM($M$30:$M$36)</f>
        <v>0</v>
      </c>
      <c r="M38" s="191"/>
      <c r="N38" s="191"/>
      <c r="O38" s="191"/>
      <c r="P38" s="19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52</v>
      </c>
      <c r="E50" s="38"/>
      <c r="F50" s="38"/>
      <c r="G50" s="38"/>
      <c r="H50" s="39"/>
      <c r="I50" s="24"/>
      <c r="J50" s="37" t="s">
        <v>53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54</v>
      </c>
      <c r="E59" s="43"/>
      <c r="F59" s="43"/>
      <c r="G59" s="44" t="s">
        <v>55</v>
      </c>
      <c r="H59" s="45"/>
      <c r="I59" s="24"/>
      <c r="J59" s="42" t="s">
        <v>54</v>
      </c>
      <c r="K59" s="43"/>
      <c r="L59" s="43"/>
      <c r="M59" s="43"/>
      <c r="N59" s="44" t="s">
        <v>55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56</v>
      </c>
      <c r="E61" s="38"/>
      <c r="F61" s="38"/>
      <c r="G61" s="38"/>
      <c r="H61" s="39"/>
      <c r="I61" s="24"/>
      <c r="J61" s="37" t="s">
        <v>57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54</v>
      </c>
      <c r="E70" s="43"/>
      <c r="F70" s="43"/>
      <c r="G70" s="44" t="s">
        <v>55</v>
      </c>
      <c r="H70" s="45"/>
      <c r="I70" s="24"/>
      <c r="J70" s="42" t="s">
        <v>54</v>
      </c>
      <c r="K70" s="43"/>
      <c r="L70" s="43"/>
      <c r="M70" s="43"/>
      <c r="N70" s="44" t="s">
        <v>55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75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15" t="str">
        <f>$F$6</f>
        <v>Modernizace učeben_VOŠ a SZeŠ Benešov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24"/>
      <c r="R78" s="25"/>
      <c r="T78" s="24"/>
      <c r="U78" s="24"/>
    </row>
    <row r="79" spans="2:21" s="6" customFormat="1" ht="37.5" customHeight="1">
      <c r="B79" s="23"/>
      <c r="C79" s="57" t="s">
        <v>105</v>
      </c>
      <c r="D79" s="24"/>
      <c r="E79" s="24"/>
      <c r="F79" s="195" t="str">
        <f>$F$7</f>
        <v>3 - Modernizace učebny výpočetní techniky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Benešov</v>
      </c>
      <c r="G81" s="24"/>
      <c r="H81" s="24"/>
      <c r="I81" s="24"/>
      <c r="J81" s="24"/>
      <c r="K81" s="18" t="s">
        <v>25</v>
      </c>
      <c r="L81" s="24"/>
      <c r="M81" s="221" t="str">
        <f>IF($O$9="","",$O$9)</f>
        <v>19.12.2017</v>
      </c>
      <c r="N81" s="194"/>
      <c r="O81" s="194"/>
      <c r="P81" s="194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35</v>
      </c>
      <c r="L83" s="24"/>
      <c r="M83" s="180" t="str">
        <f>$E$18</f>
        <v> </v>
      </c>
      <c r="N83" s="194"/>
      <c r="O83" s="194"/>
      <c r="P83" s="194"/>
      <c r="Q83" s="194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37</v>
      </c>
      <c r="L84" s="24"/>
      <c r="M84" s="180" t="str">
        <f>$E$21</f>
        <v> </v>
      </c>
      <c r="N84" s="194"/>
      <c r="O84" s="194"/>
      <c r="P84" s="194"/>
      <c r="Q84" s="194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22" t="s">
        <v>109</v>
      </c>
      <c r="D86" s="213"/>
      <c r="E86" s="213"/>
      <c r="F86" s="213"/>
      <c r="G86" s="213"/>
      <c r="H86" s="33"/>
      <c r="I86" s="33"/>
      <c r="J86" s="33"/>
      <c r="K86" s="33"/>
      <c r="L86" s="33"/>
      <c r="M86" s="33"/>
      <c r="N86" s="222" t="s">
        <v>110</v>
      </c>
      <c r="O86" s="194"/>
      <c r="P86" s="194"/>
      <c r="Q86" s="194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111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10">
        <f>$N$135</f>
        <v>0</v>
      </c>
      <c r="O88" s="194"/>
      <c r="P88" s="194"/>
      <c r="Q88" s="194"/>
      <c r="R88" s="25"/>
      <c r="T88" s="24"/>
      <c r="U88" s="24"/>
      <c r="AU88" s="6" t="s">
        <v>112</v>
      </c>
    </row>
    <row r="89" spans="2:21" s="76" customFormat="1" ht="25.5" customHeight="1">
      <c r="B89" s="112"/>
      <c r="C89" s="113"/>
      <c r="D89" s="113" t="s">
        <v>113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3">
        <f>$N$136</f>
        <v>0</v>
      </c>
      <c r="O89" s="224"/>
      <c r="P89" s="224"/>
      <c r="Q89" s="224"/>
      <c r="R89" s="114"/>
      <c r="T89" s="113"/>
      <c r="U89" s="113"/>
    </row>
    <row r="90" spans="2:21" s="115" customFormat="1" ht="21" customHeight="1">
      <c r="B90" s="116"/>
      <c r="C90" s="89"/>
      <c r="D90" s="89" t="s">
        <v>114</v>
      </c>
      <c r="E90" s="89"/>
      <c r="F90" s="89"/>
      <c r="G90" s="89"/>
      <c r="H90" s="89"/>
      <c r="I90" s="89"/>
      <c r="J90" s="89"/>
      <c r="K90" s="89"/>
      <c r="L90" s="89"/>
      <c r="M90" s="89"/>
      <c r="N90" s="208">
        <f>$N$137</f>
        <v>0</v>
      </c>
      <c r="O90" s="225"/>
      <c r="P90" s="225"/>
      <c r="Q90" s="225"/>
      <c r="R90" s="117"/>
      <c r="T90" s="89"/>
      <c r="U90" s="89"/>
    </row>
    <row r="91" spans="2:21" s="115" customFormat="1" ht="21" customHeight="1">
      <c r="B91" s="116"/>
      <c r="C91" s="89"/>
      <c r="D91" s="89" t="s">
        <v>115</v>
      </c>
      <c r="E91" s="89"/>
      <c r="F91" s="89"/>
      <c r="G91" s="89"/>
      <c r="H91" s="89"/>
      <c r="I91" s="89"/>
      <c r="J91" s="89"/>
      <c r="K91" s="89"/>
      <c r="L91" s="89"/>
      <c r="M91" s="89"/>
      <c r="N91" s="208">
        <f>$N$141</f>
        <v>0</v>
      </c>
      <c r="O91" s="225"/>
      <c r="P91" s="225"/>
      <c r="Q91" s="225"/>
      <c r="R91" s="117"/>
      <c r="T91" s="89"/>
      <c r="U91" s="89"/>
    </row>
    <row r="92" spans="2:21" s="115" customFormat="1" ht="21" customHeight="1">
      <c r="B92" s="116"/>
      <c r="C92" s="89"/>
      <c r="D92" s="89" t="s">
        <v>116</v>
      </c>
      <c r="E92" s="89"/>
      <c r="F92" s="89"/>
      <c r="G92" s="89"/>
      <c r="H92" s="89"/>
      <c r="I92" s="89"/>
      <c r="J92" s="89"/>
      <c r="K92" s="89"/>
      <c r="L92" s="89"/>
      <c r="M92" s="89"/>
      <c r="N92" s="208">
        <f>$N$146</f>
        <v>0</v>
      </c>
      <c r="O92" s="225"/>
      <c r="P92" s="225"/>
      <c r="Q92" s="225"/>
      <c r="R92" s="117"/>
      <c r="T92" s="89"/>
      <c r="U92" s="89"/>
    </row>
    <row r="93" spans="2:21" s="115" customFormat="1" ht="21" customHeight="1">
      <c r="B93" s="116"/>
      <c r="C93" s="89"/>
      <c r="D93" s="89" t="s">
        <v>117</v>
      </c>
      <c r="E93" s="89"/>
      <c r="F93" s="89"/>
      <c r="G93" s="89"/>
      <c r="H93" s="89"/>
      <c r="I93" s="89"/>
      <c r="J93" s="89"/>
      <c r="K93" s="89"/>
      <c r="L93" s="89"/>
      <c r="M93" s="89"/>
      <c r="N93" s="208">
        <f>$N$151</f>
        <v>0</v>
      </c>
      <c r="O93" s="225"/>
      <c r="P93" s="225"/>
      <c r="Q93" s="225"/>
      <c r="R93" s="117"/>
      <c r="T93" s="89"/>
      <c r="U93" s="89"/>
    </row>
    <row r="94" spans="2:21" s="76" customFormat="1" ht="25.5" customHeight="1">
      <c r="B94" s="112"/>
      <c r="C94" s="113"/>
      <c r="D94" s="113" t="s">
        <v>118</v>
      </c>
      <c r="E94" s="113"/>
      <c r="F94" s="113"/>
      <c r="G94" s="113"/>
      <c r="H94" s="113"/>
      <c r="I94" s="113"/>
      <c r="J94" s="113"/>
      <c r="K94" s="113"/>
      <c r="L94" s="113"/>
      <c r="M94" s="113"/>
      <c r="N94" s="223">
        <f>$N$153</f>
        <v>0</v>
      </c>
      <c r="O94" s="224"/>
      <c r="P94" s="224"/>
      <c r="Q94" s="224"/>
      <c r="R94" s="114"/>
      <c r="T94" s="113"/>
      <c r="U94" s="113"/>
    </row>
    <row r="95" spans="2:21" s="115" customFormat="1" ht="21" customHeight="1">
      <c r="B95" s="116"/>
      <c r="C95" s="89"/>
      <c r="D95" s="89" t="s">
        <v>121</v>
      </c>
      <c r="E95" s="89"/>
      <c r="F95" s="89"/>
      <c r="G95" s="89"/>
      <c r="H95" s="89"/>
      <c r="I95" s="89"/>
      <c r="J95" s="89"/>
      <c r="K95" s="89"/>
      <c r="L95" s="89"/>
      <c r="M95" s="89"/>
      <c r="N95" s="208">
        <f>$N$154</f>
        <v>0</v>
      </c>
      <c r="O95" s="225"/>
      <c r="P95" s="225"/>
      <c r="Q95" s="225"/>
      <c r="R95" s="117"/>
      <c r="T95" s="89"/>
      <c r="U95" s="89"/>
    </row>
    <row r="96" spans="2:21" s="115" customFormat="1" ht="21" customHeight="1">
      <c r="B96" s="116"/>
      <c r="C96" s="89"/>
      <c r="D96" s="89" t="s">
        <v>122</v>
      </c>
      <c r="E96" s="89"/>
      <c r="F96" s="89"/>
      <c r="G96" s="89"/>
      <c r="H96" s="89"/>
      <c r="I96" s="89"/>
      <c r="J96" s="89"/>
      <c r="K96" s="89"/>
      <c r="L96" s="89"/>
      <c r="M96" s="89"/>
      <c r="N96" s="208">
        <f>$N$156</f>
        <v>0</v>
      </c>
      <c r="O96" s="225"/>
      <c r="P96" s="225"/>
      <c r="Q96" s="225"/>
      <c r="R96" s="117"/>
      <c r="T96" s="89"/>
      <c r="U96" s="89"/>
    </row>
    <row r="97" spans="2:21" s="115" customFormat="1" ht="21" customHeight="1">
      <c r="B97" s="116"/>
      <c r="C97" s="89"/>
      <c r="D97" s="89" t="s">
        <v>123</v>
      </c>
      <c r="E97" s="89"/>
      <c r="F97" s="89"/>
      <c r="G97" s="89"/>
      <c r="H97" s="89"/>
      <c r="I97" s="89"/>
      <c r="J97" s="89"/>
      <c r="K97" s="89"/>
      <c r="L97" s="89"/>
      <c r="M97" s="89"/>
      <c r="N97" s="208">
        <f>$N$165</f>
        <v>0</v>
      </c>
      <c r="O97" s="225"/>
      <c r="P97" s="225"/>
      <c r="Q97" s="225"/>
      <c r="R97" s="117"/>
      <c r="T97" s="89"/>
      <c r="U97" s="89"/>
    </row>
    <row r="98" spans="2:21" s="115" customFormat="1" ht="21" customHeight="1">
      <c r="B98" s="116"/>
      <c r="C98" s="89"/>
      <c r="D98" s="89" t="s">
        <v>124</v>
      </c>
      <c r="E98" s="89"/>
      <c r="F98" s="89"/>
      <c r="G98" s="89"/>
      <c r="H98" s="89"/>
      <c r="I98" s="89"/>
      <c r="J98" s="89"/>
      <c r="K98" s="89"/>
      <c r="L98" s="89"/>
      <c r="M98" s="89"/>
      <c r="N98" s="208">
        <f>$N$168</f>
        <v>0</v>
      </c>
      <c r="O98" s="225"/>
      <c r="P98" s="225"/>
      <c r="Q98" s="225"/>
      <c r="R98" s="117"/>
      <c r="T98" s="89"/>
      <c r="U98" s="89"/>
    </row>
    <row r="99" spans="2:21" s="115" customFormat="1" ht="21" customHeight="1">
      <c r="B99" s="116"/>
      <c r="C99" s="89"/>
      <c r="D99" s="89" t="s">
        <v>125</v>
      </c>
      <c r="E99" s="89"/>
      <c r="F99" s="89"/>
      <c r="G99" s="89"/>
      <c r="H99" s="89"/>
      <c r="I99" s="89"/>
      <c r="J99" s="89"/>
      <c r="K99" s="89"/>
      <c r="L99" s="89"/>
      <c r="M99" s="89"/>
      <c r="N99" s="208">
        <f>$N$172</f>
        <v>0</v>
      </c>
      <c r="O99" s="225"/>
      <c r="P99" s="225"/>
      <c r="Q99" s="225"/>
      <c r="R99" s="117"/>
      <c r="T99" s="89"/>
      <c r="U99" s="89"/>
    </row>
    <row r="100" spans="2:21" s="115" customFormat="1" ht="21" customHeight="1">
      <c r="B100" s="116"/>
      <c r="C100" s="89"/>
      <c r="D100" s="89" t="s">
        <v>126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208">
        <f>$N$174</f>
        <v>0</v>
      </c>
      <c r="O100" s="225"/>
      <c r="P100" s="225"/>
      <c r="Q100" s="225"/>
      <c r="R100" s="117"/>
      <c r="T100" s="89"/>
      <c r="U100" s="89"/>
    </row>
    <row r="101" spans="2:21" s="115" customFormat="1" ht="21" customHeight="1">
      <c r="B101" s="116"/>
      <c r="C101" s="89"/>
      <c r="D101" s="89" t="s">
        <v>127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208">
        <f>$N$180</f>
        <v>0</v>
      </c>
      <c r="O101" s="225"/>
      <c r="P101" s="225"/>
      <c r="Q101" s="225"/>
      <c r="R101" s="117"/>
      <c r="T101" s="89"/>
      <c r="U101" s="89"/>
    </row>
    <row r="102" spans="2:21" s="115" customFormat="1" ht="21" customHeight="1">
      <c r="B102" s="116"/>
      <c r="C102" s="89"/>
      <c r="D102" s="89" t="s">
        <v>129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208">
        <f>$N$183</f>
        <v>0</v>
      </c>
      <c r="O102" s="225"/>
      <c r="P102" s="225"/>
      <c r="Q102" s="225"/>
      <c r="R102" s="117"/>
      <c r="T102" s="89"/>
      <c r="U102" s="89"/>
    </row>
    <row r="103" spans="2:21" s="115" customFormat="1" ht="21" customHeight="1">
      <c r="B103" s="116"/>
      <c r="C103" s="89"/>
      <c r="D103" s="89" t="s">
        <v>131</v>
      </c>
      <c r="E103" s="89"/>
      <c r="F103" s="89"/>
      <c r="G103" s="89"/>
      <c r="H103" s="89"/>
      <c r="I103" s="89"/>
      <c r="J103" s="89"/>
      <c r="K103" s="89"/>
      <c r="L103" s="89"/>
      <c r="M103" s="89"/>
      <c r="N103" s="208">
        <f>$N$194</f>
        <v>0</v>
      </c>
      <c r="O103" s="225"/>
      <c r="P103" s="225"/>
      <c r="Q103" s="225"/>
      <c r="R103" s="117"/>
      <c r="T103" s="89"/>
      <c r="U103" s="89"/>
    </row>
    <row r="104" spans="2:21" s="76" customFormat="1" ht="25.5" customHeight="1">
      <c r="B104" s="112"/>
      <c r="C104" s="113"/>
      <c r="D104" s="113" t="s">
        <v>134</v>
      </c>
      <c r="E104" s="113"/>
      <c r="F104" s="113"/>
      <c r="G104" s="113"/>
      <c r="H104" s="113"/>
      <c r="I104" s="113"/>
      <c r="J104" s="113"/>
      <c r="K104" s="113"/>
      <c r="L104" s="113"/>
      <c r="M104" s="113"/>
      <c r="N104" s="223">
        <f>$N$207</f>
        <v>0</v>
      </c>
      <c r="O104" s="224"/>
      <c r="P104" s="224"/>
      <c r="Q104" s="224"/>
      <c r="R104" s="114"/>
      <c r="T104" s="113"/>
      <c r="U104" s="113"/>
    </row>
    <row r="105" spans="2:21" s="115" customFormat="1" ht="21" customHeight="1">
      <c r="B105" s="116"/>
      <c r="C105" s="89"/>
      <c r="D105" s="89" t="s">
        <v>135</v>
      </c>
      <c r="E105" s="89"/>
      <c r="F105" s="89"/>
      <c r="G105" s="89"/>
      <c r="H105" s="89"/>
      <c r="I105" s="89"/>
      <c r="J105" s="89"/>
      <c r="K105" s="89"/>
      <c r="L105" s="89"/>
      <c r="M105" s="89"/>
      <c r="N105" s="208">
        <f>$N$208</f>
        <v>0</v>
      </c>
      <c r="O105" s="225"/>
      <c r="P105" s="225"/>
      <c r="Q105" s="225"/>
      <c r="R105" s="117"/>
      <c r="T105" s="89"/>
      <c r="U105" s="89"/>
    </row>
    <row r="106" spans="2:21" s="115" customFormat="1" ht="21" customHeight="1">
      <c r="B106" s="116"/>
      <c r="C106" s="89"/>
      <c r="D106" s="89" t="s">
        <v>136</v>
      </c>
      <c r="E106" s="89"/>
      <c r="F106" s="89"/>
      <c r="G106" s="89"/>
      <c r="H106" s="89"/>
      <c r="I106" s="89"/>
      <c r="J106" s="89"/>
      <c r="K106" s="89"/>
      <c r="L106" s="89"/>
      <c r="M106" s="89"/>
      <c r="N106" s="208">
        <f>$N$210</f>
        <v>0</v>
      </c>
      <c r="O106" s="225"/>
      <c r="P106" s="225"/>
      <c r="Q106" s="225"/>
      <c r="R106" s="117"/>
      <c r="T106" s="89"/>
      <c r="U106" s="89"/>
    </row>
    <row r="107" spans="2:21" s="115" customFormat="1" ht="21" customHeight="1">
      <c r="B107" s="116"/>
      <c r="C107" s="89"/>
      <c r="D107" s="89" t="s">
        <v>137</v>
      </c>
      <c r="E107" s="89"/>
      <c r="F107" s="89"/>
      <c r="G107" s="89"/>
      <c r="H107" s="89"/>
      <c r="I107" s="89"/>
      <c r="J107" s="89"/>
      <c r="K107" s="89"/>
      <c r="L107" s="89"/>
      <c r="M107" s="89"/>
      <c r="N107" s="208">
        <f>$N$212</f>
        <v>0</v>
      </c>
      <c r="O107" s="225"/>
      <c r="P107" s="225"/>
      <c r="Q107" s="225"/>
      <c r="R107" s="117"/>
      <c r="T107" s="89"/>
      <c r="U107" s="89"/>
    </row>
    <row r="108" spans="2:21" s="76" customFormat="1" ht="22.5" customHeight="1">
      <c r="B108" s="112"/>
      <c r="C108" s="113"/>
      <c r="D108" s="113" t="s">
        <v>138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226">
        <f>$N$214</f>
        <v>0</v>
      </c>
      <c r="O108" s="224"/>
      <c r="P108" s="224"/>
      <c r="Q108" s="224"/>
      <c r="R108" s="114"/>
      <c r="T108" s="113"/>
      <c r="U108" s="113"/>
    </row>
    <row r="109" spans="2:21" s="6" customFormat="1" ht="22.5" customHeight="1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5"/>
      <c r="T109" s="24"/>
      <c r="U109" s="24"/>
    </row>
    <row r="110" spans="2:21" s="6" customFormat="1" ht="30" customHeight="1">
      <c r="B110" s="23"/>
      <c r="C110" s="71" t="s">
        <v>139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10">
        <f>ROUND($N$111+$N$112+$N$113+$N$114+$N$115+$N$116,2)</f>
        <v>0</v>
      </c>
      <c r="O110" s="194"/>
      <c r="P110" s="194"/>
      <c r="Q110" s="194"/>
      <c r="R110" s="25"/>
      <c r="T110" s="118"/>
      <c r="U110" s="119" t="s">
        <v>42</v>
      </c>
    </row>
    <row r="111" spans="2:62" s="6" customFormat="1" ht="18.75" customHeight="1">
      <c r="B111" s="23"/>
      <c r="C111" s="24"/>
      <c r="D111" s="209" t="s">
        <v>140</v>
      </c>
      <c r="E111" s="194"/>
      <c r="F111" s="194"/>
      <c r="G111" s="194"/>
      <c r="H111" s="194"/>
      <c r="I111" s="24"/>
      <c r="J111" s="24"/>
      <c r="K111" s="24"/>
      <c r="L111" s="24"/>
      <c r="M111" s="24"/>
      <c r="N111" s="207">
        <f>ROUND($N$88*$T$111,2)</f>
        <v>0</v>
      </c>
      <c r="O111" s="194"/>
      <c r="P111" s="194"/>
      <c r="Q111" s="194"/>
      <c r="R111" s="25"/>
      <c r="T111" s="120"/>
      <c r="U111" s="121" t="s">
        <v>43</v>
      </c>
      <c r="AY111" s="6" t="s">
        <v>141</v>
      </c>
      <c r="BE111" s="93">
        <f>IF($U$111="základní",$N$111,0)</f>
        <v>0</v>
      </c>
      <c r="BF111" s="93">
        <f>IF($U$111="snížená",$N$111,0)</f>
        <v>0</v>
      </c>
      <c r="BG111" s="93">
        <f>IF($U$111="zákl. přenesená",$N$111,0)</f>
        <v>0</v>
      </c>
      <c r="BH111" s="93">
        <f>IF($U$111="sníž. přenesená",$N$111,0)</f>
        <v>0</v>
      </c>
      <c r="BI111" s="93">
        <f>IF($U$111="nulová",$N$111,0)</f>
        <v>0</v>
      </c>
      <c r="BJ111" s="6" t="s">
        <v>22</v>
      </c>
    </row>
    <row r="112" spans="2:62" s="6" customFormat="1" ht="18.75" customHeight="1">
      <c r="B112" s="23"/>
      <c r="C112" s="24"/>
      <c r="D112" s="209" t="s">
        <v>142</v>
      </c>
      <c r="E112" s="194"/>
      <c r="F112" s="194"/>
      <c r="G112" s="194"/>
      <c r="H112" s="194"/>
      <c r="I112" s="24"/>
      <c r="J112" s="24"/>
      <c r="K112" s="24"/>
      <c r="L112" s="24"/>
      <c r="M112" s="24"/>
      <c r="N112" s="207">
        <f>ROUND($N$88*$T$112,2)</f>
        <v>0</v>
      </c>
      <c r="O112" s="194"/>
      <c r="P112" s="194"/>
      <c r="Q112" s="194"/>
      <c r="R112" s="25"/>
      <c r="T112" s="120"/>
      <c r="U112" s="121" t="s">
        <v>43</v>
      </c>
      <c r="AY112" s="6" t="s">
        <v>141</v>
      </c>
      <c r="BE112" s="93">
        <f>IF($U$112="základní",$N$112,0)</f>
        <v>0</v>
      </c>
      <c r="BF112" s="93">
        <f>IF($U$112="snížená",$N$112,0)</f>
        <v>0</v>
      </c>
      <c r="BG112" s="93">
        <f>IF($U$112="zákl. přenesená",$N$112,0)</f>
        <v>0</v>
      </c>
      <c r="BH112" s="93">
        <f>IF($U$112="sníž. přenesená",$N$112,0)</f>
        <v>0</v>
      </c>
      <c r="BI112" s="93">
        <f>IF($U$112="nulová",$N$112,0)</f>
        <v>0</v>
      </c>
      <c r="BJ112" s="6" t="s">
        <v>22</v>
      </c>
    </row>
    <row r="113" spans="2:62" s="6" customFormat="1" ht="18.75" customHeight="1">
      <c r="B113" s="23"/>
      <c r="C113" s="24"/>
      <c r="D113" s="209" t="s">
        <v>143</v>
      </c>
      <c r="E113" s="194"/>
      <c r="F113" s="194"/>
      <c r="G113" s="194"/>
      <c r="H113" s="194"/>
      <c r="I113" s="24"/>
      <c r="J113" s="24"/>
      <c r="K113" s="24"/>
      <c r="L113" s="24"/>
      <c r="M113" s="24"/>
      <c r="N113" s="207">
        <f>ROUND($N$88*$T$113,2)</f>
        <v>0</v>
      </c>
      <c r="O113" s="194"/>
      <c r="P113" s="194"/>
      <c r="Q113" s="194"/>
      <c r="R113" s="25"/>
      <c r="T113" s="120"/>
      <c r="U113" s="121" t="s">
        <v>43</v>
      </c>
      <c r="AY113" s="6" t="s">
        <v>141</v>
      </c>
      <c r="BE113" s="93">
        <f>IF($U$113="základní",$N$113,0)</f>
        <v>0</v>
      </c>
      <c r="BF113" s="93">
        <f>IF($U$113="snížená",$N$113,0)</f>
        <v>0</v>
      </c>
      <c r="BG113" s="93">
        <f>IF($U$113="zákl. přenesená",$N$113,0)</f>
        <v>0</v>
      </c>
      <c r="BH113" s="93">
        <f>IF($U$113="sníž. přenesená",$N$113,0)</f>
        <v>0</v>
      </c>
      <c r="BI113" s="93">
        <f>IF($U$113="nulová",$N$113,0)</f>
        <v>0</v>
      </c>
      <c r="BJ113" s="6" t="s">
        <v>22</v>
      </c>
    </row>
    <row r="114" spans="2:62" s="6" customFormat="1" ht="18.75" customHeight="1">
      <c r="B114" s="23"/>
      <c r="C114" s="24"/>
      <c r="D114" s="209" t="s">
        <v>144</v>
      </c>
      <c r="E114" s="194"/>
      <c r="F114" s="194"/>
      <c r="G114" s="194"/>
      <c r="H114" s="194"/>
      <c r="I114" s="24"/>
      <c r="J114" s="24"/>
      <c r="K114" s="24"/>
      <c r="L114" s="24"/>
      <c r="M114" s="24"/>
      <c r="N114" s="207">
        <f>ROUND($N$88*$T$114,2)</f>
        <v>0</v>
      </c>
      <c r="O114" s="194"/>
      <c r="P114" s="194"/>
      <c r="Q114" s="194"/>
      <c r="R114" s="25"/>
      <c r="T114" s="120"/>
      <c r="U114" s="121" t="s">
        <v>43</v>
      </c>
      <c r="AY114" s="6" t="s">
        <v>141</v>
      </c>
      <c r="BE114" s="93">
        <f>IF($U$114="základní",$N$114,0)</f>
        <v>0</v>
      </c>
      <c r="BF114" s="93">
        <f>IF($U$114="snížená",$N$114,0)</f>
        <v>0</v>
      </c>
      <c r="BG114" s="93">
        <f>IF($U$114="zákl. přenesená",$N$114,0)</f>
        <v>0</v>
      </c>
      <c r="BH114" s="93">
        <f>IF($U$114="sníž. přenesená",$N$114,0)</f>
        <v>0</v>
      </c>
      <c r="BI114" s="93">
        <f>IF($U$114="nulová",$N$114,0)</f>
        <v>0</v>
      </c>
      <c r="BJ114" s="6" t="s">
        <v>22</v>
      </c>
    </row>
    <row r="115" spans="2:62" s="6" customFormat="1" ht="18.75" customHeight="1">
      <c r="B115" s="23"/>
      <c r="C115" s="24"/>
      <c r="D115" s="209" t="s">
        <v>145</v>
      </c>
      <c r="E115" s="194"/>
      <c r="F115" s="194"/>
      <c r="G115" s="194"/>
      <c r="H115" s="194"/>
      <c r="I115" s="24"/>
      <c r="J115" s="24"/>
      <c r="K115" s="24"/>
      <c r="L115" s="24"/>
      <c r="M115" s="24"/>
      <c r="N115" s="207">
        <f>ROUND($N$88*$T$115,2)</f>
        <v>0</v>
      </c>
      <c r="O115" s="194"/>
      <c r="P115" s="194"/>
      <c r="Q115" s="194"/>
      <c r="R115" s="25"/>
      <c r="T115" s="120"/>
      <c r="U115" s="121" t="s">
        <v>43</v>
      </c>
      <c r="AY115" s="6" t="s">
        <v>141</v>
      </c>
      <c r="BE115" s="93">
        <f>IF($U$115="základní",$N$115,0)</f>
        <v>0</v>
      </c>
      <c r="BF115" s="93">
        <f>IF($U$115="snížená",$N$115,0)</f>
        <v>0</v>
      </c>
      <c r="BG115" s="93">
        <f>IF($U$115="zákl. přenesená",$N$115,0)</f>
        <v>0</v>
      </c>
      <c r="BH115" s="93">
        <f>IF($U$115="sníž. přenesená",$N$115,0)</f>
        <v>0</v>
      </c>
      <c r="BI115" s="93">
        <f>IF($U$115="nulová",$N$115,0)</f>
        <v>0</v>
      </c>
      <c r="BJ115" s="6" t="s">
        <v>22</v>
      </c>
    </row>
    <row r="116" spans="2:62" s="6" customFormat="1" ht="18.75" customHeight="1">
      <c r="B116" s="23"/>
      <c r="C116" s="24"/>
      <c r="D116" s="89" t="s">
        <v>146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07">
        <f>ROUND($N$88*$T$116,2)</f>
        <v>0</v>
      </c>
      <c r="O116" s="194"/>
      <c r="P116" s="194"/>
      <c r="Q116" s="194"/>
      <c r="R116" s="25"/>
      <c r="T116" s="122"/>
      <c r="U116" s="123" t="s">
        <v>43</v>
      </c>
      <c r="AY116" s="6" t="s">
        <v>147</v>
      </c>
      <c r="BE116" s="93">
        <f>IF($U$116="základní",$N$116,0)</f>
        <v>0</v>
      </c>
      <c r="BF116" s="93">
        <f>IF($U$116="snížená",$N$116,0)</f>
        <v>0</v>
      </c>
      <c r="BG116" s="93">
        <f>IF($U$116="zákl. přenesená",$N$116,0)</f>
        <v>0</v>
      </c>
      <c r="BH116" s="93">
        <f>IF($U$116="sníž. přenesená",$N$116,0)</f>
        <v>0</v>
      </c>
      <c r="BI116" s="93">
        <f>IF($U$116="nulová",$N$116,0)</f>
        <v>0</v>
      </c>
      <c r="BJ116" s="6" t="s">
        <v>22</v>
      </c>
    </row>
    <row r="117" spans="2:21" s="6" customFormat="1" ht="14.25" customHeight="1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5"/>
      <c r="T117" s="24"/>
      <c r="U117" s="24"/>
    </row>
    <row r="118" spans="2:21" s="6" customFormat="1" ht="30" customHeight="1">
      <c r="B118" s="23"/>
      <c r="C118" s="100" t="s">
        <v>102</v>
      </c>
      <c r="D118" s="33"/>
      <c r="E118" s="33"/>
      <c r="F118" s="33"/>
      <c r="G118" s="33"/>
      <c r="H118" s="33"/>
      <c r="I118" s="33"/>
      <c r="J118" s="33"/>
      <c r="K118" s="33"/>
      <c r="L118" s="212">
        <f>ROUND(SUM($N$88+$N$110),2)</f>
        <v>0</v>
      </c>
      <c r="M118" s="213"/>
      <c r="N118" s="213"/>
      <c r="O118" s="213"/>
      <c r="P118" s="213"/>
      <c r="Q118" s="213"/>
      <c r="R118" s="25"/>
      <c r="T118" s="24"/>
      <c r="U118" s="24"/>
    </row>
    <row r="119" spans="2:21" s="6" customFormat="1" ht="7.5" customHeight="1"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8"/>
      <c r="T119" s="24"/>
      <c r="U119" s="24"/>
    </row>
    <row r="123" spans="2:18" s="6" customFormat="1" ht="7.5" customHeight="1">
      <c r="B123" s="49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1"/>
    </row>
    <row r="124" spans="2:18" s="6" customFormat="1" ht="37.5" customHeight="1">
      <c r="B124" s="23"/>
      <c r="C124" s="175" t="s">
        <v>148</v>
      </c>
      <c r="D124" s="194"/>
      <c r="E124" s="194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25"/>
    </row>
    <row r="125" spans="2:18" s="6" customFormat="1" ht="7.5" customHeight="1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2:18" s="6" customFormat="1" ht="30.75" customHeight="1">
      <c r="B126" s="23"/>
      <c r="C126" s="18" t="s">
        <v>17</v>
      </c>
      <c r="D126" s="24"/>
      <c r="E126" s="24"/>
      <c r="F126" s="215" t="str">
        <f>$F$6</f>
        <v>Modernizace učeben_VOŠ a SZeŠ Benešov</v>
      </c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24"/>
      <c r="R126" s="25"/>
    </row>
    <row r="127" spans="2:18" s="6" customFormat="1" ht="37.5" customHeight="1">
      <c r="B127" s="23"/>
      <c r="C127" s="57" t="s">
        <v>105</v>
      </c>
      <c r="D127" s="24"/>
      <c r="E127" s="24"/>
      <c r="F127" s="195" t="str">
        <f>$F$7</f>
        <v>3 - Modernizace učebny výpočetní techniky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4"/>
      <c r="Q127" s="24"/>
      <c r="R127" s="25"/>
    </row>
    <row r="128" spans="2:18" s="6" customFormat="1" ht="7.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18" s="6" customFormat="1" ht="18.75" customHeight="1">
      <c r="B129" s="23"/>
      <c r="C129" s="18" t="s">
        <v>23</v>
      </c>
      <c r="D129" s="24"/>
      <c r="E129" s="24"/>
      <c r="F129" s="16" t="str">
        <f>$F$9</f>
        <v>Benešov</v>
      </c>
      <c r="G129" s="24"/>
      <c r="H129" s="24"/>
      <c r="I129" s="24"/>
      <c r="J129" s="24"/>
      <c r="K129" s="18" t="s">
        <v>25</v>
      </c>
      <c r="L129" s="24"/>
      <c r="M129" s="221" t="str">
        <f>IF($O$9="","",$O$9)</f>
        <v>19.12.2017</v>
      </c>
      <c r="N129" s="194"/>
      <c r="O129" s="194"/>
      <c r="P129" s="194"/>
      <c r="Q129" s="24"/>
      <c r="R129" s="25"/>
    </row>
    <row r="130" spans="2:18" s="6" customFormat="1" ht="7.5" customHeight="1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</row>
    <row r="131" spans="2:18" s="6" customFormat="1" ht="15.75" customHeight="1">
      <c r="B131" s="23"/>
      <c r="C131" s="18" t="s">
        <v>29</v>
      </c>
      <c r="D131" s="24"/>
      <c r="E131" s="24"/>
      <c r="F131" s="16" t="str">
        <f>$E$12</f>
        <v> </v>
      </c>
      <c r="G131" s="24"/>
      <c r="H131" s="24"/>
      <c r="I131" s="24"/>
      <c r="J131" s="24"/>
      <c r="K131" s="18" t="s">
        <v>35</v>
      </c>
      <c r="L131" s="24"/>
      <c r="M131" s="180" t="str">
        <f>$E$18</f>
        <v> </v>
      </c>
      <c r="N131" s="194"/>
      <c r="O131" s="194"/>
      <c r="P131" s="194"/>
      <c r="Q131" s="194"/>
      <c r="R131" s="25"/>
    </row>
    <row r="132" spans="2:18" s="6" customFormat="1" ht="15" customHeight="1">
      <c r="B132" s="23"/>
      <c r="C132" s="18" t="s">
        <v>33</v>
      </c>
      <c r="D132" s="24"/>
      <c r="E132" s="24"/>
      <c r="F132" s="16" t="str">
        <f>IF($E$15="","",$E$15)</f>
        <v>Vyplň údaj</v>
      </c>
      <c r="G132" s="24"/>
      <c r="H132" s="24"/>
      <c r="I132" s="24"/>
      <c r="J132" s="24"/>
      <c r="K132" s="18" t="s">
        <v>37</v>
      </c>
      <c r="L132" s="24"/>
      <c r="M132" s="180" t="str">
        <f>$E$21</f>
        <v> </v>
      </c>
      <c r="N132" s="194"/>
      <c r="O132" s="194"/>
      <c r="P132" s="194"/>
      <c r="Q132" s="194"/>
      <c r="R132" s="25"/>
    </row>
    <row r="133" spans="2:18" s="6" customFormat="1" ht="11.25" customHeight="1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/>
    </row>
    <row r="134" spans="2:27" s="124" customFormat="1" ht="30" customHeight="1">
      <c r="B134" s="125"/>
      <c r="C134" s="126" t="s">
        <v>149</v>
      </c>
      <c r="D134" s="127" t="s">
        <v>150</v>
      </c>
      <c r="E134" s="127" t="s">
        <v>60</v>
      </c>
      <c r="F134" s="227" t="s">
        <v>151</v>
      </c>
      <c r="G134" s="228"/>
      <c r="H134" s="228"/>
      <c r="I134" s="228"/>
      <c r="J134" s="127" t="s">
        <v>152</v>
      </c>
      <c r="K134" s="127" t="s">
        <v>153</v>
      </c>
      <c r="L134" s="227" t="s">
        <v>154</v>
      </c>
      <c r="M134" s="228"/>
      <c r="N134" s="227" t="s">
        <v>155</v>
      </c>
      <c r="O134" s="228"/>
      <c r="P134" s="228"/>
      <c r="Q134" s="229"/>
      <c r="R134" s="128"/>
      <c r="T134" s="66" t="s">
        <v>156</v>
      </c>
      <c r="U134" s="67" t="s">
        <v>42</v>
      </c>
      <c r="V134" s="67" t="s">
        <v>157</v>
      </c>
      <c r="W134" s="67" t="s">
        <v>158</v>
      </c>
      <c r="X134" s="67" t="s">
        <v>159</v>
      </c>
      <c r="Y134" s="67" t="s">
        <v>160</v>
      </c>
      <c r="Z134" s="67" t="s">
        <v>161</v>
      </c>
      <c r="AA134" s="68" t="s">
        <v>162</v>
      </c>
    </row>
    <row r="135" spans="2:63" s="6" customFormat="1" ht="30" customHeight="1">
      <c r="B135" s="23"/>
      <c r="C135" s="71" t="s">
        <v>107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4">
        <f>$BK$135</f>
        <v>0</v>
      </c>
      <c r="O135" s="194"/>
      <c r="P135" s="194"/>
      <c r="Q135" s="194"/>
      <c r="R135" s="25"/>
      <c r="T135" s="70"/>
      <c r="U135" s="38"/>
      <c r="V135" s="38"/>
      <c r="W135" s="129">
        <f>$W$136+$W$153+$W$207+$W$214</f>
        <v>0</v>
      </c>
      <c r="X135" s="38"/>
      <c r="Y135" s="129">
        <f>$Y$136+$Y$153+$Y$207+$Y$214</f>
        <v>3.5505862500000003</v>
      </c>
      <c r="Z135" s="38"/>
      <c r="AA135" s="130">
        <f>$AA$136+$AA$153+$AA$207+$AA$214</f>
        <v>3.147228</v>
      </c>
      <c r="AT135" s="6" t="s">
        <v>77</v>
      </c>
      <c r="AU135" s="6" t="s">
        <v>112</v>
      </c>
      <c r="BK135" s="131">
        <f>$BK$136+$BK$153+$BK$207+$BK$214</f>
        <v>0</v>
      </c>
    </row>
    <row r="136" spans="2:63" s="132" customFormat="1" ht="37.5" customHeight="1">
      <c r="B136" s="133"/>
      <c r="C136" s="134"/>
      <c r="D136" s="135" t="s">
        <v>113</v>
      </c>
      <c r="E136" s="135"/>
      <c r="F136" s="135"/>
      <c r="G136" s="135"/>
      <c r="H136" s="135"/>
      <c r="I136" s="135"/>
      <c r="J136" s="135"/>
      <c r="K136" s="135"/>
      <c r="L136" s="135"/>
      <c r="M136" s="135"/>
      <c r="N136" s="226">
        <f>$BK$136</f>
        <v>0</v>
      </c>
      <c r="O136" s="245"/>
      <c r="P136" s="245"/>
      <c r="Q136" s="245"/>
      <c r="R136" s="136"/>
      <c r="T136" s="137"/>
      <c r="U136" s="134"/>
      <c r="V136" s="134"/>
      <c r="W136" s="138">
        <f>$W$137+$W$141+$W$146+$W$151</f>
        <v>0</v>
      </c>
      <c r="X136" s="134"/>
      <c r="Y136" s="138">
        <f>$Y$137+$Y$141+$Y$146+$Y$151</f>
        <v>2.653988</v>
      </c>
      <c r="Z136" s="134"/>
      <c r="AA136" s="139">
        <f>$AA$137+$AA$141+$AA$146+$AA$151</f>
        <v>3.009</v>
      </c>
      <c r="AR136" s="140" t="s">
        <v>22</v>
      </c>
      <c r="AT136" s="140" t="s">
        <v>77</v>
      </c>
      <c r="AU136" s="140" t="s">
        <v>78</v>
      </c>
      <c r="AY136" s="140" t="s">
        <v>163</v>
      </c>
      <c r="BK136" s="141">
        <f>$BK$137+$BK$141+$BK$146+$BK$151</f>
        <v>0</v>
      </c>
    </row>
    <row r="137" spans="2:63" s="132" customFormat="1" ht="21" customHeight="1">
      <c r="B137" s="133"/>
      <c r="C137" s="134"/>
      <c r="D137" s="142" t="s">
        <v>114</v>
      </c>
      <c r="E137" s="142"/>
      <c r="F137" s="142"/>
      <c r="G137" s="142"/>
      <c r="H137" s="142"/>
      <c r="I137" s="142"/>
      <c r="J137" s="142"/>
      <c r="K137" s="142"/>
      <c r="L137" s="142"/>
      <c r="M137" s="142"/>
      <c r="N137" s="246">
        <f>$BK$137</f>
        <v>0</v>
      </c>
      <c r="O137" s="245"/>
      <c r="P137" s="245"/>
      <c r="Q137" s="245"/>
      <c r="R137" s="136"/>
      <c r="T137" s="137"/>
      <c r="U137" s="134"/>
      <c r="V137" s="134"/>
      <c r="W137" s="138">
        <f>SUM($W$138:$W$140)</f>
        <v>0</v>
      </c>
      <c r="X137" s="134"/>
      <c r="Y137" s="138">
        <f>SUM($Y$138:$Y$140)</f>
        <v>2.65245</v>
      </c>
      <c r="Z137" s="134"/>
      <c r="AA137" s="139">
        <f>SUM($AA$138:$AA$140)</f>
        <v>0</v>
      </c>
      <c r="AR137" s="140" t="s">
        <v>22</v>
      </c>
      <c r="AT137" s="140" t="s">
        <v>77</v>
      </c>
      <c r="AU137" s="140" t="s">
        <v>22</v>
      </c>
      <c r="AY137" s="140" t="s">
        <v>163</v>
      </c>
      <c r="BK137" s="141">
        <f>SUM($BK$138:$BK$140)</f>
        <v>0</v>
      </c>
    </row>
    <row r="138" spans="2:65" s="6" customFormat="1" ht="27" customHeight="1">
      <c r="B138" s="23"/>
      <c r="C138" s="143" t="s">
        <v>334</v>
      </c>
      <c r="D138" s="143" t="s">
        <v>165</v>
      </c>
      <c r="E138" s="144" t="s">
        <v>166</v>
      </c>
      <c r="F138" s="230" t="s">
        <v>167</v>
      </c>
      <c r="G138" s="231"/>
      <c r="H138" s="231"/>
      <c r="I138" s="231"/>
      <c r="J138" s="145" t="s">
        <v>168</v>
      </c>
      <c r="K138" s="146">
        <v>35</v>
      </c>
      <c r="L138" s="232">
        <v>0</v>
      </c>
      <c r="M138" s="231"/>
      <c r="N138" s="233">
        <f>ROUND($L$138*$K$138,2)</f>
        <v>0</v>
      </c>
      <c r="O138" s="231"/>
      <c r="P138" s="231"/>
      <c r="Q138" s="231"/>
      <c r="R138" s="25"/>
      <c r="T138" s="147"/>
      <c r="U138" s="31" t="s">
        <v>43</v>
      </c>
      <c r="V138" s="24"/>
      <c r="W138" s="148">
        <f>$V$138*$K$138</f>
        <v>0</v>
      </c>
      <c r="X138" s="148">
        <v>0.00489</v>
      </c>
      <c r="Y138" s="148">
        <f>$X$138*$K$138</f>
        <v>0.17115</v>
      </c>
      <c r="Z138" s="148">
        <v>0</v>
      </c>
      <c r="AA138" s="149">
        <f>$Z$138*$K$138</f>
        <v>0</v>
      </c>
      <c r="AR138" s="6" t="s">
        <v>91</v>
      </c>
      <c r="AT138" s="6" t="s">
        <v>165</v>
      </c>
      <c r="AU138" s="6" t="s">
        <v>85</v>
      </c>
      <c r="AY138" s="6" t="s">
        <v>163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91</v>
      </c>
      <c r="BM138" s="6" t="s">
        <v>653</v>
      </c>
    </row>
    <row r="139" spans="2:65" s="6" customFormat="1" ht="27" customHeight="1">
      <c r="B139" s="23"/>
      <c r="C139" s="143" t="s">
        <v>617</v>
      </c>
      <c r="D139" s="143" t="s">
        <v>165</v>
      </c>
      <c r="E139" s="144" t="s">
        <v>171</v>
      </c>
      <c r="F139" s="230" t="s">
        <v>172</v>
      </c>
      <c r="G139" s="231"/>
      <c r="H139" s="231"/>
      <c r="I139" s="231"/>
      <c r="J139" s="145" t="s">
        <v>168</v>
      </c>
      <c r="K139" s="146">
        <v>35</v>
      </c>
      <c r="L139" s="232">
        <v>0</v>
      </c>
      <c r="M139" s="231"/>
      <c r="N139" s="233">
        <f>ROUND($L$139*$K$139,2)</f>
        <v>0</v>
      </c>
      <c r="O139" s="231"/>
      <c r="P139" s="231"/>
      <c r="Q139" s="231"/>
      <c r="R139" s="25"/>
      <c r="T139" s="147"/>
      <c r="U139" s="31" t="s">
        <v>43</v>
      </c>
      <c r="V139" s="24"/>
      <c r="W139" s="148">
        <f>$V$139*$K$139</f>
        <v>0</v>
      </c>
      <c r="X139" s="148">
        <v>0.01838</v>
      </c>
      <c r="Y139" s="148">
        <f>$X$139*$K$139</f>
        <v>0.6433</v>
      </c>
      <c r="Z139" s="148">
        <v>0</v>
      </c>
      <c r="AA139" s="149">
        <f>$Z$139*$K$139</f>
        <v>0</v>
      </c>
      <c r="AR139" s="6" t="s">
        <v>91</v>
      </c>
      <c r="AT139" s="6" t="s">
        <v>165</v>
      </c>
      <c r="AU139" s="6" t="s">
        <v>85</v>
      </c>
      <c r="AY139" s="6" t="s">
        <v>163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91</v>
      </c>
      <c r="BM139" s="6" t="s">
        <v>654</v>
      </c>
    </row>
    <row r="140" spans="2:65" s="6" customFormat="1" ht="15.75" customHeight="1">
      <c r="B140" s="23"/>
      <c r="C140" s="143" t="s">
        <v>638</v>
      </c>
      <c r="D140" s="143" t="s">
        <v>165</v>
      </c>
      <c r="E140" s="144" t="s">
        <v>175</v>
      </c>
      <c r="F140" s="230" t="s">
        <v>176</v>
      </c>
      <c r="G140" s="231"/>
      <c r="H140" s="231"/>
      <c r="I140" s="231"/>
      <c r="J140" s="145" t="s">
        <v>177</v>
      </c>
      <c r="K140" s="146">
        <v>100</v>
      </c>
      <c r="L140" s="232">
        <v>0</v>
      </c>
      <c r="M140" s="231"/>
      <c r="N140" s="233">
        <f>ROUND($L$140*$K$140,2)</f>
        <v>0</v>
      </c>
      <c r="O140" s="231"/>
      <c r="P140" s="231"/>
      <c r="Q140" s="231"/>
      <c r="R140" s="25"/>
      <c r="T140" s="147"/>
      <c r="U140" s="31" t="s">
        <v>43</v>
      </c>
      <c r="V140" s="24"/>
      <c r="W140" s="148">
        <f>$V$140*$K$140</f>
        <v>0</v>
      </c>
      <c r="X140" s="148">
        <v>0.01838</v>
      </c>
      <c r="Y140" s="148">
        <f>$X$140*$K$140</f>
        <v>1.838</v>
      </c>
      <c r="Z140" s="148">
        <v>0</v>
      </c>
      <c r="AA140" s="149">
        <f>$Z$140*$K$140</f>
        <v>0</v>
      </c>
      <c r="AR140" s="6" t="s">
        <v>91</v>
      </c>
      <c r="AT140" s="6" t="s">
        <v>165</v>
      </c>
      <c r="AU140" s="6" t="s">
        <v>85</v>
      </c>
      <c r="AY140" s="6" t="s">
        <v>163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91</v>
      </c>
      <c r="BM140" s="6" t="s">
        <v>655</v>
      </c>
    </row>
    <row r="141" spans="2:63" s="132" customFormat="1" ht="30.75" customHeight="1">
      <c r="B141" s="133"/>
      <c r="C141" s="134"/>
      <c r="D141" s="142" t="s">
        <v>115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246">
        <f>$BK$141</f>
        <v>0</v>
      </c>
      <c r="O141" s="245"/>
      <c r="P141" s="245"/>
      <c r="Q141" s="245"/>
      <c r="R141" s="136"/>
      <c r="T141" s="137"/>
      <c r="U141" s="134"/>
      <c r="V141" s="134"/>
      <c r="W141" s="138">
        <f>SUM($W$142:$W$145)</f>
        <v>0</v>
      </c>
      <c r="X141" s="134"/>
      <c r="Y141" s="138">
        <f>SUM($Y$142:$Y$145)</f>
        <v>0.0015380000000000003</v>
      </c>
      <c r="Z141" s="134"/>
      <c r="AA141" s="139">
        <f>SUM($AA$142:$AA$145)</f>
        <v>3.009</v>
      </c>
      <c r="AR141" s="140" t="s">
        <v>22</v>
      </c>
      <c r="AT141" s="140" t="s">
        <v>77</v>
      </c>
      <c r="AU141" s="140" t="s">
        <v>22</v>
      </c>
      <c r="AY141" s="140" t="s">
        <v>163</v>
      </c>
      <c r="BK141" s="141">
        <f>SUM($BK$142:$BK$145)</f>
        <v>0</v>
      </c>
    </row>
    <row r="142" spans="2:65" s="6" customFormat="1" ht="27" customHeight="1">
      <c r="B142" s="23"/>
      <c r="C142" s="143" t="s">
        <v>656</v>
      </c>
      <c r="D142" s="143" t="s">
        <v>165</v>
      </c>
      <c r="E142" s="144" t="s">
        <v>184</v>
      </c>
      <c r="F142" s="230" t="s">
        <v>185</v>
      </c>
      <c r="G142" s="231"/>
      <c r="H142" s="231"/>
      <c r="I142" s="231"/>
      <c r="J142" s="145" t="s">
        <v>168</v>
      </c>
      <c r="K142" s="146">
        <v>38.45</v>
      </c>
      <c r="L142" s="232">
        <v>0</v>
      </c>
      <c r="M142" s="231"/>
      <c r="N142" s="233">
        <f>ROUND($L$142*$K$142,2)</f>
        <v>0</v>
      </c>
      <c r="O142" s="231"/>
      <c r="P142" s="231"/>
      <c r="Q142" s="231"/>
      <c r="R142" s="25"/>
      <c r="T142" s="147"/>
      <c r="U142" s="31" t="s">
        <v>43</v>
      </c>
      <c r="V142" s="24"/>
      <c r="W142" s="148">
        <f>$V$142*$K$142</f>
        <v>0</v>
      </c>
      <c r="X142" s="148">
        <v>4E-05</v>
      </c>
      <c r="Y142" s="148">
        <f>$X$142*$K$142</f>
        <v>0.0015380000000000003</v>
      </c>
      <c r="Z142" s="148">
        <v>0</v>
      </c>
      <c r="AA142" s="149">
        <f>$Z$142*$K$142</f>
        <v>0</v>
      </c>
      <c r="AR142" s="6" t="s">
        <v>91</v>
      </c>
      <c r="AT142" s="6" t="s">
        <v>165</v>
      </c>
      <c r="AU142" s="6" t="s">
        <v>85</v>
      </c>
      <c r="AY142" s="6" t="s">
        <v>163</v>
      </c>
      <c r="BE142" s="93">
        <f>IF($U$142="základní",$N$142,0)</f>
        <v>0</v>
      </c>
      <c r="BF142" s="93">
        <f>IF($U$142="snížená",$N$142,0)</f>
        <v>0</v>
      </c>
      <c r="BG142" s="93">
        <f>IF($U$142="zákl. přenesená",$N$142,0)</f>
        <v>0</v>
      </c>
      <c r="BH142" s="93">
        <f>IF($U$142="sníž. přenesená",$N$142,0)</f>
        <v>0</v>
      </c>
      <c r="BI142" s="93">
        <f>IF($U$142="nulová",$N$142,0)</f>
        <v>0</v>
      </c>
      <c r="BJ142" s="6" t="s">
        <v>22</v>
      </c>
      <c r="BK142" s="93">
        <f>ROUND($L$142*$K$142,2)</f>
        <v>0</v>
      </c>
      <c r="BL142" s="6" t="s">
        <v>91</v>
      </c>
      <c r="BM142" s="6" t="s">
        <v>657</v>
      </c>
    </row>
    <row r="143" spans="2:65" s="6" customFormat="1" ht="27" customHeight="1">
      <c r="B143" s="23"/>
      <c r="C143" s="143" t="s">
        <v>622</v>
      </c>
      <c r="D143" s="143" t="s">
        <v>165</v>
      </c>
      <c r="E143" s="144" t="s">
        <v>188</v>
      </c>
      <c r="F143" s="230" t="s">
        <v>189</v>
      </c>
      <c r="G143" s="231"/>
      <c r="H143" s="231"/>
      <c r="I143" s="231"/>
      <c r="J143" s="145" t="s">
        <v>190</v>
      </c>
      <c r="K143" s="146">
        <v>42</v>
      </c>
      <c r="L143" s="232">
        <v>0</v>
      </c>
      <c r="M143" s="231"/>
      <c r="N143" s="233">
        <f>ROUND($L$143*$K$143,2)</f>
        <v>0</v>
      </c>
      <c r="O143" s="231"/>
      <c r="P143" s="231"/>
      <c r="Q143" s="231"/>
      <c r="R143" s="25"/>
      <c r="T143" s="147"/>
      <c r="U143" s="31" t="s">
        <v>43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0.062</v>
      </c>
      <c r="AA143" s="149">
        <f>$Z$143*$K$143</f>
        <v>2.604</v>
      </c>
      <c r="AR143" s="6" t="s">
        <v>91</v>
      </c>
      <c r="AT143" s="6" t="s">
        <v>165</v>
      </c>
      <c r="AU143" s="6" t="s">
        <v>85</v>
      </c>
      <c r="AY143" s="6" t="s">
        <v>163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91</v>
      </c>
      <c r="BM143" s="6" t="s">
        <v>658</v>
      </c>
    </row>
    <row r="144" spans="2:65" s="6" customFormat="1" ht="27" customHeight="1">
      <c r="B144" s="23"/>
      <c r="C144" s="143" t="s">
        <v>624</v>
      </c>
      <c r="D144" s="143" t="s">
        <v>165</v>
      </c>
      <c r="E144" s="144" t="s">
        <v>193</v>
      </c>
      <c r="F144" s="230" t="s">
        <v>194</v>
      </c>
      <c r="G144" s="231"/>
      <c r="H144" s="231"/>
      <c r="I144" s="231"/>
      <c r="J144" s="145" t="s">
        <v>177</v>
      </c>
      <c r="K144" s="146">
        <v>95</v>
      </c>
      <c r="L144" s="232">
        <v>0</v>
      </c>
      <c r="M144" s="231"/>
      <c r="N144" s="233">
        <f>ROUND($L$144*$K$144,2)</f>
        <v>0</v>
      </c>
      <c r="O144" s="231"/>
      <c r="P144" s="231"/>
      <c r="Q144" s="231"/>
      <c r="R144" s="25"/>
      <c r="T144" s="147"/>
      <c r="U144" s="31" t="s">
        <v>43</v>
      </c>
      <c r="V144" s="24"/>
      <c r="W144" s="148">
        <f>$V$144*$K$144</f>
        <v>0</v>
      </c>
      <c r="X144" s="148">
        <v>0</v>
      </c>
      <c r="Y144" s="148">
        <f>$X$144*$K$144</f>
        <v>0</v>
      </c>
      <c r="Z144" s="148">
        <v>0.004</v>
      </c>
      <c r="AA144" s="149">
        <f>$Z$144*$K$144</f>
        <v>0.38</v>
      </c>
      <c r="AR144" s="6" t="s">
        <v>91</v>
      </c>
      <c r="AT144" s="6" t="s">
        <v>165</v>
      </c>
      <c r="AU144" s="6" t="s">
        <v>85</v>
      </c>
      <c r="AY144" s="6" t="s">
        <v>163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91</v>
      </c>
      <c r="BM144" s="6" t="s">
        <v>659</v>
      </c>
    </row>
    <row r="145" spans="2:65" s="6" customFormat="1" ht="27" customHeight="1">
      <c r="B145" s="23"/>
      <c r="C145" s="143" t="s">
        <v>626</v>
      </c>
      <c r="D145" s="143" t="s">
        <v>165</v>
      </c>
      <c r="E145" s="144" t="s">
        <v>197</v>
      </c>
      <c r="F145" s="230" t="s">
        <v>198</v>
      </c>
      <c r="G145" s="231"/>
      <c r="H145" s="231"/>
      <c r="I145" s="231"/>
      <c r="J145" s="145" t="s">
        <v>177</v>
      </c>
      <c r="K145" s="146">
        <v>5</v>
      </c>
      <c r="L145" s="232">
        <v>0</v>
      </c>
      <c r="M145" s="231"/>
      <c r="N145" s="233">
        <f>ROUND($L$145*$K$145,2)</f>
        <v>0</v>
      </c>
      <c r="O145" s="231"/>
      <c r="P145" s="231"/>
      <c r="Q145" s="231"/>
      <c r="R145" s="25"/>
      <c r="T145" s="147"/>
      <c r="U145" s="31" t="s">
        <v>43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0.005</v>
      </c>
      <c r="AA145" s="149">
        <f>$Z$145*$K$145</f>
        <v>0.025</v>
      </c>
      <c r="AR145" s="6" t="s">
        <v>91</v>
      </c>
      <c r="AT145" s="6" t="s">
        <v>165</v>
      </c>
      <c r="AU145" s="6" t="s">
        <v>85</v>
      </c>
      <c r="AY145" s="6" t="s">
        <v>163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91</v>
      </c>
      <c r="BM145" s="6" t="s">
        <v>660</v>
      </c>
    </row>
    <row r="146" spans="2:63" s="132" customFormat="1" ht="30.75" customHeight="1">
      <c r="B146" s="133"/>
      <c r="C146" s="134"/>
      <c r="D146" s="142" t="s">
        <v>116</v>
      </c>
      <c r="E146" s="142"/>
      <c r="F146" s="142"/>
      <c r="G146" s="142"/>
      <c r="H146" s="142"/>
      <c r="I146" s="142"/>
      <c r="J146" s="142"/>
      <c r="K146" s="142"/>
      <c r="L146" s="142"/>
      <c r="M146" s="142"/>
      <c r="N146" s="246">
        <f>$BK$146</f>
        <v>0</v>
      </c>
      <c r="O146" s="245"/>
      <c r="P146" s="245"/>
      <c r="Q146" s="245"/>
      <c r="R146" s="136"/>
      <c r="T146" s="137"/>
      <c r="U146" s="134"/>
      <c r="V146" s="134"/>
      <c r="W146" s="138">
        <f>SUM($W$147:$W$150)</f>
        <v>0</v>
      </c>
      <c r="X146" s="134"/>
      <c r="Y146" s="138">
        <f>SUM($Y$147:$Y$150)</f>
        <v>0</v>
      </c>
      <c r="Z146" s="134"/>
      <c r="AA146" s="139">
        <f>SUM($AA$147:$AA$150)</f>
        <v>0</v>
      </c>
      <c r="AR146" s="140" t="s">
        <v>22</v>
      </c>
      <c r="AT146" s="140" t="s">
        <v>77</v>
      </c>
      <c r="AU146" s="140" t="s">
        <v>22</v>
      </c>
      <c r="AY146" s="140" t="s">
        <v>163</v>
      </c>
      <c r="BK146" s="141">
        <f>SUM($BK$147:$BK$150)</f>
        <v>0</v>
      </c>
    </row>
    <row r="147" spans="2:65" s="6" customFormat="1" ht="27" customHeight="1">
      <c r="B147" s="23"/>
      <c r="C147" s="143" t="s">
        <v>628</v>
      </c>
      <c r="D147" s="143" t="s">
        <v>165</v>
      </c>
      <c r="E147" s="144" t="s">
        <v>201</v>
      </c>
      <c r="F147" s="230" t="s">
        <v>202</v>
      </c>
      <c r="G147" s="231"/>
      <c r="H147" s="231"/>
      <c r="I147" s="231"/>
      <c r="J147" s="145" t="s">
        <v>203</v>
      </c>
      <c r="K147" s="146">
        <v>2.4</v>
      </c>
      <c r="L147" s="232">
        <v>0</v>
      </c>
      <c r="M147" s="231"/>
      <c r="N147" s="233">
        <f>ROUND($L$147*$K$147,2)</f>
        <v>0</v>
      </c>
      <c r="O147" s="231"/>
      <c r="P147" s="231"/>
      <c r="Q147" s="231"/>
      <c r="R147" s="25"/>
      <c r="T147" s="147"/>
      <c r="U147" s="31" t="s">
        <v>43</v>
      </c>
      <c r="V147" s="24"/>
      <c r="W147" s="148">
        <f>$V$147*$K$147</f>
        <v>0</v>
      </c>
      <c r="X147" s="148">
        <v>0</v>
      </c>
      <c r="Y147" s="148">
        <f>$X$147*$K$147</f>
        <v>0</v>
      </c>
      <c r="Z147" s="148">
        <v>0</v>
      </c>
      <c r="AA147" s="149">
        <f>$Z$147*$K$147</f>
        <v>0</v>
      </c>
      <c r="AR147" s="6" t="s">
        <v>91</v>
      </c>
      <c r="AT147" s="6" t="s">
        <v>165</v>
      </c>
      <c r="AU147" s="6" t="s">
        <v>85</v>
      </c>
      <c r="AY147" s="6" t="s">
        <v>163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91</v>
      </c>
      <c r="BM147" s="6" t="s">
        <v>661</v>
      </c>
    </row>
    <row r="148" spans="2:65" s="6" customFormat="1" ht="27" customHeight="1">
      <c r="B148" s="23"/>
      <c r="C148" s="143" t="s">
        <v>243</v>
      </c>
      <c r="D148" s="143" t="s">
        <v>165</v>
      </c>
      <c r="E148" s="144" t="s">
        <v>206</v>
      </c>
      <c r="F148" s="230" t="s">
        <v>207</v>
      </c>
      <c r="G148" s="231"/>
      <c r="H148" s="231"/>
      <c r="I148" s="231"/>
      <c r="J148" s="145" t="s">
        <v>203</v>
      </c>
      <c r="K148" s="146">
        <v>2.4</v>
      </c>
      <c r="L148" s="232">
        <v>0</v>
      </c>
      <c r="M148" s="231"/>
      <c r="N148" s="233">
        <f>ROUND($L$148*$K$148,2)</f>
        <v>0</v>
      </c>
      <c r="O148" s="231"/>
      <c r="P148" s="231"/>
      <c r="Q148" s="231"/>
      <c r="R148" s="25"/>
      <c r="T148" s="147"/>
      <c r="U148" s="31" t="s">
        <v>43</v>
      </c>
      <c r="V148" s="24"/>
      <c r="W148" s="148">
        <f>$V$148*$K$148</f>
        <v>0</v>
      </c>
      <c r="X148" s="148">
        <v>0</v>
      </c>
      <c r="Y148" s="148">
        <f>$X$148*$K$148</f>
        <v>0</v>
      </c>
      <c r="Z148" s="148">
        <v>0</v>
      </c>
      <c r="AA148" s="149">
        <f>$Z$148*$K$148</f>
        <v>0</v>
      </c>
      <c r="AR148" s="6" t="s">
        <v>91</v>
      </c>
      <c r="AT148" s="6" t="s">
        <v>165</v>
      </c>
      <c r="AU148" s="6" t="s">
        <v>85</v>
      </c>
      <c r="AY148" s="6" t="s">
        <v>163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91</v>
      </c>
      <c r="BM148" s="6" t="s">
        <v>662</v>
      </c>
    </row>
    <row r="149" spans="2:65" s="6" customFormat="1" ht="27" customHeight="1">
      <c r="B149" s="23"/>
      <c r="C149" s="143" t="s">
        <v>631</v>
      </c>
      <c r="D149" s="143" t="s">
        <v>165</v>
      </c>
      <c r="E149" s="144" t="s">
        <v>210</v>
      </c>
      <c r="F149" s="230" t="s">
        <v>211</v>
      </c>
      <c r="G149" s="231"/>
      <c r="H149" s="231"/>
      <c r="I149" s="231"/>
      <c r="J149" s="145" t="s">
        <v>203</v>
      </c>
      <c r="K149" s="146">
        <v>2.4</v>
      </c>
      <c r="L149" s="232">
        <v>0</v>
      </c>
      <c r="M149" s="231"/>
      <c r="N149" s="233">
        <f>ROUND($L$149*$K$149,2)</f>
        <v>0</v>
      </c>
      <c r="O149" s="231"/>
      <c r="P149" s="231"/>
      <c r="Q149" s="231"/>
      <c r="R149" s="25"/>
      <c r="T149" s="147"/>
      <c r="U149" s="31" t="s">
        <v>43</v>
      </c>
      <c r="V149" s="24"/>
      <c r="W149" s="148">
        <f>$V$149*$K$149</f>
        <v>0</v>
      </c>
      <c r="X149" s="148">
        <v>0</v>
      </c>
      <c r="Y149" s="148">
        <f>$X$149*$K$149</f>
        <v>0</v>
      </c>
      <c r="Z149" s="148">
        <v>0</v>
      </c>
      <c r="AA149" s="149">
        <f>$Z$149*$K$149</f>
        <v>0</v>
      </c>
      <c r="AR149" s="6" t="s">
        <v>91</v>
      </c>
      <c r="AT149" s="6" t="s">
        <v>165</v>
      </c>
      <c r="AU149" s="6" t="s">
        <v>85</v>
      </c>
      <c r="AY149" s="6" t="s">
        <v>163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91</v>
      </c>
      <c r="BM149" s="6" t="s">
        <v>663</v>
      </c>
    </row>
    <row r="150" spans="2:65" s="6" customFormat="1" ht="27" customHeight="1">
      <c r="B150" s="23"/>
      <c r="C150" s="143" t="s">
        <v>633</v>
      </c>
      <c r="D150" s="143" t="s">
        <v>165</v>
      </c>
      <c r="E150" s="144" t="s">
        <v>214</v>
      </c>
      <c r="F150" s="230" t="s">
        <v>215</v>
      </c>
      <c r="G150" s="231"/>
      <c r="H150" s="231"/>
      <c r="I150" s="231"/>
      <c r="J150" s="145" t="s">
        <v>203</v>
      </c>
      <c r="K150" s="146">
        <v>2.4</v>
      </c>
      <c r="L150" s="232">
        <v>0</v>
      </c>
      <c r="M150" s="231"/>
      <c r="N150" s="233">
        <f>ROUND($L$150*$K$150,2)</f>
        <v>0</v>
      </c>
      <c r="O150" s="231"/>
      <c r="P150" s="231"/>
      <c r="Q150" s="231"/>
      <c r="R150" s="25"/>
      <c r="T150" s="147"/>
      <c r="U150" s="31" t="s">
        <v>43</v>
      </c>
      <c r="V150" s="24"/>
      <c r="W150" s="148">
        <f>$V$150*$K$150</f>
        <v>0</v>
      </c>
      <c r="X150" s="148">
        <v>0</v>
      </c>
      <c r="Y150" s="148">
        <f>$X$150*$K$150</f>
        <v>0</v>
      </c>
      <c r="Z150" s="148">
        <v>0</v>
      </c>
      <c r="AA150" s="149">
        <f>$Z$150*$K$150</f>
        <v>0</v>
      </c>
      <c r="AR150" s="6" t="s">
        <v>91</v>
      </c>
      <c r="AT150" s="6" t="s">
        <v>165</v>
      </c>
      <c r="AU150" s="6" t="s">
        <v>85</v>
      </c>
      <c r="AY150" s="6" t="s">
        <v>163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91</v>
      </c>
      <c r="BM150" s="6" t="s">
        <v>664</v>
      </c>
    </row>
    <row r="151" spans="2:63" s="132" customFormat="1" ht="30.75" customHeight="1">
      <c r="B151" s="133"/>
      <c r="C151" s="134"/>
      <c r="D151" s="142" t="s">
        <v>117</v>
      </c>
      <c r="E151" s="142"/>
      <c r="F151" s="142"/>
      <c r="G151" s="142"/>
      <c r="H151" s="142"/>
      <c r="I151" s="142"/>
      <c r="J151" s="142"/>
      <c r="K151" s="142"/>
      <c r="L151" s="142"/>
      <c r="M151" s="142"/>
      <c r="N151" s="246">
        <f>$BK$151</f>
        <v>0</v>
      </c>
      <c r="O151" s="245"/>
      <c r="P151" s="245"/>
      <c r="Q151" s="245"/>
      <c r="R151" s="136"/>
      <c r="T151" s="137"/>
      <c r="U151" s="134"/>
      <c r="V151" s="134"/>
      <c r="W151" s="138">
        <f>$W$152</f>
        <v>0</v>
      </c>
      <c r="X151" s="134"/>
      <c r="Y151" s="138">
        <f>$Y$152</f>
        <v>0</v>
      </c>
      <c r="Z151" s="134"/>
      <c r="AA151" s="139">
        <f>$AA$152</f>
        <v>0</v>
      </c>
      <c r="AR151" s="140" t="s">
        <v>22</v>
      </c>
      <c r="AT151" s="140" t="s">
        <v>77</v>
      </c>
      <c r="AU151" s="140" t="s">
        <v>22</v>
      </c>
      <c r="AY151" s="140" t="s">
        <v>163</v>
      </c>
      <c r="BK151" s="141">
        <f>$BK$152</f>
        <v>0</v>
      </c>
    </row>
    <row r="152" spans="2:65" s="6" customFormat="1" ht="15.75" customHeight="1">
      <c r="B152" s="23"/>
      <c r="C152" s="143" t="s">
        <v>635</v>
      </c>
      <c r="D152" s="143" t="s">
        <v>165</v>
      </c>
      <c r="E152" s="144" t="s">
        <v>218</v>
      </c>
      <c r="F152" s="230" t="s">
        <v>219</v>
      </c>
      <c r="G152" s="231"/>
      <c r="H152" s="231"/>
      <c r="I152" s="231"/>
      <c r="J152" s="145" t="s">
        <v>203</v>
      </c>
      <c r="K152" s="146">
        <v>2.654</v>
      </c>
      <c r="L152" s="232">
        <v>0</v>
      </c>
      <c r="M152" s="231"/>
      <c r="N152" s="233">
        <f>ROUND($L$152*$K$152,2)</f>
        <v>0</v>
      </c>
      <c r="O152" s="231"/>
      <c r="P152" s="231"/>
      <c r="Q152" s="231"/>
      <c r="R152" s="25"/>
      <c r="T152" s="147"/>
      <c r="U152" s="31" t="s">
        <v>43</v>
      </c>
      <c r="V152" s="24"/>
      <c r="W152" s="148">
        <f>$V$152*$K$152</f>
        <v>0</v>
      </c>
      <c r="X152" s="148">
        <v>0</v>
      </c>
      <c r="Y152" s="148">
        <f>$X$152*$K$152</f>
        <v>0</v>
      </c>
      <c r="Z152" s="148">
        <v>0</v>
      </c>
      <c r="AA152" s="149">
        <f>$Z$152*$K$152</f>
        <v>0</v>
      </c>
      <c r="AR152" s="6" t="s">
        <v>91</v>
      </c>
      <c r="AT152" s="6" t="s">
        <v>165</v>
      </c>
      <c r="AU152" s="6" t="s">
        <v>85</v>
      </c>
      <c r="AY152" s="6" t="s">
        <v>163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ROUND($L$152*$K$152,2)</f>
        <v>0</v>
      </c>
      <c r="BL152" s="6" t="s">
        <v>91</v>
      </c>
      <c r="BM152" s="6" t="s">
        <v>665</v>
      </c>
    </row>
    <row r="153" spans="2:63" s="132" customFormat="1" ht="37.5" customHeight="1">
      <c r="B153" s="133"/>
      <c r="C153" s="134"/>
      <c r="D153" s="135" t="s">
        <v>118</v>
      </c>
      <c r="E153" s="135"/>
      <c r="F153" s="135"/>
      <c r="G153" s="135"/>
      <c r="H153" s="135"/>
      <c r="I153" s="135"/>
      <c r="J153" s="135"/>
      <c r="K153" s="135"/>
      <c r="L153" s="135"/>
      <c r="M153" s="135"/>
      <c r="N153" s="226">
        <f>$BK$153</f>
        <v>0</v>
      </c>
      <c r="O153" s="245"/>
      <c r="P153" s="245"/>
      <c r="Q153" s="245"/>
      <c r="R153" s="136"/>
      <c r="T153" s="137"/>
      <c r="U153" s="134"/>
      <c r="V153" s="134"/>
      <c r="W153" s="138">
        <f>$W$154+$W$156+$W$165+$W$168+$W$172+$W$174+$W$180+$W$183+$W$194</f>
        <v>0</v>
      </c>
      <c r="X153" s="134"/>
      <c r="Y153" s="138">
        <f>$Y$154+$Y$156+$Y$165+$Y$168+$Y$172+$Y$174+$Y$180+$Y$183+$Y$194</f>
        <v>0.89659825</v>
      </c>
      <c r="Z153" s="134"/>
      <c r="AA153" s="139">
        <f>$AA$154+$AA$156+$AA$165+$AA$168+$AA$172+$AA$174+$AA$180+$AA$183+$AA$194</f>
        <v>0.13822800000000002</v>
      </c>
      <c r="AR153" s="140" t="s">
        <v>85</v>
      </c>
      <c r="AT153" s="140" t="s">
        <v>77</v>
      </c>
      <c r="AU153" s="140" t="s">
        <v>78</v>
      </c>
      <c r="AY153" s="140" t="s">
        <v>163</v>
      </c>
      <c r="BK153" s="141">
        <f>$BK$154+$BK$156+$BK$165+$BK$168+$BK$172+$BK$174+$BK$180+$BK$183+$BK$194</f>
        <v>0</v>
      </c>
    </row>
    <row r="154" spans="2:63" s="132" customFormat="1" ht="21" customHeight="1">
      <c r="B154" s="133"/>
      <c r="C154" s="134"/>
      <c r="D154" s="142" t="s">
        <v>121</v>
      </c>
      <c r="E154" s="142"/>
      <c r="F154" s="142"/>
      <c r="G154" s="142"/>
      <c r="H154" s="142"/>
      <c r="I154" s="142"/>
      <c r="J154" s="142"/>
      <c r="K154" s="142"/>
      <c r="L154" s="142"/>
      <c r="M154" s="142"/>
      <c r="N154" s="246">
        <f>$BK$154</f>
        <v>0</v>
      </c>
      <c r="O154" s="245"/>
      <c r="P154" s="245"/>
      <c r="Q154" s="245"/>
      <c r="R154" s="136"/>
      <c r="T154" s="137"/>
      <c r="U154" s="134"/>
      <c r="V154" s="134"/>
      <c r="W154" s="138">
        <f>$W$155</f>
        <v>0</v>
      </c>
      <c r="X154" s="134"/>
      <c r="Y154" s="138">
        <f>$Y$155</f>
        <v>0</v>
      </c>
      <c r="Z154" s="134"/>
      <c r="AA154" s="139">
        <f>$AA$155</f>
        <v>0</v>
      </c>
      <c r="AR154" s="140" t="s">
        <v>85</v>
      </c>
      <c r="AT154" s="140" t="s">
        <v>77</v>
      </c>
      <c r="AU154" s="140" t="s">
        <v>22</v>
      </c>
      <c r="AY154" s="140" t="s">
        <v>163</v>
      </c>
      <c r="BK154" s="141">
        <f>$BK$155</f>
        <v>0</v>
      </c>
    </row>
    <row r="155" spans="2:65" s="6" customFormat="1" ht="27" customHeight="1">
      <c r="B155" s="23"/>
      <c r="C155" s="143" t="s">
        <v>22</v>
      </c>
      <c r="D155" s="143" t="s">
        <v>165</v>
      </c>
      <c r="E155" s="144" t="s">
        <v>244</v>
      </c>
      <c r="F155" s="230" t="s">
        <v>245</v>
      </c>
      <c r="G155" s="231"/>
      <c r="H155" s="231"/>
      <c r="I155" s="231"/>
      <c r="J155" s="145" t="s">
        <v>190</v>
      </c>
      <c r="K155" s="146">
        <v>1</v>
      </c>
      <c r="L155" s="232">
        <v>0</v>
      </c>
      <c r="M155" s="231"/>
      <c r="N155" s="233">
        <f>ROUND($L$155*$K$155,2)</f>
        <v>0</v>
      </c>
      <c r="O155" s="231"/>
      <c r="P155" s="231"/>
      <c r="Q155" s="231"/>
      <c r="R155" s="25"/>
      <c r="T155" s="147"/>
      <c r="U155" s="31" t="s">
        <v>43</v>
      </c>
      <c r="V155" s="24"/>
      <c r="W155" s="148">
        <f>$V$155*$K$155</f>
        <v>0</v>
      </c>
      <c r="X155" s="148">
        <v>0</v>
      </c>
      <c r="Y155" s="148">
        <f>$X$155*$K$155</f>
        <v>0</v>
      </c>
      <c r="Z155" s="148">
        <v>0</v>
      </c>
      <c r="AA155" s="149">
        <f>$Z$155*$K$155</f>
        <v>0</v>
      </c>
      <c r="AR155" s="6" t="s">
        <v>224</v>
      </c>
      <c r="AT155" s="6" t="s">
        <v>165</v>
      </c>
      <c r="AU155" s="6" t="s">
        <v>85</v>
      </c>
      <c r="AY155" s="6" t="s">
        <v>163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224</v>
      </c>
      <c r="BM155" s="6" t="s">
        <v>666</v>
      </c>
    </row>
    <row r="156" spans="2:63" s="132" customFormat="1" ht="30.75" customHeight="1">
      <c r="B156" s="133"/>
      <c r="C156" s="134"/>
      <c r="D156" s="142" t="s">
        <v>122</v>
      </c>
      <c r="E156" s="142"/>
      <c r="F156" s="142"/>
      <c r="G156" s="142"/>
      <c r="H156" s="142"/>
      <c r="I156" s="142"/>
      <c r="J156" s="142"/>
      <c r="K156" s="142"/>
      <c r="L156" s="142"/>
      <c r="M156" s="142"/>
      <c r="N156" s="246">
        <f>$BK$156</f>
        <v>0</v>
      </c>
      <c r="O156" s="245"/>
      <c r="P156" s="245"/>
      <c r="Q156" s="245"/>
      <c r="R156" s="136"/>
      <c r="T156" s="137"/>
      <c r="U156" s="134"/>
      <c r="V156" s="134"/>
      <c r="W156" s="138">
        <f>SUM($W$157:$W$164)</f>
        <v>0</v>
      </c>
      <c r="X156" s="134"/>
      <c r="Y156" s="138">
        <f>SUM($Y$157:$Y$164)</f>
        <v>0.084</v>
      </c>
      <c r="Z156" s="134"/>
      <c r="AA156" s="139">
        <f>SUM($AA$157:$AA$164)</f>
        <v>0</v>
      </c>
      <c r="AR156" s="140" t="s">
        <v>85</v>
      </c>
      <c r="AT156" s="140" t="s">
        <v>77</v>
      </c>
      <c r="AU156" s="140" t="s">
        <v>22</v>
      </c>
      <c r="AY156" s="140" t="s">
        <v>163</v>
      </c>
      <c r="BK156" s="141">
        <f>SUM($BK$157:$BK$164)</f>
        <v>0</v>
      </c>
    </row>
    <row r="157" spans="2:65" s="6" customFormat="1" ht="15.75" customHeight="1">
      <c r="B157" s="23"/>
      <c r="C157" s="143" t="s">
        <v>183</v>
      </c>
      <c r="D157" s="143" t="s">
        <v>165</v>
      </c>
      <c r="E157" s="144" t="s">
        <v>248</v>
      </c>
      <c r="F157" s="230" t="s">
        <v>249</v>
      </c>
      <c r="G157" s="231"/>
      <c r="H157" s="231"/>
      <c r="I157" s="231"/>
      <c r="J157" s="145" t="s">
        <v>190</v>
      </c>
      <c r="K157" s="146">
        <v>1</v>
      </c>
      <c r="L157" s="232">
        <v>0</v>
      </c>
      <c r="M157" s="231"/>
      <c r="N157" s="233">
        <f>ROUND($L$157*$K$157,2)</f>
        <v>0</v>
      </c>
      <c r="O157" s="231"/>
      <c r="P157" s="231"/>
      <c r="Q157" s="231"/>
      <c r="R157" s="25"/>
      <c r="T157" s="147"/>
      <c r="U157" s="31" t="s">
        <v>43</v>
      </c>
      <c r="V157" s="24"/>
      <c r="W157" s="148">
        <f>$V$157*$K$157</f>
        <v>0</v>
      </c>
      <c r="X157" s="148">
        <v>0</v>
      </c>
      <c r="Y157" s="148">
        <f>$X$157*$K$157</f>
        <v>0</v>
      </c>
      <c r="Z157" s="148">
        <v>0</v>
      </c>
      <c r="AA157" s="149">
        <f>$Z$157*$K$157</f>
        <v>0</v>
      </c>
      <c r="AR157" s="6" t="s">
        <v>224</v>
      </c>
      <c r="AT157" s="6" t="s">
        <v>165</v>
      </c>
      <c r="AU157" s="6" t="s">
        <v>85</v>
      </c>
      <c r="AY157" s="6" t="s">
        <v>163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224</v>
      </c>
      <c r="BM157" s="6" t="s">
        <v>667</v>
      </c>
    </row>
    <row r="158" spans="2:65" s="6" customFormat="1" ht="15.75" customHeight="1">
      <c r="B158" s="23"/>
      <c r="C158" s="165" t="s">
        <v>187</v>
      </c>
      <c r="D158" s="165" t="s">
        <v>252</v>
      </c>
      <c r="E158" s="166" t="s">
        <v>253</v>
      </c>
      <c r="F158" s="238" t="s">
        <v>254</v>
      </c>
      <c r="G158" s="239"/>
      <c r="H158" s="239"/>
      <c r="I158" s="239"/>
      <c r="J158" s="167" t="s">
        <v>190</v>
      </c>
      <c r="K158" s="168">
        <v>1</v>
      </c>
      <c r="L158" s="240">
        <v>0</v>
      </c>
      <c r="M158" s="239"/>
      <c r="N158" s="241">
        <f>ROUND($L$158*$K$158,2)</f>
        <v>0</v>
      </c>
      <c r="O158" s="231"/>
      <c r="P158" s="231"/>
      <c r="Q158" s="231"/>
      <c r="R158" s="25"/>
      <c r="T158" s="147"/>
      <c r="U158" s="31" t="s">
        <v>43</v>
      </c>
      <c r="V158" s="24"/>
      <c r="W158" s="148">
        <f>$V$158*$K$158</f>
        <v>0</v>
      </c>
      <c r="X158" s="148">
        <v>0.006</v>
      </c>
      <c r="Y158" s="148">
        <f>$X$158*$K$158</f>
        <v>0.006</v>
      </c>
      <c r="Z158" s="148">
        <v>0</v>
      </c>
      <c r="AA158" s="149">
        <f>$Z$158*$K$158</f>
        <v>0</v>
      </c>
      <c r="AR158" s="6" t="s">
        <v>255</v>
      </c>
      <c r="AT158" s="6" t="s">
        <v>252</v>
      </c>
      <c r="AU158" s="6" t="s">
        <v>85</v>
      </c>
      <c r="AY158" s="6" t="s">
        <v>163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224</v>
      </c>
      <c r="BM158" s="6" t="s">
        <v>668</v>
      </c>
    </row>
    <row r="159" spans="2:65" s="6" customFormat="1" ht="15.75" customHeight="1">
      <c r="B159" s="23"/>
      <c r="C159" s="143" t="s">
        <v>192</v>
      </c>
      <c r="D159" s="143" t="s">
        <v>165</v>
      </c>
      <c r="E159" s="144" t="s">
        <v>258</v>
      </c>
      <c r="F159" s="230" t="s">
        <v>259</v>
      </c>
      <c r="G159" s="231"/>
      <c r="H159" s="231"/>
      <c r="I159" s="231"/>
      <c r="J159" s="145" t="s">
        <v>190</v>
      </c>
      <c r="K159" s="146">
        <v>13</v>
      </c>
      <c r="L159" s="232">
        <v>0</v>
      </c>
      <c r="M159" s="231"/>
      <c r="N159" s="233">
        <f>ROUND($L$159*$K$159,2)</f>
        <v>0</v>
      </c>
      <c r="O159" s="231"/>
      <c r="P159" s="231"/>
      <c r="Q159" s="231"/>
      <c r="R159" s="25"/>
      <c r="T159" s="147"/>
      <c r="U159" s="31" t="s">
        <v>43</v>
      </c>
      <c r="V159" s="24"/>
      <c r="W159" s="148">
        <f>$V$159*$K$159</f>
        <v>0</v>
      </c>
      <c r="X159" s="148">
        <v>0</v>
      </c>
      <c r="Y159" s="148">
        <f>$X$159*$K$159</f>
        <v>0</v>
      </c>
      <c r="Z159" s="148">
        <v>0</v>
      </c>
      <c r="AA159" s="149">
        <f>$Z$159*$K$159</f>
        <v>0</v>
      </c>
      <c r="AR159" s="6" t="s">
        <v>224</v>
      </c>
      <c r="AT159" s="6" t="s">
        <v>165</v>
      </c>
      <c r="AU159" s="6" t="s">
        <v>85</v>
      </c>
      <c r="AY159" s="6" t="s">
        <v>163</v>
      </c>
      <c r="BE159" s="93">
        <f>IF($U$159="základní",$N$159,0)</f>
        <v>0</v>
      </c>
      <c r="BF159" s="93">
        <f>IF($U$159="snížená",$N$159,0)</f>
        <v>0</v>
      </c>
      <c r="BG159" s="93">
        <f>IF($U$159="zákl. přenesená",$N$159,0)</f>
        <v>0</v>
      </c>
      <c r="BH159" s="93">
        <f>IF($U$159="sníž. přenesená",$N$159,0)</f>
        <v>0</v>
      </c>
      <c r="BI159" s="93">
        <f>IF($U$159="nulová",$N$159,0)</f>
        <v>0</v>
      </c>
      <c r="BJ159" s="6" t="s">
        <v>22</v>
      </c>
      <c r="BK159" s="93">
        <f>ROUND($L$159*$K$159,2)</f>
        <v>0</v>
      </c>
      <c r="BL159" s="6" t="s">
        <v>224</v>
      </c>
      <c r="BM159" s="6" t="s">
        <v>669</v>
      </c>
    </row>
    <row r="160" spans="2:65" s="6" customFormat="1" ht="15.75" customHeight="1">
      <c r="B160" s="23"/>
      <c r="C160" s="165" t="s">
        <v>200</v>
      </c>
      <c r="D160" s="165" t="s">
        <v>252</v>
      </c>
      <c r="E160" s="166" t="s">
        <v>529</v>
      </c>
      <c r="F160" s="238" t="s">
        <v>279</v>
      </c>
      <c r="G160" s="239"/>
      <c r="H160" s="239"/>
      <c r="I160" s="239"/>
      <c r="J160" s="167" t="s">
        <v>190</v>
      </c>
      <c r="K160" s="168">
        <v>1</v>
      </c>
      <c r="L160" s="240">
        <v>0</v>
      </c>
      <c r="M160" s="239"/>
      <c r="N160" s="241">
        <f>ROUND($L$160*$K$160,2)</f>
        <v>0</v>
      </c>
      <c r="O160" s="231"/>
      <c r="P160" s="231"/>
      <c r="Q160" s="231"/>
      <c r="R160" s="25"/>
      <c r="T160" s="147"/>
      <c r="U160" s="31" t="s">
        <v>43</v>
      </c>
      <c r="V160" s="24"/>
      <c r="W160" s="148">
        <f>$V$160*$K$160</f>
        <v>0</v>
      </c>
      <c r="X160" s="148">
        <v>0.006</v>
      </c>
      <c r="Y160" s="148">
        <f>$X$160*$K$160</f>
        <v>0.006</v>
      </c>
      <c r="Z160" s="148">
        <v>0</v>
      </c>
      <c r="AA160" s="149">
        <f>$Z$160*$K$160</f>
        <v>0</v>
      </c>
      <c r="AR160" s="6" t="s">
        <v>255</v>
      </c>
      <c r="AT160" s="6" t="s">
        <v>252</v>
      </c>
      <c r="AU160" s="6" t="s">
        <v>85</v>
      </c>
      <c r="AY160" s="6" t="s">
        <v>163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224</v>
      </c>
      <c r="BM160" s="6" t="s">
        <v>670</v>
      </c>
    </row>
    <row r="161" spans="2:65" s="6" customFormat="1" ht="15.75" customHeight="1">
      <c r="B161" s="23"/>
      <c r="C161" s="165" t="s">
        <v>205</v>
      </c>
      <c r="D161" s="165" t="s">
        <v>252</v>
      </c>
      <c r="E161" s="166" t="s">
        <v>262</v>
      </c>
      <c r="F161" s="238" t="s">
        <v>275</v>
      </c>
      <c r="G161" s="239"/>
      <c r="H161" s="239"/>
      <c r="I161" s="239"/>
      <c r="J161" s="167" t="s">
        <v>190</v>
      </c>
      <c r="K161" s="168">
        <v>8</v>
      </c>
      <c r="L161" s="240">
        <v>0</v>
      </c>
      <c r="M161" s="239"/>
      <c r="N161" s="241">
        <f>ROUND($L$161*$K$161,2)</f>
        <v>0</v>
      </c>
      <c r="O161" s="231"/>
      <c r="P161" s="231"/>
      <c r="Q161" s="231"/>
      <c r="R161" s="25"/>
      <c r="T161" s="147"/>
      <c r="U161" s="31" t="s">
        <v>43</v>
      </c>
      <c r="V161" s="24"/>
      <c r="W161" s="148">
        <f>$V$161*$K$161</f>
        <v>0</v>
      </c>
      <c r="X161" s="148">
        <v>0.006</v>
      </c>
      <c r="Y161" s="148">
        <f>$X$161*$K$161</f>
        <v>0.048</v>
      </c>
      <c r="Z161" s="148">
        <v>0</v>
      </c>
      <c r="AA161" s="149">
        <f>$Z$161*$K$161</f>
        <v>0</v>
      </c>
      <c r="AR161" s="6" t="s">
        <v>255</v>
      </c>
      <c r="AT161" s="6" t="s">
        <v>252</v>
      </c>
      <c r="AU161" s="6" t="s">
        <v>85</v>
      </c>
      <c r="AY161" s="6" t="s">
        <v>163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ROUND($L$161*$K$161,2)</f>
        <v>0</v>
      </c>
      <c r="BL161" s="6" t="s">
        <v>224</v>
      </c>
      <c r="BM161" s="6" t="s">
        <v>671</v>
      </c>
    </row>
    <row r="162" spans="2:65" s="6" customFormat="1" ht="15.75" customHeight="1">
      <c r="B162" s="23"/>
      <c r="C162" s="165" t="s">
        <v>213</v>
      </c>
      <c r="D162" s="165" t="s">
        <v>252</v>
      </c>
      <c r="E162" s="166" t="s">
        <v>282</v>
      </c>
      <c r="F162" s="238" t="s">
        <v>283</v>
      </c>
      <c r="G162" s="239"/>
      <c r="H162" s="239"/>
      <c r="I162" s="239"/>
      <c r="J162" s="167" t="s">
        <v>190</v>
      </c>
      <c r="K162" s="168">
        <v>1</v>
      </c>
      <c r="L162" s="240">
        <v>0</v>
      </c>
      <c r="M162" s="239"/>
      <c r="N162" s="241">
        <f>ROUND($L$162*$K$162,2)</f>
        <v>0</v>
      </c>
      <c r="O162" s="231"/>
      <c r="P162" s="231"/>
      <c r="Q162" s="231"/>
      <c r="R162" s="25"/>
      <c r="T162" s="147"/>
      <c r="U162" s="31" t="s">
        <v>43</v>
      </c>
      <c r="V162" s="24"/>
      <c r="W162" s="148">
        <f>$V$162*$K$162</f>
        <v>0</v>
      </c>
      <c r="X162" s="148">
        <v>0.006</v>
      </c>
      <c r="Y162" s="148">
        <f>$X$162*$K$162</f>
        <v>0.006</v>
      </c>
      <c r="Z162" s="148">
        <v>0</v>
      </c>
      <c r="AA162" s="149">
        <f>$Z$162*$K$162</f>
        <v>0</v>
      </c>
      <c r="AR162" s="6" t="s">
        <v>255</v>
      </c>
      <c r="AT162" s="6" t="s">
        <v>252</v>
      </c>
      <c r="AU162" s="6" t="s">
        <v>85</v>
      </c>
      <c r="AY162" s="6" t="s">
        <v>163</v>
      </c>
      <c r="BE162" s="93">
        <f>IF($U$162="základní",$N$162,0)</f>
        <v>0</v>
      </c>
      <c r="BF162" s="93">
        <f>IF($U$162="snížená",$N$162,0)</f>
        <v>0</v>
      </c>
      <c r="BG162" s="93">
        <f>IF($U$162="zákl. přenesená",$N$162,0)</f>
        <v>0</v>
      </c>
      <c r="BH162" s="93">
        <f>IF($U$162="sníž. přenesená",$N$162,0)</f>
        <v>0</v>
      </c>
      <c r="BI162" s="93">
        <f>IF($U$162="nulová",$N$162,0)</f>
        <v>0</v>
      </c>
      <c r="BJ162" s="6" t="s">
        <v>22</v>
      </c>
      <c r="BK162" s="93">
        <f>ROUND($L$162*$K$162,2)</f>
        <v>0</v>
      </c>
      <c r="BL162" s="6" t="s">
        <v>224</v>
      </c>
      <c r="BM162" s="6" t="s">
        <v>672</v>
      </c>
    </row>
    <row r="163" spans="2:65" s="6" customFormat="1" ht="15.75" customHeight="1">
      <c r="B163" s="23"/>
      <c r="C163" s="165" t="s">
        <v>615</v>
      </c>
      <c r="D163" s="165" t="s">
        <v>252</v>
      </c>
      <c r="E163" s="166" t="s">
        <v>286</v>
      </c>
      <c r="F163" s="238" t="s">
        <v>287</v>
      </c>
      <c r="G163" s="239"/>
      <c r="H163" s="239"/>
      <c r="I163" s="239"/>
      <c r="J163" s="167" t="s">
        <v>190</v>
      </c>
      <c r="K163" s="168">
        <v>3</v>
      </c>
      <c r="L163" s="240">
        <v>0</v>
      </c>
      <c r="M163" s="239"/>
      <c r="N163" s="241">
        <f>ROUND($L$163*$K$163,2)</f>
        <v>0</v>
      </c>
      <c r="O163" s="231"/>
      <c r="P163" s="231"/>
      <c r="Q163" s="231"/>
      <c r="R163" s="25"/>
      <c r="T163" s="147"/>
      <c r="U163" s="31" t="s">
        <v>43</v>
      </c>
      <c r="V163" s="24"/>
      <c r="W163" s="148">
        <f>$V$163*$K$163</f>
        <v>0</v>
      </c>
      <c r="X163" s="148">
        <v>0.006</v>
      </c>
      <c r="Y163" s="148">
        <f>$X$163*$K$163</f>
        <v>0.018000000000000002</v>
      </c>
      <c r="Z163" s="148">
        <v>0</v>
      </c>
      <c r="AA163" s="149">
        <f>$Z$163*$K$163</f>
        <v>0</v>
      </c>
      <c r="AR163" s="6" t="s">
        <v>255</v>
      </c>
      <c r="AT163" s="6" t="s">
        <v>252</v>
      </c>
      <c r="AU163" s="6" t="s">
        <v>85</v>
      </c>
      <c r="AY163" s="6" t="s">
        <v>163</v>
      </c>
      <c r="BE163" s="93">
        <f>IF($U$163="základní",$N$163,0)</f>
        <v>0</v>
      </c>
      <c r="BF163" s="93">
        <f>IF($U$163="snížená",$N$163,0)</f>
        <v>0</v>
      </c>
      <c r="BG163" s="93">
        <f>IF($U$163="zákl. přenesená",$N$163,0)</f>
        <v>0</v>
      </c>
      <c r="BH163" s="93">
        <f>IF($U$163="sníž. přenesená",$N$163,0)</f>
        <v>0</v>
      </c>
      <c r="BI163" s="93">
        <f>IF($U$163="nulová",$N$163,0)</f>
        <v>0</v>
      </c>
      <c r="BJ163" s="6" t="s">
        <v>22</v>
      </c>
      <c r="BK163" s="93">
        <f>ROUND($L$163*$K$163,2)</f>
        <v>0</v>
      </c>
      <c r="BL163" s="6" t="s">
        <v>224</v>
      </c>
      <c r="BM163" s="6" t="s">
        <v>673</v>
      </c>
    </row>
    <row r="164" spans="2:65" s="6" customFormat="1" ht="39" customHeight="1">
      <c r="B164" s="23"/>
      <c r="C164" s="143" t="s">
        <v>209</v>
      </c>
      <c r="D164" s="143" t="s">
        <v>165</v>
      </c>
      <c r="E164" s="144" t="s">
        <v>290</v>
      </c>
      <c r="F164" s="230" t="s">
        <v>291</v>
      </c>
      <c r="G164" s="231"/>
      <c r="H164" s="231"/>
      <c r="I164" s="231"/>
      <c r="J164" s="145" t="s">
        <v>292</v>
      </c>
      <c r="K164" s="146">
        <v>1</v>
      </c>
      <c r="L164" s="232">
        <v>0</v>
      </c>
      <c r="M164" s="231"/>
      <c r="N164" s="233">
        <f>ROUND($L$164*$K$164,2)</f>
        <v>0</v>
      </c>
      <c r="O164" s="231"/>
      <c r="P164" s="231"/>
      <c r="Q164" s="231"/>
      <c r="R164" s="25"/>
      <c r="T164" s="147"/>
      <c r="U164" s="31" t="s">
        <v>43</v>
      </c>
      <c r="V164" s="24"/>
      <c r="W164" s="148">
        <f>$V$164*$K$164</f>
        <v>0</v>
      </c>
      <c r="X164" s="148">
        <v>0</v>
      </c>
      <c r="Y164" s="148">
        <f>$X$164*$K$164</f>
        <v>0</v>
      </c>
      <c r="Z164" s="148">
        <v>0</v>
      </c>
      <c r="AA164" s="149">
        <f>$Z$164*$K$164</f>
        <v>0</v>
      </c>
      <c r="AR164" s="6" t="s">
        <v>224</v>
      </c>
      <c r="AT164" s="6" t="s">
        <v>165</v>
      </c>
      <c r="AU164" s="6" t="s">
        <v>85</v>
      </c>
      <c r="AY164" s="6" t="s">
        <v>163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22</v>
      </c>
      <c r="BK164" s="93">
        <f>ROUND($L$164*$K$164,2)</f>
        <v>0</v>
      </c>
      <c r="BL164" s="6" t="s">
        <v>224</v>
      </c>
      <c r="BM164" s="6" t="s">
        <v>674</v>
      </c>
    </row>
    <row r="165" spans="2:63" s="132" customFormat="1" ht="30.75" customHeight="1">
      <c r="B165" s="133"/>
      <c r="C165" s="134"/>
      <c r="D165" s="142" t="s">
        <v>123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246">
        <f>$BK$165</f>
        <v>0</v>
      </c>
      <c r="O165" s="245"/>
      <c r="P165" s="245"/>
      <c r="Q165" s="245"/>
      <c r="R165" s="136"/>
      <c r="T165" s="137"/>
      <c r="U165" s="134"/>
      <c r="V165" s="134"/>
      <c r="W165" s="138">
        <f>SUM($W$166:$W$167)</f>
        <v>0</v>
      </c>
      <c r="X165" s="134"/>
      <c r="Y165" s="138">
        <f>SUM($Y$166:$Y$167)</f>
        <v>0.001872</v>
      </c>
      <c r="Z165" s="134"/>
      <c r="AA165" s="139">
        <f>SUM($AA$166:$AA$167)</f>
        <v>0</v>
      </c>
      <c r="AR165" s="140" t="s">
        <v>85</v>
      </c>
      <c r="AT165" s="140" t="s">
        <v>77</v>
      </c>
      <c r="AU165" s="140" t="s">
        <v>22</v>
      </c>
      <c r="AY165" s="140" t="s">
        <v>163</v>
      </c>
      <c r="BK165" s="141">
        <f>SUM($BK$166:$BK$167)</f>
        <v>0</v>
      </c>
    </row>
    <row r="166" spans="2:65" s="6" customFormat="1" ht="15.75" customHeight="1">
      <c r="B166" s="23"/>
      <c r="C166" s="143" t="s">
        <v>85</v>
      </c>
      <c r="D166" s="143" t="s">
        <v>165</v>
      </c>
      <c r="E166" s="144" t="s">
        <v>315</v>
      </c>
      <c r="F166" s="230" t="s">
        <v>316</v>
      </c>
      <c r="G166" s="231"/>
      <c r="H166" s="231"/>
      <c r="I166" s="231"/>
      <c r="J166" s="145" t="s">
        <v>190</v>
      </c>
      <c r="K166" s="146">
        <v>52</v>
      </c>
      <c r="L166" s="232">
        <v>0</v>
      </c>
      <c r="M166" s="231"/>
      <c r="N166" s="233">
        <f>ROUND($L$166*$K$166,2)</f>
        <v>0</v>
      </c>
      <c r="O166" s="231"/>
      <c r="P166" s="231"/>
      <c r="Q166" s="231"/>
      <c r="R166" s="25"/>
      <c r="T166" s="147"/>
      <c r="U166" s="31" t="s">
        <v>43</v>
      </c>
      <c r="V166" s="24"/>
      <c r="W166" s="148">
        <f>$V$166*$K$166</f>
        <v>0</v>
      </c>
      <c r="X166" s="148">
        <v>0</v>
      </c>
      <c r="Y166" s="148">
        <f>$X$166*$K$166</f>
        <v>0</v>
      </c>
      <c r="Z166" s="148">
        <v>0</v>
      </c>
      <c r="AA166" s="149">
        <f>$Z$166*$K$166</f>
        <v>0</v>
      </c>
      <c r="AR166" s="6" t="s">
        <v>224</v>
      </c>
      <c r="AT166" s="6" t="s">
        <v>165</v>
      </c>
      <c r="AU166" s="6" t="s">
        <v>85</v>
      </c>
      <c r="AY166" s="6" t="s">
        <v>163</v>
      </c>
      <c r="BE166" s="93">
        <f>IF($U$166="základní",$N$166,0)</f>
        <v>0</v>
      </c>
      <c r="BF166" s="93">
        <f>IF($U$166="snížená",$N$166,0)</f>
        <v>0</v>
      </c>
      <c r="BG166" s="93">
        <f>IF($U$166="zákl. přenesená",$N$166,0)</f>
        <v>0</v>
      </c>
      <c r="BH166" s="93">
        <f>IF($U$166="sníž. přenesená",$N$166,0)</f>
        <v>0</v>
      </c>
      <c r="BI166" s="93">
        <f>IF($U$166="nulová",$N$166,0)</f>
        <v>0</v>
      </c>
      <c r="BJ166" s="6" t="s">
        <v>22</v>
      </c>
      <c r="BK166" s="93">
        <f>ROUND($L$166*$K$166,2)</f>
        <v>0</v>
      </c>
      <c r="BL166" s="6" t="s">
        <v>224</v>
      </c>
      <c r="BM166" s="6" t="s">
        <v>675</v>
      </c>
    </row>
    <row r="167" spans="2:65" s="6" customFormat="1" ht="15.75" customHeight="1">
      <c r="B167" s="23"/>
      <c r="C167" s="165" t="s">
        <v>88</v>
      </c>
      <c r="D167" s="165" t="s">
        <v>252</v>
      </c>
      <c r="E167" s="166" t="s">
        <v>319</v>
      </c>
      <c r="F167" s="238" t="s">
        <v>551</v>
      </c>
      <c r="G167" s="239"/>
      <c r="H167" s="239"/>
      <c r="I167" s="239"/>
      <c r="J167" s="167" t="s">
        <v>190</v>
      </c>
      <c r="K167" s="168">
        <v>52</v>
      </c>
      <c r="L167" s="240">
        <v>0</v>
      </c>
      <c r="M167" s="239"/>
      <c r="N167" s="241">
        <f>ROUND($L$167*$K$167,2)</f>
        <v>0</v>
      </c>
      <c r="O167" s="231"/>
      <c r="P167" s="231"/>
      <c r="Q167" s="231"/>
      <c r="R167" s="25"/>
      <c r="T167" s="147"/>
      <c r="U167" s="31" t="s">
        <v>43</v>
      </c>
      <c r="V167" s="24"/>
      <c r="W167" s="148">
        <f>$V$167*$K$167</f>
        <v>0</v>
      </c>
      <c r="X167" s="148">
        <v>3.6E-05</v>
      </c>
      <c r="Y167" s="148">
        <f>$X$167*$K$167</f>
        <v>0.001872</v>
      </c>
      <c r="Z167" s="148">
        <v>0</v>
      </c>
      <c r="AA167" s="149">
        <f>$Z$167*$K$167</f>
        <v>0</v>
      </c>
      <c r="AR167" s="6" t="s">
        <v>255</v>
      </c>
      <c r="AT167" s="6" t="s">
        <v>252</v>
      </c>
      <c r="AU167" s="6" t="s">
        <v>85</v>
      </c>
      <c r="AY167" s="6" t="s">
        <v>163</v>
      </c>
      <c r="BE167" s="93">
        <f>IF($U$167="základní",$N$167,0)</f>
        <v>0</v>
      </c>
      <c r="BF167" s="93">
        <f>IF($U$167="snížená",$N$167,0)</f>
        <v>0</v>
      </c>
      <c r="BG167" s="93">
        <f>IF($U$167="zákl. přenesená",$N$167,0)</f>
        <v>0</v>
      </c>
      <c r="BH167" s="93">
        <f>IF($U$167="sníž. přenesená",$N$167,0)</f>
        <v>0</v>
      </c>
      <c r="BI167" s="93">
        <f>IF($U$167="nulová",$N$167,0)</f>
        <v>0</v>
      </c>
      <c r="BJ167" s="6" t="s">
        <v>22</v>
      </c>
      <c r="BK167" s="93">
        <f>ROUND($L$167*$K$167,2)</f>
        <v>0</v>
      </c>
      <c r="BL167" s="6" t="s">
        <v>224</v>
      </c>
      <c r="BM167" s="6" t="s">
        <v>676</v>
      </c>
    </row>
    <row r="168" spans="2:63" s="132" customFormat="1" ht="30.75" customHeight="1">
      <c r="B168" s="133"/>
      <c r="C168" s="134"/>
      <c r="D168" s="142" t="s">
        <v>124</v>
      </c>
      <c r="E168" s="142"/>
      <c r="F168" s="142"/>
      <c r="G168" s="142"/>
      <c r="H168" s="142"/>
      <c r="I168" s="142"/>
      <c r="J168" s="142"/>
      <c r="K168" s="142"/>
      <c r="L168" s="142"/>
      <c r="M168" s="142"/>
      <c r="N168" s="246">
        <f>$BK$168</f>
        <v>0</v>
      </c>
      <c r="O168" s="245"/>
      <c r="P168" s="245"/>
      <c r="Q168" s="245"/>
      <c r="R168" s="136"/>
      <c r="T168" s="137"/>
      <c r="U168" s="134"/>
      <c r="V168" s="134"/>
      <c r="W168" s="138">
        <f>SUM($W$169:$W$171)</f>
        <v>0</v>
      </c>
      <c r="X168" s="134"/>
      <c r="Y168" s="138">
        <f>SUM($Y$169:$Y$171)</f>
        <v>0.06982</v>
      </c>
      <c r="Z168" s="134"/>
      <c r="AA168" s="139">
        <f>SUM($AA$169:$AA$171)</f>
        <v>0</v>
      </c>
      <c r="AR168" s="140" t="s">
        <v>85</v>
      </c>
      <c r="AT168" s="140" t="s">
        <v>77</v>
      </c>
      <c r="AU168" s="140" t="s">
        <v>22</v>
      </c>
      <c r="AY168" s="140" t="s">
        <v>163</v>
      </c>
      <c r="BK168" s="141">
        <f>SUM($BK$169:$BK$171)</f>
        <v>0</v>
      </c>
    </row>
    <row r="169" spans="2:65" s="6" customFormat="1" ht="27" customHeight="1">
      <c r="B169" s="23"/>
      <c r="C169" s="143" t="s">
        <v>91</v>
      </c>
      <c r="D169" s="143" t="s">
        <v>165</v>
      </c>
      <c r="E169" s="144" t="s">
        <v>323</v>
      </c>
      <c r="F169" s="230" t="s">
        <v>324</v>
      </c>
      <c r="G169" s="231"/>
      <c r="H169" s="231"/>
      <c r="I169" s="231"/>
      <c r="J169" s="145" t="s">
        <v>177</v>
      </c>
      <c r="K169" s="146">
        <v>460</v>
      </c>
      <c r="L169" s="232">
        <v>0</v>
      </c>
      <c r="M169" s="231"/>
      <c r="N169" s="233">
        <f>ROUND($L$169*$K$169,2)</f>
        <v>0</v>
      </c>
      <c r="O169" s="231"/>
      <c r="P169" s="231"/>
      <c r="Q169" s="231"/>
      <c r="R169" s="25"/>
      <c r="T169" s="147"/>
      <c r="U169" s="31" t="s">
        <v>43</v>
      </c>
      <c r="V169" s="24"/>
      <c r="W169" s="148">
        <f>$V$169*$K$169</f>
        <v>0</v>
      </c>
      <c r="X169" s="148">
        <v>0</v>
      </c>
      <c r="Y169" s="148">
        <f>$X$169*$K$169</f>
        <v>0</v>
      </c>
      <c r="Z169" s="148">
        <v>0</v>
      </c>
      <c r="AA169" s="149">
        <f>$Z$169*$K$169</f>
        <v>0</v>
      </c>
      <c r="AR169" s="6" t="s">
        <v>224</v>
      </c>
      <c r="AT169" s="6" t="s">
        <v>165</v>
      </c>
      <c r="AU169" s="6" t="s">
        <v>85</v>
      </c>
      <c r="AY169" s="6" t="s">
        <v>163</v>
      </c>
      <c r="BE169" s="93">
        <f>IF($U$169="základní",$N$169,0)</f>
        <v>0</v>
      </c>
      <c r="BF169" s="93">
        <f>IF($U$169="snížená",$N$169,0)</f>
        <v>0</v>
      </c>
      <c r="BG169" s="93">
        <f>IF($U$169="zákl. přenesená",$N$169,0)</f>
        <v>0</v>
      </c>
      <c r="BH169" s="93">
        <f>IF($U$169="sníž. přenesená",$N$169,0)</f>
        <v>0</v>
      </c>
      <c r="BI169" s="93">
        <f>IF($U$169="nulová",$N$169,0)</f>
        <v>0</v>
      </c>
      <c r="BJ169" s="6" t="s">
        <v>22</v>
      </c>
      <c r="BK169" s="93">
        <f>ROUND($L$169*$K$169,2)</f>
        <v>0</v>
      </c>
      <c r="BL169" s="6" t="s">
        <v>224</v>
      </c>
      <c r="BM169" s="6" t="s">
        <v>677</v>
      </c>
    </row>
    <row r="170" spans="2:65" s="6" customFormat="1" ht="15.75" customHeight="1">
      <c r="B170" s="23"/>
      <c r="C170" s="165" t="s">
        <v>406</v>
      </c>
      <c r="D170" s="165" t="s">
        <v>252</v>
      </c>
      <c r="E170" s="166" t="s">
        <v>327</v>
      </c>
      <c r="F170" s="238" t="s">
        <v>328</v>
      </c>
      <c r="G170" s="239"/>
      <c r="H170" s="239"/>
      <c r="I170" s="239"/>
      <c r="J170" s="167" t="s">
        <v>177</v>
      </c>
      <c r="K170" s="168">
        <v>140</v>
      </c>
      <c r="L170" s="240">
        <v>0</v>
      </c>
      <c r="M170" s="239"/>
      <c r="N170" s="241">
        <f>ROUND($L$170*$K$170,2)</f>
        <v>0</v>
      </c>
      <c r="O170" s="231"/>
      <c r="P170" s="231"/>
      <c r="Q170" s="231"/>
      <c r="R170" s="25"/>
      <c r="T170" s="147"/>
      <c r="U170" s="31" t="s">
        <v>43</v>
      </c>
      <c r="V170" s="24"/>
      <c r="W170" s="148">
        <f>$V$170*$K$170</f>
        <v>0</v>
      </c>
      <c r="X170" s="148">
        <v>0.000117</v>
      </c>
      <c r="Y170" s="148">
        <f>$X$170*$K$170</f>
        <v>0.01638</v>
      </c>
      <c r="Z170" s="148">
        <v>0</v>
      </c>
      <c r="AA170" s="149">
        <f>$Z$170*$K$170</f>
        <v>0</v>
      </c>
      <c r="AR170" s="6" t="s">
        <v>255</v>
      </c>
      <c r="AT170" s="6" t="s">
        <v>252</v>
      </c>
      <c r="AU170" s="6" t="s">
        <v>85</v>
      </c>
      <c r="AY170" s="6" t="s">
        <v>163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224</v>
      </c>
      <c r="BM170" s="6" t="s">
        <v>678</v>
      </c>
    </row>
    <row r="171" spans="2:65" s="6" customFormat="1" ht="15.75" customHeight="1">
      <c r="B171" s="23"/>
      <c r="C171" s="165" t="s">
        <v>398</v>
      </c>
      <c r="D171" s="165" t="s">
        <v>252</v>
      </c>
      <c r="E171" s="166" t="s">
        <v>331</v>
      </c>
      <c r="F171" s="238" t="s">
        <v>332</v>
      </c>
      <c r="G171" s="239"/>
      <c r="H171" s="239"/>
      <c r="I171" s="239"/>
      <c r="J171" s="167" t="s">
        <v>177</v>
      </c>
      <c r="K171" s="168">
        <v>320</v>
      </c>
      <c r="L171" s="240">
        <v>0</v>
      </c>
      <c r="M171" s="239"/>
      <c r="N171" s="241">
        <f>ROUND($L$171*$K$171,2)</f>
        <v>0</v>
      </c>
      <c r="O171" s="231"/>
      <c r="P171" s="231"/>
      <c r="Q171" s="231"/>
      <c r="R171" s="25"/>
      <c r="T171" s="147"/>
      <c r="U171" s="31" t="s">
        <v>43</v>
      </c>
      <c r="V171" s="24"/>
      <c r="W171" s="148">
        <f>$V$171*$K$171</f>
        <v>0</v>
      </c>
      <c r="X171" s="148">
        <v>0.000167</v>
      </c>
      <c r="Y171" s="148">
        <f>$X$171*$K$171</f>
        <v>0.05344</v>
      </c>
      <c r="Z171" s="148">
        <v>0</v>
      </c>
      <c r="AA171" s="149">
        <f>$Z$171*$K$171</f>
        <v>0</v>
      </c>
      <c r="AR171" s="6" t="s">
        <v>255</v>
      </c>
      <c r="AT171" s="6" t="s">
        <v>252</v>
      </c>
      <c r="AU171" s="6" t="s">
        <v>85</v>
      </c>
      <c r="AY171" s="6" t="s">
        <v>163</v>
      </c>
      <c r="BE171" s="93">
        <f>IF($U$171="základní",$N$171,0)</f>
        <v>0</v>
      </c>
      <c r="BF171" s="93">
        <f>IF($U$171="snížená",$N$171,0)</f>
        <v>0</v>
      </c>
      <c r="BG171" s="93">
        <f>IF($U$171="zákl. přenesená",$N$171,0)</f>
        <v>0</v>
      </c>
      <c r="BH171" s="93">
        <f>IF($U$171="sníž. přenesená",$N$171,0)</f>
        <v>0</v>
      </c>
      <c r="BI171" s="93">
        <f>IF($U$171="nulová",$N$171,0)</f>
        <v>0</v>
      </c>
      <c r="BJ171" s="6" t="s">
        <v>22</v>
      </c>
      <c r="BK171" s="93">
        <f>ROUND($L$171*$K$171,2)</f>
        <v>0</v>
      </c>
      <c r="BL171" s="6" t="s">
        <v>224</v>
      </c>
      <c r="BM171" s="6" t="s">
        <v>679</v>
      </c>
    </row>
    <row r="172" spans="2:63" s="132" customFormat="1" ht="30.75" customHeight="1">
      <c r="B172" s="133"/>
      <c r="C172" s="134"/>
      <c r="D172" s="142" t="s">
        <v>125</v>
      </c>
      <c r="E172" s="142"/>
      <c r="F172" s="142"/>
      <c r="G172" s="142"/>
      <c r="H172" s="142"/>
      <c r="I172" s="142"/>
      <c r="J172" s="142"/>
      <c r="K172" s="142"/>
      <c r="L172" s="142"/>
      <c r="M172" s="142"/>
      <c r="N172" s="246">
        <f>$BK$172</f>
        <v>0</v>
      </c>
      <c r="O172" s="245"/>
      <c r="P172" s="245"/>
      <c r="Q172" s="245"/>
      <c r="R172" s="136"/>
      <c r="T172" s="137"/>
      <c r="U172" s="134"/>
      <c r="V172" s="134"/>
      <c r="W172" s="138">
        <f>$W$173</f>
        <v>0</v>
      </c>
      <c r="X172" s="134"/>
      <c r="Y172" s="138">
        <f>$Y$173</f>
        <v>0</v>
      </c>
      <c r="Z172" s="134"/>
      <c r="AA172" s="139">
        <f>$AA$173</f>
        <v>0</v>
      </c>
      <c r="AR172" s="140" t="s">
        <v>85</v>
      </c>
      <c r="AT172" s="140" t="s">
        <v>77</v>
      </c>
      <c r="AU172" s="140" t="s">
        <v>22</v>
      </c>
      <c r="AY172" s="140" t="s">
        <v>163</v>
      </c>
      <c r="BK172" s="141">
        <f>$BK$173</f>
        <v>0</v>
      </c>
    </row>
    <row r="173" spans="2:65" s="6" customFormat="1" ht="27" customHeight="1">
      <c r="B173" s="23"/>
      <c r="C173" s="143" t="s">
        <v>394</v>
      </c>
      <c r="D173" s="143" t="s">
        <v>165</v>
      </c>
      <c r="E173" s="144" t="s">
        <v>335</v>
      </c>
      <c r="F173" s="230" t="s">
        <v>336</v>
      </c>
      <c r="G173" s="231"/>
      <c r="H173" s="231"/>
      <c r="I173" s="231"/>
      <c r="J173" s="145" t="s">
        <v>190</v>
      </c>
      <c r="K173" s="146">
        <v>70</v>
      </c>
      <c r="L173" s="232">
        <v>0</v>
      </c>
      <c r="M173" s="231"/>
      <c r="N173" s="233">
        <f>ROUND($L$173*$K$173,2)</f>
        <v>0</v>
      </c>
      <c r="O173" s="231"/>
      <c r="P173" s="231"/>
      <c r="Q173" s="231"/>
      <c r="R173" s="25"/>
      <c r="T173" s="147"/>
      <c r="U173" s="31" t="s">
        <v>43</v>
      </c>
      <c r="V173" s="24"/>
      <c r="W173" s="148">
        <f>$V$173*$K$173</f>
        <v>0</v>
      </c>
      <c r="X173" s="148">
        <v>0</v>
      </c>
      <c r="Y173" s="148">
        <f>$X$173*$K$173</f>
        <v>0</v>
      </c>
      <c r="Z173" s="148">
        <v>0</v>
      </c>
      <c r="AA173" s="149">
        <f>$Z$173*$K$173</f>
        <v>0</v>
      </c>
      <c r="AR173" s="6" t="s">
        <v>224</v>
      </c>
      <c r="AT173" s="6" t="s">
        <v>165</v>
      </c>
      <c r="AU173" s="6" t="s">
        <v>85</v>
      </c>
      <c r="AY173" s="6" t="s">
        <v>163</v>
      </c>
      <c r="BE173" s="93">
        <f>IF($U$173="základní",$N$173,0)</f>
        <v>0</v>
      </c>
      <c r="BF173" s="93">
        <f>IF($U$173="snížená",$N$173,0)</f>
        <v>0</v>
      </c>
      <c r="BG173" s="93">
        <f>IF($U$173="zákl. přenesená",$N$173,0)</f>
        <v>0</v>
      </c>
      <c r="BH173" s="93">
        <f>IF($U$173="sníž. přenesená",$N$173,0)</f>
        <v>0</v>
      </c>
      <c r="BI173" s="93">
        <f>IF($U$173="nulová",$N$173,0)</f>
        <v>0</v>
      </c>
      <c r="BJ173" s="6" t="s">
        <v>22</v>
      </c>
      <c r="BK173" s="93">
        <f>ROUND($L$173*$K$173,2)</f>
        <v>0</v>
      </c>
      <c r="BL173" s="6" t="s">
        <v>224</v>
      </c>
      <c r="BM173" s="6" t="s">
        <v>680</v>
      </c>
    </row>
    <row r="174" spans="2:63" s="132" customFormat="1" ht="30.75" customHeight="1">
      <c r="B174" s="133"/>
      <c r="C174" s="134"/>
      <c r="D174" s="142" t="s">
        <v>126</v>
      </c>
      <c r="E174" s="142"/>
      <c r="F174" s="142"/>
      <c r="G174" s="142"/>
      <c r="H174" s="142"/>
      <c r="I174" s="142"/>
      <c r="J174" s="142"/>
      <c r="K174" s="142"/>
      <c r="L174" s="142"/>
      <c r="M174" s="142"/>
      <c r="N174" s="246">
        <f>$BK$174</f>
        <v>0</v>
      </c>
      <c r="O174" s="245"/>
      <c r="P174" s="245"/>
      <c r="Q174" s="245"/>
      <c r="R174" s="136"/>
      <c r="T174" s="137"/>
      <c r="U174" s="134"/>
      <c r="V174" s="134"/>
      <c r="W174" s="138">
        <f>SUM($W$175:$W$179)</f>
        <v>0</v>
      </c>
      <c r="X174" s="134"/>
      <c r="Y174" s="138">
        <f>SUM($Y$175:$Y$179)</f>
        <v>0.0031</v>
      </c>
      <c r="Z174" s="134"/>
      <c r="AA174" s="139">
        <f>SUM($AA$175:$AA$179)</f>
        <v>0</v>
      </c>
      <c r="AR174" s="140" t="s">
        <v>85</v>
      </c>
      <c r="AT174" s="140" t="s">
        <v>77</v>
      </c>
      <c r="AU174" s="140" t="s">
        <v>22</v>
      </c>
      <c r="AY174" s="140" t="s">
        <v>163</v>
      </c>
      <c r="BK174" s="141">
        <f>SUM($BK$175:$BK$179)</f>
        <v>0</v>
      </c>
    </row>
    <row r="175" spans="2:65" s="6" customFormat="1" ht="27" customHeight="1">
      <c r="B175" s="23"/>
      <c r="C175" s="143" t="s">
        <v>402</v>
      </c>
      <c r="D175" s="143" t="s">
        <v>165</v>
      </c>
      <c r="E175" s="144" t="s">
        <v>339</v>
      </c>
      <c r="F175" s="230" t="s">
        <v>340</v>
      </c>
      <c r="G175" s="231"/>
      <c r="H175" s="231"/>
      <c r="I175" s="231"/>
      <c r="J175" s="145" t="s">
        <v>190</v>
      </c>
      <c r="K175" s="146">
        <v>2</v>
      </c>
      <c r="L175" s="232">
        <v>0</v>
      </c>
      <c r="M175" s="231"/>
      <c r="N175" s="233">
        <f>ROUND($L$175*$K$175,2)</f>
        <v>0</v>
      </c>
      <c r="O175" s="231"/>
      <c r="P175" s="231"/>
      <c r="Q175" s="231"/>
      <c r="R175" s="25"/>
      <c r="T175" s="147"/>
      <c r="U175" s="31" t="s">
        <v>43</v>
      </c>
      <c r="V175" s="24"/>
      <c r="W175" s="148">
        <f>$V$175*$K$175</f>
        <v>0</v>
      </c>
      <c r="X175" s="148">
        <v>0</v>
      </c>
      <c r="Y175" s="148">
        <f>$X$175*$K$175</f>
        <v>0</v>
      </c>
      <c r="Z175" s="148">
        <v>0</v>
      </c>
      <c r="AA175" s="149">
        <f>$Z$175*$K$175</f>
        <v>0</v>
      </c>
      <c r="AR175" s="6" t="s">
        <v>224</v>
      </c>
      <c r="AT175" s="6" t="s">
        <v>165</v>
      </c>
      <c r="AU175" s="6" t="s">
        <v>85</v>
      </c>
      <c r="AY175" s="6" t="s">
        <v>163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ROUND($L$175*$K$175,2)</f>
        <v>0</v>
      </c>
      <c r="BL175" s="6" t="s">
        <v>224</v>
      </c>
      <c r="BM175" s="6" t="s">
        <v>681</v>
      </c>
    </row>
    <row r="176" spans="2:65" s="6" customFormat="1" ht="15.75" customHeight="1">
      <c r="B176" s="23"/>
      <c r="C176" s="165" t="s">
        <v>410</v>
      </c>
      <c r="D176" s="165" t="s">
        <v>252</v>
      </c>
      <c r="E176" s="166" t="s">
        <v>343</v>
      </c>
      <c r="F176" s="238" t="s">
        <v>344</v>
      </c>
      <c r="G176" s="239"/>
      <c r="H176" s="239"/>
      <c r="I176" s="239"/>
      <c r="J176" s="167" t="s">
        <v>190</v>
      </c>
      <c r="K176" s="168">
        <v>2</v>
      </c>
      <c r="L176" s="240">
        <v>0</v>
      </c>
      <c r="M176" s="239"/>
      <c r="N176" s="241">
        <f>ROUND($L$176*$K$176,2)</f>
        <v>0</v>
      </c>
      <c r="O176" s="231"/>
      <c r="P176" s="231"/>
      <c r="Q176" s="231"/>
      <c r="R176" s="25"/>
      <c r="T176" s="147"/>
      <c r="U176" s="31" t="s">
        <v>43</v>
      </c>
      <c r="V176" s="24"/>
      <c r="W176" s="148">
        <f>$V$176*$K$176</f>
        <v>0</v>
      </c>
      <c r="X176" s="148">
        <v>5E-05</v>
      </c>
      <c r="Y176" s="148">
        <f>$X$176*$K$176</f>
        <v>0.0001</v>
      </c>
      <c r="Z176" s="148">
        <v>0</v>
      </c>
      <c r="AA176" s="149">
        <f>$Z$176*$K$176</f>
        <v>0</v>
      </c>
      <c r="AR176" s="6" t="s">
        <v>255</v>
      </c>
      <c r="AT176" s="6" t="s">
        <v>252</v>
      </c>
      <c r="AU176" s="6" t="s">
        <v>85</v>
      </c>
      <c r="AY176" s="6" t="s">
        <v>163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ROUND($L$176*$K$176,2)</f>
        <v>0</v>
      </c>
      <c r="BL176" s="6" t="s">
        <v>224</v>
      </c>
      <c r="BM176" s="6" t="s">
        <v>682</v>
      </c>
    </row>
    <row r="177" spans="2:65" s="6" customFormat="1" ht="15.75" customHeight="1">
      <c r="B177" s="23"/>
      <c r="C177" s="143" t="s">
        <v>27</v>
      </c>
      <c r="D177" s="143" t="s">
        <v>165</v>
      </c>
      <c r="E177" s="144" t="s">
        <v>355</v>
      </c>
      <c r="F177" s="230" t="s">
        <v>356</v>
      </c>
      <c r="G177" s="231"/>
      <c r="H177" s="231"/>
      <c r="I177" s="231"/>
      <c r="J177" s="145" t="s">
        <v>190</v>
      </c>
      <c r="K177" s="146">
        <v>50</v>
      </c>
      <c r="L177" s="232">
        <v>0</v>
      </c>
      <c r="M177" s="231"/>
      <c r="N177" s="233">
        <f>ROUND($L$177*$K$177,2)</f>
        <v>0</v>
      </c>
      <c r="O177" s="231"/>
      <c r="P177" s="231"/>
      <c r="Q177" s="231"/>
      <c r="R177" s="25"/>
      <c r="T177" s="147"/>
      <c r="U177" s="31" t="s">
        <v>43</v>
      </c>
      <c r="V177" s="24"/>
      <c r="W177" s="148">
        <f>$V$177*$K$177</f>
        <v>0</v>
      </c>
      <c r="X177" s="148">
        <v>0</v>
      </c>
      <c r="Y177" s="148">
        <f>$X$177*$K$177</f>
        <v>0</v>
      </c>
      <c r="Z177" s="148">
        <v>0</v>
      </c>
      <c r="AA177" s="149">
        <f>$Z$177*$K$177</f>
        <v>0</v>
      </c>
      <c r="AR177" s="6" t="s">
        <v>224</v>
      </c>
      <c r="AT177" s="6" t="s">
        <v>165</v>
      </c>
      <c r="AU177" s="6" t="s">
        <v>85</v>
      </c>
      <c r="AY177" s="6" t="s">
        <v>163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ROUND($L$177*$K$177,2)</f>
        <v>0</v>
      </c>
      <c r="BL177" s="6" t="s">
        <v>224</v>
      </c>
      <c r="BM177" s="6" t="s">
        <v>683</v>
      </c>
    </row>
    <row r="178" spans="2:65" s="6" customFormat="1" ht="15.75" customHeight="1">
      <c r="B178" s="23"/>
      <c r="C178" s="165" t="s">
        <v>416</v>
      </c>
      <c r="D178" s="165" t="s">
        <v>252</v>
      </c>
      <c r="E178" s="166" t="s">
        <v>359</v>
      </c>
      <c r="F178" s="238" t="s">
        <v>588</v>
      </c>
      <c r="G178" s="239"/>
      <c r="H178" s="239"/>
      <c r="I178" s="239"/>
      <c r="J178" s="167" t="s">
        <v>190</v>
      </c>
      <c r="K178" s="168">
        <v>50</v>
      </c>
      <c r="L178" s="240">
        <v>0</v>
      </c>
      <c r="M178" s="239"/>
      <c r="N178" s="241">
        <f>ROUND($L$178*$K$178,2)</f>
        <v>0</v>
      </c>
      <c r="O178" s="231"/>
      <c r="P178" s="231"/>
      <c r="Q178" s="231"/>
      <c r="R178" s="25"/>
      <c r="T178" s="147"/>
      <c r="U178" s="31" t="s">
        <v>43</v>
      </c>
      <c r="V178" s="24"/>
      <c r="W178" s="148">
        <f>$V$178*$K$178</f>
        <v>0</v>
      </c>
      <c r="X178" s="148">
        <v>6E-05</v>
      </c>
      <c r="Y178" s="148">
        <f>$X$178*$K$178</f>
        <v>0.003</v>
      </c>
      <c r="Z178" s="148">
        <v>0</v>
      </c>
      <c r="AA178" s="149">
        <f>$Z$178*$K$178</f>
        <v>0</v>
      </c>
      <c r="AR178" s="6" t="s">
        <v>255</v>
      </c>
      <c r="AT178" s="6" t="s">
        <v>252</v>
      </c>
      <c r="AU178" s="6" t="s">
        <v>85</v>
      </c>
      <c r="AY178" s="6" t="s">
        <v>163</v>
      </c>
      <c r="BE178" s="93">
        <f>IF($U$178="základní",$N$178,0)</f>
        <v>0</v>
      </c>
      <c r="BF178" s="93">
        <f>IF($U$178="snížená",$N$178,0)</f>
        <v>0</v>
      </c>
      <c r="BG178" s="93">
        <f>IF($U$178="zákl. přenesená",$N$178,0)</f>
        <v>0</v>
      </c>
      <c r="BH178" s="93">
        <f>IF($U$178="sníž. přenesená",$N$178,0)</f>
        <v>0</v>
      </c>
      <c r="BI178" s="93">
        <f>IF($U$178="nulová",$N$178,0)</f>
        <v>0</v>
      </c>
      <c r="BJ178" s="6" t="s">
        <v>22</v>
      </c>
      <c r="BK178" s="93">
        <f>ROUND($L$178*$K$178,2)</f>
        <v>0</v>
      </c>
      <c r="BL178" s="6" t="s">
        <v>224</v>
      </c>
      <c r="BM178" s="6" t="s">
        <v>684</v>
      </c>
    </row>
    <row r="179" spans="2:65" s="6" customFormat="1" ht="15.75" customHeight="1">
      <c r="B179" s="23"/>
      <c r="C179" s="143" t="s">
        <v>420</v>
      </c>
      <c r="D179" s="143" t="s">
        <v>165</v>
      </c>
      <c r="E179" s="144" t="s">
        <v>371</v>
      </c>
      <c r="F179" s="230" t="s">
        <v>372</v>
      </c>
      <c r="G179" s="231"/>
      <c r="H179" s="231"/>
      <c r="I179" s="231"/>
      <c r="J179" s="145" t="s">
        <v>292</v>
      </c>
      <c r="K179" s="146">
        <v>1</v>
      </c>
      <c r="L179" s="232">
        <v>0</v>
      </c>
      <c r="M179" s="231"/>
      <c r="N179" s="233">
        <f>ROUND($L$179*$K$179,2)</f>
        <v>0</v>
      </c>
      <c r="O179" s="231"/>
      <c r="P179" s="231"/>
      <c r="Q179" s="231"/>
      <c r="R179" s="25"/>
      <c r="T179" s="147"/>
      <c r="U179" s="31" t="s">
        <v>43</v>
      </c>
      <c r="V179" s="24"/>
      <c r="W179" s="148">
        <f>$V$179*$K$179</f>
        <v>0</v>
      </c>
      <c r="X179" s="148">
        <v>0</v>
      </c>
      <c r="Y179" s="148">
        <f>$X$179*$K$179</f>
        <v>0</v>
      </c>
      <c r="Z179" s="148">
        <v>0</v>
      </c>
      <c r="AA179" s="149">
        <f>$Z$179*$K$179</f>
        <v>0</v>
      </c>
      <c r="AR179" s="6" t="s">
        <v>224</v>
      </c>
      <c r="AT179" s="6" t="s">
        <v>165</v>
      </c>
      <c r="AU179" s="6" t="s">
        <v>85</v>
      </c>
      <c r="AY179" s="6" t="s">
        <v>163</v>
      </c>
      <c r="BE179" s="93">
        <f>IF($U$179="základní",$N$179,0)</f>
        <v>0</v>
      </c>
      <c r="BF179" s="93">
        <f>IF($U$179="snížená",$N$179,0)</f>
        <v>0</v>
      </c>
      <c r="BG179" s="93">
        <f>IF($U$179="zákl. přenesená",$N$179,0)</f>
        <v>0</v>
      </c>
      <c r="BH179" s="93">
        <f>IF($U$179="sníž. přenesená",$N$179,0)</f>
        <v>0</v>
      </c>
      <c r="BI179" s="93">
        <f>IF($U$179="nulová",$N$179,0)</f>
        <v>0</v>
      </c>
      <c r="BJ179" s="6" t="s">
        <v>22</v>
      </c>
      <c r="BK179" s="93">
        <f>ROUND($L$179*$K$179,2)</f>
        <v>0</v>
      </c>
      <c r="BL179" s="6" t="s">
        <v>224</v>
      </c>
      <c r="BM179" s="6" t="s">
        <v>685</v>
      </c>
    </row>
    <row r="180" spans="2:63" s="132" customFormat="1" ht="30.75" customHeight="1">
      <c r="B180" s="133"/>
      <c r="C180" s="134"/>
      <c r="D180" s="142" t="s">
        <v>127</v>
      </c>
      <c r="E180" s="142"/>
      <c r="F180" s="142"/>
      <c r="G180" s="142"/>
      <c r="H180" s="142"/>
      <c r="I180" s="142"/>
      <c r="J180" s="142"/>
      <c r="K180" s="142"/>
      <c r="L180" s="142"/>
      <c r="M180" s="142"/>
      <c r="N180" s="246">
        <f>$BK$180</f>
        <v>0</v>
      </c>
      <c r="O180" s="245"/>
      <c r="P180" s="245"/>
      <c r="Q180" s="245"/>
      <c r="R180" s="136"/>
      <c r="T180" s="137"/>
      <c r="U180" s="134"/>
      <c r="V180" s="134"/>
      <c r="W180" s="138">
        <f>SUM($W$181:$W$182)</f>
        <v>0</v>
      </c>
      <c r="X180" s="134"/>
      <c r="Y180" s="138">
        <f>SUM($Y$181:$Y$182)</f>
        <v>0.015</v>
      </c>
      <c r="Z180" s="134"/>
      <c r="AA180" s="139">
        <f>SUM($AA$181:$AA$182)</f>
        <v>0</v>
      </c>
      <c r="AR180" s="140" t="s">
        <v>85</v>
      </c>
      <c r="AT180" s="140" t="s">
        <v>77</v>
      </c>
      <c r="AU180" s="140" t="s">
        <v>22</v>
      </c>
      <c r="AY180" s="140" t="s">
        <v>163</v>
      </c>
      <c r="BK180" s="141">
        <f>SUM($BK$181:$BK$182)</f>
        <v>0</v>
      </c>
    </row>
    <row r="181" spans="2:65" s="6" customFormat="1" ht="15.75" customHeight="1">
      <c r="B181" s="23"/>
      <c r="C181" s="143" t="s">
        <v>424</v>
      </c>
      <c r="D181" s="143" t="s">
        <v>165</v>
      </c>
      <c r="E181" s="144" t="s">
        <v>375</v>
      </c>
      <c r="F181" s="230" t="s">
        <v>376</v>
      </c>
      <c r="G181" s="231"/>
      <c r="H181" s="231"/>
      <c r="I181" s="231"/>
      <c r="J181" s="145" t="s">
        <v>190</v>
      </c>
      <c r="K181" s="146">
        <v>6</v>
      </c>
      <c r="L181" s="232">
        <v>0</v>
      </c>
      <c r="M181" s="231"/>
      <c r="N181" s="233">
        <f>ROUND($L$181*$K$181,2)</f>
        <v>0</v>
      </c>
      <c r="O181" s="231"/>
      <c r="P181" s="231"/>
      <c r="Q181" s="231"/>
      <c r="R181" s="25"/>
      <c r="T181" s="147"/>
      <c r="U181" s="31" t="s">
        <v>43</v>
      </c>
      <c r="V181" s="24"/>
      <c r="W181" s="148">
        <f>$V$181*$K$181</f>
        <v>0</v>
      </c>
      <c r="X181" s="148">
        <v>0</v>
      </c>
      <c r="Y181" s="148">
        <f>$X$181*$K$181</f>
        <v>0</v>
      </c>
      <c r="Z181" s="148">
        <v>0</v>
      </c>
      <c r="AA181" s="149">
        <f>$Z$181*$K$181</f>
        <v>0</v>
      </c>
      <c r="AR181" s="6" t="s">
        <v>224</v>
      </c>
      <c r="AT181" s="6" t="s">
        <v>165</v>
      </c>
      <c r="AU181" s="6" t="s">
        <v>85</v>
      </c>
      <c r="AY181" s="6" t="s">
        <v>163</v>
      </c>
      <c r="BE181" s="93">
        <f>IF($U$181="základní",$N$181,0)</f>
        <v>0</v>
      </c>
      <c r="BF181" s="93">
        <f>IF($U$181="snížená",$N$181,0)</f>
        <v>0</v>
      </c>
      <c r="BG181" s="93">
        <f>IF($U$181="zákl. přenesená",$N$181,0)</f>
        <v>0</v>
      </c>
      <c r="BH181" s="93">
        <f>IF($U$181="sníž. přenesená",$N$181,0)</f>
        <v>0</v>
      </c>
      <c r="BI181" s="93">
        <f>IF($U$181="nulová",$N$181,0)</f>
        <v>0</v>
      </c>
      <c r="BJ181" s="6" t="s">
        <v>22</v>
      </c>
      <c r="BK181" s="93">
        <f>ROUND($L$181*$K$181,2)</f>
        <v>0</v>
      </c>
      <c r="BL181" s="6" t="s">
        <v>224</v>
      </c>
      <c r="BM181" s="6" t="s">
        <v>686</v>
      </c>
    </row>
    <row r="182" spans="2:65" s="6" customFormat="1" ht="15.75" customHeight="1">
      <c r="B182" s="23"/>
      <c r="C182" s="165" t="s">
        <v>434</v>
      </c>
      <c r="D182" s="165" t="s">
        <v>252</v>
      </c>
      <c r="E182" s="166" t="s">
        <v>379</v>
      </c>
      <c r="F182" s="238" t="s">
        <v>380</v>
      </c>
      <c r="G182" s="239"/>
      <c r="H182" s="239"/>
      <c r="I182" s="239"/>
      <c r="J182" s="167" t="s">
        <v>190</v>
      </c>
      <c r="K182" s="168">
        <v>6</v>
      </c>
      <c r="L182" s="240">
        <v>0</v>
      </c>
      <c r="M182" s="239"/>
      <c r="N182" s="241">
        <f>ROUND($L$182*$K$182,2)</f>
        <v>0</v>
      </c>
      <c r="O182" s="231"/>
      <c r="P182" s="231"/>
      <c r="Q182" s="231"/>
      <c r="R182" s="25"/>
      <c r="T182" s="147"/>
      <c r="U182" s="31" t="s">
        <v>43</v>
      </c>
      <c r="V182" s="24"/>
      <c r="W182" s="148">
        <f>$V$182*$K$182</f>
        <v>0</v>
      </c>
      <c r="X182" s="148">
        <v>0.0025</v>
      </c>
      <c r="Y182" s="148">
        <f>$X$182*$K$182</f>
        <v>0.015</v>
      </c>
      <c r="Z182" s="148">
        <v>0</v>
      </c>
      <c r="AA182" s="149">
        <f>$Z$182*$K$182</f>
        <v>0</v>
      </c>
      <c r="AR182" s="6" t="s">
        <v>255</v>
      </c>
      <c r="AT182" s="6" t="s">
        <v>252</v>
      </c>
      <c r="AU182" s="6" t="s">
        <v>85</v>
      </c>
      <c r="AY182" s="6" t="s">
        <v>163</v>
      </c>
      <c r="BE182" s="93">
        <f>IF($U$182="základní",$N$182,0)</f>
        <v>0</v>
      </c>
      <c r="BF182" s="93">
        <f>IF($U$182="snížená",$N$182,0)</f>
        <v>0</v>
      </c>
      <c r="BG182" s="93">
        <f>IF($U$182="zákl. přenesená",$N$182,0)</f>
        <v>0</v>
      </c>
      <c r="BH182" s="93">
        <f>IF($U$182="sníž. přenesená",$N$182,0)</f>
        <v>0</v>
      </c>
      <c r="BI182" s="93">
        <f>IF($U$182="nulová",$N$182,0)</f>
        <v>0</v>
      </c>
      <c r="BJ182" s="6" t="s">
        <v>22</v>
      </c>
      <c r="BK182" s="93">
        <f>ROUND($L$182*$K$182,2)</f>
        <v>0</v>
      </c>
      <c r="BL182" s="6" t="s">
        <v>224</v>
      </c>
      <c r="BM182" s="6" t="s">
        <v>687</v>
      </c>
    </row>
    <row r="183" spans="2:63" s="132" customFormat="1" ht="30.75" customHeight="1">
      <c r="B183" s="133"/>
      <c r="C183" s="134"/>
      <c r="D183" s="142" t="s">
        <v>129</v>
      </c>
      <c r="E183" s="142"/>
      <c r="F183" s="142"/>
      <c r="G183" s="142"/>
      <c r="H183" s="142"/>
      <c r="I183" s="142"/>
      <c r="J183" s="142"/>
      <c r="K183" s="142"/>
      <c r="L183" s="142"/>
      <c r="M183" s="142"/>
      <c r="N183" s="246">
        <f>$BK$183</f>
        <v>0</v>
      </c>
      <c r="O183" s="245"/>
      <c r="P183" s="245"/>
      <c r="Q183" s="245"/>
      <c r="R183" s="136"/>
      <c r="T183" s="137"/>
      <c r="U183" s="134"/>
      <c r="V183" s="134"/>
      <c r="W183" s="138">
        <f>SUM($W$184:$W$193)</f>
        <v>0</v>
      </c>
      <c r="X183" s="134"/>
      <c r="Y183" s="138">
        <f>SUM($Y$184:$Y$193)</f>
        <v>0.5935502500000001</v>
      </c>
      <c r="Z183" s="134"/>
      <c r="AA183" s="139">
        <f>SUM($AA$184:$AA$193)</f>
        <v>0.11535000000000001</v>
      </c>
      <c r="AR183" s="140" t="s">
        <v>85</v>
      </c>
      <c r="AT183" s="140" t="s">
        <v>77</v>
      </c>
      <c r="AU183" s="140" t="s">
        <v>22</v>
      </c>
      <c r="AY183" s="140" t="s">
        <v>163</v>
      </c>
      <c r="BK183" s="141">
        <f>SUM($BK$184:$BK$193)</f>
        <v>0</v>
      </c>
    </row>
    <row r="184" spans="2:65" s="6" customFormat="1" ht="27" customHeight="1">
      <c r="B184" s="23"/>
      <c r="C184" s="143" t="s">
        <v>255</v>
      </c>
      <c r="D184" s="143" t="s">
        <v>165</v>
      </c>
      <c r="E184" s="144" t="s">
        <v>688</v>
      </c>
      <c r="F184" s="230" t="s">
        <v>689</v>
      </c>
      <c r="G184" s="231"/>
      <c r="H184" s="231"/>
      <c r="I184" s="231"/>
      <c r="J184" s="145" t="s">
        <v>168</v>
      </c>
      <c r="K184" s="146">
        <v>38.45</v>
      </c>
      <c r="L184" s="232">
        <v>0</v>
      </c>
      <c r="M184" s="231"/>
      <c r="N184" s="233">
        <f>ROUND($L$184*$K$184,2)</f>
        <v>0</v>
      </c>
      <c r="O184" s="231"/>
      <c r="P184" s="231"/>
      <c r="Q184" s="231"/>
      <c r="R184" s="25"/>
      <c r="T184" s="147"/>
      <c r="U184" s="31" t="s">
        <v>43</v>
      </c>
      <c r="V184" s="24"/>
      <c r="W184" s="148">
        <f>$V$184*$K$184</f>
        <v>0</v>
      </c>
      <c r="X184" s="148">
        <v>0</v>
      </c>
      <c r="Y184" s="148">
        <f>$X$184*$K$184</f>
        <v>0</v>
      </c>
      <c r="Z184" s="148">
        <v>0</v>
      </c>
      <c r="AA184" s="149">
        <f>$Z$184*$K$184</f>
        <v>0</v>
      </c>
      <c r="AR184" s="6" t="s">
        <v>224</v>
      </c>
      <c r="AT184" s="6" t="s">
        <v>165</v>
      </c>
      <c r="AU184" s="6" t="s">
        <v>85</v>
      </c>
      <c r="AY184" s="6" t="s">
        <v>163</v>
      </c>
      <c r="BE184" s="93">
        <f>IF($U$184="základní",$N$184,0)</f>
        <v>0</v>
      </c>
      <c r="BF184" s="93">
        <f>IF($U$184="snížená",$N$184,0)</f>
        <v>0</v>
      </c>
      <c r="BG184" s="93">
        <f>IF($U$184="zákl. přenesená",$N$184,0)</f>
        <v>0</v>
      </c>
      <c r="BH184" s="93">
        <f>IF($U$184="sníž. přenesená",$N$184,0)</f>
        <v>0</v>
      </c>
      <c r="BI184" s="93">
        <f>IF($U$184="nulová",$N$184,0)</f>
        <v>0</v>
      </c>
      <c r="BJ184" s="6" t="s">
        <v>22</v>
      </c>
      <c r="BK184" s="93">
        <f>ROUND($L$184*$K$184,2)</f>
        <v>0</v>
      </c>
      <c r="BL184" s="6" t="s">
        <v>224</v>
      </c>
      <c r="BM184" s="6" t="s">
        <v>690</v>
      </c>
    </row>
    <row r="185" spans="2:65" s="6" customFormat="1" ht="15.75" customHeight="1">
      <c r="B185" s="23"/>
      <c r="C185" s="143" t="s">
        <v>461</v>
      </c>
      <c r="D185" s="143" t="s">
        <v>165</v>
      </c>
      <c r="E185" s="144" t="s">
        <v>691</v>
      </c>
      <c r="F185" s="230" t="s">
        <v>692</v>
      </c>
      <c r="G185" s="231"/>
      <c r="H185" s="231"/>
      <c r="I185" s="231"/>
      <c r="J185" s="145" t="s">
        <v>168</v>
      </c>
      <c r="K185" s="146">
        <v>38.45</v>
      </c>
      <c r="L185" s="232">
        <v>0</v>
      </c>
      <c r="M185" s="231"/>
      <c r="N185" s="233">
        <f>ROUND($L$185*$K$185,2)</f>
        <v>0</v>
      </c>
      <c r="O185" s="231"/>
      <c r="P185" s="231"/>
      <c r="Q185" s="231"/>
      <c r="R185" s="25"/>
      <c r="T185" s="147"/>
      <c r="U185" s="31" t="s">
        <v>43</v>
      </c>
      <c r="V185" s="24"/>
      <c r="W185" s="148">
        <f>$V$185*$K$185</f>
        <v>0</v>
      </c>
      <c r="X185" s="148">
        <v>0</v>
      </c>
      <c r="Y185" s="148">
        <f>$X$185*$K$185</f>
        <v>0</v>
      </c>
      <c r="Z185" s="148">
        <v>0</v>
      </c>
      <c r="AA185" s="149">
        <f>$Z$185*$K$185</f>
        <v>0</v>
      </c>
      <c r="AR185" s="6" t="s">
        <v>224</v>
      </c>
      <c r="AT185" s="6" t="s">
        <v>165</v>
      </c>
      <c r="AU185" s="6" t="s">
        <v>85</v>
      </c>
      <c r="AY185" s="6" t="s">
        <v>163</v>
      </c>
      <c r="BE185" s="93">
        <f>IF($U$185="základní",$N$185,0)</f>
        <v>0</v>
      </c>
      <c r="BF185" s="93">
        <f>IF($U$185="snížená",$N$185,0)</f>
        <v>0</v>
      </c>
      <c r="BG185" s="93">
        <f>IF($U$185="zákl. přenesená",$N$185,0)</f>
        <v>0</v>
      </c>
      <c r="BH185" s="93">
        <f>IF($U$185="sníž. přenesená",$N$185,0)</f>
        <v>0</v>
      </c>
      <c r="BI185" s="93">
        <f>IF($U$185="nulová",$N$185,0)</f>
        <v>0</v>
      </c>
      <c r="BJ185" s="6" t="s">
        <v>22</v>
      </c>
      <c r="BK185" s="93">
        <f>ROUND($L$185*$K$185,2)</f>
        <v>0</v>
      </c>
      <c r="BL185" s="6" t="s">
        <v>224</v>
      </c>
      <c r="BM185" s="6" t="s">
        <v>693</v>
      </c>
    </row>
    <row r="186" spans="2:65" s="6" customFormat="1" ht="27" customHeight="1">
      <c r="B186" s="23"/>
      <c r="C186" s="143" t="s">
        <v>465</v>
      </c>
      <c r="D186" s="143" t="s">
        <v>165</v>
      </c>
      <c r="E186" s="144" t="s">
        <v>694</v>
      </c>
      <c r="F186" s="230" t="s">
        <v>695</v>
      </c>
      <c r="G186" s="231"/>
      <c r="H186" s="231"/>
      <c r="I186" s="231"/>
      <c r="J186" s="145" t="s">
        <v>168</v>
      </c>
      <c r="K186" s="146">
        <v>38.45</v>
      </c>
      <c r="L186" s="232">
        <v>0</v>
      </c>
      <c r="M186" s="231"/>
      <c r="N186" s="233">
        <f>ROUND($L$186*$K$186,2)</f>
        <v>0</v>
      </c>
      <c r="O186" s="231"/>
      <c r="P186" s="231"/>
      <c r="Q186" s="231"/>
      <c r="R186" s="25"/>
      <c r="T186" s="147"/>
      <c r="U186" s="31" t="s">
        <v>43</v>
      </c>
      <c r="V186" s="24"/>
      <c r="W186" s="148">
        <f>$V$186*$K$186</f>
        <v>0</v>
      </c>
      <c r="X186" s="148">
        <v>3E-05</v>
      </c>
      <c r="Y186" s="148">
        <f>$X$186*$K$186</f>
        <v>0.0011535</v>
      </c>
      <c r="Z186" s="148">
        <v>0</v>
      </c>
      <c r="AA186" s="149">
        <f>$Z$186*$K$186</f>
        <v>0</v>
      </c>
      <c r="AR186" s="6" t="s">
        <v>224</v>
      </c>
      <c r="AT186" s="6" t="s">
        <v>165</v>
      </c>
      <c r="AU186" s="6" t="s">
        <v>85</v>
      </c>
      <c r="AY186" s="6" t="s">
        <v>163</v>
      </c>
      <c r="BE186" s="93">
        <f>IF($U$186="základní",$N$186,0)</f>
        <v>0</v>
      </c>
      <c r="BF186" s="93">
        <f>IF($U$186="snížená",$N$186,0)</f>
        <v>0</v>
      </c>
      <c r="BG186" s="93">
        <f>IF($U$186="zákl. přenesená",$N$186,0)</f>
        <v>0</v>
      </c>
      <c r="BH186" s="93">
        <f>IF($U$186="sníž. přenesená",$N$186,0)</f>
        <v>0</v>
      </c>
      <c r="BI186" s="93">
        <f>IF($U$186="nulová",$N$186,0)</f>
        <v>0</v>
      </c>
      <c r="BJ186" s="6" t="s">
        <v>22</v>
      </c>
      <c r="BK186" s="93">
        <f>ROUND($L$186*$K$186,2)</f>
        <v>0</v>
      </c>
      <c r="BL186" s="6" t="s">
        <v>224</v>
      </c>
      <c r="BM186" s="6" t="s">
        <v>696</v>
      </c>
    </row>
    <row r="187" spans="2:65" s="6" customFormat="1" ht="27" customHeight="1">
      <c r="B187" s="23"/>
      <c r="C187" s="143" t="s">
        <v>469</v>
      </c>
      <c r="D187" s="143" t="s">
        <v>165</v>
      </c>
      <c r="E187" s="144" t="s">
        <v>697</v>
      </c>
      <c r="F187" s="230" t="s">
        <v>698</v>
      </c>
      <c r="G187" s="231"/>
      <c r="H187" s="231"/>
      <c r="I187" s="231"/>
      <c r="J187" s="145" t="s">
        <v>168</v>
      </c>
      <c r="K187" s="146">
        <v>38.45</v>
      </c>
      <c r="L187" s="232">
        <v>0</v>
      </c>
      <c r="M187" s="231"/>
      <c r="N187" s="233">
        <f>ROUND($L$187*$K$187,2)</f>
        <v>0</v>
      </c>
      <c r="O187" s="231"/>
      <c r="P187" s="231"/>
      <c r="Q187" s="231"/>
      <c r="R187" s="25"/>
      <c r="T187" s="147"/>
      <c r="U187" s="31" t="s">
        <v>43</v>
      </c>
      <c r="V187" s="24"/>
      <c r="W187" s="148">
        <f>$V$187*$K$187</f>
        <v>0</v>
      </c>
      <c r="X187" s="148">
        <v>0.012</v>
      </c>
      <c r="Y187" s="148">
        <f>$X$187*$K$187</f>
        <v>0.46140000000000003</v>
      </c>
      <c r="Z187" s="148">
        <v>0</v>
      </c>
      <c r="AA187" s="149">
        <f>$Z$187*$K$187</f>
        <v>0</v>
      </c>
      <c r="AR187" s="6" t="s">
        <v>224</v>
      </c>
      <c r="AT187" s="6" t="s">
        <v>165</v>
      </c>
      <c r="AU187" s="6" t="s">
        <v>85</v>
      </c>
      <c r="AY187" s="6" t="s">
        <v>163</v>
      </c>
      <c r="BE187" s="93">
        <f>IF($U$187="základní",$N$187,0)</f>
        <v>0</v>
      </c>
      <c r="BF187" s="93">
        <f>IF($U$187="snížená",$N$187,0)</f>
        <v>0</v>
      </c>
      <c r="BG187" s="93">
        <f>IF($U$187="zákl. přenesená",$N$187,0)</f>
        <v>0</v>
      </c>
      <c r="BH187" s="93">
        <f>IF($U$187="sníž. přenesená",$N$187,0)</f>
        <v>0</v>
      </c>
      <c r="BI187" s="93">
        <f>IF($U$187="nulová",$N$187,0)</f>
        <v>0</v>
      </c>
      <c r="BJ187" s="6" t="s">
        <v>22</v>
      </c>
      <c r="BK187" s="93">
        <f>ROUND($L$187*$K$187,2)</f>
        <v>0</v>
      </c>
      <c r="BL187" s="6" t="s">
        <v>224</v>
      </c>
      <c r="BM187" s="6" t="s">
        <v>699</v>
      </c>
    </row>
    <row r="188" spans="2:65" s="6" customFormat="1" ht="27" customHeight="1">
      <c r="B188" s="23"/>
      <c r="C188" s="143" t="s">
        <v>9</v>
      </c>
      <c r="D188" s="143" t="s">
        <v>165</v>
      </c>
      <c r="E188" s="144" t="s">
        <v>407</v>
      </c>
      <c r="F188" s="230" t="s">
        <v>408</v>
      </c>
      <c r="G188" s="231"/>
      <c r="H188" s="231"/>
      <c r="I188" s="231"/>
      <c r="J188" s="145" t="s">
        <v>168</v>
      </c>
      <c r="K188" s="146">
        <v>38.45</v>
      </c>
      <c r="L188" s="232">
        <v>0</v>
      </c>
      <c r="M188" s="231"/>
      <c r="N188" s="233">
        <f>ROUND($L$188*$K$188,2)</f>
        <v>0</v>
      </c>
      <c r="O188" s="231"/>
      <c r="P188" s="231"/>
      <c r="Q188" s="231"/>
      <c r="R188" s="25"/>
      <c r="T188" s="147"/>
      <c r="U188" s="31" t="s">
        <v>43</v>
      </c>
      <c r="V188" s="24"/>
      <c r="W188" s="148">
        <f>$V$188*$K$188</f>
        <v>0</v>
      </c>
      <c r="X188" s="148">
        <v>0</v>
      </c>
      <c r="Y188" s="148">
        <f>$X$188*$K$188</f>
        <v>0</v>
      </c>
      <c r="Z188" s="148">
        <v>0.003</v>
      </c>
      <c r="AA188" s="149">
        <f>$Z$188*$K$188</f>
        <v>0.11535000000000001</v>
      </c>
      <c r="AR188" s="6" t="s">
        <v>224</v>
      </c>
      <c r="AT188" s="6" t="s">
        <v>165</v>
      </c>
      <c r="AU188" s="6" t="s">
        <v>85</v>
      </c>
      <c r="AY188" s="6" t="s">
        <v>163</v>
      </c>
      <c r="BE188" s="93">
        <f>IF($U$188="základní",$N$188,0)</f>
        <v>0</v>
      </c>
      <c r="BF188" s="93">
        <f>IF($U$188="snížená",$N$188,0)</f>
        <v>0</v>
      </c>
      <c r="BG188" s="93">
        <f>IF($U$188="zákl. přenesená",$N$188,0)</f>
        <v>0</v>
      </c>
      <c r="BH188" s="93">
        <f>IF($U$188="sníž. přenesená",$N$188,0)</f>
        <v>0</v>
      </c>
      <c r="BI188" s="93">
        <f>IF($U$188="nulová",$N$188,0)</f>
        <v>0</v>
      </c>
      <c r="BJ188" s="6" t="s">
        <v>22</v>
      </c>
      <c r="BK188" s="93">
        <f>ROUND($L$188*$K$188,2)</f>
        <v>0</v>
      </c>
      <c r="BL188" s="6" t="s">
        <v>224</v>
      </c>
      <c r="BM188" s="6" t="s">
        <v>700</v>
      </c>
    </row>
    <row r="189" spans="2:65" s="6" customFormat="1" ht="27" customHeight="1">
      <c r="B189" s="23"/>
      <c r="C189" s="143" t="s">
        <v>473</v>
      </c>
      <c r="D189" s="143" t="s">
        <v>165</v>
      </c>
      <c r="E189" s="144" t="s">
        <v>701</v>
      </c>
      <c r="F189" s="230" t="s">
        <v>702</v>
      </c>
      <c r="G189" s="231"/>
      <c r="H189" s="231"/>
      <c r="I189" s="231"/>
      <c r="J189" s="145" t="s">
        <v>168</v>
      </c>
      <c r="K189" s="146">
        <v>38.45</v>
      </c>
      <c r="L189" s="232">
        <v>0</v>
      </c>
      <c r="M189" s="231"/>
      <c r="N189" s="233">
        <f>ROUND($L$189*$K$189,2)</f>
        <v>0</v>
      </c>
      <c r="O189" s="231"/>
      <c r="P189" s="231"/>
      <c r="Q189" s="231"/>
      <c r="R189" s="25"/>
      <c r="T189" s="147"/>
      <c r="U189" s="31" t="s">
        <v>43</v>
      </c>
      <c r="V189" s="24"/>
      <c r="W189" s="148">
        <f>$V$189*$K$189</f>
        <v>0</v>
      </c>
      <c r="X189" s="148">
        <v>0.0003</v>
      </c>
      <c r="Y189" s="148">
        <f>$X$189*$K$189</f>
        <v>0.011535</v>
      </c>
      <c r="Z189" s="148">
        <v>0</v>
      </c>
      <c r="AA189" s="149">
        <f>$Z$189*$K$189</f>
        <v>0</v>
      </c>
      <c r="AR189" s="6" t="s">
        <v>224</v>
      </c>
      <c r="AT189" s="6" t="s">
        <v>165</v>
      </c>
      <c r="AU189" s="6" t="s">
        <v>85</v>
      </c>
      <c r="AY189" s="6" t="s">
        <v>163</v>
      </c>
      <c r="BE189" s="93">
        <f>IF($U$189="základní",$N$189,0)</f>
        <v>0</v>
      </c>
      <c r="BF189" s="93">
        <f>IF($U$189="snížená",$N$189,0)</f>
        <v>0</v>
      </c>
      <c r="BG189" s="93">
        <f>IF($U$189="zákl. přenesená",$N$189,0)</f>
        <v>0</v>
      </c>
      <c r="BH189" s="93">
        <f>IF($U$189="sníž. přenesená",$N$189,0)</f>
        <v>0</v>
      </c>
      <c r="BI189" s="93">
        <f>IF($U$189="nulová",$N$189,0)</f>
        <v>0</v>
      </c>
      <c r="BJ189" s="6" t="s">
        <v>22</v>
      </c>
      <c r="BK189" s="93">
        <f>ROUND($L$189*$K$189,2)</f>
        <v>0</v>
      </c>
      <c r="BL189" s="6" t="s">
        <v>224</v>
      </c>
      <c r="BM189" s="6" t="s">
        <v>703</v>
      </c>
    </row>
    <row r="190" spans="2:65" s="6" customFormat="1" ht="39" customHeight="1">
      <c r="B190" s="23"/>
      <c r="C190" s="165" t="s">
        <v>481</v>
      </c>
      <c r="D190" s="165" t="s">
        <v>252</v>
      </c>
      <c r="E190" s="166" t="s">
        <v>704</v>
      </c>
      <c r="F190" s="238" t="s">
        <v>705</v>
      </c>
      <c r="G190" s="239"/>
      <c r="H190" s="239"/>
      <c r="I190" s="239"/>
      <c r="J190" s="167" t="s">
        <v>168</v>
      </c>
      <c r="K190" s="168">
        <v>42.295</v>
      </c>
      <c r="L190" s="240">
        <v>0</v>
      </c>
      <c r="M190" s="239"/>
      <c r="N190" s="241">
        <f>ROUND($L$190*$K$190,2)</f>
        <v>0</v>
      </c>
      <c r="O190" s="231"/>
      <c r="P190" s="231"/>
      <c r="Q190" s="231"/>
      <c r="R190" s="25"/>
      <c r="T190" s="147"/>
      <c r="U190" s="31" t="s">
        <v>43</v>
      </c>
      <c r="V190" s="24"/>
      <c r="W190" s="148">
        <f>$V$190*$K$190</f>
        <v>0</v>
      </c>
      <c r="X190" s="148">
        <v>0.00277</v>
      </c>
      <c r="Y190" s="148">
        <f>$X$190*$K$190</f>
        <v>0.11715715</v>
      </c>
      <c r="Z190" s="148">
        <v>0</v>
      </c>
      <c r="AA190" s="149">
        <f>$Z$190*$K$190</f>
        <v>0</v>
      </c>
      <c r="AR190" s="6" t="s">
        <v>255</v>
      </c>
      <c r="AT190" s="6" t="s">
        <v>252</v>
      </c>
      <c r="AU190" s="6" t="s">
        <v>85</v>
      </c>
      <c r="AY190" s="6" t="s">
        <v>163</v>
      </c>
      <c r="BE190" s="93">
        <f>IF($U$190="základní",$N$190,0)</f>
        <v>0</v>
      </c>
      <c r="BF190" s="93">
        <f>IF($U$190="snížená",$N$190,0)</f>
        <v>0</v>
      </c>
      <c r="BG190" s="93">
        <f>IF($U$190="zákl. přenesená",$N$190,0)</f>
        <v>0</v>
      </c>
      <c r="BH190" s="93">
        <f>IF($U$190="sníž. přenesená",$N$190,0)</f>
        <v>0</v>
      </c>
      <c r="BI190" s="93">
        <f>IF($U$190="nulová",$N$190,0)</f>
        <v>0</v>
      </c>
      <c r="BJ190" s="6" t="s">
        <v>22</v>
      </c>
      <c r="BK190" s="93">
        <f>ROUND($L$190*$K$190,2)</f>
        <v>0</v>
      </c>
      <c r="BL190" s="6" t="s">
        <v>224</v>
      </c>
      <c r="BM190" s="6" t="s">
        <v>706</v>
      </c>
    </row>
    <row r="191" spans="2:65" s="6" customFormat="1" ht="15.75" customHeight="1">
      <c r="B191" s="23"/>
      <c r="C191" s="143" t="s">
        <v>234</v>
      </c>
      <c r="D191" s="143" t="s">
        <v>165</v>
      </c>
      <c r="E191" s="144" t="s">
        <v>707</v>
      </c>
      <c r="F191" s="230" t="s">
        <v>708</v>
      </c>
      <c r="G191" s="231"/>
      <c r="H191" s="231"/>
      <c r="I191" s="231"/>
      <c r="J191" s="145" t="s">
        <v>177</v>
      </c>
      <c r="K191" s="146">
        <v>25.23</v>
      </c>
      <c r="L191" s="232">
        <v>0</v>
      </c>
      <c r="M191" s="231"/>
      <c r="N191" s="233">
        <f>ROUND($L$191*$K$191,2)</f>
        <v>0</v>
      </c>
      <c r="O191" s="231"/>
      <c r="P191" s="231"/>
      <c r="Q191" s="231"/>
      <c r="R191" s="25"/>
      <c r="T191" s="147"/>
      <c r="U191" s="31" t="s">
        <v>43</v>
      </c>
      <c r="V191" s="24"/>
      <c r="W191" s="148">
        <f>$V$191*$K$191</f>
        <v>0</v>
      </c>
      <c r="X191" s="148">
        <v>2E-05</v>
      </c>
      <c r="Y191" s="148">
        <f>$X$191*$K$191</f>
        <v>0.0005046</v>
      </c>
      <c r="Z191" s="148">
        <v>0</v>
      </c>
      <c r="AA191" s="149">
        <f>$Z$191*$K$191</f>
        <v>0</v>
      </c>
      <c r="AR191" s="6" t="s">
        <v>224</v>
      </c>
      <c r="AT191" s="6" t="s">
        <v>165</v>
      </c>
      <c r="AU191" s="6" t="s">
        <v>85</v>
      </c>
      <c r="AY191" s="6" t="s">
        <v>163</v>
      </c>
      <c r="BE191" s="93">
        <f>IF($U$191="základní",$N$191,0)</f>
        <v>0</v>
      </c>
      <c r="BF191" s="93">
        <f>IF($U$191="snížená",$N$191,0)</f>
        <v>0</v>
      </c>
      <c r="BG191" s="93">
        <f>IF($U$191="zákl. přenesená",$N$191,0)</f>
        <v>0</v>
      </c>
      <c r="BH191" s="93">
        <f>IF($U$191="sníž. přenesená",$N$191,0)</f>
        <v>0</v>
      </c>
      <c r="BI191" s="93">
        <f>IF($U$191="nulová",$N$191,0)</f>
        <v>0</v>
      </c>
      <c r="BJ191" s="6" t="s">
        <v>22</v>
      </c>
      <c r="BK191" s="93">
        <f>ROUND($L$191*$K$191,2)</f>
        <v>0</v>
      </c>
      <c r="BL191" s="6" t="s">
        <v>224</v>
      </c>
      <c r="BM191" s="6" t="s">
        <v>709</v>
      </c>
    </row>
    <row r="192" spans="2:65" s="6" customFormat="1" ht="27" customHeight="1">
      <c r="B192" s="23"/>
      <c r="C192" s="165" t="s">
        <v>239</v>
      </c>
      <c r="D192" s="165" t="s">
        <v>252</v>
      </c>
      <c r="E192" s="166" t="s">
        <v>710</v>
      </c>
      <c r="F192" s="238" t="s">
        <v>711</v>
      </c>
      <c r="G192" s="239"/>
      <c r="H192" s="239"/>
      <c r="I192" s="239"/>
      <c r="J192" s="167" t="s">
        <v>190</v>
      </c>
      <c r="K192" s="168">
        <v>12</v>
      </c>
      <c r="L192" s="240">
        <v>0</v>
      </c>
      <c r="M192" s="239"/>
      <c r="N192" s="241">
        <f>ROUND($L$192*$K$192,2)</f>
        <v>0</v>
      </c>
      <c r="O192" s="231"/>
      <c r="P192" s="231"/>
      <c r="Q192" s="231"/>
      <c r="R192" s="25"/>
      <c r="T192" s="147"/>
      <c r="U192" s="31" t="s">
        <v>43</v>
      </c>
      <c r="V192" s="24"/>
      <c r="W192" s="148">
        <f>$V$192*$K$192</f>
        <v>0</v>
      </c>
      <c r="X192" s="148">
        <v>0.00015</v>
      </c>
      <c r="Y192" s="148">
        <f>$X$192*$K$192</f>
        <v>0.0018</v>
      </c>
      <c r="Z192" s="148">
        <v>0</v>
      </c>
      <c r="AA192" s="149">
        <f>$Z$192*$K$192</f>
        <v>0</v>
      </c>
      <c r="AR192" s="6" t="s">
        <v>255</v>
      </c>
      <c r="AT192" s="6" t="s">
        <v>252</v>
      </c>
      <c r="AU192" s="6" t="s">
        <v>85</v>
      </c>
      <c r="AY192" s="6" t="s">
        <v>163</v>
      </c>
      <c r="BE192" s="93">
        <f>IF($U$192="základní",$N$192,0)</f>
        <v>0</v>
      </c>
      <c r="BF192" s="93">
        <f>IF($U$192="snížená",$N$192,0)</f>
        <v>0</v>
      </c>
      <c r="BG192" s="93">
        <f>IF($U$192="zákl. přenesená",$N$192,0)</f>
        <v>0</v>
      </c>
      <c r="BH192" s="93">
        <f>IF($U$192="sníž. přenesená",$N$192,0)</f>
        <v>0</v>
      </c>
      <c r="BI192" s="93">
        <f>IF($U$192="nulová",$N$192,0)</f>
        <v>0</v>
      </c>
      <c r="BJ192" s="6" t="s">
        <v>22</v>
      </c>
      <c r="BK192" s="93">
        <f>ROUND($L$192*$K$192,2)</f>
        <v>0</v>
      </c>
      <c r="BL192" s="6" t="s">
        <v>224</v>
      </c>
      <c r="BM192" s="6" t="s">
        <v>712</v>
      </c>
    </row>
    <row r="193" spans="2:65" s="6" customFormat="1" ht="27" customHeight="1">
      <c r="B193" s="23"/>
      <c r="C193" s="143" t="s">
        <v>179</v>
      </c>
      <c r="D193" s="143" t="s">
        <v>165</v>
      </c>
      <c r="E193" s="144" t="s">
        <v>713</v>
      </c>
      <c r="F193" s="230" t="s">
        <v>714</v>
      </c>
      <c r="G193" s="231"/>
      <c r="H193" s="231"/>
      <c r="I193" s="231"/>
      <c r="J193" s="145" t="s">
        <v>232</v>
      </c>
      <c r="K193" s="164">
        <v>0</v>
      </c>
      <c r="L193" s="232">
        <v>0</v>
      </c>
      <c r="M193" s="231"/>
      <c r="N193" s="233">
        <f>ROUND($L$193*$K$193,2)</f>
        <v>0</v>
      </c>
      <c r="O193" s="231"/>
      <c r="P193" s="231"/>
      <c r="Q193" s="231"/>
      <c r="R193" s="25"/>
      <c r="T193" s="147"/>
      <c r="U193" s="31" t="s">
        <v>43</v>
      </c>
      <c r="V193" s="24"/>
      <c r="W193" s="148">
        <f>$V$193*$K$193</f>
        <v>0</v>
      </c>
      <c r="X193" s="148">
        <v>0</v>
      </c>
      <c r="Y193" s="148">
        <f>$X$193*$K$193</f>
        <v>0</v>
      </c>
      <c r="Z193" s="148">
        <v>0</v>
      </c>
      <c r="AA193" s="149">
        <f>$Z$193*$K$193</f>
        <v>0</v>
      </c>
      <c r="AR193" s="6" t="s">
        <v>224</v>
      </c>
      <c r="AT193" s="6" t="s">
        <v>165</v>
      </c>
      <c r="AU193" s="6" t="s">
        <v>85</v>
      </c>
      <c r="AY193" s="6" t="s">
        <v>163</v>
      </c>
      <c r="BE193" s="93">
        <f>IF($U$193="základní",$N$193,0)</f>
        <v>0</v>
      </c>
      <c r="BF193" s="93">
        <f>IF($U$193="snížená",$N$193,0)</f>
        <v>0</v>
      </c>
      <c r="BG193" s="93">
        <f>IF($U$193="zákl. přenesená",$N$193,0)</f>
        <v>0</v>
      </c>
      <c r="BH193" s="93">
        <f>IF($U$193="sníž. přenesená",$N$193,0)</f>
        <v>0</v>
      </c>
      <c r="BI193" s="93">
        <f>IF($U$193="nulová",$N$193,0)</f>
        <v>0</v>
      </c>
      <c r="BJ193" s="6" t="s">
        <v>22</v>
      </c>
      <c r="BK193" s="93">
        <f>ROUND($L$193*$K$193,2)</f>
        <v>0</v>
      </c>
      <c r="BL193" s="6" t="s">
        <v>224</v>
      </c>
      <c r="BM193" s="6" t="s">
        <v>715</v>
      </c>
    </row>
    <row r="194" spans="2:63" s="132" customFormat="1" ht="30.75" customHeight="1">
      <c r="B194" s="133"/>
      <c r="C194" s="134"/>
      <c r="D194" s="142" t="s">
        <v>131</v>
      </c>
      <c r="E194" s="142"/>
      <c r="F194" s="142"/>
      <c r="G194" s="142"/>
      <c r="H194" s="142"/>
      <c r="I194" s="142"/>
      <c r="J194" s="142"/>
      <c r="K194" s="142"/>
      <c r="L194" s="142"/>
      <c r="M194" s="142"/>
      <c r="N194" s="246">
        <f>$BK$194</f>
        <v>0</v>
      </c>
      <c r="O194" s="245"/>
      <c r="P194" s="245"/>
      <c r="Q194" s="245"/>
      <c r="R194" s="136"/>
      <c r="T194" s="137"/>
      <c r="U194" s="134"/>
      <c r="V194" s="134"/>
      <c r="W194" s="138">
        <f>SUM($W$195:$W$206)</f>
        <v>0</v>
      </c>
      <c r="X194" s="134"/>
      <c r="Y194" s="138">
        <f>SUM($Y$195:$Y$206)</f>
        <v>0.12925599999999998</v>
      </c>
      <c r="Z194" s="134"/>
      <c r="AA194" s="139">
        <f>SUM($AA$195:$AA$206)</f>
        <v>0.022878</v>
      </c>
      <c r="AR194" s="140" t="s">
        <v>85</v>
      </c>
      <c r="AT194" s="140" t="s">
        <v>77</v>
      </c>
      <c r="AU194" s="140" t="s">
        <v>22</v>
      </c>
      <c r="AY194" s="140" t="s">
        <v>163</v>
      </c>
      <c r="BK194" s="141">
        <f>SUM($BK$195:$BK$206)</f>
        <v>0</v>
      </c>
    </row>
    <row r="195" spans="2:65" s="6" customFormat="1" ht="27" customHeight="1">
      <c r="B195" s="23"/>
      <c r="C195" s="143" t="s">
        <v>224</v>
      </c>
      <c r="D195" s="143" t="s">
        <v>165</v>
      </c>
      <c r="E195" s="144" t="s">
        <v>439</v>
      </c>
      <c r="F195" s="230" t="s">
        <v>440</v>
      </c>
      <c r="G195" s="231"/>
      <c r="H195" s="231"/>
      <c r="I195" s="231"/>
      <c r="J195" s="145" t="s">
        <v>168</v>
      </c>
      <c r="K195" s="146">
        <v>73.8</v>
      </c>
      <c r="L195" s="232">
        <v>0</v>
      </c>
      <c r="M195" s="231"/>
      <c r="N195" s="233">
        <f>ROUND($L$195*$K$195,2)</f>
        <v>0</v>
      </c>
      <c r="O195" s="231"/>
      <c r="P195" s="231"/>
      <c r="Q195" s="231"/>
      <c r="R195" s="25"/>
      <c r="T195" s="147"/>
      <c r="U195" s="31" t="s">
        <v>43</v>
      </c>
      <c r="V195" s="24"/>
      <c r="W195" s="148">
        <f>$V$195*$K$195</f>
        <v>0</v>
      </c>
      <c r="X195" s="148">
        <v>0</v>
      </c>
      <c r="Y195" s="148">
        <f>$X$195*$K$195</f>
        <v>0</v>
      </c>
      <c r="Z195" s="148">
        <v>0</v>
      </c>
      <c r="AA195" s="149">
        <f>$Z$195*$K$195</f>
        <v>0</v>
      </c>
      <c r="AR195" s="6" t="s">
        <v>224</v>
      </c>
      <c r="AT195" s="6" t="s">
        <v>165</v>
      </c>
      <c r="AU195" s="6" t="s">
        <v>85</v>
      </c>
      <c r="AY195" s="6" t="s">
        <v>163</v>
      </c>
      <c r="BE195" s="93">
        <f>IF($U$195="základní",$N$195,0)</f>
        <v>0</v>
      </c>
      <c r="BF195" s="93">
        <f>IF($U$195="snížená",$N$195,0)</f>
        <v>0</v>
      </c>
      <c r="BG195" s="93">
        <f>IF($U$195="zákl. přenesená",$N$195,0)</f>
        <v>0</v>
      </c>
      <c r="BH195" s="93">
        <f>IF($U$195="sníž. přenesená",$N$195,0)</f>
        <v>0</v>
      </c>
      <c r="BI195" s="93">
        <f>IF($U$195="nulová",$N$195,0)</f>
        <v>0</v>
      </c>
      <c r="BJ195" s="6" t="s">
        <v>22</v>
      </c>
      <c r="BK195" s="93">
        <f>ROUND($L$195*$K$195,2)</f>
        <v>0</v>
      </c>
      <c r="BL195" s="6" t="s">
        <v>224</v>
      </c>
      <c r="BM195" s="6" t="s">
        <v>716</v>
      </c>
    </row>
    <row r="196" spans="2:65" s="6" customFormat="1" ht="15.75" customHeight="1">
      <c r="B196" s="23"/>
      <c r="C196" s="143" t="s">
        <v>717</v>
      </c>
      <c r="D196" s="143" t="s">
        <v>165</v>
      </c>
      <c r="E196" s="144" t="s">
        <v>443</v>
      </c>
      <c r="F196" s="230" t="s">
        <v>444</v>
      </c>
      <c r="G196" s="231"/>
      <c r="H196" s="231"/>
      <c r="I196" s="231"/>
      <c r="J196" s="145" t="s">
        <v>168</v>
      </c>
      <c r="K196" s="146">
        <v>73.8</v>
      </c>
      <c r="L196" s="232">
        <v>0</v>
      </c>
      <c r="M196" s="231"/>
      <c r="N196" s="233">
        <f>ROUND($L$196*$K$196,2)</f>
        <v>0</v>
      </c>
      <c r="O196" s="231"/>
      <c r="P196" s="231"/>
      <c r="Q196" s="231"/>
      <c r="R196" s="25"/>
      <c r="T196" s="147"/>
      <c r="U196" s="31" t="s">
        <v>43</v>
      </c>
      <c r="V196" s="24"/>
      <c r="W196" s="148">
        <f>$V$196*$K$196</f>
        <v>0</v>
      </c>
      <c r="X196" s="148">
        <v>0.001</v>
      </c>
      <c r="Y196" s="148">
        <f>$X$196*$K$196</f>
        <v>0.0738</v>
      </c>
      <c r="Z196" s="148">
        <v>0.00031</v>
      </c>
      <c r="AA196" s="149">
        <f>$Z$196*$K$196</f>
        <v>0.022878</v>
      </c>
      <c r="AR196" s="6" t="s">
        <v>224</v>
      </c>
      <c r="AT196" s="6" t="s">
        <v>165</v>
      </c>
      <c r="AU196" s="6" t="s">
        <v>85</v>
      </c>
      <c r="AY196" s="6" t="s">
        <v>163</v>
      </c>
      <c r="BE196" s="93">
        <f>IF($U$196="základní",$N$196,0)</f>
        <v>0</v>
      </c>
      <c r="BF196" s="93">
        <f>IF($U$196="snížená",$N$196,0)</f>
        <v>0</v>
      </c>
      <c r="BG196" s="93">
        <f>IF($U$196="zákl. přenesená",$N$196,0)</f>
        <v>0</v>
      </c>
      <c r="BH196" s="93">
        <f>IF($U$196="sníž. přenesená",$N$196,0)</f>
        <v>0</v>
      </c>
      <c r="BI196" s="93">
        <f>IF($U$196="nulová",$N$196,0)</f>
        <v>0</v>
      </c>
      <c r="BJ196" s="6" t="s">
        <v>22</v>
      </c>
      <c r="BK196" s="93">
        <f>ROUND($L$196*$K$196,2)</f>
        <v>0</v>
      </c>
      <c r="BL196" s="6" t="s">
        <v>224</v>
      </c>
      <c r="BM196" s="6" t="s">
        <v>718</v>
      </c>
    </row>
    <row r="197" spans="2:65" s="6" customFormat="1" ht="27" customHeight="1">
      <c r="B197" s="23"/>
      <c r="C197" s="143" t="s">
        <v>719</v>
      </c>
      <c r="D197" s="143" t="s">
        <v>165</v>
      </c>
      <c r="E197" s="144" t="s">
        <v>447</v>
      </c>
      <c r="F197" s="230" t="s">
        <v>448</v>
      </c>
      <c r="G197" s="231"/>
      <c r="H197" s="231"/>
      <c r="I197" s="231"/>
      <c r="J197" s="145" t="s">
        <v>168</v>
      </c>
      <c r="K197" s="146">
        <v>73.8</v>
      </c>
      <c r="L197" s="232">
        <v>0</v>
      </c>
      <c r="M197" s="231"/>
      <c r="N197" s="233">
        <f>ROUND($L$197*$K$197,2)</f>
        <v>0</v>
      </c>
      <c r="O197" s="231"/>
      <c r="P197" s="231"/>
      <c r="Q197" s="231"/>
      <c r="R197" s="25"/>
      <c r="T197" s="147"/>
      <c r="U197" s="31" t="s">
        <v>43</v>
      </c>
      <c r="V197" s="24"/>
      <c r="W197" s="148">
        <f>$V$197*$K$197</f>
        <v>0</v>
      </c>
      <c r="X197" s="148">
        <v>0</v>
      </c>
      <c r="Y197" s="148">
        <f>$X$197*$K$197</f>
        <v>0</v>
      </c>
      <c r="Z197" s="148">
        <v>0</v>
      </c>
      <c r="AA197" s="149">
        <f>$Z$197*$K$197</f>
        <v>0</v>
      </c>
      <c r="AR197" s="6" t="s">
        <v>224</v>
      </c>
      <c r="AT197" s="6" t="s">
        <v>165</v>
      </c>
      <c r="AU197" s="6" t="s">
        <v>85</v>
      </c>
      <c r="AY197" s="6" t="s">
        <v>163</v>
      </c>
      <c r="BE197" s="93">
        <f>IF($U$197="základní",$N$197,0)</f>
        <v>0</v>
      </c>
      <c r="BF197" s="93">
        <f>IF($U$197="snížená",$N$197,0)</f>
        <v>0</v>
      </c>
      <c r="BG197" s="93">
        <f>IF($U$197="zákl. přenesená",$N$197,0)</f>
        <v>0</v>
      </c>
      <c r="BH197" s="93">
        <f>IF($U$197="sníž. přenesená",$N$197,0)</f>
        <v>0</v>
      </c>
      <c r="BI197" s="93">
        <f>IF($U$197="nulová",$N$197,0)</f>
        <v>0</v>
      </c>
      <c r="BJ197" s="6" t="s">
        <v>22</v>
      </c>
      <c r="BK197" s="93">
        <f>ROUND($L$197*$K$197,2)</f>
        <v>0</v>
      </c>
      <c r="BL197" s="6" t="s">
        <v>224</v>
      </c>
      <c r="BM197" s="6" t="s">
        <v>720</v>
      </c>
    </row>
    <row r="198" spans="2:65" s="6" customFormat="1" ht="39" customHeight="1">
      <c r="B198" s="23"/>
      <c r="C198" s="143" t="s">
        <v>549</v>
      </c>
      <c r="D198" s="143" t="s">
        <v>165</v>
      </c>
      <c r="E198" s="144" t="s">
        <v>451</v>
      </c>
      <c r="F198" s="230" t="s">
        <v>452</v>
      </c>
      <c r="G198" s="231"/>
      <c r="H198" s="231"/>
      <c r="I198" s="231"/>
      <c r="J198" s="145" t="s">
        <v>190</v>
      </c>
      <c r="K198" s="146">
        <v>5</v>
      </c>
      <c r="L198" s="232">
        <v>0</v>
      </c>
      <c r="M198" s="231"/>
      <c r="N198" s="233">
        <f>ROUND($L$198*$K$198,2)</f>
        <v>0</v>
      </c>
      <c r="O198" s="231"/>
      <c r="P198" s="231"/>
      <c r="Q198" s="231"/>
      <c r="R198" s="25"/>
      <c r="T198" s="147"/>
      <c r="U198" s="31" t="s">
        <v>43</v>
      </c>
      <c r="V198" s="24"/>
      <c r="W198" s="148">
        <f>$V$198*$K$198</f>
        <v>0</v>
      </c>
      <c r="X198" s="148">
        <v>0.0012</v>
      </c>
      <c r="Y198" s="148">
        <f>$X$198*$K$198</f>
        <v>0.005999999999999999</v>
      </c>
      <c r="Z198" s="148">
        <v>0</v>
      </c>
      <c r="AA198" s="149">
        <f>$Z$198*$K$198</f>
        <v>0</v>
      </c>
      <c r="AR198" s="6" t="s">
        <v>224</v>
      </c>
      <c r="AT198" s="6" t="s">
        <v>165</v>
      </c>
      <c r="AU198" s="6" t="s">
        <v>85</v>
      </c>
      <c r="AY198" s="6" t="s">
        <v>163</v>
      </c>
      <c r="BE198" s="93">
        <f>IF($U$198="základní",$N$198,0)</f>
        <v>0</v>
      </c>
      <c r="BF198" s="93">
        <f>IF($U$198="snížená",$N$198,0)</f>
        <v>0</v>
      </c>
      <c r="BG198" s="93">
        <f>IF($U$198="zákl. přenesená",$N$198,0)</f>
        <v>0</v>
      </c>
      <c r="BH198" s="93">
        <f>IF($U$198="sníž. přenesená",$N$198,0)</f>
        <v>0</v>
      </c>
      <c r="BI198" s="93">
        <f>IF($U$198="nulová",$N$198,0)</f>
        <v>0</v>
      </c>
      <c r="BJ198" s="6" t="s">
        <v>22</v>
      </c>
      <c r="BK198" s="93">
        <f>ROUND($L$198*$K$198,2)</f>
        <v>0</v>
      </c>
      <c r="BL198" s="6" t="s">
        <v>224</v>
      </c>
      <c r="BM198" s="6" t="s">
        <v>721</v>
      </c>
    </row>
    <row r="199" spans="2:65" s="6" customFormat="1" ht="27" customHeight="1">
      <c r="B199" s="23"/>
      <c r="C199" s="143" t="s">
        <v>450</v>
      </c>
      <c r="D199" s="143" t="s">
        <v>165</v>
      </c>
      <c r="E199" s="144" t="s">
        <v>455</v>
      </c>
      <c r="F199" s="230" t="s">
        <v>456</v>
      </c>
      <c r="G199" s="231"/>
      <c r="H199" s="231"/>
      <c r="I199" s="231"/>
      <c r="J199" s="145" t="s">
        <v>177</v>
      </c>
      <c r="K199" s="146">
        <v>10</v>
      </c>
      <c r="L199" s="232">
        <v>0</v>
      </c>
      <c r="M199" s="231"/>
      <c r="N199" s="233">
        <f>ROUND($L$199*$K$199,2)</f>
        <v>0</v>
      </c>
      <c r="O199" s="231"/>
      <c r="P199" s="231"/>
      <c r="Q199" s="231"/>
      <c r="R199" s="25"/>
      <c r="T199" s="147"/>
      <c r="U199" s="31" t="s">
        <v>43</v>
      </c>
      <c r="V199" s="24"/>
      <c r="W199" s="148">
        <f>$V$199*$K$199</f>
        <v>0</v>
      </c>
      <c r="X199" s="148">
        <v>0</v>
      </c>
      <c r="Y199" s="148">
        <f>$X$199*$K$199</f>
        <v>0</v>
      </c>
      <c r="Z199" s="148">
        <v>0</v>
      </c>
      <c r="AA199" s="149">
        <f>$Z$199*$K$199</f>
        <v>0</v>
      </c>
      <c r="AR199" s="6" t="s">
        <v>224</v>
      </c>
      <c r="AT199" s="6" t="s">
        <v>165</v>
      </c>
      <c r="AU199" s="6" t="s">
        <v>85</v>
      </c>
      <c r="AY199" s="6" t="s">
        <v>163</v>
      </c>
      <c r="BE199" s="93">
        <f>IF($U$199="základní",$N$199,0)</f>
        <v>0</v>
      </c>
      <c r="BF199" s="93">
        <f>IF($U$199="snížená",$N$199,0)</f>
        <v>0</v>
      </c>
      <c r="BG199" s="93">
        <f>IF($U$199="zákl. přenesená",$N$199,0)</f>
        <v>0</v>
      </c>
      <c r="BH199" s="93">
        <f>IF($U$199="sníž. přenesená",$N$199,0)</f>
        <v>0</v>
      </c>
      <c r="BI199" s="93">
        <f>IF($U$199="nulová",$N$199,0)</f>
        <v>0</v>
      </c>
      <c r="BJ199" s="6" t="s">
        <v>22</v>
      </c>
      <c r="BK199" s="93">
        <f>ROUND($L$199*$K$199,2)</f>
        <v>0</v>
      </c>
      <c r="BL199" s="6" t="s">
        <v>224</v>
      </c>
      <c r="BM199" s="6" t="s">
        <v>722</v>
      </c>
    </row>
    <row r="200" spans="2:65" s="6" customFormat="1" ht="15.75" customHeight="1">
      <c r="B200" s="23"/>
      <c r="C200" s="165" t="s">
        <v>8</v>
      </c>
      <c r="D200" s="165" t="s">
        <v>252</v>
      </c>
      <c r="E200" s="166" t="s">
        <v>458</v>
      </c>
      <c r="F200" s="238" t="s">
        <v>459</v>
      </c>
      <c r="G200" s="239"/>
      <c r="H200" s="239"/>
      <c r="I200" s="239"/>
      <c r="J200" s="167" t="s">
        <v>177</v>
      </c>
      <c r="K200" s="168">
        <v>10</v>
      </c>
      <c r="L200" s="240">
        <v>0</v>
      </c>
      <c r="M200" s="239"/>
      <c r="N200" s="241">
        <f>ROUND($L$200*$K$200,2)</f>
        <v>0</v>
      </c>
      <c r="O200" s="231"/>
      <c r="P200" s="231"/>
      <c r="Q200" s="231"/>
      <c r="R200" s="25"/>
      <c r="T200" s="147"/>
      <c r="U200" s="31" t="s">
        <v>43</v>
      </c>
      <c r="V200" s="24"/>
      <c r="W200" s="148">
        <f>$V$200*$K$200</f>
        <v>0</v>
      </c>
      <c r="X200" s="148">
        <v>1E-06</v>
      </c>
      <c r="Y200" s="148">
        <f>$X$200*$K$200</f>
        <v>9.999999999999999E-06</v>
      </c>
      <c r="Z200" s="148">
        <v>0</v>
      </c>
      <c r="AA200" s="149">
        <f>$Z$200*$K$200</f>
        <v>0</v>
      </c>
      <c r="AR200" s="6" t="s">
        <v>255</v>
      </c>
      <c r="AT200" s="6" t="s">
        <v>252</v>
      </c>
      <c r="AU200" s="6" t="s">
        <v>85</v>
      </c>
      <c r="AY200" s="6" t="s">
        <v>163</v>
      </c>
      <c r="BE200" s="93">
        <f>IF($U$200="základní",$N$200,0)</f>
        <v>0</v>
      </c>
      <c r="BF200" s="93">
        <f>IF($U$200="snížená",$N$200,0)</f>
        <v>0</v>
      </c>
      <c r="BG200" s="93">
        <f>IF($U$200="zákl. přenesená",$N$200,0)</f>
        <v>0</v>
      </c>
      <c r="BH200" s="93">
        <f>IF($U$200="sníž. přenesená",$N$200,0)</f>
        <v>0</v>
      </c>
      <c r="BI200" s="93">
        <f>IF($U$200="nulová",$N$200,0)</f>
        <v>0</v>
      </c>
      <c r="BJ200" s="6" t="s">
        <v>22</v>
      </c>
      <c r="BK200" s="93">
        <f>ROUND($L$200*$K$200,2)</f>
        <v>0</v>
      </c>
      <c r="BL200" s="6" t="s">
        <v>224</v>
      </c>
      <c r="BM200" s="6" t="s">
        <v>723</v>
      </c>
    </row>
    <row r="201" spans="2:65" s="6" customFormat="1" ht="27" customHeight="1">
      <c r="B201" s="23"/>
      <c r="C201" s="143" t="s">
        <v>562</v>
      </c>
      <c r="D201" s="143" t="s">
        <v>165</v>
      </c>
      <c r="E201" s="144" t="s">
        <v>462</v>
      </c>
      <c r="F201" s="230" t="s">
        <v>463</v>
      </c>
      <c r="G201" s="231"/>
      <c r="H201" s="231"/>
      <c r="I201" s="231"/>
      <c r="J201" s="145" t="s">
        <v>168</v>
      </c>
      <c r="K201" s="146">
        <v>38.45</v>
      </c>
      <c r="L201" s="232">
        <v>0</v>
      </c>
      <c r="M201" s="231"/>
      <c r="N201" s="233">
        <f>ROUND($L$201*$K$201,2)</f>
        <v>0</v>
      </c>
      <c r="O201" s="231"/>
      <c r="P201" s="231"/>
      <c r="Q201" s="231"/>
      <c r="R201" s="25"/>
      <c r="T201" s="147"/>
      <c r="U201" s="31" t="s">
        <v>43</v>
      </c>
      <c r="V201" s="24"/>
      <c r="W201" s="148">
        <f>$V$201*$K$201</f>
        <v>0</v>
      </c>
      <c r="X201" s="148">
        <v>0</v>
      </c>
      <c r="Y201" s="148">
        <f>$X$201*$K$201</f>
        <v>0</v>
      </c>
      <c r="Z201" s="148">
        <v>0</v>
      </c>
      <c r="AA201" s="149">
        <f>$Z$201*$K$201</f>
        <v>0</v>
      </c>
      <c r="AR201" s="6" t="s">
        <v>224</v>
      </c>
      <c r="AT201" s="6" t="s">
        <v>165</v>
      </c>
      <c r="AU201" s="6" t="s">
        <v>85</v>
      </c>
      <c r="AY201" s="6" t="s">
        <v>163</v>
      </c>
      <c r="BE201" s="93">
        <f>IF($U$201="základní",$N$201,0)</f>
        <v>0</v>
      </c>
      <c r="BF201" s="93">
        <f>IF($U$201="snížená",$N$201,0)</f>
        <v>0</v>
      </c>
      <c r="BG201" s="93">
        <f>IF($U$201="zákl. přenesená",$N$201,0)</f>
        <v>0</v>
      </c>
      <c r="BH201" s="93">
        <f>IF($U$201="sníž. přenesená",$N$201,0)</f>
        <v>0</v>
      </c>
      <c r="BI201" s="93">
        <f>IF($U$201="nulová",$N$201,0)</f>
        <v>0</v>
      </c>
      <c r="BJ201" s="6" t="s">
        <v>22</v>
      </c>
      <c r="BK201" s="93">
        <f>ROUND($L$201*$K$201,2)</f>
        <v>0</v>
      </c>
      <c r="BL201" s="6" t="s">
        <v>224</v>
      </c>
      <c r="BM201" s="6" t="s">
        <v>724</v>
      </c>
    </row>
    <row r="202" spans="2:65" s="6" customFormat="1" ht="15.75" customHeight="1">
      <c r="B202" s="23"/>
      <c r="C202" s="165" t="s">
        <v>564</v>
      </c>
      <c r="D202" s="165" t="s">
        <v>252</v>
      </c>
      <c r="E202" s="166" t="s">
        <v>466</v>
      </c>
      <c r="F202" s="238" t="s">
        <v>467</v>
      </c>
      <c r="G202" s="239"/>
      <c r="H202" s="239"/>
      <c r="I202" s="239"/>
      <c r="J202" s="167" t="s">
        <v>168</v>
      </c>
      <c r="K202" s="168">
        <v>40</v>
      </c>
      <c r="L202" s="240">
        <v>0</v>
      </c>
      <c r="M202" s="239"/>
      <c r="N202" s="241">
        <f>ROUND($L$202*$K$202,2)</f>
        <v>0</v>
      </c>
      <c r="O202" s="231"/>
      <c r="P202" s="231"/>
      <c r="Q202" s="231"/>
      <c r="R202" s="25"/>
      <c r="T202" s="147"/>
      <c r="U202" s="31" t="s">
        <v>43</v>
      </c>
      <c r="V202" s="24"/>
      <c r="W202" s="148">
        <f>$V$202*$K$202</f>
        <v>0</v>
      </c>
      <c r="X202" s="148">
        <v>0</v>
      </c>
      <c r="Y202" s="148">
        <f>$X$202*$K$202</f>
        <v>0</v>
      </c>
      <c r="Z202" s="148">
        <v>0</v>
      </c>
      <c r="AA202" s="149">
        <f>$Z$202*$K$202</f>
        <v>0</v>
      </c>
      <c r="AR202" s="6" t="s">
        <v>255</v>
      </c>
      <c r="AT202" s="6" t="s">
        <v>252</v>
      </c>
      <c r="AU202" s="6" t="s">
        <v>85</v>
      </c>
      <c r="AY202" s="6" t="s">
        <v>163</v>
      </c>
      <c r="BE202" s="93">
        <f>IF($U$202="základní",$N$202,0)</f>
        <v>0</v>
      </c>
      <c r="BF202" s="93">
        <f>IF($U$202="snížená",$N$202,0)</f>
        <v>0</v>
      </c>
      <c r="BG202" s="93">
        <f>IF($U$202="zákl. přenesená",$N$202,0)</f>
        <v>0</v>
      </c>
      <c r="BH202" s="93">
        <f>IF($U$202="sníž. přenesená",$N$202,0)</f>
        <v>0</v>
      </c>
      <c r="BI202" s="93">
        <f>IF($U$202="nulová",$N$202,0)</f>
        <v>0</v>
      </c>
      <c r="BJ202" s="6" t="s">
        <v>22</v>
      </c>
      <c r="BK202" s="93">
        <f>ROUND($L$202*$K$202,2)</f>
        <v>0</v>
      </c>
      <c r="BL202" s="6" t="s">
        <v>224</v>
      </c>
      <c r="BM202" s="6" t="s">
        <v>725</v>
      </c>
    </row>
    <row r="203" spans="2:65" s="6" customFormat="1" ht="27" customHeight="1">
      <c r="B203" s="23"/>
      <c r="C203" s="143" t="s">
        <v>578</v>
      </c>
      <c r="D203" s="143" t="s">
        <v>165</v>
      </c>
      <c r="E203" s="144" t="s">
        <v>470</v>
      </c>
      <c r="F203" s="230" t="s">
        <v>471</v>
      </c>
      <c r="G203" s="231"/>
      <c r="H203" s="231"/>
      <c r="I203" s="231"/>
      <c r="J203" s="145" t="s">
        <v>168</v>
      </c>
      <c r="K203" s="146">
        <v>73.8</v>
      </c>
      <c r="L203" s="232">
        <v>0</v>
      </c>
      <c r="M203" s="231"/>
      <c r="N203" s="233">
        <f>ROUND($L$203*$K$203,2)</f>
        <v>0</v>
      </c>
      <c r="O203" s="231"/>
      <c r="P203" s="231"/>
      <c r="Q203" s="231"/>
      <c r="R203" s="25"/>
      <c r="T203" s="147"/>
      <c r="U203" s="31" t="s">
        <v>43</v>
      </c>
      <c r="V203" s="24"/>
      <c r="W203" s="148">
        <f>$V$203*$K$203</f>
        <v>0</v>
      </c>
      <c r="X203" s="148">
        <v>0.0002</v>
      </c>
      <c r="Y203" s="148">
        <f>$X$203*$K$203</f>
        <v>0.01476</v>
      </c>
      <c r="Z203" s="148">
        <v>0</v>
      </c>
      <c r="AA203" s="149">
        <f>$Z$203*$K$203</f>
        <v>0</v>
      </c>
      <c r="AR203" s="6" t="s">
        <v>224</v>
      </c>
      <c r="AT203" s="6" t="s">
        <v>165</v>
      </c>
      <c r="AU203" s="6" t="s">
        <v>85</v>
      </c>
      <c r="AY203" s="6" t="s">
        <v>163</v>
      </c>
      <c r="BE203" s="93">
        <f>IF($U$203="základní",$N$203,0)</f>
        <v>0</v>
      </c>
      <c r="BF203" s="93">
        <f>IF($U$203="snížená",$N$203,0)</f>
        <v>0</v>
      </c>
      <c r="BG203" s="93">
        <f>IF($U$203="zákl. přenesená",$N$203,0)</f>
        <v>0</v>
      </c>
      <c r="BH203" s="93">
        <f>IF($U$203="sníž. přenesená",$N$203,0)</f>
        <v>0</v>
      </c>
      <c r="BI203" s="93">
        <f>IF($U$203="nulová",$N$203,0)</f>
        <v>0</v>
      </c>
      <c r="BJ203" s="6" t="s">
        <v>22</v>
      </c>
      <c r="BK203" s="93">
        <f>ROUND($L$203*$K$203,2)</f>
        <v>0</v>
      </c>
      <c r="BL203" s="6" t="s">
        <v>224</v>
      </c>
      <c r="BM203" s="6" t="s">
        <v>726</v>
      </c>
    </row>
    <row r="204" spans="2:65" s="6" customFormat="1" ht="27" customHeight="1">
      <c r="B204" s="23"/>
      <c r="C204" s="143" t="s">
        <v>477</v>
      </c>
      <c r="D204" s="143" t="s">
        <v>165</v>
      </c>
      <c r="E204" s="144" t="s">
        <v>474</v>
      </c>
      <c r="F204" s="230" t="s">
        <v>475</v>
      </c>
      <c r="G204" s="231"/>
      <c r="H204" s="231"/>
      <c r="I204" s="231"/>
      <c r="J204" s="145" t="s">
        <v>168</v>
      </c>
      <c r="K204" s="146">
        <v>73.8</v>
      </c>
      <c r="L204" s="232">
        <v>0</v>
      </c>
      <c r="M204" s="231"/>
      <c r="N204" s="233">
        <f>ROUND($L$204*$K$204,2)</f>
        <v>0</v>
      </c>
      <c r="O204" s="231"/>
      <c r="P204" s="231"/>
      <c r="Q204" s="231"/>
      <c r="R204" s="25"/>
      <c r="T204" s="147"/>
      <c r="U204" s="31" t="s">
        <v>43</v>
      </c>
      <c r="V204" s="24"/>
      <c r="W204" s="148">
        <f>$V$204*$K$204</f>
        <v>0</v>
      </c>
      <c r="X204" s="148">
        <v>0.0002</v>
      </c>
      <c r="Y204" s="148">
        <f>$X$204*$K$204</f>
        <v>0.01476</v>
      </c>
      <c r="Z204" s="148">
        <v>0</v>
      </c>
      <c r="AA204" s="149">
        <f>$Z$204*$K$204</f>
        <v>0</v>
      </c>
      <c r="AR204" s="6" t="s">
        <v>224</v>
      </c>
      <c r="AT204" s="6" t="s">
        <v>165</v>
      </c>
      <c r="AU204" s="6" t="s">
        <v>85</v>
      </c>
      <c r="AY204" s="6" t="s">
        <v>163</v>
      </c>
      <c r="BE204" s="93">
        <f>IF($U$204="základní",$N$204,0)</f>
        <v>0</v>
      </c>
      <c r="BF204" s="93">
        <f>IF($U$204="snížená",$N$204,0)</f>
        <v>0</v>
      </c>
      <c r="BG204" s="93">
        <f>IF($U$204="zákl. přenesená",$N$204,0)</f>
        <v>0</v>
      </c>
      <c r="BH204" s="93">
        <f>IF($U$204="sníž. přenesená",$N$204,0)</f>
        <v>0</v>
      </c>
      <c r="BI204" s="93">
        <f>IF($U$204="nulová",$N$204,0)</f>
        <v>0</v>
      </c>
      <c r="BJ204" s="6" t="s">
        <v>22</v>
      </c>
      <c r="BK204" s="93">
        <f>ROUND($L$204*$K$204,2)</f>
        <v>0</v>
      </c>
      <c r="BL204" s="6" t="s">
        <v>224</v>
      </c>
      <c r="BM204" s="6" t="s">
        <v>727</v>
      </c>
    </row>
    <row r="205" spans="2:65" s="6" customFormat="1" ht="27" customHeight="1">
      <c r="B205" s="23"/>
      <c r="C205" s="143" t="s">
        <v>581</v>
      </c>
      <c r="D205" s="143" t="s">
        <v>165</v>
      </c>
      <c r="E205" s="144" t="s">
        <v>478</v>
      </c>
      <c r="F205" s="230" t="s">
        <v>479</v>
      </c>
      <c r="G205" s="231"/>
      <c r="H205" s="231"/>
      <c r="I205" s="231"/>
      <c r="J205" s="145" t="s">
        <v>168</v>
      </c>
      <c r="K205" s="146">
        <v>73.8</v>
      </c>
      <c r="L205" s="232">
        <v>0</v>
      </c>
      <c r="M205" s="231"/>
      <c r="N205" s="233">
        <f>ROUND($L$205*$K$205,2)</f>
        <v>0</v>
      </c>
      <c r="O205" s="231"/>
      <c r="P205" s="231"/>
      <c r="Q205" s="231"/>
      <c r="R205" s="25"/>
      <c r="T205" s="147"/>
      <c r="U205" s="31" t="s">
        <v>43</v>
      </c>
      <c r="V205" s="24"/>
      <c r="W205" s="148">
        <f>$V$205*$K$205</f>
        <v>0</v>
      </c>
      <c r="X205" s="148">
        <v>1E-05</v>
      </c>
      <c r="Y205" s="148">
        <f>$X$205*$K$205</f>
        <v>0.000738</v>
      </c>
      <c r="Z205" s="148">
        <v>0</v>
      </c>
      <c r="AA205" s="149">
        <f>$Z$205*$K$205</f>
        <v>0</v>
      </c>
      <c r="AR205" s="6" t="s">
        <v>224</v>
      </c>
      <c r="AT205" s="6" t="s">
        <v>165</v>
      </c>
      <c r="AU205" s="6" t="s">
        <v>85</v>
      </c>
      <c r="AY205" s="6" t="s">
        <v>163</v>
      </c>
      <c r="BE205" s="93">
        <f>IF($U$205="základní",$N$205,0)</f>
        <v>0</v>
      </c>
      <c r="BF205" s="93">
        <f>IF($U$205="snížená",$N$205,0)</f>
        <v>0</v>
      </c>
      <c r="BG205" s="93">
        <f>IF($U$205="zákl. přenesená",$N$205,0)</f>
        <v>0</v>
      </c>
      <c r="BH205" s="93">
        <f>IF($U$205="sníž. přenesená",$N$205,0)</f>
        <v>0</v>
      </c>
      <c r="BI205" s="93">
        <f>IF($U$205="nulová",$N$205,0)</f>
        <v>0</v>
      </c>
      <c r="BJ205" s="6" t="s">
        <v>22</v>
      </c>
      <c r="BK205" s="93">
        <f>ROUND($L$205*$K$205,2)</f>
        <v>0</v>
      </c>
      <c r="BL205" s="6" t="s">
        <v>224</v>
      </c>
      <c r="BM205" s="6" t="s">
        <v>728</v>
      </c>
    </row>
    <row r="206" spans="2:65" s="6" customFormat="1" ht="39" customHeight="1">
      <c r="B206" s="23"/>
      <c r="C206" s="143" t="s">
        <v>583</v>
      </c>
      <c r="D206" s="143" t="s">
        <v>165</v>
      </c>
      <c r="E206" s="144" t="s">
        <v>482</v>
      </c>
      <c r="F206" s="230" t="s">
        <v>483</v>
      </c>
      <c r="G206" s="231"/>
      <c r="H206" s="231"/>
      <c r="I206" s="231"/>
      <c r="J206" s="145" t="s">
        <v>168</v>
      </c>
      <c r="K206" s="146">
        <v>73.8</v>
      </c>
      <c r="L206" s="232">
        <v>0</v>
      </c>
      <c r="M206" s="231"/>
      <c r="N206" s="233">
        <f>ROUND($L$206*$K$206,2)</f>
        <v>0</v>
      </c>
      <c r="O206" s="231"/>
      <c r="P206" s="231"/>
      <c r="Q206" s="231"/>
      <c r="R206" s="25"/>
      <c r="T206" s="147"/>
      <c r="U206" s="31" t="s">
        <v>43</v>
      </c>
      <c r="V206" s="24"/>
      <c r="W206" s="148">
        <f>$V$206*$K$206</f>
        <v>0</v>
      </c>
      <c r="X206" s="148">
        <v>0.00026</v>
      </c>
      <c r="Y206" s="148">
        <f>$X$206*$K$206</f>
        <v>0.019187999999999997</v>
      </c>
      <c r="Z206" s="148">
        <v>0</v>
      </c>
      <c r="AA206" s="149">
        <f>$Z$206*$K$206</f>
        <v>0</v>
      </c>
      <c r="AR206" s="6" t="s">
        <v>224</v>
      </c>
      <c r="AT206" s="6" t="s">
        <v>165</v>
      </c>
      <c r="AU206" s="6" t="s">
        <v>85</v>
      </c>
      <c r="AY206" s="6" t="s">
        <v>163</v>
      </c>
      <c r="BE206" s="93">
        <f>IF($U$206="základní",$N$206,0)</f>
        <v>0</v>
      </c>
      <c r="BF206" s="93">
        <f>IF($U$206="snížená",$N$206,0)</f>
        <v>0</v>
      </c>
      <c r="BG206" s="93">
        <f>IF($U$206="zákl. přenesená",$N$206,0)</f>
        <v>0</v>
      </c>
      <c r="BH206" s="93">
        <f>IF($U$206="sníž. přenesená",$N$206,0)</f>
        <v>0</v>
      </c>
      <c r="BI206" s="93">
        <f>IF($U$206="nulová",$N$206,0)</f>
        <v>0</v>
      </c>
      <c r="BJ206" s="6" t="s">
        <v>22</v>
      </c>
      <c r="BK206" s="93">
        <f>ROUND($L$206*$K$206,2)</f>
        <v>0</v>
      </c>
      <c r="BL206" s="6" t="s">
        <v>224</v>
      </c>
      <c r="BM206" s="6" t="s">
        <v>729</v>
      </c>
    </row>
    <row r="207" spans="2:63" s="132" customFormat="1" ht="37.5" customHeight="1">
      <c r="B207" s="133"/>
      <c r="C207" s="134"/>
      <c r="D207" s="135" t="s">
        <v>134</v>
      </c>
      <c r="E207" s="135"/>
      <c r="F207" s="135"/>
      <c r="G207" s="135"/>
      <c r="H207" s="135"/>
      <c r="I207" s="135"/>
      <c r="J207" s="135"/>
      <c r="K207" s="135"/>
      <c r="L207" s="135"/>
      <c r="M207" s="135"/>
      <c r="N207" s="226">
        <f>$BK$207</f>
        <v>0</v>
      </c>
      <c r="O207" s="245"/>
      <c r="P207" s="245"/>
      <c r="Q207" s="245"/>
      <c r="R207" s="136"/>
      <c r="T207" s="137"/>
      <c r="U207" s="134"/>
      <c r="V207" s="134"/>
      <c r="W207" s="138">
        <f>$W$208+$W$210+$W$212</f>
        <v>0</v>
      </c>
      <c r="X207" s="134"/>
      <c r="Y207" s="138">
        <f>$Y$208+$Y$210+$Y$212</f>
        <v>0</v>
      </c>
      <c r="Z207" s="134"/>
      <c r="AA207" s="139">
        <f>$AA$208+$AA$210+$AA$212</f>
        <v>0</v>
      </c>
      <c r="AR207" s="140" t="s">
        <v>406</v>
      </c>
      <c r="AT207" s="140" t="s">
        <v>77</v>
      </c>
      <c r="AU207" s="140" t="s">
        <v>78</v>
      </c>
      <c r="AY207" s="140" t="s">
        <v>163</v>
      </c>
      <c r="BK207" s="141">
        <f>$BK$208+$BK$210+$BK$212</f>
        <v>0</v>
      </c>
    </row>
    <row r="208" spans="2:63" s="132" customFormat="1" ht="21" customHeight="1">
      <c r="B208" s="133"/>
      <c r="C208" s="134"/>
      <c r="D208" s="142" t="s">
        <v>135</v>
      </c>
      <c r="E208" s="142"/>
      <c r="F208" s="142"/>
      <c r="G208" s="142"/>
      <c r="H208" s="142"/>
      <c r="I208" s="142"/>
      <c r="J208" s="142"/>
      <c r="K208" s="142"/>
      <c r="L208" s="142"/>
      <c r="M208" s="142"/>
      <c r="N208" s="246">
        <f>$BK$208</f>
        <v>0</v>
      </c>
      <c r="O208" s="245"/>
      <c r="P208" s="245"/>
      <c r="Q208" s="245"/>
      <c r="R208" s="136"/>
      <c r="T208" s="137"/>
      <c r="U208" s="134"/>
      <c r="V208" s="134"/>
      <c r="W208" s="138">
        <f>$W$209</f>
        <v>0</v>
      </c>
      <c r="X208" s="134"/>
      <c r="Y208" s="138">
        <f>$Y$209</f>
        <v>0</v>
      </c>
      <c r="Z208" s="134"/>
      <c r="AA208" s="139">
        <f>$AA$209</f>
        <v>0</v>
      </c>
      <c r="AR208" s="140" t="s">
        <v>406</v>
      </c>
      <c r="AT208" s="140" t="s">
        <v>77</v>
      </c>
      <c r="AU208" s="140" t="s">
        <v>22</v>
      </c>
      <c r="AY208" s="140" t="s">
        <v>163</v>
      </c>
      <c r="BK208" s="141">
        <f>$BK$209</f>
        <v>0</v>
      </c>
    </row>
    <row r="209" spans="2:65" s="6" customFormat="1" ht="27" customHeight="1">
      <c r="B209" s="23"/>
      <c r="C209" s="143" t="s">
        <v>438</v>
      </c>
      <c r="D209" s="143" t="s">
        <v>165</v>
      </c>
      <c r="E209" s="144" t="s">
        <v>489</v>
      </c>
      <c r="F209" s="230" t="s">
        <v>490</v>
      </c>
      <c r="G209" s="231"/>
      <c r="H209" s="231"/>
      <c r="I209" s="231"/>
      <c r="J209" s="145" t="s">
        <v>292</v>
      </c>
      <c r="K209" s="146">
        <v>1</v>
      </c>
      <c r="L209" s="232">
        <v>0</v>
      </c>
      <c r="M209" s="231"/>
      <c r="N209" s="233">
        <f>ROUND($L$209*$K$209,2)</f>
        <v>0</v>
      </c>
      <c r="O209" s="231"/>
      <c r="P209" s="231"/>
      <c r="Q209" s="231"/>
      <c r="R209" s="25"/>
      <c r="T209" s="147"/>
      <c r="U209" s="31" t="s">
        <v>43</v>
      </c>
      <c r="V209" s="24"/>
      <c r="W209" s="148">
        <f>$V$209*$K$209</f>
        <v>0</v>
      </c>
      <c r="X209" s="148">
        <v>0</v>
      </c>
      <c r="Y209" s="148">
        <f>$X$209*$K$209</f>
        <v>0</v>
      </c>
      <c r="Z209" s="148">
        <v>0</v>
      </c>
      <c r="AA209" s="149">
        <f>$Z$209*$K$209</f>
        <v>0</v>
      </c>
      <c r="AR209" s="6" t="s">
        <v>491</v>
      </c>
      <c r="AT209" s="6" t="s">
        <v>165</v>
      </c>
      <c r="AU209" s="6" t="s">
        <v>85</v>
      </c>
      <c r="AY209" s="6" t="s">
        <v>163</v>
      </c>
      <c r="BE209" s="93">
        <f>IF($U$209="základní",$N$209,0)</f>
        <v>0</v>
      </c>
      <c r="BF209" s="93">
        <f>IF($U$209="snížená",$N$209,0)</f>
        <v>0</v>
      </c>
      <c r="BG209" s="93">
        <f>IF($U$209="zákl. přenesená",$N$209,0)</f>
        <v>0</v>
      </c>
      <c r="BH209" s="93">
        <f>IF($U$209="sníž. přenesená",$N$209,0)</f>
        <v>0</v>
      </c>
      <c r="BI209" s="93">
        <f>IF($U$209="nulová",$N$209,0)</f>
        <v>0</v>
      </c>
      <c r="BJ209" s="6" t="s">
        <v>22</v>
      </c>
      <c r="BK209" s="93">
        <f>ROUND($L$209*$K$209,2)</f>
        <v>0</v>
      </c>
      <c r="BL209" s="6" t="s">
        <v>491</v>
      </c>
      <c r="BM209" s="6" t="s">
        <v>730</v>
      </c>
    </row>
    <row r="210" spans="2:63" s="132" customFormat="1" ht="30.75" customHeight="1">
      <c r="B210" s="133"/>
      <c r="C210" s="134"/>
      <c r="D210" s="142" t="s">
        <v>136</v>
      </c>
      <c r="E210" s="142"/>
      <c r="F210" s="142"/>
      <c r="G210" s="142"/>
      <c r="H210" s="142"/>
      <c r="I210" s="142"/>
      <c r="J210" s="142"/>
      <c r="K210" s="142"/>
      <c r="L210" s="142"/>
      <c r="M210" s="142"/>
      <c r="N210" s="246">
        <f>$BK$210</f>
        <v>0</v>
      </c>
      <c r="O210" s="245"/>
      <c r="P210" s="245"/>
      <c r="Q210" s="245"/>
      <c r="R210" s="136"/>
      <c r="T210" s="137"/>
      <c r="U210" s="134"/>
      <c r="V210" s="134"/>
      <c r="W210" s="138">
        <f>$W$211</f>
        <v>0</v>
      </c>
      <c r="X210" s="134"/>
      <c r="Y210" s="138">
        <f>$Y$211</f>
        <v>0</v>
      </c>
      <c r="Z210" s="134"/>
      <c r="AA210" s="139">
        <f>$AA$211</f>
        <v>0</v>
      </c>
      <c r="AR210" s="140" t="s">
        <v>406</v>
      </c>
      <c r="AT210" s="140" t="s">
        <v>77</v>
      </c>
      <c r="AU210" s="140" t="s">
        <v>22</v>
      </c>
      <c r="AY210" s="140" t="s">
        <v>163</v>
      </c>
      <c r="BK210" s="141">
        <f>$BK$211</f>
        <v>0</v>
      </c>
    </row>
    <row r="211" spans="2:65" s="6" customFormat="1" ht="15.75" customHeight="1">
      <c r="B211" s="23"/>
      <c r="C211" s="143" t="s">
        <v>442</v>
      </c>
      <c r="D211" s="143" t="s">
        <v>165</v>
      </c>
      <c r="E211" s="144" t="s">
        <v>494</v>
      </c>
      <c r="F211" s="230" t="s">
        <v>495</v>
      </c>
      <c r="G211" s="231"/>
      <c r="H211" s="231"/>
      <c r="I211" s="231"/>
      <c r="J211" s="145" t="s">
        <v>292</v>
      </c>
      <c r="K211" s="146">
        <v>1</v>
      </c>
      <c r="L211" s="232">
        <v>0</v>
      </c>
      <c r="M211" s="231"/>
      <c r="N211" s="233">
        <f>ROUND($L$211*$K$211,2)</f>
        <v>0</v>
      </c>
      <c r="O211" s="231"/>
      <c r="P211" s="231"/>
      <c r="Q211" s="231"/>
      <c r="R211" s="25"/>
      <c r="T211" s="147"/>
      <c r="U211" s="31" t="s">
        <v>43</v>
      </c>
      <c r="V211" s="24"/>
      <c r="W211" s="148">
        <f>$V$211*$K$211</f>
        <v>0</v>
      </c>
      <c r="X211" s="148">
        <v>0</v>
      </c>
      <c r="Y211" s="148">
        <f>$X$211*$K$211</f>
        <v>0</v>
      </c>
      <c r="Z211" s="148">
        <v>0</v>
      </c>
      <c r="AA211" s="149">
        <f>$Z$211*$K$211</f>
        <v>0</v>
      </c>
      <c r="AR211" s="6" t="s">
        <v>491</v>
      </c>
      <c r="AT211" s="6" t="s">
        <v>165</v>
      </c>
      <c r="AU211" s="6" t="s">
        <v>85</v>
      </c>
      <c r="AY211" s="6" t="s">
        <v>163</v>
      </c>
      <c r="BE211" s="93">
        <f>IF($U$211="základní",$N$211,0)</f>
        <v>0</v>
      </c>
      <c r="BF211" s="93">
        <f>IF($U$211="snížená",$N$211,0)</f>
        <v>0</v>
      </c>
      <c r="BG211" s="93">
        <f>IF($U$211="zákl. přenesená",$N$211,0)</f>
        <v>0</v>
      </c>
      <c r="BH211" s="93">
        <f>IF($U$211="sníž. přenesená",$N$211,0)</f>
        <v>0</v>
      </c>
      <c r="BI211" s="93">
        <f>IF($U$211="nulová",$N$211,0)</f>
        <v>0</v>
      </c>
      <c r="BJ211" s="6" t="s">
        <v>22</v>
      </c>
      <c r="BK211" s="93">
        <f>ROUND($L$211*$K$211,2)</f>
        <v>0</v>
      </c>
      <c r="BL211" s="6" t="s">
        <v>491</v>
      </c>
      <c r="BM211" s="6" t="s">
        <v>731</v>
      </c>
    </row>
    <row r="212" spans="2:63" s="132" customFormat="1" ht="30.75" customHeight="1">
      <c r="B212" s="133"/>
      <c r="C212" s="134"/>
      <c r="D212" s="142" t="s">
        <v>137</v>
      </c>
      <c r="E212" s="142"/>
      <c r="F212" s="142"/>
      <c r="G212" s="142"/>
      <c r="H212" s="142"/>
      <c r="I212" s="142"/>
      <c r="J212" s="142"/>
      <c r="K212" s="142"/>
      <c r="L212" s="142"/>
      <c r="M212" s="142"/>
      <c r="N212" s="246">
        <f>$BK$212</f>
        <v>0</v>
      </c>
      <c r="O212" s="245"/>
      <c r="P212" s="245"/>
      <c r="Q212" s="245"/>
      <c r="R212" s="136"/>
      <c r="T212" s="137"/>
      <c r="U212" s="134"/>
      <c r="V212" s="134"/>
      <c r="W212" s="138">
        <f>$W$213</f>
        <v>0</v>
      </c>
      <c r="X212" s="134"/>
      <c r="Y212" s="138">
        <f>$Y$213</f>
        <v>0</v>
      </c>
      <c r="Z212" s="134"/>
      <c r="AA212" s="139">
        <f>$AA$213</f>
        <v>0</v>
      </c>
      <c r="AR212" s="140" t="s">
        <v>406</v>
      </c>
      <c r="AT212" s="140" t="s">
        <v>77</v>
      </c>
      <c r="AU212" s="140" t="s">
        <v>22</v>
      </c>
      <c r="AY212" s="140" t="s">
        <v>163</v>
      </c>
      <c r="BK212" s="141">
        <f>$BK$213</f>
        <v>0</v>
      </c>
    </row>
    <row r="213" spans="2:65" s="6" customFormat="1" ht="15.75" customHeight="1">
      <c r="B213" s="23"/>
      <c r="C213" s="143" t="s">
        <v>446</v>
      </c>
      <c r="D213" s="143" t="s">
        <v>165</v>
      </c>
      <c r="E213" s="144" t="s">
        <v>498</v>
      </c>
      <c r="F213" s="230" t="s">
        <v>499</v>
      </c>
      <c r="G213" s="231"/>
      <c r="H213" s="231"/>
      <c r="I213" s="231"/>
      <c r="J213" s="145" t="s">
        <v>292</v>
      </c>
      <c r="K213" s="146">
        <v>1</v>
      </c>
      <c r="L213" s="232">
        <v>0</v>
      </c>
      <c r="M213" s="231"/>
      <c r="N213" s="233">
        <f>ROUND($L$213*$K$213,2)</f>
        <v>0</v>
      </c>
      <c r="O213" s="231"/>
      <c r="P213" s="231"/>
      <c r="Q213" s="231"/>
      <c r="R213" s="25"/>
      <c r="T213" s="147"/>
      <c r="U213" s="31" t="s">
        <v>43</v>
      </c>
      <c r="V213" s="24"/>
      <c r="W213" s="148">
        <f>$V$213*$K$213</f>
        <v>0</v>
      </c>
      <c r="X213" s="148">
        <v>0</v>
      </c>
      <c r="Y213" s="148">
        <f>$X$213*$K$213</f>
        <v>0</v>
      </c>
      <c r="Z213" s="148">
        <v>0</v>
      </c>
      <c r="AA213" s="149">
        <f>$Z$213*$K$213</f>
        <v>0</v>
      </c>
      <c r="AR213" s="6" t="s">
        <v>91</v>
      </c>
      <c r="AT213" s="6" t="s">
        <v>165</v>
      </c>
      <c r="AU213" s="6" t="s">
        <v>85</v>
      </c>
      <c r="AY213" s="6" t="s">
        <v>163</v>
      </c>
      <c r="BE213" s="93">
        <f>IF($U$213="základní",$N$213,0)</f>
        <v>0</v>
      </c>
      <c r="BF213" s="93">
        <f>IF($U$213="snížená",$N$213,0)</f>
        <v>0</v>
      </c>
      <c r="BG213" s="93">
        <f>IF($U$213="zákl. přenesená",$N$213,0)</f>
        <v>0</v>
      </c>
      <c r="BH213" s="93">
        <f>IF($U$213="sníž. přenesená",$N$213,0)</f>
        <v>0</v>
      </c>
      <c r="BI213" s="93">
        <f>IF($U$213="nulová",$N$213,0)</f>
        <v>0</v>
      </c>
      <c r="BJ213" s="6" t="s">
        <v>22</v>
      </c>
      <c r="BK213" s="93">
        <f>ROUND($L$213*$K$213,2)</f>
        <v>0</v>
      </c>
      <c r="BL213" s="6" t="s">
        <v>91</v>
      </c>
      <c r="BM213" s="6" t="s">
        <v>732</v>
      </c>
    </row>
    <row r="214" spans="2:63" s="6" customFormat="1" ht="51" customHeight="1">
      <c r="B214" s="23"/>
      <c r="C214" s="24"/>
      <c r="D214" s="135" t="s">
        <v>501</v>
      </c>
      <c r="E214" s="24"/>
      <c r="F214" s="24"/>
      <c r="G214" s="24"/>
      <c r="H214" s="24"/>
      <c r="I214" s="24"/>
      <c r="J214" s="24"/>
      <c r="K214" s="24"/>
      <c r="L214" s="24"/>
      <c r="M214" s="24"/>
      <c r="N214" s="226">
        <f>$BK$214</f>
        <v>0</v>
      </c>
      <c r="O214" s="194"/>
      <c r="P214" s="194"/>
      <c r="Q214" s="194"/>
      <c r="R214" s="25"/>
      <c r="T214" s="64"/>
      <c r="U214" s="24"/>
      <c r="V214" s="24"/>
      <c r="W214" s="24"/>
      <c r="X214" s="24"/>
      <c r="Y214" s="24"/>
      <c r="Z214" s="24"/>
      <c r="AA214" s="65"/>
      <c r="AT214" s="6" t="s">
        <v>77</v>
      </c>
      <c r="AU214" s="6" t="s">
        <v>78</v>
      </c>
      <c r="AY214" s="6" t="s">
        <v>502</v>
      </c>
      <c r="BK214" s="93">
        <f>SUM($BK$215:$BK$219)</f>
        <v>0</v>
      </c>
    </row>
    <row r="215" spans="2:63" s="6" customFormat="1" ht="23.25" customHeight="1">
      <c r="B215" s="23"/>
      <c r="C215" s="169"/>
      <c r="D215" s="169" t="s">
        <v>165</v>
      </c>
      <c r="E215" s="170"/>
      <c r="F215" s="242"/>
      <c r="G215" s="243"/>
      <c r="H215" s="243"/>
      <c r="I215" s="243"/>
      <c r="J215" s="171"/>
      <c r="K215" s="164"/>
      <c r="L215" s="232"/>
      <c r="M215" s="231"/>
      <c r="N215" s="233">
        <f>$BK$215</f>
        <v>0</v>
      </c>
      <c r="O215" s="231"/>
      <c r="P215" s="231"/>
      <c r="Q215" s="231"/>
      <c r="R215" s="25"/>
      <c r="T215" s="147"/>
      <c r="U215" s="172" t="s">
        <v>43</v>
      </c>
      <c r="V215" s="24"/>
      <c r="W215" s="24"/>
      <c r="X215" s="24"/>
      <c r="Y215" s="24"/>
      <c r="Z215" s="24"/>
      <c r="AA215" s="65"/>
      <c r="AT215" s="6" t="s">
        <v>502</v>
      </c>
      <c r="AU215" s="6" t="s">
        <v>22</v>
      </c>
      <c r="AY215" s="6" t="s">
        <v>502</v>
      </c>
      <c r="BE215" s="93">
        <f>IF($U$215="základní",$N$215,0)</f>
        <v>0</v>
      </c>
      <c r="BF215" s="93">
        <f>IF($U$215="snížená",$N$215,0)</f>
        <v>0</v>
      </c>
      <c r="BG215" s="93">
        <f>IF($U$215="zákl. přenesená",$N$215,0)</f>
        <v>0</v>
      </c>
      <c r="BH215" s="93">
        <f>IF($U$215="sníž. přenesená",$N$215,0)</f>
        <v>0</v>
      </c>
      <c r="BI215" s="93">
        <f>IF($U$215="nulová",$N$215,0)</f>
        <v>0</v>
      </c>
      <c r="BJ215" s="6" t="s">
        <v>22</v>
      </c>
      <c r="BK215" s="93">
        <f>$L$215*$K$215</f>
        <v>0</v>
      </c>
    </row>
    <row r="216" spans="2:63" s="6" customFormat="1" ht="23.25" customHeight="1">
      <c r="B216" s="23"/>
      <c r="C216" s="169"/>
      <c r="D216" s="169" t="s">
        <v>165</v>
      </c>
      <c r="E216" s="170"/>
      <c r="F216" s="242"/>
      <c r="G216" s="243"/>
      <c r="H216" s="243"/>
      <c r="I216" s="243"/>
      <c r="J216" s="171"/>
      <c r="K216" s="164"/>
      <c r="L216" s="232"/>
      <c r="M216" s="231"/>
      <c r="N216" s="233">
        <f>$BK$216</f>
        <v>0</v>
      </c>
      <c r="O216" s="231"/>
      <c r="P216" s="231"/>
      <c r="Q216" s="231"/>
      <c r="R216" s="25"/>
      <c r="T216" s="147"/>
      <c r="U216" s="172" t="s">
        <v>43</v>
      </c>
      <c r="V216" s="24"/>
      <c r="W216" s="24"/>
      <c r="X216" s="24"/>
      <c r="Y216" s="24"/>
      <c r="Z216" s="24"/>
      <c r="AA216" s="65"/>
      <c r="AT216" s="6" t="s">
        <v>502</v>
      </c>
      <c r="AU216" s="6" t="s">
        <v>22</v>
      </c>
      <c r="AY216" s="6" t="s">
        <v>502</v>
      </c>
      <c r="BE216" s="93">
        <f>IF($U$216="základní",$N$216,0)</f>
        <v>0</v>
      </c>
      <c r="BF216" s="93">
        <f>IF($U$216="snížená",$N$216,0)</f>
        <v>0</v>
      </c>
      <c r="BG216" s="93">
        <f>IF($U$216="zákl. přenesená",$N$216,0)</f>
        <v>0</v>
      </c>
      <c r="BH216" s="93">
        <f>IF($U$216="sníž. přenesená",$N$216,0)</f>
        <v>0</v>
      </c>
      <c r="BI216" s="93">
        <f>IF($U$216="nulová",$N$216,0)</f>
        <v>0</v>
      </c>
      <c r="BJ216" s="6" t="s">
        <v>22</v>
      </c>
      <c r="BK216" s="93">
        <f>$L$216*$K$216</f>
        <v>0</v>
      </c>
    </row>
    <row r="217" spans="2:63" s="6" customFormat="1" ht="23.25" customHeight="1">
      <c r="B217" s="23"/>
      <c r="C217" s="169"/>
      <c r="D217" s="169" t="s">
        <v>165</v>
      </c>
      <c r="E217" s="170"/>
      <c r="F217" s="242"/>
      <c r="G217" s="243"/>
      <c r="H217" s="243"/>
      <c r="I217" s="243"/>
      <c r="J217" s="171"/>
      <c r="K217" s="164"/>
      <c r="L217" s="232"/>
      <c r="M217" s="231"/>
      <c r="N217" s="233">
        <f>$BK$217</f>
        <v>0</v>
      </c>
      <c r="O217" s="231"/>
      <c r="P217" s="231"/>
      <c r="Q217" s="231"/>
      <c r="R217" s="25"/>
      <c r="T217" s="147"/>
      <c r="U217" s="172" t="s">
        <v>43</v>
      </c>
      <c r="V217" s="24"/>
      <c r="W217" s="24"/>
      <c r="X217" s="24"/>
      <c r="Y217" s="24"/>
      <c r="Z217" s="24"/>
      <c r="AA217" s="65"/>
      <c r="AT217" s="6" t="s">
        <v>502</v>
      </c>
      <c r="AU217" s="6" t="s">
        <v>22</v>
      </c>
      <c r="AY217" s="6" t="s">
        <v>502</v>
      </c>
      <c r="BE217" s="93">
        <f>IF($U$217="základní",$N$217,0)</f>
        <v>0</v>
      </c>
      <c r="BF217" s="93">
        <f>IF($U$217="snížená",$N$217,0)</f>
        <v>0</v>
      </c>
      <c r="BG217" s="93">
        <f>IF($U$217="zákl. přenesená",$N$217,0)</f>
        <v>0</v>
      </c>
      <c r="BH217" s="93">
        <f>IF($U$217="sníž. přenesená",$N$217,0)</f>
        <v>0</v>
      </c>
      <c r="BI217" s="93">
        <f>IF($U$217="nulová",$N$217,0)</f>
        <v>0</v>
      </c>
      <c r="BJ217" s="6" t="s">
        <v>22</v>
      </c>
      <c r="BK217" s="93">
        <f>$L$217*$K$217</f>
        <v>0</v>
      </c>
    </row>
    <row r="218" spans="2:63" s="6" customFormat="1" ht="23.25" customHeight="1">
      <c r="B218" s="23"/>
      <c r="C218" s="169"/>
      <c r="D218" s="169" t="s">
        <v>165</v>
      </c>
      <c r="E218" s="170"/>
      <c r="F218" s="242"/>
      <c r="G218" s="243"/>
      <c r="H218" s="243"/>
      <c r="I218" s="243"/>
      <c r="J218" s="171"/>
      <c r="K218" s="164"/>
      <c r="L218" s="232"/>
      <c r="M218" s="231"/>
      <c r="N218" s="233">
        <f>$BK$218</f>
        <v>0</v>
      </c>
      <c r="O218" s="231"/>
      <c r="P218" s="231"/>
      <c r="Q218" s="231"/>
      <c r="R218" s="25"/>
      <c r="T218" s="147"/>
      <c r="U218" s="172" t="s">
        <v>43</v>
      </c>
      <c r="V218" s="24"/>
      <c r="W218" s="24"/>
      <c r="X218" s="24"/>
      <c r="Y218" s="24"/>
      <c r="Z218" s="24"/>
      <c r="AA218" s="65"/>
      <c r="AT218" s="6" t="s">
        <v>502</v>
      </c>
      <c r="AU218" s="6" t="s">
        <v>22</v>
      </c>
      <c r="AY218" s="6" t="s">
        <v>502</v>
      </c>
      <c r="BE218" s="93">
        <f>IF($U$218="základní",$N$218,0)</f>
        <v>0</v>
      </c>
      <c r="BF218" s="93">
        <f>IF($U$218="snížená",$N$218,0)</f>
        <v>0</v>
      </c>
      <c r="BG218" s="93">
        <f>IF($U$218="zákl. přenesená",$N$218,0)</f>
        <v>0</v>
      </c>
      <c r="BH218" s="93">
        <f>IF($U$218="sníž. přenesená",$N$218,0)</f>
        <v>0</v>
      </c>
      <c r="BI218" s="93">
        <f>IF($U$218="nulová",$N$218,0)</f>
        <v>0</v>
      </c>
      <c r="BJ218" s="6" t="s">
        <v>22</v>
      </c>
      <c r="BK218" s="93">
        <f>$L$218*$K$218</f>
        <v>0</v>
      </c>
    </row>
    <row r="219" spans="2:63" s="6" customFormat="1" ht="23.25" customHeight="1">
      <c r="B219" s="23"/>
      <c r="C219" s="169"/>
      <c r="D219" s="169" t="s">
        <v>165</v>
      </c>
      <c r="E219" s="170"/>
      <c r="F219" s="242"/>
      <c r="G219" s="243"/>
      <c r="H219" s="243"/>
      <c r="I219" s="243"/>
      <c r="J219" s="171"/>
      <c r="K219" s="164"/>
      <c r="L219" s="232"/>
      <c r="M219" s="231"/>
      <c r="N219" s="233">
        <f>$BK$219</f>
        <v>0</v>
      </c>
      <c r="O219" s="231"/>
      <c r="P219" s="231"/>
      <c r="Q219" s="231"/>
      <c r="R219" s="25"/>
      <c r="T219" s="147"/>
      <c r="U219" s="172" t="s">
        <v>43</v>
      </c>
      <c r="V219" s="43"/>
      <c r="W219" s="43"/>
      <c r="X219" s="43"/>
      <c r="Y219" s="43"/>
      <c r="Z219" s="43"/>
      <c r="AA219" s="45"/>
      <c r="AT219" s="6" t="s">
        <v>502</v>
      </c>
      <c r="AU219" s="6" t="s">
        <v>22</v>
      </c>
      <c r="AY219" s="6" t="s">
        <v>502</v>
      </c>
      <c r="BE219" s="93">
        <f>IF($U$219="základní",$N$219,0)</f>
        <v>0</v>
      </c>
      <c r="BF219" s="93">
        <f>IF($U$219="snížená",$N$219,0)</f>
        <v>0</v>
      </c>
      <c r="BG219" s="93">
        <f>IF($U$219="zákl. přenesená",$N$219,0)</f>
        <v>0</v>
      </c>
      <c r="BH219" s="93">
        <f>IF($U$219="sníž. přenesená",$N$219,0)</f>
        <v>0</v>
      </c>
      <c r="BI219" s="93">
        <f>IF($U$219="nulová",$N$219,0)</f>
        <v>0</v>
      </c>
      <c r="BJ219" s="6" t="s">
        <v>22</v>
      </c>
      <c r="BK219" s="93">
        <f>$L$219*$K$219</f>
        <v>0</v>
      </c>
    </row>
    <row r="220" spans="2:18" s="6" customFormat="1" ht="7.5" customHeight="1">
      <c r="B220" s="46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8"/>
    </row>
    <row r="267" s="2" customFormat="1" ht="14.25" customHeight="1"/>
  </sheetData>
  <sheetProtection password="CC35" sheet="1" objects="1" scenarios="1" formatColumns="0" formatRows="0" sort="0" autoFilter="0"/>
  <mergeCells count="295">
    <mergeCell ref="N212:Q212"/>
    <mergeCell ref="N214:Q214"/>
    <mergeCell ref="H1:K1"/>
    <mergeCell ref="S2:AC2"/>
    <mergeCell ref="N180:Q180"/>
    <mergeCell ref="N183:Q183"/>
    <mergeCell ref="N194:Q194"/>
    <mergeCell ref="N207:Q207"/>
    <mergeCell ref="N208:Q208"/>
    <mergeCell ref="N210:Q210"/>
    <mergeCell ref="N153:Q153"/>
    <mergeCell ref="N154:Q154"/>
    <mergeCell ref="N156:Q156"/>
    <mergeCell ref="N165:Q165"/>
    <mergeCell ref="N168:Q168"/>
    <mergeCell ref="N172:Q172"/>
    <mergeCell ref="N135:Q135"/>
    <mergeCell ref="N136:Q136"/>
    <mergeCell ref="N137:Q137"/>
    <mergeCell ref="N141:Q141"/>
    <mergeCell ref="N146:Q146"/>
    <mergeCell ref="N151:Q15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3:I213"/>
    <mergeCell ref="L213:M213"/>
    <mergeCell ref="N213:Q213"/>
    <mergeCell ref="F215:I215"/>
    <mergeCell ref="L215:M215"/>
    <mergeCell ref="N215:Q215"/>
    <mergeCell ref="F209:I209"/>
    <mergeCell ref="L209:M209"/>
    <mergeCell ref="N209:Q209"/>
    <mergeCell ref="F211:I211"/>
    <mergeCell ref="L211:M211"/>
    <mergeCell ref="N211:Q211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195:I195"/>
    <mergeCell ref="L195:M195"/>
    <mergeCell ref="N195:Q195"/>
    <mergeCell ref="F196:I196"/>
    <mergeCell ref="L196:M196"/>
    <mergeCell ref="N196:Q196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1:I181"/>
    <mergeCell ref="L181:M181"/>
    <mergeCell ref="N181:Q181"/>
    <mergeCell ref="F182:I182"/>
    <mergeCell ref="L182:M182"/>
    <mergeCell ref="N182:Q182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3:I173"/>
    <mergeCell ref="L173:M173"/>
    <mergeCell ref="N173:Q173"/>
    <mergeCell ref="F175:I175"/>
    <mergeCell ref="L175:M175"/>
    <mergeCell ref="N175:Q175"/>
    <mergeCell ref="N174:Q174"/>
    <mergeCell ref="F170:I170"/>
    <mergeCell ref="L170:M170"/>
    <mergeCell ref="N170:Q170"/>
    <mergeCell ref="F171:I171"/>
    <mergeCell ref="L171:M171"/>
    <mergeCell ref="N171:Q171"/>
    <mergeCell ref="F167:I167"/>
    <mergeCell ref="L167:M167"/>
    <mergeCell ref="N167:Q167"/>
    <mergeCell ref="F169:I169"/>
    <mergeCell ref="L169:M169"/>
    <mergeCell ref="N169:Q169"/>
    <mergeCell ref="F164:I164"/>
    <mergeCell ref="L164:M164"/>
    <mergeCell ref="N164:Q164"/>
    <mergeCell ref="F166:I166"/>
    <mergeCell ref="L166:M166"/>
    <mergeCell ref="N166:Q166"/>
    <mergeCell ref="F162:I162"/>
    <mergeCell ref="L162:M162"/>
    <mergeCell ref="N162:Q162"/>
    <mergeCell ref="F163:I163"/>
    <mergeCell ref="L163:M163"/>
    <mergeCell ref="N163:Q163"/>
    <mergeCell ref="F160:I160"/>
    <mergeCell ref="L160:M160"/>
    <mergeCell ref="N160:Q160"/>
    <mergeCell ref="F161:I161"/>
    <mergeCell ref="L161:M161"/>
    <mergeCell ref="N161:Q161"/>
    <mergeCell ref="F158:I158"/>
    <mergeCell ref="L158:M158"/>
    <mergeCell ref="N158:Q158"/>
    <mergeCell ref="F159:I159"/>
    <mergeCell ref="L159:M159"/>
    <mergeCell ref="N159:Q159"/>
    <mergeCell ref="F155:I155"/>
    <mergeCell ref="L155:M155"/>
    <mergeCell ref="N155:Q155"/>
    <mergeCell ref="F157:I157"/>
    <mergeCell ref="L157:M157"/>
    <mergeCell ref="N157:Q157"/>
    <mergeCell ref="F150:I150"/>
    <mergeCell ref="L150:M150"/>
    <mergeCell ref="N150:Q150"/>
    <mergeCell ref="F152:I152"/>
    <mergeCell ref="L152:M152"/>
    <mergeCell ref="N152:Q152"/>
    <mergeCell ref="F148:I148"/>
    <mergeCell ref="L148:M148"/>
    <mergeCell ref="N148:Q148"/>
    <mergeCell ref="F149:I149"/>
    <mergeCell ref="L149:M149"/>
    <mergeCell ref="N149:Q149"/>
    <mergeCell ref="F145:I145"/>
    <mergeCell ref="L145:M145"/>
    <mergeCell ref="N145:Q145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27:P127"/>
    <mergeCell ref="M129:P129"/>
    <mergeCell ref="M131:Q131"/>
    <mergeCell ref="M132:Q132"/>
    <mergeCell ref="F134:I134"/>
    <mergeCell ref="L134:M134"/>
    <mergeCell ref="N134:Q134"/>
    <mergeCell ref="D115:H115"/>
    <mergeCell ref="N115:Q115"/>
    <mergeCell ref="N116:Q116"/>
    <mergeCell ref="L118:Q118"/>
    <mergeCell ref="C124:Q124"/>
    <mergeCell ref="F126:P126"/>
    <mergeCell ref="D112:H112"/>
    <mergeCell ref="N112:Q112"/>
    <mergeCell ref="D113:H113"/>
    <mergeCell ref="N113:Q113"/>
    <mergeCell ref="D114:H114"/>
    <mergeCell ref="N114:Q114"/>
    <mergeCell ref="N106:Q106"/>
    <mergeCell ref="N107:Q107"/>
    <mergeCell ref="N108:Q108"/>
    <mergeCell ref="N110:Q110"/>
    <mergeCell ref="D111:H111"/>
    <mergeCell ref="N111:Q111"/>
    <mergeCell ref="N100:Q100"/>
    <mergeCell ref="N101:Q101"/>
    <mergeCell ref="N102:Q102"/>
    <mergeCell ref="N103:Q103"/>
    <mergeCell ref="N104:Q104"/>
    <mergeCell ref="N105:Q105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215:D220">
      <formula1>"K,M"</formula1>
    </dataValidation>
    <dataValidation type="list" allowBlank="1" showInputMessage="1" showErrorMessage="1" error="Povoleny jsou hodnoty základní, snížená, zákl. přenesená, sníž. přenesená, nulová." sqref="U215:U220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34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252"/>
      <c r="B1" s="249"/>
      <c r="C1" s="249"/>
      <c r="D1" s="250" t="s">
        <v>1</v>
      </c>
      <c r="E1" s="249"/>
      <c r="F1" s="251" t="s">
        <v>781</v>
      </c>
      <c r="G1" s="251"/>
      <c r="H1" s="253" t="s">
        <v>782</v>
      </c>
      <c r="I1" s="253"/>
      <c r="J1" s="253"/>
      <c r="K1" s="253"/>
      <c r="L1" s="251" t="s">
        <v>783</v>
      </c>
      <c r="M1" s="249"/>
      <c r="N1" s="249"/>
      <c r="O1" s="250" t="s">
        <v>103</v>
      </c>
      <c r="P1" s="249"/>
      <c r="Q1" s="249"/>
      <c r="R1" s="249"/>
      <c r="S1" s="251" t="s">
        <v>784</v>
      </c>
      <c r="T1" s="251"/>
      <c r="U1" s="252"/>
      <c r="V1" s="25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73" t="s">
        <v>5</v>
      </c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S2" s="214" t="s">
        <v>6</v>
      </c>
      <c r="T2" s="174"/>
      <c r="U2" s="174"/>
      <c r="V2" s="174"/>
      <c r="W2" s="174"/>
      <c r="X2" s="174"/>
      <c r="Y2" s="174"/>
      <c r="Z2" s="174"/>
      <c r="AA2" s="174"/>
      <c r="AB2" s="174"/>
      <c r="AC2" s="174"/>
      <c r="AT2" s="2" t="s">
        <v>93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85</v>
      </c>
    </row>
    <row r="4" spans="2:46" s="2" customFormat="1" ht="37.5" customHeight="1">
      <c r="B4" s="10"/>
      <c r="C4" s="175" t="s">
        <v>104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26.25" customHeight="1">
      <c r="B6" s="10"/>
      <c r="C6" s="11"/>
      <c r="D6" s="18" t="s">
        <v>17</v>
      </c>
      <c r="E6" s="11"/>
      <c r="F6" s="215" t="str">
        <f>'Rekapitulace stavby'!$K$6</f>
        <v>Modernizace učeben_VOŠ a SZeŠ Benešov</v>
      </c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1"/>
      <c r="R6" s="12"/>
    </row>
    <row r="7" spans="2:18" s="6" customFormat="1" ht="33.75" customHeight="1">
      <c r="B7" s="23"/>
      <c r="C7" s="24"/>
      <c r="D7" s="17" t="s">
        <v>105</v>
      </c>
      <c r="E7" s="24"/>
      <c r="F7" s="181" t="s">
        <v>733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24"/>
      <c r="R7" s="25"/>
    </row>
    <row r="8" spans="2:18" s="6" customFormat="1" ht="15" customHeight="1">
      <c r="B8" s="23"/>
      <c r="C8" s="24"/>
      <c r="D8" s="18" t="s">
        <v>20</v>
      </c>
      <c r="E8" s="24"/>
      <c r="F8" s="16"/>
      <c r="G8" s="24"/>
      <c r="H8" s="24"/>
      <c r="I8" s="24"/>
      <c r="J8" s="24"/>
      <c r="K8" s="24"/>
      <c r="L8" s="24"/>
      <c r="M8" s="18" t="s">
        <v>21</v>
      </c>
      <c r="N8" s="24"/>
      <c r="O8" s="16"/>
      <c r="P8" s="24"/>
      <c r="Q8" s="24"/>
      <c r="R8" s="25"/>
    </row>
    <row r="9" spans="2:18" s="6" customFormat="1" ht="15" customHeight="1">
      <c r="B9" s="23"/>
      <c r="C9" s="24"/>
      <c r="D9" s="18" t="s">
        <v>23</v>
      </c>
      <c r="E9" s="24"/>
      <c r="F9" s="16" t="s">
        <v>24</v>
      </c>
      <c r="G9" s="24"/>
      <c r="H9" s="24"/>
      <c r="I9" s="24"/>
      <c r="J9" s="24"/>
      <c r="K9" s="24"/>
      <c r="L9" s="24"/>
      <c r="M9" s="18" t="s">
        <v>25</v>
      </c>
      <c r="N9" s="24"/>
      <c r="O9" s="216" t="str">
        <f>'Rekapitulace stavby'!$AN$8</f>
        <v>19.12.2017</v>
      </c>
      <c r="P9" s="194"/>
      <c r="Q9" s="24"/>
      <c r="R9" s="25"/>
    </row>
    <row r="10" spans="2:18" s="6" customFormat="1" ht="12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</row>
    <row r="11" spans="2:18" s="6" customFormat="1" ht="15" customHeight="1">
      <c r="B11" s="23"/>
      <c r="C11" s="24"/>
      <c r="D11" s="18" t="s">
        <v>29</v>
      </c>
      <c r="E11" s="24"/>
      <c r="F11" s="24"/>
      <c r="G11" s="24"/>
      <c r="H11" s="24"/>
      <c r="I11" s="24"/>
      <c r="J11" s="24"/>
      <c r="K11" s="24"/>
      <c r="L11" s="24"/>
      <c r="M11" s="18" t="s">
        <v>30</v>
      </c>
      <c r="N11" s="24"/>
      <c r="O11" s="180">
        <f>IF('Rekapitulace stavby'!$AN$10="","",'Rekapitulace stavby'!$AN$10)</f>
      </c>
      <c r="P11" s="194"/>
      <c r="Q11" s="24"/>
      <c r="R11" s="25"/>
    </row>
    <row r="12" spans="2:18" s="6" customFormat="1" ht="18.75" customHeight="1">
      <c r="B12" s="23"/>
      <c r="C12" s="24"/>
      <c r="D12" s="24"/>
      <c r="E12" s="16" t="str">
        <f>IF('Rekapitulace stavby'!$E$11="","",'Rekapitulace stavby'!$E$11)</f>
        <v> </v>
      </c>
      <c r="F12" s="24"/>
      <c r="G12" s="24"/>
      <c r="H12" s="24"/>
      <c r="I12" s="24"/>
      <c r="J12" s="24"/>
      <c r="K12" s="24"/>
      <c r="L12" s="24"/>
      <c r="M12" s="18" t="s">
        <v>32</v>
      </c>
      <c r="N12" s="24"/>
      <c r="O12" s="180">
        <f>IF('Rekapitulace stavby'!$AN$11="","",'Rekapitulace stavby'!$AN$11)</f>
      </c>
      <c r="P12" s="194"/>
      <c r="Q12" s="24"/>
      <c r="R12" s="25"/>
    </row>
    <row r="13" spans="2:18" s="6" customFormat="1" ht="7.5" customHeigh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2:18" s="6" customFormat="1" ht="15" customHeight="1">
      <c r="B14" s="23"/>
      <c r="C14" s="24"/>
      <c r="D14" s="18" t="s">
        <v>33</v>
      </c>
      <c r="E14" s="24"/>
      <c r="F14" s="24"/>
      <c r="G14" s="24"/>
      <c r="H14" s="24"/>
      <c r="I14" s="24"/>
      <c r="J14" s="24"/>
      <c r="K14" s="24"/>
      <c r="L14" s="24"/>
      <c r="M14" s="18" t="s">
        <v>30</v>
      </c>
      <c r="N14" s="24"/>
      <c r="O14" s="217" t="str">
        <f>IF('Rekapitulace stavby'!$AN$13="","",'Rekapitulace stavby'!$AN$13)</f>
        <v>Vyplň údaj</v>
      </c>
      <c r="P14" s="194"/>
      <c r="Q14" s="24"/>
      <c r="R14" s="25"/>
    </row>
    <row r="15" spans="2:18" s="6" customFormat="1" ht="18.75" customHeight="1">
      <c r="B15" s="23"/>
      <c r="C15" s="24"/>
      <c r="D15" s="24"/>
      <c r="E15" s="217" t="str">
        <f>IF('Rekapitulace stavby'!$E$14="","",'Rekapitulace stavby'!$E$14)</f>
        <v>Vyplň údaj</v>
      </c>
      <c r="F15" s="194"/>
      <c r="G15" s="194"/>
      <c r="H15" s="194"/>
      <c r="I15" s="194"/>
      <c r="J15" s="194"/>
      <c r="K15" s="194"/>
      <c r="L15" s="194"/>
      <c r="M15" s="18" t="s">
        <v>32</v>
      </c>
      <c r="N15" s="24"/>
      <c r="O15" s="217" t="str">
        <f>IF('Rekapitulace stavby'!$AN$14="","",'Rekapitulace stavby'!$AN$14)</f>
        <v>Vyplň údaj</v>
      </c>
      <c r="P15" s="194"/>
      <c r="Q15" s="24"/>
      <c r="R15" s="25"/>
    </row>
    <row r="16" spans="2:18" s="6" customFormat="1" ht="7.5" customHeight="1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2:18" s="6" customFormat="1" ht="15" customHeight="1">
      <c r="B17" s="23"/>
      <c r="C17" s="24"/>
      <c r="D17" s="18" t="s">
        <v>35</v>
      </c>
      <c r="E17" s="24"/>
      <c r="F17" s="24"/>
      <c r="G17" s="24"/>
      <c r="H17" s="24"/>
      <c r="I17" s="24"/>
      <c r="J17" s="24"/>
      <c r="K17" s="24"/>
      <c r="L17" s="24"/>
      <c r="M17" s="18" t="s">
        <v>30</v>
      </c>
      <c r="N17" s="24"/>
      <c r="O17" s="180">
        <f>IF('Rekapitulace stavby'!$AN$16="","",'Rekapitulace stavby'!$AN$16)</f>
      </c>
      <c r="P17" s="194"/>
      <c r="Q17" s="24"/>
      <c r="R17" s="25"/>
    </row>
    <row r="18" spans="2:18" s="6" customFormat="1" ht="18.75" customHeight="1">
      <c r="B18" s="23"/>
      <c r="C18" s="24"/>
      <c r="D18" s="24"/>
      <c r="E18" s="16" t="str">
        <f>IF('Rekapitulace stavby'!$E$17="","",'Rekapitulace stavby'!$E$17)</f>
        <v> </v>
      </c>
      <c r="F18" s="24"/>
      <c r="G18" s="24"/>
      <c r="H18" s="24"/>
      <c r="I18" s="24"/>
      <c r="J18" s="24"/>
      <c r="K18" s="24"/>
      <c r="L18" s="24"/>
      <c r="M18" s="18" t="s">
        <v>32</v>
      </c>
      <c r="N18" s="24"/>
      <c r="O18" s="180">
        <f>IF('Rekapitulace stavby'!$AN$17="","",'Rekapitulace stavby'!$AN$17)</f>
      </c>
      <c r="P18" s="194"/>
      <c r="Q18" s="24"/>
      <c r="R18" s="25"/>
    </row>
    <row r="19" spans="2:18" s="6" customFormat="1" ht="7.5" customHeight="1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2:18" s="6" customFormat="1" ht="15" customHeight="1">
      <c r="B20" s="23"/>
      <c r="C20" s="24"/>
      <c r="D20" s="18" t="s">
        <v>37</v>
      </c>
      <c r="E20" s="24"/>
      <c r="F20" s="24"/>
      <c r="G20" s="24"/>
      <c r="H20" s="24"/>
      <c r="I20" s="24"/>
      <c r="J20" s="24"/>
      <c r="K20" s="24"/>
      <c r="L20" s="24"/>
      <c r="M20" s="18" t="s">
        <v>30</v>
      </c>
      <c r="N20" s="24"/>
      <c r="O20" s="180">
        <f>IF('Rekapitulace stavby'!$AN$19="","",'Rekapitulace stavby'!$AN$19)</f>
      </c>
      <c r="P20" s="194"/>
      <c r="Q20" s="24"/>
      <c r="R20" s="25"/>
    </row>
    <row r="21" spans="2:18" s="6" customFormat="1" ht="18.75" customHeight="1">
      <c r="B21" s="23"/>
      <c r="C21" s="24"/>
      <c r="D21" s="24"/>
      <c r="E21" s="16" t="str">
        <f>IF('Rekapitulace stavby'!$E$20="","",'Rekapitulace stavby'!$E$20)</f>
        <v> </v>
      </c>
      <c r="F21" s="24"/>
      <c r="G21" s="24"/>
      <c r="H21" s="24"/>
      <c r="I21" s="24"/>
      <c r="J21" s="24"/>
      <c r="K21" s="24"/>
      <c r="L21" s="24"/>
      <c r="M21" s="18" t="s">
        <v>32</v>
      </c>
      <c r="N21" s="24"/>
      <c r="O21" s="180">
        <f>IF('Rekapitulace stavby'!$AN$20="","",'Rekapitulace stavby'!$AN$20)</f>
      </c>
      <c r="P21" s="194"/>
      <c r="Q21" s="24"/>
      <c r="R21" s="25"/>
    </row>
    <row r="22" spans="2:18" s="6" customFormat="1" ht="7.5" customHeight="1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6" customFormat="1" ht="15" customHeight="1">
      <c r="B23" s="23"/>
      <c r="C23" s="24"/>
      <c r="D23" s="18" t="s">
        <v>38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2:18" s="101" customFormat="1" ht="15.75" customHeight="1">
      <c r="B24" s="102"/>
      <c r="C24" s="103"/>
      <c r="D24" s="103"/>
      <c r="E24" s="183"/>
      <c r="F24" s="218"/>
      <c r="G24" s="218"/>
      <c r="H24" s="218"/>
      <c r="I24" s="218"/>
      <c r="J24" s="218"/>
      <c r="K24" s="218"/>
      <c r="L24" s="218"/>
      <c r="M24" s="103"/>
      <c r="N24" s="103"/>
      <c r="O24" s="103"/>
      <c r="P24" s="103"/>
      <c r="Q24" s="103"/>
      <c r="R24" s="104"/>
    </row>
    <row r="25" spans="2:18" s="6" customFormat="1" ht="7.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2:18" s="6" customFormat="1" ht="7.5" customHeight="1">
      <c r="B26" s="23"/>
      <c r="C26" s="2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4"/>
      <c r="R26" s="25"/>
    </row>
    <row r="27" spans="2:18" s="6" customFormat="1" ht="15" customHeight="1">
      <c r="B27" s="23"/>
      <c r="C27" s="24"/>
      <c r="D27" s="105" t="s">
        <v>107</v>
      </c>
      <c r="E27" s="24"/>
      <c r="F27" s="24"/>
      <c r="G27" s="24"/>
      <c r="H27" s="24"/>
      <c r="I27" s="24"/>
      <c r="J27" s="24"/>
      <c r="K27" s="24"/>
      <c r="L27" s="24"/>
      <c r="M27" s="184">
        <f>$N$88</f>
        <v>0</v>
      </c>
      <c r="N27" s="194"/>
      <c r="O27" s="194"/>
      <c r="P27" s="194"/>
      <c r="Q27" s="24"/>
      <c r="R27" s="25"/>
    </row>
    <row r="28" spans="2:18" s="6" customFormat="1" ht="15" customHeight="1">
      <c r="B28" s="23"/>
      <c r="C28" s="24"/>
      <c r="D28" s="22" t="s">
        <v>97</v>
      </c>
      <c r="E28" s="24"/>
      <c r="F28" s="24"/>
      <c r="G28" s="24"/>
      <c r="H28" s="24"/>
      <c r="I28" s="24"/>
      <c r="J28" s="24"/>
      <c r="K28" s="24"/>
      <c r="L28" s="24"/>
      <c r="M28" s="184">
        <f>$N$105</f>
        <v>0</v>
      </c>
      <c r="N28" s="194"/>
      <c r="O28" s="194"/>
      <c r="P28" s="194"/>
      <c r="Q28" s="24"/>
      <c r="R28" s="25"/>
    </row>
    <row r="29" spans="2:18" s="6" customFormat="1" ht="7.5" customHeight="1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2:18" s="6" customFormat="1" ht="26.25" customHeight="1">
      <c r="B30" s="23"/>
      <c r="C30" s="24"/>
      <c r="D30" s="106" t="s">
        <v>41</v>
      </c>
      <c r="E30" s="24"/>
      <c r="F30" s="24"/>
      <c r="G30" s="24"/>
      <c r="H30" s="24"/>
      <c r="I30" s="24"/>
      <c r="J30" s="24"/>
      <c r="K30" s="24"/>
      <c r="L30" s="24"/>
      <c r="M30" s="219">
        <f>ROUND($M$27+$M$28,2)</f>
        <v>0</v>
      </c>
      <c r="N30" s="194"/>
      <c r="O30" s="194"/>
      <c r="P30" s="194"/>
      <c r="Q30" s="24"/>
      <c r="R30" s="25"/>
    </row>
    <row r="31" spans="2:18" s="6" customFormat="1" ht="7.5" customHeight="1">
      <c r="B31" s="23"/>
      <c r="C31" s="24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24"/>
      <c r="R31" s="25"/>
    </row>
    <row r="32" spans="2:18" s="6" customFormat="1" ht="15" customHeight="1">
      <c r="B32" s="23"/>
      <c r="C32" s="24"/>
      <c r="D32" s="29" t="s">
        <v>42</v>
      </c>
      <c r="E32" s="29" t="s">
        <v>43</v>
      </c>
      <c r="F32" s="30">
        <v>0.21</v>
      </c>
      <c r="G32" s="107" t="s">
        <v>44</v>
      </c>
      <c r="H32" s="220">
        <f>ROUND((((SUM($BE$105:$BE$112)+SUM($BE$130:$BE$172))+SUM($BE$174:$BE$178))),2)</f>
        <v>0</v>
      </c>
      <c r="I32" s="194"/>
      <c r="J32" s="194"/>
      <c r="K32" s="24"/>
      <c r="L32" s="24"/>
      <c r="M32" s="220">
        <f>ROUND(((ROUND((SUM($BE$105:$BE$112)+SUM($BE$130:$BE$172)),2)*$F$32)+SUM($BE$174:$BE$178)*$F$32),2)</f>
        <v>0</v>
      </c>
      <c r="N32" s="194"/>
      <c r="O32" s="194"/>
      <c r="P32" s="194"/>
      <c r="Q32" s="24"/>
      <c r="R32" s="25"/>
    </row>
    <row r="33" spans="2:18" s="6" customFormat="1" ht="15" customHeight="1">
      <c r="B33" s="23"/>
      <c r="C33" s="24"/>
      <c r="D33" s="24"/>
      <c r="E33" s="29" t="s">
        <v>45</v>
      </c>
      <c r="F33" s="30">
        <v>0.15</v>
      </c>
      <c r="G33" s="107" t="s">
        <v>44</v>
      </c>
      <c r="H33" s="220">
        <f>ROUND((((SUM($BF$105:$BF$112)+SUM($BF$130:$BF$172))+SUM($BF$174:$BF$178))),2)</f>
        <v>0</v>
      </c>
      <c r="I33" s="194"/>
      <c r="J33" s="194"/>
      <c r="K33" s="24"/>
      <c r="L33" s="24"/>
      <c r="M33" s="220">
        <f>ROUND(((ROUND((SUM($BF$105:$BF$112)+SUM($BF$130:$BF$172)),2)*$F$33)+SUM($BF$174:$BF$178)*$F$33),2)</f>
        <v>0</v>
      </c>
      <c r="N33" s="194"/>
      <c r="O33" s="194"/>
      <c r="P33" s="194"/>
      <c r="Q33" s="24"/>
      <c r="R33" s="25"/>
    </row>
    <row r="34" spans="2:18" s="6" customFormat="1" ht="15" customHeight="1" hidden="1">
      <c r="B34" s="23"/>
      <c r="C34" s="24"/>
      <c r="D34" s="24"/>
      <c r="E34" s="29" t="s">
        <v>46</v>
      </c>
      <c r="F34" s="30">
        <v>0.21</v>
      </c>
      <c r="G34" s="107" t="s">
        <v>44</v>
      </c>
      <c r="H34" s="220">
        <f>ROUND((((SUM($BG$105:$BG$112)+SUM($BG$130:$BG$172))+SUM($BG$174:$BG$178))),2)</f>
        <v>0</v>
      </c>
      <c r="I34" s="194"/>
      <c r="J34" s="194"/>
      <c r="K34" s="24"/>
      <c r="L34" s="24"/>
      <c r="M34" s="220">
        <v>0</v>
      </c>
      <c r="N34" s="194"/>
      <c r="O34" s="194"/>
      <c r="P34" s="194"/>
      <c r="Q34" s="24"/>
      <c r="R34" s="25"/>
    </row>
    <row r="35" spans="2:18" s="6" customFormat="1" ht="15" customHeight="1" hidden="1">
      <c r="B35" s="23"/>
      <c r="C35" s="24"/>
      <c r="D35" s="24"/>
      <c r="E35" s="29" t="s">
        <v>47</v>
      </c>
      <c r="F35" s="30">
        <v>0.15</v>
      </c>
      <c r="G35" s="107" t="s">
        <v>44</v>
      </c>
      <c r="H35" s="220">
        <f>ROUND((((SUM($BH$105:$BH$112)+SUM($BH$130:$BH$172))+SUM($BH$174:$BH$178))),2)</f>
        <v>0</v>
      </c>
      <c r="I35" s="194"/>
      <c r="J35" s="194"/>
      <c r="K35" s="24"/>
      <c r="L35" s="24"/>
      <c r="M35" s="220">
        <v>0</v>
      </c>
      <c r="N35" s="194"/>
      <c r="O35" s="194"/>
      <c r="P35" s="194"/>
      <c r="Q35" s="24"/>
      <c r="R35" s="25"/>
    </row>
    <row r="36" spans="2:18" s="6" customFormat="1" ht="15" customHeight="1" hidden="1">
      <c r="B36" s="23"/>
      <c r="C36" s="24"/>
      <c r="D36" s="24"/>
      <c r="E36" s="29" t="s">
        <v>48</v>
      </c>
      <c r="F36" s="30">
        <v>0</v>
      </c>
      <c r="G36" s="107" t="s">
        <v>44</v>
      </c>
      <c r="H36" s="220">
        <f>ROUND((((SUM($BI$105:$BI$112)+SUM($BI$130:$BI$172))+SUM($BI$174:$BI$178))),2)</f>
        <v>0</v>
      </c>
      <c r="I36" s="194"/>
      <c r="J36" s="194"/>
      <c r="K36" s="24"/>
      <c r="L36" s="24"/>
      <c r="M36" s="220">
        <v>0</v>
      </c>
      <c r="N36" s="194"/>
      <c r="O36" s="194"/>
      <c r="P36" s="194"/>
      <c r="Q36" s="24"/>
      <c r="R36" s="25"/>
    </row>
    <row r="37" spans="2:18" s="6" customFormat="1" ht="7.5" customHeight="1"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</row>
    <row r="38" spans="2:18" s="6" customFormat="1" ht="26.25" customHeight="1">
      <c r="B38" s="23"/>
      <c r="C38" s="33"/>
      <c r="D38" s="34" t="s">
        <v>49</v>
      </c>
      <c r="E38" s="35"/>
      <c r="F38" s="35"/>
      <c r="G38" s="108" t="s">
        <v>50</v>
      </c>
      <c r="H38" s="36" t="s">
        <v>51</v>
      </c>
      <c r="I38" s="35"/>
      <c r="J38" s="35"/>
      <c r="K38" s="35"/>
      <c r="L38" s="192">
        <f>SUM($M$30:$M$36)</f>
        <v>0</v>
      </c>
      <c r="M38" s="191"/>
      <c r="N38" s="191"/>
      <c r="O38" s="191"/>
      <c r="P38" s="193"/>
      <c r="Q38" s="33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6" customFormat="1" ht="1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52</v>
      </c>
      <c r="E50" s="38"/>
      <c r="F50" s="38"/>
      <c r="G50" s="38"/>
      <c r="H50" s="39"/>
      <c r="I50" s="24"/>
      <c r="J50" s="37" t="s">
        <v>53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54</v>
      </c>
      <c r="E59" s="43"/>
      <c r="F59" s="43"/>
      <c r="G59" s="44" t="s">
        <v>55</v>
      </c>
      <c r="H59" s="45"/>
      <c r="I59" s="24"/>
      <c r="J59" s="42" t="s">
        <v>54</v>
      </c>
      <c r="K59" s="43"/>
      <c r="L59" s="43"/>
      <c r="M59" s="43"/>
      <c r="N59" s="44" t="s">
        <v>55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56</v>
      </c>
      <c r="E61" s="38"/>
      <c r="F61" s="38"/>
      <c r="G61" s="38"/>
      <c r="H61" s="39"/>
      <c r="I61" s="24"/>
      <c r="J61" s="37" t="s">
        <v>57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54</v>
      </c>
      <c r="E70" s="43"/>
      <c r="F70" s="43"/>
      <c r="G70" s="44" t="s">
        <v>55</v>
      </c>
      <c r="H70" s="45"/>
      <c r="I70" s="24"/>
      <c r="J70" s="42" t="s">
        <v>54</v>
      </c>
      <c r="K70" s="43"/>
      <c r="L70" s="43"/>
      <c r="M70" s="43"/>
      <c r="N70" s="44" t="s">
        <v>55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9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1"/>
    </row>
    <row r="76" spans="2:21" s="6" customFormat="1" ht="37.5" customHeight="1">
      <c r="B76" s="23"/>
      <c r="C76" s="175" t="s">
        <v>108</v>
      </c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0.75" customHeight="1">
      <c r="B78" s="23"/>
      <c r="C78" s="18" t="s">
        <v>17</v>
      </c>
      <c r="D78" s="24"/>
      <c r="E78" s="24"/>
      <c r="F78" s="215" t="str">
        <f>$F$6</f>
        <v>Modernizace učeben_VOŠ a SZeŠ Benešov</v>
      </c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24"/>
      <c r="R78" s="25"/>
      <c r="T78" s="24"/>
      <c r="U78" s="24"/>
    </row>
    <row r="79" spans="2:21" s="6" customFormat="1" ht="37.5" customHeight="1">
      <c r="B79" s="23"/>
      <c r="C79" s="57" t="s">
        <v>105</v>
      </c>
      <c r="D79" s="24"/>
      <c r="E79" s="24"/>
      <c r="F79" s="195" t="str">
        <f>$F$7</f>
        <v>4 - Kmenové vedení elektroinstalace + úprava rozvaděče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24"/>
      <c r="R79" s="25"/>
      <c r="T79" s="24"/>
      <c r="U79" s="24"/>
    </row>
    <row r="80" spans="2:21" s="6" customFormat="1" ht="7.5" customHeight="1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T80" s="24"/>
      <c r="U80" s="24"/>
    </row>
    <row r="81" spans="2:21" s="6" customFormat="1" ht="18.75" customHeight="1">
      <c r="B81" s="23"/>
      <c r="C81" s="18" t="s">
        <v>23</v>
      </c>
      <c r="D81" s="24"/>
      <c r="E81" s="24"/>
      <c r="F81" s="16" t="str">
        <f>$F$9</f>
        <v>Benešov</v>
      </c>
      <c r="G81" s="24"/>
      <c r="H81" s="24"/>
      <c r="I81" s="24"/>
      <c r="J81" s="24"/>
      <c r="K81" s="18" t="s">
        <v>25</v>
      </c>
      <c r="L81" s="24"/>
      <c r="M81" s="221" t="str">
        <f>IF($O$9="","",$O$9)</f>
        <v>19.12.2017</v>
      </c>
      <c r="N81" s="194"/>
      <c r="O81" s="194"/>
      <c r="P81" s="194"/>
      <c r="Q81" s="24"/>
      <c r="R81" s="25"/>
      <c r="T81" s="24"/>
      <c r="U81" s="24"/>
    </row>
    <row r="82" spans="2:21" s="6" customFormat="1" ht="7.5" customHeight="1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T82" s="24"/>
      <c r="U82" s="24"/>
    </row>
    <row r="83" spans="2:21" s="6" customFormat="1" ht="15.75" customHeight="1">
      <c r="B83" s="23"/>
      <c r="C83" s="18" t="s">
        <v>29</v>
      </c>
      <c r="D83" s="24"/>
      <c r="E83" s="24"/>
      <c r="F83" s="16" t="str">
        <f>$E$12</f>
        <v> </v>
      </c>
      <c r="G83" s="24"/>
      <c r="H83" s="24"/>
      <c r="I83" s="24"/>
      <c r="J83" s="24"/>
      <c r="K83" s="18" t="s">
        <v>35</v>
      </c>
      <c r="L83" s="24"/>
      <c r="M83" s="180" t="str">
        <f>$E$18</f>
        <v> </v>
      </c>
      <c r="N83" s="194"/>
      <c r="O83" s="194"/>
      <c r="P83" s="194"/>
      <c r="Q83" s="194"/>
      <c r="R83" s="25"/>
      <c r="T83" s="24"/>
      <c r="U83" s="24"/>
    </row>
    <row r="84" spans="2:21" s="6" customFormat="1" ht="15" customHeight="1">
      <c r="B84" s="23"/>
      <c r="C84" s="18" t="s">
        <v>33</v>
      </c>
      <c r="D84" s="24"/>
      <c r="E84" s="24"/>
      <c r="F84" s="16" t="str">
        <f>IF($E$15="","",$E$15)</f>
        <v>Vyplň údaj</v>
      </c>
      <c r="G84" s="24"/>
      <c r="H84" s="24"/>
      <c r="I84" s="24"/>
      <c r="J84" s="24"/>
      <c r="K84" s="18" t="s">
        <v>37</v>
      </c>
      <c r="L84" s="24"/>
      <c r="M84" s="180" t="str">
        <f>$E$21</f>
        <v> </v>
      </c>
      <c r="N84" s="194"/>
      <c r="O84" s="194"/>
      <c r="P84" s="194"/>
      <c r="Q84" s="194"/>
      <c r="R84" s="25"/>
      <c r="T84" s="24"/>
      <c r="U84" s="24"/>
    </row>
    <row r="85" spans="2:21" s="6" customFormat="1" ht="11.25" customHeight="1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5"/>
      <c r="T85" s="24"/>
      <c r="U85" s="24"/>
    </row>
    <row r="86" spans="2:21" s="6" customFormat="1" ht="30" customHeight="1">
      <c r="B86" s="23"/>
      <c r="C86" s="222" t="s">
        <v>109</v>
      </c>
      <c r="D86" s="213"/>
      <c r="E86" s="213"/>
      <c r="F86" s="213"/>
      <c r="G86" s="213"/>
      <c r="H86" s="33"/>
      <c r="I86" s="33"/>
      <c r="J86" s="33"/>
      <c r="K86" s="33"/>
      <c r="L86" s="33"/>
      <c r="M86" s="33"/>
      <c r="N86" s="222" t="s">
        <v>110</v>
      </c>
      <c r="O86" s="194"/>
      <c r="P86" s="194"/>
      <c r="Q86" s="194"/>
      <c r="R86" s="25"/>
      <c r="T86" s="24"/>
      <c r="U86" s="24"/>
    </row>
    <row r="87" spans="2:21" s="6" customFormat="1" ht="11.25" customHeight="1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T87" s="24"/>
      <c r="U87" s="24"/>
    </row>
    <row r="88" spans="2:47" s="6" customFormat="1" ht="30" customHeight="1">
      <c r="B88" s="23"/>
      <c r="C88" s="71" t="s">
        <v>111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10">
        <f>$N$130</f>
        <v>0</v>
      </c>
      <c r="O88" s="194"/>
      <c r="P88" s="194"/>
      <c r="Q88" s="194"/>
      <c r="R88" s="25"/>
      <c r="T88" s="24"/>
      <c r="U88" s="24"/>
      <c r="AU88" s="6" t="s">
        <v>112</v>
      </c>
    </row>
    <row r="89" spans="2:21" s="76" customFormat="1" ht="25.5" customHeight="1">
      <c r="B89" s="112"/>
      <c r="C89" s="113"/>
      <c r="D89" s="113" t="s">
        <v>113</v>
      </c>
      <c r="E89" s="113"/>
      <c r="F89" s="113"/>
      <c r="G89" s="113"/>
      <c r="H89" s="113"/>
      <c r="I89" s="113"/>
      <c r="J89" s="113"/>
      <c r="K89" s="113"/>
      <c r="L89" s="113"/>
      <c r="M89" s="113"/>
      <c r="N89" s="223">
        <f>$N$131</f>
        <v>0</v>
      </c>
      <c r="O89" s="224"/>
      <c r="P89" s="224"/>
      <c r="Q89" s="224"/>
      <c r="R89" s="114"/>
      <c r="T89" s="113"/>
      <c r="U89" s="113"/>
    </row>
    <row r="90" spans="2:21" s="115" customFormat="1" ht="21" customHeight="1">
      <c r="B90" s="116"/>
      <c r="C90" s="89"/>
      <c r="D90" s="89" t="s">
        <v>114</v>
      </c>
      <c r="E90" s="89"/>
      <c r="F90" s="89"/>
      <c r="G90" s="89"/>
      <c r="H90" s="89"/>
      <c r="I90" s="89"/>
      <c r="J90" s="89"/>
      <c r="K90" s="89"/>
      <c r="L90" s="89"/>
      <c r="M90" s="89"/>
      <c r="N90" s="208">
        <f>$N$132</f>
        <v>0</v>
      </c>
      <c r="O90" s="225"/>
      <c r="P90" s="225"/>
      <c r="Q90" s="225"/>
      <c r="R90" s="117"/>
      <c r="T90" s="89"/>
      <c r="U90" s="89"/>
    </row>
    <row r="91" spans="2:21" s="115" customFormat="1" ht="21" customHeight="1">
      <c r="B91" s="116"/>
      <c r="C91" s="89"/>
      <c r="D91" s="89" t="s">
        <v>115</v>
      </c>
      <c r="E91" s="89"/>
      <c r="F91" s="89"/>
      <c r="G91" s="89"/>
      <c r="H91" s="89"/>
      <c r="I91" s="89"/>
      <c r="J91" s="89"/>
      <c r="K91" s="89"/>
      <c r="L91" s="89"/>
      <c r="M91" s="89"/>
      <c r="N91" s="208">
        <f>$N$136</f>
        <v>0</v>
      </c>
      <c r="O91" s="225"/>
      <c r="P91" s="225"/>
      <c r="Q91" s="225"/>
      <c r="R91" s="117"/>
      <c r="T91" s="89"/>
      <c r="U91" s="89"/>
    </row>
    <row r="92" spans="2:21" s="76" customFormat="1" ht="25.5" customHeight="1">
      <c r="B92" s="112"/>
      <c r="C92" s="113"/>
      <c r="D92" s="113" t="s">
        <v>118</v>
      </c>
      <c r="E92" s="113"/>
      <c r="F92" s="113"/>
      <c r="G92" s="113"/>
      <c r="H92" s="113"/>
      <c r="I92" s="113"/>
      <c r="J92" s="113"/>
      <c r="K92" s="113"/>
      <c r="L92" s="113"/>
      <c r="M92" s="113"/>
      <c r="N92" s="223">
        <f>$N$141</f>
        <v>0</v>
      </c>
      <c r="O92" s="224"/>
      <c r="P92" s="224"/>
      <c r="Q92" s="224"/>
      <c r="R92" s="114"/>
      <c r="T92" s="113"/>
      <c r="U92" s="113"/>
    </row>
    <row r="93" spans="2:21" s="115" customFormat="1" ht="21" customHeight="1">
      <c r="B93" s="116"/>
      <c r="C93" s="89"/>
      <c r="D93" s="89" t="s">
        <v>122</v>
      </c>
      <c r="E93" s="89"/>
      <c r="F93" s="89"/>
      <c r="G93" s="89"/>
      <c r="H93" s="89"/>
      <c r="I93" s="89"/>
      <c r="J93" s="89"/>
      <c r="K93" s="89"/>
      <c r="L93" s="89"/>
      <c r="M93" s="89"/>
      <c r="N93" s="208">
        <f>$N$142</f>
        <v>0</v>
      </c>
      <c r="O93" s="225"/>
      <c r="P93" s="225"/>
      <c r="Q93" s="225"/>
      <c r="R93" s="117"/>
      <c r="T93" s="89"/>
      <c r="U93" s="89"/>
    </row>
    <row r="94" spans="2:21" s="115" customFormat="1" ht="21" customHeight="1">
      <c r="B94" s="116"/>
      <c r="C94" s="89"/>
      <c r="D94" s="89" t="s">
        <v>123</v>
      </c>
      <c r="E94" s="89"/>
      <c r="F94" s="89"/>
      <c r="G94" s="89"/>
      <c r="H94" s="89"/>
      <c r="I94" s="89"/>
      <c r="J94" s="89"/>
      <c r="K94" s="89"/>
      <c r="L94" s="89"/>
      <c r="M94" s="89"/>
      <c r="N94" s="208">
        <f>$N$153</f>
        <v>0</v>
      </c>
      <c r="O94" s="225"/>
      <c r="P94" s="225"/>
      <c r="Q94" s="225"/>
      <c r="R94" s="117"/>
      <c r="T94" s="89"/>
      <c r="U94" s="89"/>
    </row>
    <row r="95" spans="2:21" s="115" customFormat="1" ht="21" customHeight="1">
      <c r="B95" s="116"/>
      <c r="C95" s="89"/>
      <c r="D95" s="89" t="s">
        <v>124</v>
      </c>
      <c r="E95" s="89"/>
      <c r="F95" s="89"/>
      <c r="G95" s="89"/>
      <c r="H95" s="89"/>
      <c r="I95" s="89"/>
      <c r="J95" s="89"/>
      <c r="K95" s="89"/>
      <c r="L95" s="89"/>
      <c r="M95" s="89"/>
      <c r="N95" s="208">
        <f>$N$156</f>
        <v>0</v>
      </c>
      <c r="O95" s="225"/>
      <c r="P95" s="225"/>
      <c r="Q95" s="225"/>
      <c r="R95" s="117"/>
      <c r="T95" s="89"/>
      <c r="U95" s="89"/>
    </row>
    <row r="96" spans="2:21" s="115" customFormat="1" ht="21" customHeight="1">
      <c r="B96" s="116"/>
      <c r="C96" s="89"/>
      <c r="D96" s="89" t="s">
        <v>131</v>
      </c>
      <c r="E96" s="89"/>
      <c r="F96" s="89"/>
      <c r="G96" s="89"/>
      <c r="H96" s="89"/>
      <c r="I96" s="89"/>
      <c r="J96" s="89"/>
      <c r="K96" s="89"/>
      <c r="L96" s="89"/>
      <c r="M96" s="89"/>
      <c r="N96" s="208">
        <f>$N$159</f>
        <v>0</v>
      </c>
      <c r="O96" s="225"/>
      <c r="P96" s="225"/>
      <c r="Q96" s="225"/>
      <c r="R96" s="117"/>
      <c r="T96" s="89"/>
      <c r="U96" s="89"/>
    </row>
    <row r="97" spans="2:21" s="76" customFormat="1" ht="25.5" customHeight="1">
      <c r="B97" s="112"/>
      <c r="C97" s="113"/>
      <c r="D97" s="113" t="s">
        <v>132</v>
      </c>
      <c r="E97" s="113"/>
      <c r="F97" s="113"/>
      <c r="G97" s="113"/>
      <c r="H97" s="113"/>
      <c r="I97" s="113"/>
      <c r="J97" s="113"/>
      <c r="K97" s="113"/>
      <c r="L97" s="113"/>
      <c r="M97" s="113"/>
      <c r="N97" s="223">
        <f>$N$162</f>
        <v>0</v>
      </c>
      <c r="O97" s="224"/>
      <c r="P97" s="224"/>
      <c r="Q97" s="224"/>
      <c r="R97" s="114"/>
      <c r="T97" s="113"/>
      <c r="U97" s="113"/>
    </row>
    <row r="98" spans="2:21" s="115" customFormat="1" ht="21" customHeight="1">
      <c r="B98" s="116"/>
      <c r="C98" s="89"/>
      <c r="D98" s="89" t="s">
        <v>734</v>
      </c>
      <c r="E98" s="89"/>
      <c r="F98" s="89"/>
      <c r="G98" s="89"/>
      <c r="H98" s="89"/>
      <c r="I98" s="89"/>
      <c r="J98" s="89"/>
      <c r="K98" s="89"/>
      <c r="L98" s="89"/>
      <c r="M98" s="89"/>
      <c r="N98" s="208">
        <f>$N$163</f>
        <v>0</v>
      </c>
      <c r="O98" s="225"/>
      <c r="P98" s="225"/>
      <c r="Q98" s="225"/>
      <c r="R98" s="117"/>
      <c r="T98" s="89"/>
      <c r="U98" s="89"/>
    </row>
    <row r="99" spans="2:21" s="76" customFormat="1" ht="25.5" customHeight="1">
      <c r="B99" s="112"/>
      <c r="C99" s="113"/>
      <c r="D99" s="113" t="s">
        <v>134</v>
      </c>
      <c r="E99" s="113"/>
      <c r="F99" s="113"/>
      <c r="G99" s="113"/>
      <c r="H99" s="113"/>
      <c r="I99" s="113"/>
      <c r="J99" s="113"/>
      <c r="K99" s="113"/>
      <c r="L99" s="113"/>
      <c r="M99" s="113"/>
      <c r="N99" s="223">
        <f>$N$166</f>
        <v>0</v>
      </c>
      <c r="O99" s="224"/>
      <c r="P99" s="224"/>
      <c r="Q99" s="224"/>
      <c r="R99" s="114"/>
      <c r="T99" s="113"/>
      <c r="U99" s="113"/>
    </row>
    <row r="100" spans="2:21" s="115" customFormat="1" ht="21" customHeight="1">
      <c r="B100" s="116"/>
      <c r="C100" s="89"/>
      <c r="D100" s="89" t="s">
        <v>135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208">
        <f>$N$167</f>
        <v>0</v>
      </c>
      <c r="O100" s="225"/>
      <c r="P100" s="225"/>
      <c r="Q100" s="225"/>
      <c r="R100" s="117"/>
      <c r="T100" s="89"/>
      <c r="U100" s="89"/>
    </row>
    <row r="101" spans="2:21" s="115" customFormat="1" ht="21" customHeight="1">
      <c r="B101" s="116"/>
      <c r="C101" s="89"/>
      <c r="D101" s="89" t="s">
        <v>136</v>
      </c>
      <c r="E101" s="89"/>
      <c r="F101" s="89"/>
      <c r="G101" s="89"/>
      <c r="H101" s="89"/>
      <c r="I101" s="89"/>
      <c r="J101" s="89"/>
      <c r="K101" s="89"/>
      <c r="L101" s="89"/>
      <c r="M101" s="89"/>
      <c r="N101" s="208">
        <f>$N$169</f>
        <v>0</v>
      </c>
      <c r="O101" s="225"/>
      <c r="P101" s="225"/>
      <c r="Q101" s="225"/>
      <c r="R101" s="117"/>
      <c r="T101" s="89"/>
      <c r="U101" s="89"/>
    </row>
    <row r="102" spans="2:21" s="115" customFormat="1" ht="21" customHeight="1">
      <c r="B102" s="116"/>
      <c r="C102" s="89"/>
      <c r="D102" s="89" t="s">
        <v>137</v>
      </c>
      <c r="E102" s="89"/>
      <c r="F102" s="89"/>
      <c r="G102" s="89"/>
      <c r="H102" s="89"/>
      <c r="I102" s="89"/>
      <c r="J102" s="89"/>
      <c r="K102" s="89"/>
      <c r="L102" s="89"/>
      <c r="M102" s="89"/>
      <c r="N102" s="208">
        <f>$N$171</f>
        <v>0</v>
      </c>
      <c r="O102" s="225"/>
      <c r="P102" s="225"/>
      <c r="Q102" s="225"/>
      <c r="R102" s="117"/>
      <c r="T102" s="89"/>
      <c r="U102" s="89"/>
    </row>
    <row r="103" spans="2:21" s="76" customFormat="1" ht="22.5" customHeight="1">
      <c r="B103" s="112"/>
      <c r="C103" s="113"/>
      <c r="D103" s="113" t="s">
        <v>138</v>
      </c>
      <c r="E103" s="113"/>
      <c r="F103" s="113"/>
      <c r="G103" s="113"/>
      <c r="H103" s="113"/>
      <c r="I103" s="113"/>
      <c r="J103" s="113"/>
      <c r="K103" s="113"/>
      <c r="L103" s="113"/>
      <c r="M103" s="113"/>
      <c r="N103" s="226">
        <f>$N$173</f>
        <v>0</v>
      </c>
      <c r="O103" s="224"/>
      <c r="P103" s="224"/>
      <c r="Q103" s="224"/>
      <c r="R103" s="114"/>
      <c r="T103" s="113"/>
      <c r="U103" s="113"/>
    </row>
    <row r="104" spans="2:21" s="6" customFormat="1" ht="22.5" customHeight="1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T104" s="24"/>
      <c r="U104" s="24"/>
    </row>
    <row r="105" spans="2:21" s="6" customFormat="1" ht="30" customHeight="1">
      <c r="B105" s="23"/>
      <c r="C105" s="71" t="s">
        <v>139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10">
        <f>ROUND($N$106+$N$107+$N$108+$N$109+$N$110+$N$111,2)</f>
        <v>0</v>
      </c>
      <c r="O105" s="194"/>
      <c r="P105" s="194"/>
      <c r="Q105" s="194"/>
      <c r="R105" s="25"/>
      <c r="T105" s="118"/>
      <c r="U105" s="119" t="s">
        <v>42</v>
      </c>
    </row>
    <row r="106" spans="2:62" s="6" customFormat="1" ht="18.75" customHeight="1">
      <c r="B106" s="23"/>
      <c r="C106" s="24"/>
      <c r="D106" s="209" t="s">
        <v>140</v>
      </c>
      <c r="E106" s="194"/>
      <c r="F106" s="194"/>
      <c r="G106" s="194"/>
      <c r="H106" s="194"/>
      <c r="I106" s="24"/>
      <c r="J106" s="24"/>
      <c r="K106" s="24"/>
      <c r="L106" s="24"/>
      <c r="M106" s="24"/>
      <c r="N106" s="207">
        <f>ROUND($N$88*$T$106,2)</f>
        <v>0</v>
      </c>
      <c r="O106" s="194"/>
      <c r="P106" s="194"/>
      <c r="Q106" s="194"/>
      <c r="R106" s="25"/>
      <c r="T106" s="120"/>
      <c r="U106" s="121" t="s">
        <v>43</v>
      </c>
      <c r="AY106" s="6" t="s">
        <v>141</v>
      </c>
      <c r="BE106" s="93">
        <f>IF($U$106="základní",$N$106,0)</f>
        <v>0</v>
      </c>
      <c r="BF106" s="93">
        <f>IF($U$106="snížená",$N$106,0)</f>
        <v>0</v>
      </c>
      <c r="BG106" s="93">
        <f>IF($U$106="zákl. přenesená",$N$106,0)</f>
        <v>0</v>
      </c>
      <c r="BH106" s="93">
        <f>IF($U$106="sníž. přenesená",$N$106,0)</f>
        <v>0</v>
      </c>
      <c r="BI106" s="93">
        <f>IF($U$106="nulová",$N$106,0)</f>
        <v>0</v>
      </c>
      <c r="BJ106" s="6" t="s">
        <v>22</v>
      </c>
    </row>
    <row r="107" spans="2:62" s="6" customFormat="1" ht="18.75" customHeight="1">
      <c r="B107" s="23"/>
      <c r="C107" s="24"/>
      <c r="D107" s="209" t="s">
        <v>142</v>
      </c>
      <c r="E107" s="194"/>
      <c r="F107" s="194"/>
      <c r="G107" s="194"/>
      <c r="H107" s="194"/>
      <c r="I107" s="24"/>
      <c r="J107" s="24"/>
      <c r="K107" s="24"/>
      <c r="L107" s="24"/>
      <c r="M107" s="24"/>
      <c r="N107" s="207">
        <f>ROUND($N$88*$T$107,2)</f>
        <v>0</v>
      </c>
      <c r="O107" s="194"/>
      <c r="P107" s="194"/>
      <c r="Q107" s="194"/>
      <c r="R107" s="25"/>
      <c r="T107" s="120"/>
      <c r="U107" s="121" t="s">
        <v>43</v>
      </c>
      <c r="AY107" s="6" t="s">
        <v>141</v>
      </c>
      <c r="BE107" s="93">
        <f>IF($U$107="základní",$N$107,0)</f>
        <v>0</v>
      </c>
      <c r="BF107" s="93">
        <f>IF($U$107="snížená",$N$107,0)</f>
        <v>0</v>
      </c>
      <c r="BG107" s="93">
        <f>IF($U$107="zákl. přenesená",$N$107,0)</f>
        <v>0</v>
      </c>
      <c r="BH107" s="93">
        <f>IF($U$107="sníž. přenesená",$N$107,0)</f>
        <v>0</v>
      </c>
      <c r="BI107" s="93">
        <f>IF($U$107="nulová",$N$107,0)</f>
        <v>0</v>
      </c>
      <c r="BJ107" s="6" t="s">
        <v>22</v>
      </c>
    </row>
    <row r="108" spans="2:62" s="6" customFormat="1" ht="18.75" customHeight="1">
      <c r="B108" s="23"/>
      <c r="C108" s="24"/>
      <c r="D108" s="209" t="s">
        <v>143</v>
      </c>
      <c r="E108" s="194"/>
      <c r="F108" s="194"/>
      <c r="G108" s="194"/>
      <c r="H108" s="194"/>
      <c r="I108" s="24"/>
      <c r="J108" s="24"/>
      <c r="K108" s="24"/>
      <c r="L108" s="24"/>
      <c r="M108" s="24"/>
      <c r="N108" s="207">
        <f>ROUND($N$88*$T$108,2)</f>
        <v>0</v>
      </c>
      <c r="O108" s="194"/>
      <c r="P108" s="194"/>
      <c r="Q108" s="194"/>
      <c r="R108" s="25"/>
      <c r="T108" s="120"/>
      <c r="U108" s="121" t="s">
        <v>43</v>
      </c>
      <c r="AY108" s="6" t="s">
        <v>141</v>
      </c>
      <c r="BE108" s="93">
        <f>IF($U$108="základní",$N$108,0)</f>
        <v>0</v>
      </c>
      <c r="BF108" s="93">
        <f>IF($U$108="snížená",$N$108,0)</f>
        <v>0</v>
      </c>
      <c r="BG108" s="93">
        <f>IF($U$108="zákl. přenesená",$N$108,0)</f>
        <v>0</v>
      </c>
      <c r="BH108" s="93">
        <f>IF($U$108="sníž. přenesená",$N$108,0)</f>
        <v>0</v>
      </c>
      <c r="BI108" s="93">
        <f>IF($U$108="nulová",$N$108,0)</f>
        <v>0</v>
      </c>
      <c r="BJ108" s="6" t="s">
        <v>22</v>
      </c>
    </row>
    <row r="109" spans="2:62" s="6" customFormat="1" ht="18.75" customHeight="1">
      <c r="B109" s="23"/>
      <c r="C109" s="24"/>
      <c r="D109" s="209" t="s">
        <v>144</v>
      </c>
      <c r="E109" s="194"/>
      <c r="F109" s="194"/>
      <c r="G109" s="194"/>
      <c r="H109" s="194"/>
      <c r="I109" s="24"/>
      <c r="J109" s="24"/>
      <c r="K109" s="24"/>
      <c r="L109" s="24"/>
      <c r="M109" s="24"/>
      <c r="N109" s="207">
        <f>ROUND($N$88*$T$109,2)</f>
        <v>0</v>
      </c>
      <c r="O109" s="194"/>
      <c r="P109" s="194"/>
      <c r="Q109" s="194"/>
      <c r="R109" s="25"/>
      <c r="T109" s="120"/>
      <c r="U109" s="121" t="s">
        <v>43</v>
      </c>
      <c r="AY109" s="6" t="s">
        <v>141</v>
      </c>
      <c r="BE109" s="93">
        <f>IF($U$109="základní",$N$109,0)</f>
        <v>0</v>
      </c>
      <c r="BF109" s="93">
        <f>IF($U$109="snížená",$N$109,0)</f>
        <v>0</v>
      </c>
      <c r="BG109" s="93">
        <f>IF($U$109="zákl. přenesená",$N$109,0)</f>
        <v>0</v>
      </c>
      <c r="BH109" s="93">
        <f>IF($U$109="sníž. přenesená",$N$109,0)</f>
        <v>0</v>
      </c>
      <c r="BI109" s="93">
        <f>IF($U$109="nulová",$N$109,0)</f>
        <v>0</v>
      </c>
      <c r="BJ109" s="6" t="s">
        <v>22</v>
      </c>
    </row>
    <row r="110" spans="2:62" s="6" customFormat="1" ht="18.75" customHeight="1">
      <c r="B110" s="23"/>
      <c r="C110" s="24"/>
      <c r="D110" s="209" t="s">
        <v>145</v>
      </c>
      <c r="E110" s="194"/>
      <c r="F110" s="194"/>
      <c r="G110" s="194"/>
      <c r="H110" s="194"/>
      <c r="I110" s="24"/>
      <c r="J110" s="24"/>
      <c r="K110" s="24"/>
      <c r="L110" s="24"/>
      <c r="M110" s="24"/>
      <c r="N110" s="207">
        <f>ROUND($N$88*$T$110,2)</f>
        <v>0</v>
      </c>
      <c r="O110" s="194"/>
      <c r="P110" s="194"/>
      <c r="Q110" s="194"/>
      <c r="R110" s="25"/>
      <c r="T110" s="120"/>
      <c r="U110" s="121" t="s">
        <v>43</v>
      </c>
      <c r="AY110" s="6" t="s">
        <v>141</v>
      </c>
      <c r="BE110" s="93">
        <f>IF($U$110="základní",$N$110,0)</f>
        <v>0</v>
      </c>
      <c r="BF110" s="93">
        <f>IF($U$110="snížená",$N$110,0)</f>
        <v>0</v>
      </c>
      <c r="BG110" s="93">
        <f>IF($U$110="zákl. přenesená",$N$110,0)</f>
        <v>0</v>
      </c>
      <c r="BH110" s="93">
        <f>IF($U$110="sníž. přenesená",$N$110,0)</f>
        <v>0</v>
      </c>
      <c r="BI110" s="93">
        <f>IF($U$110="nulová",$N$110,0)</f>
        <v>0</v>
      </c>
      <c r="BJ110" s="6" t="s">
        <v>22</v>
      </c>
    </row>
    <row r="111" spans="2:62" s="6" customFormat="1" ht="18.75" customHeight="1">
      <c r="B111" s="23"/>
      <c r="C111" s="24"/>
      <c r="D111" s="89" t="s">
        <v>146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07">
        <f>ROUND($N$88*$T$111,2)</f>
        <v>0</v>
      </c>
      <c r="O111" s="194"/>
      <c r="P111" s="194"/>
      <c r="Q111" s="194"/>
      <c r="R111" s="25"/>
      <c r="T111" s="122"/>
      <c r="U111" s="123" t="s">
        <v>43</v>
      </c>
      <c r="AY111" s="6" t="s">
        <v>147</v>
      </c>
      <c r="BE111" s="93">
        <f>IF($U$111="základní",$N$111,0)</f>
        <v>0</v>
      </c>
      <c r="BF111" s="93">
        <f>IF($U$111="snížená",$N$111,0)</f>
        <v>0</v>
      </c>
      <c r="BG111" s="93">
        <f>IF($U$111="zákl. přenesená",$N$111,0)</f>
        <v>0</v>
      </c>
      <c r="BH111" s="93">
        <f>IF($U$111="sníž. přenesená",$N$111,0)</f>
        <v>0</v>
      </c>
      <c r="BI111" s="93">
        <f>IF($U$111="nulová",$N$111,0)</f>
        <v>0</v>
      </c>
      <c r="BJ111" s="6" t="s">
        <v>22</v>
      </c>
    </row>
    <row r="112" spans="2:21" s="6" customFormat="1" ht="14.25" customHeight="1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  <c r="T112" s="24"/>
      <c r="U112" s="24"/>
    </row>
    <row r="113" spans="2:21" s="6" customFormat="1" ht="30" customHeight="1">
      <c r="B113" s="23"/>
      <c r="C113" s="100" t="s">
        <v>102</v>
      </c>
      <c r="D113" s="33"/>
      <c r="E113" s="33"/>
      <c r="F113" s="33"/>
      <c r="G113" s="33"/>
      <c r="H113" s="33"/>
      <c r="I113" s="33"/>
      <c r="J113" s="33"/>
      <c r="K113" s="33"/>
      <c r="L113" s="212">
        <f>ROUND(SUM($N$88+$N$105),2)</f>
        <v>0</v>
      </c>
      <c r="M113" s="213"/>
      <c r="N113" s="213"/>
      <c r="O113" s="213"/>
      <c r="P113" s="213"/>
      <c r="Q113" s="213"/>
      <c r="R113" s="25"/>
      <c r="T113" s="24"/>
      <c r="U113" s="24"/>
    </row>
    <row r="114" spans="2:21" s="6" customFormat="1" ht="7.5" customHeight="1"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8"/>
      <c r="T114" s="24"/>
      <c r="U114" s="24"/>
    </row>
    <row r="118" spans="2:18" s="6" customFormat="1" ht="7.5" customHeight="1">
      <c r="B118" s="49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1"/>
    </row>
    <row r="119" spans="2:18" s="6" customFormat="1" ht="37.5" customHeight="1">
      <c r="B119" s="23"/>
      <c r="C119" s="175" t="s">
        <v>148</v>
      </c>
      <c r="D119" s="194"/>
      <c r="E119" s="19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25"/>
    </row>
    <row r="120" spans="2:18" s="6" customFormat="1" ht="7.5" customHeight="1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</row>
    <row r="121" spans="2:18" s="6" customFormat="1" ht="30.75" customHeight="1">
      <c r="B121" s="23"/>
      <c r="C121" s="18" t="s">
        <v>17</v>
      </c>
      <c r="D121" s="24"/>
      <c r="E121" s="24"/>
      <c r="F121" s="215" t="str">
        <f>$F$6</f>
        <v>Modernizace učeben_VOŠ a SZeŠ Benešov</v>
      </c>
      <c r="G121" s="194"/>
      <c r="H121" s="194"/>
      <c r="I121" s="194"/>
      <c r="J121" s="194"/>
      <c r="K121" s="194"/>
      <c r="L121" s="194"/>
      <c r="M121" s="194"/>
      <c r="N121" s="194"/>
      <c r="O121" s="194"/>
      <c r="P121" s="194"/>
      <c r="Q121" s="24"/>
      <c r="R121" s="25"/>
    </row>
    <row r="122" spans="2:18" s="6" customFormat="1" ht="37.5" customHeight="1">
      <c r="B122" s="23"/>
      <c r="C122" s="57" t="s">
        <v>105</v>
      </c>
      <c r="D122" s="24"/>
      <c r="E122" s="24"/>
      <c r="F122" s="195" t="str">
        <f>$F$7</f>
        <v>4 - Kmenové vedení elektroinstalace + úprava rozvaděče</v>
      </c>
      <c r="G122" s="194"/>
      <c r="H122" s="194"/>
      <c r="I122" s="194"/>
      <c r="J122" s="194"/>
      <c r="K122" s="194"/>
      <c r="L122" s="194"/>
      <c r="M122" s="194"/>
      <c r="N122" s="194"/>
      <c r="O122" s="194"/>
      <c r="P122" s="194"/>
      <c r="Q122" s="24"/>
      <c r="R122" s="25"/>
    </row>
    <row r="123" spans="2:18" s="6" customFormat="1" ht="7.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18" s="6" customFormat="1" ht="18.75" customHeight="1">
      <c r="B124" s="23"/>
      <c r="C124" s="18" t="s">
        <v>23</v>
      </c>
      <c r="D124" s="24"/>
      <c r="E124" s="24"/>
      <c r="F124" s="16" t="str">
        <f>$F$9</f>
        <v>Benešov</v>
      </c>
      <c r="G124" s="24"/>
      <c r="H124" s="24"/>
      <c r="I124" s="24"/>
      <c r="J124" s="24"/>
      <c r="K124" s="18" t="s">
        <v>25</v>
      </c>
      <c r="L124" s="24"/>
      <c r="M124" s="221" t="str">
        <f>IF($O$9="","",$O$9)</f>
        <v>19.12.2017</v>
      </c>
      <c r="N124" s="194"/>
      <c r="O124" s="194"/>
      <c r="P124" s="194"/>
      <c r="Q124" s="24"/>
      <c r="R124" s="25"/>
    </row>
    <row r="125" spans="2:18" s="6" customFormat="1" ht="7.5" customHeight="1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2:18" s="6" customFormat="1" ht="15.75" customHeight="1">
      <c r="B126" s="23"/>
      <c r="C126" s="18" t="s">
        <v>29</v>
      </c>
      <c r="D126" s="24"/>
      <c r="E126" s="24"/>
      <c r="F126" s="16" t="str">
        <f>$E$12</f>
        <v> </v>
      </c>
      <c r="G126" s="24"/>
      <c r="H126" s="24"/>
      <c r="I126" s="24"/>
      <c r="J126" s="24"/>
      <c r="K126" s="18" t="s">
        <v>35</v>
      </c>
      <c r="L126" s="24"/>
      <c r="M126" s="180" t="str">
        <f>$E$18</f>
        <v> </v>
      </c>
      <c r="N126" s="194"/>
      <c r="O126" s="194"/>
      <c r="P126" s="194"/>
      <c r="Q126" s="194"/>
      <c r="R126" s="25"/>
    </row>
    <row r="127" spans="2:18" s="6" customFormat="1" ht="15" customHeight="1">
      <c r="B127" s="23"/>
      <c r="C127" s="18" t="s">
        <v>33</v>
      </c>
      <c r="D127" s="24"/>
      <c r="E127" s="24"/>
      <c r="F127" s="16" t="str">
        <f>IF($E$15="","",$E$15)</f>
        <v>Vyplň údaj</v>
      </c>
      <c r="G127" s="24"/>
      <c r="H127" s="24"/>
      <c r="I127" s="24"/>
      <c r="J127" s="24"/>
      <c r="K127" s="18" t="s">
        <v>37</v>
      </c>
      <c r="L127" s="24"/>
      <c r="M127" s="180" t="str">
        <f>$E$21</f>
        <v> </v>
      </c>
      <c r="N127" s="194"/>
      <c r="O127" s="194"/>
      <c r="P127" s="194"/>
      <c r="Q127" s="194"/>
      <c r="R127" s="25"/>
    </row>
    <row r="128" spans="2:18" s="6" customFormat="1" ht="11.25" customHeight="1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</row>
    <row r="129" spans="2:27" s="124" customFormat="1" ht="30" customHeight="1">
      <c r="B129" s="125"/>
      <c r="C129" s="126" t="s">
        <v>149</v>
      </c>
      <c r="D129" s="127" t="s">
        <v>150</v>
      </c>
      <c r="E129" s="127" t="s">
        <v>60</v>
      </c>
      <c r="F129" s="227" t="s">
        <v>151</v>
      </c>
      <c r="G129" s="228"/>
      <c r="H129" s="228"/>
      <c r="I129" s="228"/>
      <c r="J129" s="127" t="s">
        <v>152</v>
      </c>
      <c r="K129" s="127" t="s">
        <v>153</v>
      </c>
      <c r="L129" s="227" t="s">
        <v>154</v>
      </c>
      <c r="M129" s="228"/>
      <c r="N129" s="227" t="s">
        <v>155</v>
      </c>
      <c r="O129" s="228"/>
      <c r="P129" s="228"/>
      <c r="Q129" s="229"/>
      <c r="R129" s="128"/>
      <c r="T129" s="66" t="s">
        <v>156</v>
      </c>
      <c r="U129" s="67" t="s">
        <v>42</v>
      </c>
      <c r="V129" s="67" t="s">
        <v>157</v>
      </c>
      <c r="W129" s="67" t="s">
        <v>158</v>
      </c>
      <c r="X129" s="67" t="s">
        <v>159</v>
      </c>
      <c r="Y129" s="67" t="s">
        <v>160</v>
      </c>
      <c r="Z129" s="67" t="s">
        <v>161</v>
      </c>
      <c r="AA129" s="68" t="s">
        <v>162</v>
      </c>
    </row>
    <row r="130" spans="2:63" s="6" customFormat="1" ht="30" customHeight="1">
      <c r="B130" s="23"/>
      <c r="C130" s="71" t="s">
        <v>107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4">
        <f>$BK$130</f>
        <v>0</v>
      </c>
      <c r="O130" s="194"/>
      <c r="P130" s="194"/>
      <c r="Q130" s="194"/>
      <c r="R130" s="25"/>
      <c r="T130" s="70"/>
      <c r="U130" s="38"/>
      <c r="V130" s="38"/>
      <c r="W130" s="129">
        <f>$W$131+$W$141+$W$162+$W$166+$W$173</f>
        <v>0</v>
      </c>
      <c r="X130" s="38"/>
      <c r="Y130" s="129">
        <f>$Y$131+$Y$141+$Y$162+$Y$166+$Y$173</f>
        <v>0.8601430000000001</v>
      </c>
      <c r="Z130" s="38"/>
      <c r="AA130" s="130">
        <f>$AA$131+$AA$141+$AA$162+$AA$166+$AA$173</f>
        <v>0.41500000000000004</v>
      </c>
      <c r="AT130" s="6" t="s">
        <v>77</v>
      </c>
      <c r="AU130" s="6" t="s">
        <v>112</v>
      </c>
      <c r="BK130" s="131">
        <f>$BK$131+$BK$141+$BK$162+$BK$166+$BK$173</f>
        <v>0</v>
      </c>
    </row>
    <row r="131" spans="2:63" s="132" customFormat="1" ht="37.5" customHeight="1">
      <c r="B131" s="133"/>
      <c r="C131" s="134"/>
      <c r="D131" s="135" t="s">
        <v>113</v>
      </c>
      <c r="E131" s="135"/>
      <c r="F131" s="135"/>
      <c r="G131" s="135"/>
      <c r="H131" s="135"/>
      <c r="I131" s="135"/>
      <c r="J131" s="135"/>
      <c r="K131" s="135"/>
      <c r="L131" s="135"/>
      <c r="M131" s="135"/>
      <c r="N131" s="226">
        <f>$BK$131</f>
        <v>0</v>
      </c>
      <c r="O131" s="245"/>
      <c r="P131" s="245"/>
      <c r="Q131" s="245"/>
      <c r="R131" s="136"/>
      <c r="T131" s="137"/>
      <c r="U131" s="134"/>
      <c r="V131" s="134"/>
      <c r="W131" s="138">
        <f>$W$132+$W$136</f>
        <v>0</v>
      </c>
      <c r="X131" s="134"/>
      <c r="Y131" s="138">
        <f>$Y$132+$Y$136</f>
        <v>0.62499</v>
      </c>
      <c r="Z131" s="134"/>
      <c r="AA131" s="139">
        <f>$AA$132+$AA$136</f>
        <v>0.41500000000000004</v>
      </c>
      <c r="AR131" s="140" t="s">
        <v>22</v>
      </c>
      <c r="AT131" s="140" t="s">
        <v>77</v>
      </c>
      <c r="AU131" s="140" t="s">
        <v>78</v>
      </c>
      <c r="AY131" s="140" t="s">
        <v>163</v>
      </c>
      <c r="BK131" s="141">
        <f>$BK$132+$BK$136</f>
        <v>0</v>
      </c>
    </row>
    <row r="132" spans="2:63" s="132" customFormat="1" ht="21" customHeight="1">
      <c r="B132" s="133"/>
      <c r="C132" s="134"/>
      <c r="D132" s="142" t="s">
        <v>114</v>
      </c>
      <c r="E132" s="142"/>
      <c r="F132" s="142"/>
      <c r="G132" s="142"/>
      <c r="H132" s="142"/>
      <c r="I132" s="142"/>
      <c r="J132" s="142"/>
      <c r="K132" s="142"/>
      <c r="L132" s="142"/>
      <c r="M132" s="142"/>
      <c r="N132" s="246">
        <f>$BK$132</f>
        <v>0</v>
      </c>
      <c r="O132" s="245"/>
      <c r="P132" s="245"/>
      <c r="Q132" s="245"/>
      <c r="R132" s="136"/>
      <c r="T132" s="137"/>
      <c r="U132" s="134"/>
      <c r="V132" s="134"/>
      <c r="W132" s="138">
        <f>SUM($W$133:$W$135)</f>
        <v>0</v>
      </c>
      <c r="X132" s="134"/>
      <c r="Y132" s="138">
        <f>SUM($Y$133:$Y$135)</f>
        <v>0.62239</v>
      </c>
      <c r="Z132" s="134"/>
      <c r="AA132" s="139">
        <f>SUM($AA$133:$AA$135)</f>
        <v>0</v>
      </c>
      <c r="AR132" s="140" t="s">
        <v>22</v>
      </c>
      <c r="AT132" s="140" t="s">
        <v>77</v>
      </c>
      <c r="AU132" s="140" t="s">
        <v>22</v>
      </c>
      <c r="AY132" s="140" t="s">
        <v>163</v>
      </c>
      <c r="BK132" s="141">
        <f>SUM($BK$133:$BK$135)</f>
        <v>0</v>
      </c>
    </row>
    <row r="133" spans="2:65" s="6" customFormat="1" ht="27" customHeight="1">
      <c r="B133" s="23"/>
      <c r="C133" s="143" t="s">
        <v>631</v>
      </c>
      <c r="D133" s="143" t="s">
        <v>165</v>
      </c>
      <c r="E133" s="144" t="s">
        <v>166</v>
      </c>
      <c r="F133" s="230" t="s">
        <v>167</v>
      </c>
      <c r="G133" s="231"/>
      <c r="H133" s="231"/>
      <c r="I133" s="231"/>
      <c r="J133" s="145" t="s">
        <v>168</v>
      </c>
      <c r="K133" s="146">
        <v>7</v>
      </c>
      <c r="L133" s="232">
        <v>0</v>
      </c>
      <c r="M133" s="231"/>
      <c r="N133" s="233">
        <f>ROUND($L$133*$K$133,2)</f>
        <v>0</v>
      </c>
      <c r="O133" s="231"/>
      <c r="P133" s="231"/>
      <c r="Q133" s="231"/>
      <c r="R133" s="25"/>
      <c r="T133" s="147"/>
      <c r="U133" s="31" t="s">
        <v>43</v>
      </c>
      <c r="V133" s="24"/>
      <c r="W133" s="148">
        <f>$V$133*$K$133</f>
        <v>0</v>
      </c>
      <c r="X133" s="148">
        <v>0.00489</v>
      </c>
      <c r="Y133" s="148">
        <f>$X$133*$K$133</f>
        <v>0.034230000000000003</v>
      </c>
      <c r="Z133" s="148">
        <v>0</v>
      </c>
      <c r="AA133" s="149">
        <f>$Z$133*$K$133</f>
        <v>0</v>
      </c>
      <c r="AR133" s="6" t="s">
        <v>91</v>
      </c>
      <c r="AT133" s="6" t="s">
        <v>165</v>
      </c>
      <c r="AU133" s="6" t="s">
        <v>85</v>
      </c>
      <c r="AY133" s="6" t="s">
        <v>163</v>
      </c>
      <c r="BE133" s="93">
        <f>IF($U$133="základní",$N$133,0)</f>
        <v>0</v>
      </c>
      <c r="BF133" s="93">
        <f>IF($U$133="snížená",$N$133,0)</f>
        <v>0</v>
      </c>
      <c r="BG133" s="93">
        <f>IF($U$133="zákl. přenesená",$N$133,0)</f>
        <v>0</v>
      </c>
      <c r="BH133" s="93">
        <f>IF($U$133="sníž. přenesená",$N$133,0)</f>
        <v>0</v>
      </c>
      <c r="BI133" s="93">
        <f>IF($U$133="nulová",$N$133,0)</f>
        <v>0</v>
      </c>
      <c r="BJ133" s="6" t="s">
        <v>22</v>
      </c>
      <c r="BK133" s="93">
        <f>ROUND($L$133*$K$133,2)</f>
        <v>0</v>
      </c>
      <c r="BL133" s="6" t="s">
        <v>91</v>
      </c>
      <c r="BM133" s="6" t="s">
        <v>735</v>
      </c>
    </row>
    <row r="134" spans="2:65" s="6" customFormat="1" ht="27" customHeight="1">
      <c r="B134" s="23"/>
      <c r="C134" s="143" t="s">
        <v>461</v>
      </c>
      <c r="D134" s="143" t="s">
        <v>165</v>
      </c>
      <c r="E134" s="144" t="s">
        <v>171</v>
      </c>
      <c r="F134" s="230" t="s">
        <v>172</v>
      </c>
      <c r="G134" s="231"/>
      <c r="H134" s="231"/>
      <c r="I134" s="231"/>
      <c r="J134" s="145" t="s">
        <v>168</v>
      </c>
      <c r="K134" s="146">
        <v>7</v>
      </c>
      <c r="L134" s="232">
        <v>0</v>
      </c>
      <c r="M134" s="231"/>
      <c r="N134" s="233">
        <f>ROUND($L$134*$K$134,2)</f>
        <v>0</v>
      </c>
      <c r="O134" s="231"/>
      <c r="P134" s="231"/>
      <c r="Q134" s="231"/>
      <c r="R134" s="25"/>
      <c r="T134" s="147"/>
      <c r="U134" s="31" t="s">
        <v>43</v>
      </c>
      <c r="V134" s="24"/>
      <c r="W134" s="148">
        <f>$V$134*$K$134</f>
        <v>0</v>
      </c>
      <c r="X134" s="148">
        <v>0.01838</v>
      </c>
      <c r="Y134" s="148">
        <f>$X$134*$K$134</f>
        <v>0.12866</v>
      </c>
      <c r="Z134" s="148">
        <v>0</v>
      </c>
      <c r="AA134" s="149">
        <f>$Z$134*$K$134</f>
        <v>0</v>
      </c>
      <c r="AR134" s="6" t="s">
        <v>91</v>
      </c>
      <c r="AT134" s="6" t="s">
        <v>165</v>
      </c>
      <c r="AU134" s="6" t="s">
        <v>85</v>
      </c>
      <c r="AY134" s="6" t="s">
        <v>163</v>
      </c>
      <c r="BE134" s="93">
        <f>IF($U$134="základní",$N$134,0)</f>
        <v>0</v>
      </c>
      <c r="BF134" s="93">
        <f>IF($U$134="snížená",$N$134,0)</f>
        <v>0</v>
      </c>
      <c r="BG134" s="93">
        <f>IF($U$134="zákl. přenesená",$N$134,0)</f>
        <v>0</v>
      </c>
      <c r="BH134" s="93">
        <f>IF($U$134="sníž. přenesená",$N$134,0)</f>
        <v>0</v>
      </c>
      <c r="BI134" s="93">
        <f>IF($U$134="nulová",$N$134,0)</f>
        <v>0</v>
      </c>
      <c r="BJ134" s="6" t="s">
        <v>22</v>
      </c>
      <c r="BK134" s="93">
        <f>ROUND($L$134*$K$134,2)</f>
        <v>0</v>
      </c>
      <c r="BL134" s="6" t="s">
        <v>91</v>
      </c>
      <c r="BM134" s="6" t="s">
        <v>736</v>
      </c>
    </row>
    <row r="135" spans="2:65" s="6" customFormat="1" ht="15.75" customHeight="1">
      <c r="B135" s="23"/>
      <c r="C135" s="143" t="s">
        <v>633</v>
      </c>
      <c r="D135" s="143" t="s">
        <v>165</v>
      </c>
      <c r="E135" s="144" t="s">
        <v>175</v>
      </c>
      <c r="F135" s="230" t="s">
        <v>176</v>
      </c>
      <c r="G135" s="231"/>
      <c r="H135" s="231"/>
      <c r="I135" s="231"/>
      <c r="J135" s="145" t="s">
        <v>177</v>
      </c>
      <c r="K135" s="146">
        <v>25</v>
      </c>
      <c r="L135" s="232">
        <v>0</v>
      </c>
      <c r="M135" s="231"/>
      <c r="N135" s="233">
        <f>ROUND($L$135*$K$135,2)</f>
        <v>0</v>
      </c>
      <c r="O135" s="231"/>
      <c r="P135" s="231"/>
      <c r="Q135" s="231"/>
      <c r="R135" s="25"/>
      <c r="T135" s="147"/>
      <c r="U135" s="31" t="s">
        <v>43</v>
      </c>
      <c r="V135" s="24"/>
      <c r="W135" s="148">
        <f>$V$135*$K$135</f>
        <v>0</v>
      </c>
      <c r="X135" s="148">
        <v>0.01838</v>
      </c>
      <c r="Y135" s="148">
        <f>$X$135*$K$135</f>
        <v>0.4595</v>
      </c>
      <c r="Z135" s="148">
        <v>0</v>
      </c>
      <c r="AA135" s="149">
        <f>$Z$135*$K$135</f>
        <v>0</v>
      </c>
      <c r="AR135" s="6" t="s">
        <v>91</v>
      </c>
      <c r="AT135" s="6" t="s">
        <v>165</v>
      </c>
      <c r="AU135" s="6" t="s">
        <v>85</v>
      </c>
      <c r="AY135" s="6" t="s">
        <v>163</v>
      </c>
      <c r="BE135" s="93">
        <f>IF($U$135="základní",$N$135,0)</f>
        <v>0</v>
      </c>
      <c r="BF135" s="93">
        <f>IF($U$135="snížená",$N$135,0)</f>
        <v>0</v>
      </c>
      <c r="BG135" s="93">
        <f>IF($U$135="zákl. přenesená",$N$135,0)</f>
        <v>0</v>
      </c>
      <c r="BH135" s="93">
        <f>IF($U$135="sníž. přenesená",$N$135,0)</f>
        <v>0</v>
      </c>
      <c r="BI135" s="93">
        <f>IF($U$135="nulová",$N$135,0)</f>
        <v>0</v>
      </c>
      <c r="BJ135" s="6" t="s">
        <v>22</v>
      </c>
      <c r="BK135" s="93">
        <f>ROUND($L$135*$K$135,2)</f>
        <v>0</v>
      </c>
      <c r="BL135" s="6" t="s">
        <v>91</v>
      </c>
      <c r="BM135" s="6" t="s">
        <v>737</v>
      </c>
    </row>
    <row r="136" spans="2:63" s="132" customFormat="1" ht="30.75" customHeight="1">
      <c r="B136" s="133"/>
      <c r="C136" s="134"/>
      <c r="D136" s="142" t="s">
        <v>115</v>
      </c>
      <c r="E136" s="142"/>
      <c r="F136" s="142"/>
      <c r="G136" s="142"/>
      <c r="H136" s="142"/>
      <c r="I136" s="142"/>
      <c r="J136" s="142"/>
      <c r="K136" s="142"/>
      <c r="L136" s="142"/>
      <c r="M136" s="142"/>
      <c r="N136" s="246">
        <f>$BK$136</f>
        <v>0</v>
      </c>
      <c r="O136" s="245"/>
      <c r="P136" s="245"/>
      <c r="Q136" s="245"/>
      <c r="R136" s="136"/>
      <c r="T136" s="137"/>
      <c r="U136" s="134"/>
      <c r="V136" s="134"/>
      <c r="W136" s="138">
        <f>SUM($W$137:$W$140)</f>
        <v>0</v>
      </c>
      <c r="X136" s="134"/>
      <c r="Y136" s="138">
        <f>SUM($Y$137:$Y$140)</f>
        <v>0.0026000000000000003</v>
      </c>
      <c r="Z136" s="134"/>
      <c r="AA136" s="139">
        <f>SUM($AA$137:$AA$140)</f>
        <v>0.41500000000000004</v>
      </c>
      <c r="AR136" s="140" t="s">
        <v>22</v>
      </c>
      <c r="AT136" s="140" t="s">
        <v>77</v>
      </c>
      <c r="AU136" s="140" t="s">
        <v>22</v>
      </c>
      <c r="AY136" s="140" t="s">
        <v>163</v>
      </c>
      <c r="BK136" s="141">
        <f>SUM($BK$137:$BK$140)</f>
        <v>0</v>
      </c>
    </row>
    <row r="137" spans="2:65" s="6" customFormat="1" ht="27" customHeight="1">
      <c r="B137" s="23"/>
      <c r="C137" s="143" t="s">
        <v>465</v>
      </c>
      <c r="D137" s="143" t="s">
        <v>165</v>
      </c>
      <c r="E137" s="144" t="s">
        <v>184</v>
      </c>
      <c r="F137" s="230" t="s">
        <v>185</v>
      </c>
      <c r="G137" s="231"/>
      <c r="H137" s="231"/>
      <c r="I137" s="231"/>
      <c r="J137" s="145" t="s">
        <v>168</v>
      </c>
      <c r="K137" s="146">
        <v>65</v>
      </c>
      <c r="L137" s="232">
        <v>0</v>
      </c>
      <c r="M137" s="231"/>
      <c r="N137" s="233">
        <f>ROUND($L$137*$K$137,2)</f>
        <v>0</v>
      </c>
      <c r="O137" s="231"/>
      <c r="P137" s="231"/>
      <c r="Q137" s="231"/>
      <c r="R137" s="25"/>
      <c r="T137" s="147"/>
      <c r="U137" s="31" t="s">
        <v>43</v>
      </c>
      <c r="V137" s="24"/>
      <c r="W137" s="148">
        <f>$V$137*$K$137</f>
        <v>0</v>
      </c>
      <c r="X137" s="148">
        <v>4E-05</v>
      </c>
      <c r="Y137" s="148">
        <f>$X$137*$K$137</f>
        <v>0.0026000000000000003</v>
      </c>
      <c r="Z137" s="148">
        <v>0</v>
      </c>
      <c r="AA137" s="149">
        <f>$Z$137*$K$137</f>
        <v>0</v>
      </c>
      <c r="AR137" s="6" t="s">
        <v>91</v>
      </c>
      <c r="AT137" s="6" t="s">
        <v>165</v>
      </c>
      <c r="AU137" s="6" t="s">
        <v>85</v>
      </c>
      <c r="AY137" s="6" t="s">
        <v>163</v>
      </c>
      <c r="BE137" s="93">
        <f>IF($U$137="základní",$N$137,0)</f>
        <v>0</v>
      </c>
      <c r="BF137" s="93">
        <f>IF($U$137="snížená",$N$137,0)</f>
        <v>0</v>
      </c>
      <c r="BG137" s="93">
        <f>IF($U$137="zákl. přenesená",$N$137,0)</f>
        <v>0</v>
      </c>
      <c r="BH137" s="93">
        <f>IF($U$137="sníž. přenesená",$N$137,0)</f>
        <v>0</v>
      </c>
      <c r="BI137" s="93">
        <f>IF($U$137="nulová",$N$137,0)</f>
        <v>0</v>
      </c>
      <c r="BJ137" s="6" t="s">
        <v>22</v>
      </c>
      <c r="BK137" s="93">
        <f>ROUND($L$137*$K$137,2)</f>
        <v>0</v>
      </c>
      <c r="BL137" s="6" t="s">
        <v>91</v>
      </c>
      <c r="BM137" s="6" t="s">
        <v>738</v>
      </c>
    </row>
    <row r="138" spans="2:65" s="6" customFormat="1" ht="27" customHeight="1">
      <c r="B138" s="23"/>
      <c r="C138" s="143" t="s">
        <v>469</v>
      </c>
      <c r="D138" s="143" t="s">
        <v>165</v>
      </c>
      <c r="E138" s="144" t="s">
        <v>188</v>
      </c>
      <c r="F138" s="230" t="s">
        <v>189</v>
      </c>
      <c r="G138" s="231"/>
      <c r="H138" s="231"/>
      <c r="I138" s="231"/>
      <c r="J138" s="145" t="s">
        <v>190</v>
      </c>
      <c r="K138" s="146">
        <v>5</v>
      </c>
      <c r="L138" s="232">
        <v>0</v>
      </c>
      <c r="M138" s="231"/>
      <c r="N138" s="233">
        <f>ROUND($L$138*$K$138,2)</f>
        <v>0</v>
      </c>
      <c r="O138" s="231"/>
      <c r="P138" s="231"/>
      <c r="Q138" s="231"/>
      <c r="R138" s="25"/>
      <c r="T138" s="147"/>
      <c r="U138" s="31" t="s">
        <v>43</v>
      </c>
      <c r="V138" s="24"/>
      <c r="W138" s="148">
        <f>$V$138*$K$138</f>
        <v>0</v>
      </c>
      <c r="X138" s="148">
        <v>0</v>
      </c>
      <c r="Y138" s="148">
        <f>$X$138*$K$138</f>
        <v>0</v>
      </c>
      <c r="Z138" s="148">
        <v>0.062</v>
      </c>
      <c r="AA138" s="149">
        <f>$Z$138*$K$138</f>
        <v>0.31</v>
      </c>
      <c r="AR138" s="6" t="s">
        <v>91</v>
      </c>
      <c r="AT138" s="6" t="s">
        <v>165</v>
      </c>
      <c r="AU138" s="6" t="s">
        <v>85</v>
      </c>
      <c r="AY138" s="6" t="s">
        <v>163</v>
      </c>
      <c r="BE138" s="93">
        <f>IF($U$138="základní",$N$138,0)</f>
        <v>0</v>
      </c>
      <c r="BF138" s="93">
        <f>IF($U$138="snížená",$N$138,0)</f>
        <v>0</v>
      </c>
      <c r="BG138" s="93">
        <f>IF($U$138="zákl. přenesená",$N$138,0)</f>
        <v>0</v>
      </c>
      <c r="BH138" s="93">
        <f>IF($U$138="sníž. přenesená",$N$138,0)</f>
        <v>0</v>
      </c>
      <c r="BI138" s="93">
        <f>IF($U$138="nulová",$N$138,0)</f>
        <v>0</v>
      </c>
      <c r="BJ138" s="6" t="s">
        <v>22</v>
      </c>
      <c r="BK138" s="93">
        <f>ROUND($L$138*$K$138,2)</f>
        <v>0</v>
      </c>
      <c r="BL138" s="6" t="s">
        <v>91</v>
      </c>
      <c r="BM138" s="6" t="s">
        <v>739</v>
      </c>
    </row>
    <row r="139" spans="2:65" s="6" customFormat="1" ht="27" customHeight="1">
      <c r="B139" s="23"/>
      <c r="C139" s="143" t="s">
        <v>473</v>
      </c>
      <c r="D139" s="143" t="s">
        <v>165</v>
      </c>
      <c r="E139" s="144" t="s">
        <v>193</v>
      </c>
      <c r="F139" s="230" t="s">
        <v>194</v>
      </c>
      <c r="G139" s="231"/>
      <c r="H139" s="231"/>
      <c r="I139" s="231"/>
      <c r="J139" s="145" t="s">
        <v>177</v>
      </c>
      <c r="K139" s="146">
        <v>20</v>
      </c>
      <c r="L139" s="232">
        <v>0</v>
      </c>
      <c r="M139" s="231"/>
      <c r="N139" s="233">
        <f>ROUND($L$139*$K$139,2)</f>
        <v>0</v>
      </c>
      <c r="O139" s="231"/>
      <c r="P139" s="231"/>
      <c r="Q139" s="231"/>
      <c r="R139" s="25"/>
      <c r="T139" s="147"/>
      <c r="U139" s="31" t="s">
        <v>43</v>
      </c>
      <c r="V139" s="24"/>
      <c r="W139" s="148">
        <f>$V$139*$K$139</f>
        <v>0</v>
      </c>
      <c r="X139" s="148">
        <v>0</v>
      </c>
      <c r="Y139" s="148">
        <f>$X$139*$K$139</f>
        <v>0</v>
      </c>
      <c r="Z139" s="148">
        <v>0.004</v>
      </c>
      <c r="AA139" s="149">
        <f>$Z$139*$K$139</f>
        <v>0.08</v>
      </c>
      <c r="AR139" s="6" t="s">
        <v>91</v>
      </c>
      <c r="AT139" s="6" t="s">
        <v>165</v>
      </c>
      <c r="AU139" s="6" t="s">
        <v>85</v>
      </c>
      <c r="AY139" s="6" t="s">
        <v>163</v>
      </c>
      <c r="BE139" s="93">
        <f>IF($U$139="základní",$N$139,0)</f>
        <v>0</v>
      </c>
      <c r="BF139" s="93">
        <f>IF($U$139="snížená",$N$139,0)</f>
        <v>0</v>
      </c>
      <c r="BG139" s="93">
        <f>IF($U$139="zákl. přenesená",$N$139,0)</f>
        <v>0</v>
      </c>
      <c r="BH139" s="93">
        <f>IF($U$139="sníž. přenesená",$N$139,0)</f>
        <v>0</v>
      </c>
      <c r="BI139" s="93">
        <f>IF($U$139="nulová",$N$139,0)</f>
        <v>0</v>
      </c>
      <c r="BJ139" s="6" t="s">
        <v>22</v>
      </c>
      <c r="BK139" s="93">
        <f>ROUND($L$139*$K$139,2)</f>
        <v>0</v>
      </c>
      <c r="BL139" s="6" t="s">
        <v>91</v>
      </c>
      <c r="BM139" s="6" t="s">
        <v>740</v>
      </c>
    </row>
    <row r="140" spans="2:65" s="6" customFormat="1" ht="27" customHeight="1">
      <c r="B140" s="23"/>
      <c r="C140" s="143" t="s">
        <v>481</v>
      </c>
      <c r="D140" s="143" t="s">
        <v>165</v>
      </c>
      <c r="E140" s="144" t="s">
        <v>197</v>
      </c>
      <c r="F140" s="230" t="s">
        <v>198</v>
      </c>
      <c r="G140" s="231"/>
      <c r="H140" s="231"/>
      <c r="I140" s="231"/>
      <c r="J140" s="145" t="s">
        <v>177</v>
      </c>
      <c r="K140" s="146">
        <v>5</v>
      </c>
      <c r="L140" s="232">
        <v>0</v>
      </c>
      <c r="M140" s="231"/>
      <c r="N140" s="233">
        <f>ROUND($L$140*$K$140,2)</f>
        <v>0</v>
      </c>
      <c r="O140" s="231"/>
      <c r="P140" s="231"/>
      <c r="Q140" s="231"/>
      <c r="R140" s="25"/>
      <c r="T140" s="147"/>
      <c r="U140" s="31" t="s">
        <v>43</v>
      </c>
      <c r="V140" s="24"/>
      <c r="W140" s="148">
        <f>$V$140*$K$140</f>
        <v>0</v>
      </c>
      <c r="X140" s="148">
        <v>0</v>
      </c>
      <c r="Y140" s="148">
        <f>$X$140*$K$140</f>
        <v>0</v>
      </c>
      <c r="Z140" s="148">
        <v>0.005</v>
      </c>
      <c r="AA140" s="149">
        <f>$Z$140*$K$140</f>
        <v>0.025</v>
      </c>
      <c r="AR140" s="6" t="s">
        <v>91</v>
      </c>
      <c r="AT140" s="6" t="s">
        <v>165</v>
      </c>
      <c r="AU140" s="6" t="s">
        <v>85</v>
      </c>
      <c r="AY140" s="6" t="s">
        <v>163</v>
      </c>
      <c r="BE140" s="93">
        <f>IF($U$140="základní",$N$140,0)</f>
        <v>0</v>
      </c>
      <c r="BF140" s="93">
        <f>IF($U$140="snížená",$N$140,0)</f>
        <v>0</v>
      </c>
      <c r="BG140" s="93">
        <f>IF($U$140="zákl. přenesená",$N$140,0)</f>
        <v>0</v>
      </c>
      <c r="BH140" s="93">
        <f>IF($U$140="sníž. přenesená",$N$140,0)</f>
        <v>0</v>
      </c>
      <c r="BI140" s="93">
        <f>IF($U$140="nulová",$N$140,0)</f>
        <v>0</v>
      </c>
      <c r="BJ140" s="6" t="s">
        <v>22</v>
      </c>
      <c r="BK140" s="93">
        <f>ROUND($L$140*$K$140,2)</f>
        <v>0</v>
      </c>
      <c r="BL140" s="6" t="s">
        <v>91</v>
      </c>
      <c r="BM140" s="6" t="s">
        <v>741</v>
      </c>
    </row>
    <row r="141" spans="2:63" s="132" customFormat="1" ht="37.5" customHeight="1">
      <c r="B141" s="133"/>
      <c r="C141" s="134"/>
      <c r="D141" s="135" t="s">
        <v>118</v>
      </c>
      <c r="E141" s="135"/>
      <c r="F141" s="135"/>
      <c r="G141" s="135"/>
      <c r="H141" s="135"/>
      <c r="I141" s="135"/>
      <c r="J141" s="135"/>
      <c r="K141" s="135"/>
      <c r="L141" s="135"/>
      <c r="M141" s="135"/>
      <c r="N141" s="226">
        <f>$BK$141</f>
        <v>0</v>
      </c>
      <c r="O141" s="245"/>
      <c r="P141" s="245"/>
      <c r="Q141" s="245"/>
      <c r="R141" s="136"/>
      <c r="T141" s="137"/>
      <c r="U141" s="134"/>
      <c r="V141" s="134"/>
      <c r="W141" s="138">
        <f>$W$142+$W$153+$W$156+$W$159</f>
        <v>0</v>
      </c>
      <c r="X141" s="134"/>
      <c r="Y141" s="138">
        <f>$Y$142+$Y$153+$Y$156+$Y$159</f>
        <v>0.235153</v>
      </c>
      <c r="Z141" s="134"/>
      <c r="AA141" s="139">
        <f>$AA$142+$AA$153+$AA$156+$AA$159</f>
        <v>0</v>
      </c>
      <c r="AR141" s="140" t="s">
        <v>85</v>
      </c>
      <c r="AT141" s="140" t="s">
        <v>77</v>
      </c>
      <c r="AU141" s="140" t="s">
        <v>78</v>
      </c>
      <c r="AY141" s="140" t="s">
        <v>163</v>
      </c>
      <c r="BK141" s="141">
        <f>$BK$142+$BK$153+$BK$156+$BK$159</f>
        <v>0</v>
      </c>
    </row>
    <row r="142" spans="2:63" s="132" customFormat="1" ht="21" customHeight="1">
      <c r="B142" s="133"/>
      <c r="C142" s="134"/>
      <c r="D142" s="142" t="s">
        <v>122</v>
      </c>
      <c r="E142" s="142"/>
      <c r="F142" s="142"/>
      <c r="G142" s="142"/>
      <c r="H142" s="142"/>
      <c r="I142" s="142"/>
      <c r="J142" s="142"/>
      <c r="K142" s="142"/>
      <c r="L142" s="142"/>
      <c r="M142" s="142"/>
      <c r="N142" s="246">
        <f>$BK$142</f>
        <v>0</v>
      </c>
      <c r="O142" s="245"/>
      <c r="P142" s="245"/>
      <c r="Q142" s="245"/>
      <c r="R142" s="136"/>
      <c r="T142" s="137"/>
      <c r="U142" s="134"/>
      <c r="V142" s="134"/>
      <c r="W142" s="138">
        <f>SUM($W$143:$W$152)</f>
        <v>0</v>
      </c>
      <c r="X142" s="134"/>
      <c r="Y142" s="138">
        <f>SUM($Y$143:$Y$152)</f>
        <v>0.09</v>
      </c>
      <c r="Z142" s="134"/>
      <c r="AA142" s="139">
        <f>SUM($AA$143:$AA$152)</f>
        <v>0</v>
      </c>
      <c r="AR142" s="140" t="s">
        <v>85</v>
      </c>
      <c r="AT142" s="140" t="s">
        <v>77</v>
      </c>
      <c r="AU142" s="140" t="s">
        <v>22</v>
      </c>
      <c r="AY142" s="140" t="s">
        <v>163</v>
      </c>
      <c r="BK142" s="141">
        <f>SUM($BK$143:$BK$152)</f>
        <v>0</v>
      </c>
    </row>
    <row r="143" spans="2:65" s="6" customFormat="1" ht="27" customHeight="1">
      <c r="B143" s="23"/>
      <c r="C143" s="143" t="s">
        <v>183</v>
      </c>
      <c r="D143" s="143" t="s">
        <v>165</v>
      </c>
      <c r="E143" s="144" t="s">
        <v>248</v>
      </c>
      <c r="F143" s="230" t="s">
        <v>742</v>
      </c>
      <c r="G143" s="231"/>
      <c r="H143" s="231"/>
      <c r="I143" s="231"/>
      <c r="J143" s="145" t="s">
        <v>190</v>
      </c>
      <c r="K143" s="146">
        <v>2</v>
      </c>
      <c r="L143" s="232">
        <v>0</v>
      </c>
      <c r="M143" s="231"/>
      <c r="N143" s="233">
        <f>ROUND($L$143*$K$143,2)</f>
        <v>0</v>
      </c>
      <c r="O143" s="231"/>
      <c r="P143" s="231"/>
      <c r="Q143" s="231"/>
      <c r="R143" s="25"/>
      <c r="T143" s="147"/>
      <c r="U143" s="31" t="s">
        <v>43</v>
      </c>
      <c r="V143" s="24"/>
      <c r="W143" s="148">
        <f>$V$143*$K$143</f>
        <v>0</v>
      </c>
      <c r="X143" s="148">
        <v>0</v>
      </c>
      <c r="Y143" s="148">
        <f>$X$143*$K$143</f>
        <v>0</v>
      </c>
      <c r="Z143" s="148">
        <v>0</v>
      </c>
      <c r="AA143" s="149">
        <f>$Z$143*$K$143</f>
        <v>0</v>
      </c>
      <c r="AR143" s="6" t="s">
        <v>224</v>
      </c>
      <c r="AT143" s="6" t="s">
        <v>165</v>
      </c>
      <c r="AU143" s="6" t="s">
        <v>85</v>
      </c>
      <c r="AY143" s="6" t="s">
        <v>163</v>
      </c>
      <c r="BE143" s="93">
        <f>IF($U$143="základní",$N$143,0)</f>
        <v>0</v>
      </c>
      <c r="BF143" s="93">
        <f>IF($U$143="snížená",$N$143,0)</f>
        <v>0</v>
      </c>
      <c r="BG143" s="93">
        <f>IF($U$143="zákl. přenesená",$N$143,0)</f>
        <v>0</v>
      </c>
      <c r="BH143" s="93">
        <f>IF($U$143="sníž. přenesená",$N$143,0)</f>
        <v>0</v>
      </c>
      <c r="BI143" s="93">
        <f>IF($U$143="nulová",$N$143,0)</f>
        <v>0</v>
      </c>
      <c r="BJ143" s="6" t="s">
        <v>22</v>
      </c>
      <c r="BK143" s="93">
        <f>ROUND($L$143*$K$143,2)</f>
        <v>0</v>
      </c>
      <c r="BL143" s="6" t="s">
        <v>224</v>
      </c>
      <c r="BM143" s="6" t="s">
        <v>743</v>
      </c>
    </row>
    <row r="144" spans="2:65" s="6" customFormat="1" ht="15.75" customHeight="1">
      <c r="B144" s="23"/>
      <c r="C144" s="165" t="s">
        <v>187</v>
      </c>
      <c r="D144" s="165" t="s">
        <v>252</v>
      </c>
      <c r="E144" s="166" t="s">
        <v>253</v>
      </c>
      <c r="F144" s="238" t="s">
        <v>744</v>
      </c>
      <c r="G144" s="239"/>
      <c r="H144" s="239"/>
      <c r="I144" s="239"/>
      <c r="J144" s="167" t="s">
        <v>190</v>
      </c>
      <c r="K144" s="168">
        <v>2</v>
      </c>
      <c r="L144" s="240">
        <v>0</v>
      </c>
      <c r="M144" s="239"/>
      <c r="N144" s="241">
        <f>ROUND($L$144*$K$144,2)</f>
        <v>0</v>
      </c>
      <c r="O144" s="231"/>
      <c r="P144" s="231"/>
      <c r="Q144" s="231"/>
      <c r="R144" s="25"/>
      <c r="T144" s="147"/>
      <c r="U144" s="31" t="s">
        <v>43</v>
      </c>
      <c r="V144" s="24"/>
      <c r="W144" s="148">
        <f>$V$144*$K$144</f>
        <v>0</v>
      </c>
      <c r="X144" s="148">
        <v>0.006</v>
      </c>
      <c r="Y144" s="148">
        <f>$X$144*$K$144</f>
        <v>0.012</v>
      </c>
      <c r="Z144" s="148">
        <v>0</v>
      </c>
      <c r="AA144" s="149">
        <f>$Z$144*$K$144</f>
        <v>0</v>
      </c>
      <c r="AR144" s="6" t="s">
        <v>255</v>
      </c>
      <c r="AT144" s="6" t="s">
        <v>252</v>
      </c>
      <c r="AU144" s="6" t="s">
        <v>85</v>
      </c>
      <c r="AY144" s="6" t="s">
        <v>163</v>
      </c>
      <c r="BE144" s="93">
        <f>IF($U$144="základní",$N$144,0)</f>
        <v>0</v>
      </c>
      <c r="BF144" s="93">
        <f>IF($U$144="snížená",$N$144,0)</f>
        <v>0</v>
      </c>
      <c r="BG144" s="93">
        <f>IF($U$144="zákl. přenesená",$N$144,0)</f>
        <v>0</v>
      </c>
      <c r="BH144" s="93">
        <f>IF($U$144="sníž. přenesená",$N$144,0)</f>
        <v>0</v>
      </c>
      <c r="BI144" s="93">
        <f>IF($U$144="nulová",$N$144,0)</f>
        <v>0</v>
      </c>
      <c r="BJ144" s="6" t="s">
        <v>22</v>
      </c>
      <c r="BK144" s="93">
        <f>ROUND($L$144*$K$144,2)</f>
        <v>0</v>
      </c>
      <c r="BL144" s="6" t="s">
        <v>224</v>
      </c>
      <c r="BM144" s="6" t="s">
        <v>745</v>
      </c>
    </row>
    <row r="145" spans="2:65" s="6" customFormat="1" ht="15.75" customHeight="1">
      <c r="B145" s="23"/>
      <c r="C145" s="143" t="s">
        <v>192</v>
      </c>
      <c r="D145" s="143" t="s">
        <v>165</v>
      </c>
      <c r="E145" s="144" t="s">
        <v>258</v>
      </c>
      <c r="F145" s="230" t="s">
        <v>259</v>
      </c>
      <c r="G145" s="231"/>
      <c r="H145" s="231"/>
      <c r="I145" s="231"/>
      <c r="J145" s="145" t="s">
        <v>190</v>
      </c>
      <c r="K145" s="146">
        <v>13</v>
      </c>
      <c r="L145" s="232">
        <v>0</v>
      </c>
      <c r="M145" s="231"/>
      <c r="N145" s="233">
        <f>ROUND($L$145*$K$145,2)</f>
        <v>0</v>
      </c>
      <c r="O145" s="231"/>
      <c r="P145" s="231"/>
      <c r="Q145" s="231"/>
      <c r="R145" s="25"/>
      <c r="T145" s="147"/>
      <c r="U145" s="31" t="s">
        <v>43</v>
      </c>
      <c r="V145" s="24"/>
      <c r="W145" s="148">
        <f>$V$145*$K$145</f>
        <v>0</v>
      </c>
      <c r="X145" s="148">
        <v>0</v>
      </c>
      <c r="Y145" s="148">
        <f>$X$145*$K$145</f>
        <v>0</v>
      </c>
      <c r="Z145" s="148">
        <v>0</v>
      </c>
      <c r="AA145" s="149">
        <f>$Z$145*$K$145</f>
        <v>0</v>
      </c>
      <c r="AR145" s="6" t="s">
        <v>224</v>
      </c>
      <c r="AT145" s="6" t="s">
        <v>165</v>
      </c>
      <c r="AU145" s="6" t="s">
        <v>85</v>
      </c>
      <c r="AY145" s="6" t="s">
        <v>163</v>
      </c>
      <c r="BE145" s="93">
        <f>IF($U$145="základní",$N$145,0)</f>
        <v>0</v>
      </c>
      <c r="BF145" s="93">
        <f>IF($U$145="snížená",$N$145,0)</f>
        <v>0</v>
      </c>
      <c r="BG145" s="93">
        <f>IF($U$145="zákl. přenesená",$N$145,0)</f>
        <v>0</v>
      </c>
      <c r="BH145" s="93">
        <f>IF($U$145="sníž. přenesená",$N$145,0)</f>
        <v>0</v>
      </c>
      <c r="BI145" s="93">
        <f>IF($U$145="nulová",$N$145,0)</f>
        <v>0</v>
      </c>
      <c r="BJ145" s="6" t="s">
        <v>22</v>
      </c>
      <c r="BK145" s="93">
        <f>ROUND($L$145*$K$145,2)</f>
        <v>0</v>
      </c>
      <c r="BL145" s="6" t="s">
        <v>224</v>
      </c>
      <c r="BM145" s="6" t="s">
        <v>746</v>
      </c>
    </row>
    <row r="146" spans="2:65" s="6" customFormat="1" ht="15.75" customHeight="1">
      <c r="B146" s="23"/>
      <c r="C146" s="165" t="s">
        <v>205</v>
      </c>
      <c r="D146" s="165" t="s">
        <v>252</v>
      </c>
      <c r="E146" s="166" t="s">
        <v>266</v>
      </c>
      <c r="F146" s="238" t="s">
        <v>532</v>
      </c>
      <c r="G146" s="239"/>
      <c r="H146" s="239"/>
      <c r="I146" s="239"/>
      <c r="J146" s="167" t="s">
        <v>190</v>
      </c>
      <c r="K146" s="168">
        <v>3</v>
      </c>
      <c r="L146" s="240">
        <v>0</v>
      </c>
      <c r="M146" s="239"/>
      <c r="N146" s="241">
        <f>ROUND($L$146*$K$146,2)</f>
        <v>0</v>
      </c>
      <c r="O146" s="231"/>
      <c r="P146" s="231"/>
      <c r="Q146" s="231"/>
      <c r="R146" s="25"/>
      <c r="T146" s="147"/>
      <c r="U146" s="31" t="s">
        <v>43</v>
      </c>
      <c r="V146" s="24"/>
      <c r="W146" s="148">
        <f>$V$146*$K$146</f>
        <v>0</v>
      </c>
      <c r="X146" s="148">
        <v>0.006</v>
      </c>
      <c r="Y146" s="148">
        <f>$X$146*$K$146</f>
        <v>0.018000000000000002</v>
      </c>
      <c r="Z146" s="148">
        <v>0</v>
      </c>
      <c r="AA146" s="149">
        <f>$Z$146*$K$146</f>
        <v>0</v>
      </c>
      <c r="AR146" s="6" t="s">
        <v>255</v>
      </c>
      <c r="AT146" s="6" t="s">
        <v>252</v>
      </c>
      <c r="AU146" s="6" t="s">
        <v>85</v>
      </c>
      <c r="AY146" s="6" t="s">
        <v>163</v>
      </c>
      <c r="BE146" s="93">
        <f>IF($U$146="základní",$N$146,0)</f>
        <v>0</v>
      </c>
      <c r="BF146" s="93">
        <f>IF($U$146="snížená",$N$146,0)</f>
        <v>0</v>
      </c>
      <c r="BG146" s="93">
        <f>IF($U$146="zákl. přenesená",$N$146,0)</f>
        <v>0</v>
      </c>
      <c r="BH146" s="93">
        <f>IF($U$146="sníž. přenesená",$N$146,0)</f>
        <v>0</v>
      </c>
      <c r="BI146" s="93">
        <f>IF($U$146="nulová",$N$146,0)</f>
        <v>0</v>
      </c>
      <c r="BJ146" s="6" t="s">
        <v>22</v>
      </c>
      <c r="BK146" s="93">
        <f>ROUND($L$146*$K$146,2)</f>
        <v>0</v>
      </c>
      <c r="BL146" s="6" t="s">
        <v>224</v>
      </c>
      <c r="BM146" s="6" t="s">
        <v>747</v>
      </c>
    </row>
    <row r="147" spans="2:65" s="6" customFormat="1" ht="15.75" customHeight="1">
      <c r="B147" s="23"/>
      <c r="C147" s="165" t="s">
        <v>213</v>
      </c>
      <c r="D147" s="165" t="s">
        <v>252</v>
      </c>
      <c r="E147" s="166" t="s">
        <v>274</v>
      </c>
      <c r="F147" s="238" t="s">
        <v>275</v>
      </c>
      <c r="G147" s="239"/>
      <c r="H147" s="239"/>
      <c r="I147" s="239"/>
      <c r="J147" s="167" t="s">
        <v>190</v>
      </c>
      <c r="K147" s="168">
        <v>3</v>
      </c>
      <c r="L147" s="240">
        <v>0</v>
      </c>
      <c r="M147" s="239"/>
      <c r="N147" s="241">
        <f>ROUND($L$147*$K$147,2)</f>
        <v>0</v>
      </c>
      <c r="O147" s="231"/>
      <c r="P147" s="231"/>
      <c r="Q147" s="231"/>
      <c r="R147" s="25"/>
      <c r="T147" s="147"/>
      <c r="U147" s="31" t="s">
        <v>43</v>
      </c>
      <c r="V147" s="24"/>
      <c r="W147" s="148">
        <f>$V$147*$K$147</f>
        <v>0</v>
      </c>
      <c r="X147" s="148">
        <v>0.006</v>
      </c>
      <c r="Y147" s="148">
        <f>$X$147*$K$147</f>
        <v>0.018000000000000002</v>
      </c>
      <c r="Z147" s="148">
        <v>0</v>
      </c>
      <c r="AA147" s="149">
        <f>$Z$147*$K$147</f>
        <v>0</v>
      </c>
      <c r="AR147" s="6" t="s">
        <v>255</v>
      </c>
      <c r="AT147" s="6" t="s">
        <v>252</v>
      </c>
      <c r="AU147" s="6" t="s">
        <v>85</v>
      </c>
      <c r="AY147" s="6" t="s">
        <v>163</v>
      </c>
      <c r="BE147" s="93">
        <f>IF($U$147="základní",$N$147,0)</f>
        <v>0</v>
      </c>
      <c r="BF147" s="93">
        <f>IF($U$147="snížená",$N$147,0)</f>
        <v>0</v>
      </c>
      <c r="BG147" s="93">
        <f>IF($U$147="zákl. přenesená",$N$147,0)</f>
        <v>0</v>
      </c>
      <c r="BH147" s="93">
        <f>IF($U$147="sníž. přenesená",$N$147,0)</f>
        <v>0</v>
      </c>
      <c r="BI147" s="93">
        <f>IF($U$147="nulová",$N$147,0)</f>
        <v>0</v>
      </c>
      <c r="BJ147" s="6" t="s">
        <v>22</v>
      </c>
      <c r="BK147" s="93">
        <f>ROUND($L$147*$K$147,2)</f>
        <v>0</v>
      </c>
      <c r="BL147" s="6" t="s">
        <v>224</v>
      </c>
      <c r="BM147" s="6" t="s">
        <v>748</v>
      </c>
    </row>
    <row r="148" spans="2:65" s="6" customFormat="1" ht="15.75" customHeight="1">
      <c r="B148" s="23"/>
      <c r="C148" s="165" t="s">
        <v>624</v>
      </c>
      <c r="D148" s="165" t="s">
        <v>252</v>
      </c>
      <c r="E148" s="166" t="s">
        <v>749</v>
      </c>
      <c r="F148" s="238" t="s">
        <v>750</v>
      </c>
      <c r="G148" s="239"/>
      <c r="H148" s="239"/>
      <c r="I148" s="239"/>
      <c r="J148" s="167" t="s">
        <v>190</v>
      </c>
      <c r="K148" s="168">
        <v>1</v>
      </c>
      <c r="L148" s="240">
        <v>0</v>
      </c>
      <c r="M148" s="239"/>
      <c r="N148" s="241">
        <f>ROUND($L$148*$K$148,2)</f>
        <v>0</v>
      </c>
      <c r="O148" s="231"/>
      <c r="P148" s="231"/>
      <c r="Q148" s="231"/>
      <c r="R148" s="25"/>
      <c r="T148" s="147"/>
      <c r="U148" s="31" t="s">
        <v>43</v>
      </c>
      <c r="V148" s="24"/>
      <c r="W148" s="148">
        <f>$V$148*$K$148</f>
        <v>0</v>
      </c>
      <c r="X148" s="148">
        <v>0.006</v>
      </c>
      <c r="Y148" s="148">
        <f>$X$148*$K$148</f>
        <v>0.006</v>
      </c>
      <c r="Z148" s="148">
        <v>0</v>
      </c>
      <c r="AA148" s="149">
        <f>$Z$148*$K$148</f>
        <v>0</v>
      </c>
      <c r="AR148" s="6" t="s">
        <v>255</v>
      </c>
      <c r="AT148" s="6" t="s">
        <v>252</v>
      </c>
      <c r="AU148" s="6" t="s">
        <v>85</v>
      </c>
      <c r="AY148" s="6" t="s">
        <v>163</v>
      </c>
      <c r="BE148" s="93">
        <f>IF($U$148="základní",$N$148,0)</f>
        <v>0</v>
      </c>
      <c r="BF148" s="93">
        <f>IF($U$148="snížená",$N$148,0)</f>
        <v>0</v>
      </c>
      <c r="BG148" s="93">
        <f>IF($U$148="zákl. přenesená",$N$148,0)</f>
        <v>0</v>
      </c>
      <c r="BH148" s="93">
        <f>IF($U$148="sníž. přenesená",$N$148,0)</f>
        <v>0</v>
      </c>
      <c r="BI148" s="93">
        <f>IF($U$148="nulová",$N$148,0)</f>
        <v>0</v>
      </c>
      <c r="BJ148" s="6" t="s">
        <v>22</v>
      </c>
      <c r="BK148" s="93">
        <f>ROUND($L$148*$K$148,2)</f>
        <v>0</v>
      </c>
      <c r="BL148" s="6" t="s">
        <v>224</v>
      </c>
      <c r="BM148" s="6" t="s">
        <v>751</v>
      </c>
    </row>
    <row r="149" spans="2:65" s="6" customFormat="1" ht="15.75" customHeight="1">
      <c r="B149" s="23"/>
      <c r="C149" s="165" t="s">
        <v>626</v>
      </c>
      <c r="D149" s="165" t="s">
        <v>252</v>
      </c>
      <c r="E149" s="166" t="s">
        <v>752</v>
      </c>
      <c r="F149" s="238" t="s">
        <v>753</v>
      </c>
      <c r="G149" s="239"/>
      <c r="H149" s="239"/>
      <c r="I149" s="239"/>
      <c r="J149" s="167" t="s">
        <v>190</v>
      </c>
      <c r="K149" s="168">
        <v>1</v>
      </c>
      <c r="L149" s="240">
        <v>0</v>
      </c>
      <c r="M149" s="239"/>
      <c r="N149" s="241">
        <f>ROUND($L$149*$K$149,2)</f>
        <v>0</v>
      </c>
      <c r="O149" s="231"/>
      <c r="P149" s="231"/>
      <c r="Q149" s="231"/>
      <c r="R149" s="25"/>
      <c r="T149" s="147"/>
      <c r="U149" s="31" t="s">
        <v>43</v>
      </c>
      <c r="V149" s="24"/>
      <c r="W149" s="148">
        <f>$V$149*$K$149</f>
        <v>0</v>
      </c>
      <c r="X149" s="148">
        <v>0.006</v>
      </c>
      <c r="Y149" s="148">
        <f>$X$149*$K$149</f>
        <v>0.006</v>
      </c>
      <c r="Z149" s="148">
        <v>0</v>
      </c>
      <c r="AA149" s="149">
        <f>$Z$149*$K$149</f>
        <v>0</v>
      </c>
      <c r="AR149" s="6" t="s">
        <v>255</v>
      </c>
      <c r="AT149" s="6" t="s">
        <v>252</v>
      </c>
      <c r="AU149" s="6" t="s">
        <v>85</v>
      </c>
      <c r="AY149" s="6" t="s">
        <v>163</v>
      </c>
      <c r="BE149" s="93">
        <f>IF($U$149="základní",$N$149,0)</f>
        <v>0</v>
      </c>
      <c r="BF149" s="93">
        <f>IF($U$149="snížená",$N$149,0)</f>
        <v>0</v>
      </c>
      <c r="BG149" s="93">
        <f>IF($U$149="zákl. přenesená",$N$149,0)</f>
        <v>0</v>
      </c>
      <c r="BH149" s="93">
        <f>IF($U$149="sníž. přenesená",$N$149,0)</f>
        <v>0</v>
      </c>
      <c r="BI149" s="93">
        <f>IF($U$149="nulová",$N$149,0)</f>
        <v>0</v>
      </c>
      <c r="BJ149" s="6" t="s">
        <v>22</v>
      </c>
      <c r="BK149" s="93">
        <f>ROUND($L$149*$K$149,2)</f>
        <v>0</v>
      </c>
      <c r="BL149" s="6" t="s">
        <v>224</v>
      </c>
      <c r="BM149" s="6" t="s">
        <v>754</v>
      </c>
    </row>
    <row r="150" spans="2:65" s="6" customFormat="1" ht="15.75" customHeight="1">
      <c r="B150" s="23"/>
      <c r="C150" s="165" t="s">
        <v>617</v>
      </c>
      <c r="D150" s="165" t="s">
        <v>252</v>
      </c>
      <c r="E150" s="166" t="s">
        <v>282</v>
      </c>
      <c r="F150" s="238" t="s">
        <v>283</v>
      </c>
      <c r="G150" s="239"/>
      <c r="H150" s="239"/>
      <c r="I150" s="239"/>
      <c r="J150" s="167" t="s">
        <v>190</v>
      </c>
      <c r="K150" s="168">
        <v>1</v>
      </c>
      <c r="L150" s="240">
        <v>0</v>
      </c>
      <c r="M150" s="239"/>
      <c r="N150" s="241">
        <f>ROUND($L$150*$K$150,2)</f>
        <v>0</v>
      </c>
      <c r="O150" s="231"/>
      <c r="P150" s="231"/>
      <c r="Q150" s="231"/>
      <c r="R150" s="25"/>
      <c r="T150" s="147"/>
      <c r="U150" s="31" t="s">
        <v>43</v>
      </c>
      <c r="V150" s="24"/>
      <c r="W150" s="148">
        <f>$V$150*$K$150</f>
        <v>0</v>
      </c>
      <c r="X150" s="148">
        <v>0.006</v>
      </c>
      <c r="Y150" s="148">
        <f>$X$150*$K$150</f>
        <v>0.006</v>
      </c>
      <c r="Z150" s="148">
        <v>0</v>
      </c>
      <c r="AA150" s="149">
        <f>$Z$150*$K$150</f>
        <v>0</v>
      </c>
      <c r="AR150" s="6" t="s">
        <v>255</v>
      </c>
      <c r="AT150" s="6" t="s">
        <v>252</v>
      </c>
      <c r="AU150" s="6" t="s">
        <v>85</v>
      </c>
      <c r="AY150" s="6" t="s">
        <v>163</v>
      </c>
      <c r="BE150" s="93">
        <f>IF($U$150="základní",$N$150,0)</f>
        <v>0</v>
      </c>
      <c r="BF150" s="93">
        <f>IF($U$150="snížená",$N$150,0)</f>
        <v>0</v>
      </c>
      <c r="BG150" s="93">
        <f>IF($U$150="zákl. přenesená",$N$150,0)</f>
        <v>0</v>
      </c>
      <c r="BH150" s="93">
        <f>IF($U$150="sníž. přenesená",$N$150,0)</f>
        <v>0</v>
      </c>
      <c r="BI150" s="93">
        <f>IF($U$150="nulová",$N$150,0)</f>
        <v>0</v>
      </c>
      <c r="BJ150" s="6" t="s">
        <v>22</v>
      </c>
      <c r="BK150" s="93">
        <f>ROUND($L$150*$K$150,2)</f>
        <v>0</v>
      </c>
      <c r="BL150" s="6" t="s">
        <v>224</v>
      </c>
      <c r="BM150" s="6" t="s">
        <v>755</v>
      </c>
    </row>
    <row r="151" spans="2:65" s="6" customFormat="1" ht="15.75" customHeight="1">
      <c r="B151" s="23"/>
      <c r="C151" s="165" t="s">
        <v>217</v>
      </c>
      <c r="D151" s="165" t="s">
        <v>252</v>
      </c>
      <c r="E151" s="166" t="s">
        <v>286</v>
      </c>
      <c r="F151" s="238" t="s">
        <v>287</v>
      </c>
      <c r="G151" s="239"/>
      <c r="H151" s="239"/>
      <c r="I151" s="239"/>
      <c r="J151" s="167" t="s">
        <v>190</v>
      </c>
      <c r="K151" s="168">
        <v>4</v>
      </c>
      <c r="L151" s="240">
        <v>0</v>
      </c>
      <c r="M151" s="239"/>
      <c r="N151" s="241">
        <f>ROUND($L$151*$K$151,2)</f>
        <v>0</v>
      </c>
      <c r="O151" s="231"/>
      <c r="P151" s="231"/>
      <c r="Q151" s="231"/>
      <c r="R151" s="25"/>
      <c r="T151" s="147"/>
      <c r="U151" s="31" t="s">
        <v>43</v>
      </c>
      <c r="V151" s="24"/>
      <c r="W151" s="148">
        <f>$V$151*$K$151</f>
        <v>0</v>
      </c>
      <c r="X151" s="148">
        <v>0.006</v>
      </c>
      <c r="Y151" s="148">
        <f>$X$151*$K$151</f>
        <v>0.024</v>
      </c>
      <c r="Z151" s="148">
        <v>0</v>
      </c>
      <c r="AA151" s="149">
        <f>$Z$151*$K$151</f>
        <v>0</v>
      </c>
      <c r="AR151" s="6" t="s">
        <v>255</v>
      </c>
      <c r="AT151" s="6" t="s">
        <v>252</v>
      </c>
      <c r="AU151" s="6" t="s">
        <v>85</v>
      </c>
      <c r="AY151" s="6" t="s">
        <v>163</v>
      </c>
      <c r="BE151" s="93">
        <f>IF($U$151="základní",$N$151,0)</f>
        <v>0</v>
      </c>
      <c r="BF151" s="93">
        <f>IF($U$151="snížená",$N$151,0)</f>
        <v>0</v>
      </c>
      <c r="BG151" s="93">
        <f>IF($U$151="zákl. přenesená",$N$151,0)</f>
        <v>0</v>
      </c>
      <c r="BH151" s="93">
        <f>IF($U$151="sníž. přenesená",$N$151,0)</f>
        <v>0</v>
      </c>
      <c r="BI151" s="93">
        <f>IF($U$151="nulová",$N$151,0)</f>
        <v>0</v>
      </c>
      <c r="BJ151" s="6" t="s">
        <v>22</v>
      </c>
      <c r="BK151" s="93">
        <f>ROUND($L$151*$K$151,2)</f>
        <v>0</v>
      </c>
      <c r="BL151" s="6" t="s">
        <v>224</v>
      </c>
      <c r="BM151" s="6" t="s">
        <v>756</v>
      </c>
    </row>
    <row r="152" spans="2:65" s="6" customFormat="1" ht="39" customHeight="1">
      <c r="B152" s="23"/>
      <c r="C152" s="143" t="s">
        <v>656</v>
      </c>
      <c r="D152" s="143" t="s">
        <v>165</v>
      </c>
      <c r="E152" s="144" t="s">
        <v>290</v>
      </c>
      <c r="F152" s="230" t="s">
        <v>291</v>
      </c>
      <c r="G152" s="231"/>
      <c r="H152" s="231"/>
      <c r="I152" s="231"/>
      <c r="J152" s="145" t="s">
        <v>292</v>
      </c>
      <c r="K152" s="146">
        <v>1</v>
      </c>
      <c r="L152" s="232">
        <v>0</v>
      </c>
      <c r="M152" s="231"/>
      <c r="N152" s="233">
        <f>ROUND($L$152*$K$152,2)</f>
        <v>0</v>
      </c>
      <c r="O152" s="231"/>
      <c r="P152" s="231"/>
      <c r="Q152" s="231"/>
      <c r="R152" s="25"/>
      <c r="T152" s="147"/>
      <c r="U152" s="31" t="s">
        <v>43</v>
      </c>
      <c r="V152" s="24"/>
      <c r="W152" s="148">
        <f>$V$152*$K$152</f>
        <v>0</v>
      </c>
      <c r="X152" s="148">
        <v>0</v>
      </c>
      <c r="Y152" s="148">
        <f>$X$152*$K$152</f>
        <v>0</v>
      </c>
      <c r="Z152" s="148">
        <v>0</v>
      </c>
      <c r="AA152" s="149">
        <f>$Z$152*$K$152</f>
        <v>0</v>
      </c>
      <c r="AR152" s="6" t="s">
        <v>224</v>
      </c>
      <c r="AT152" s="6" t="s">
        <v>165</v>
      </c>
      <c r="AU152" s="6" t="s">
        <v>85</v>
      </c>
      <c r="AY152" s="6" t="s">
        <v>163</v>
      </c>
      <c r="BE152" s="93">
        <f>IF($U$152="základní",$N$152,0)</f>
        <v>0</v>
      </c>
      <c r="BF152" s="93">
        <f>IF($U$152="snížená",$N$152,0)</f>
        <v>0</v>
      </c>
      <c r="BG152" s="93">
        <f>IF($U$152="zákl. přenesená",$N$152,0)</f>
        <v>0</v>
      </c>
      <c r="BH152" s="93">
        <f>IF($U$152="sníž. přenesená",$N$152,0)</f>
        <v>0</v>
      </c>
      <c r="BI152" s="93">
        <f>IF($U$152="nulová",$N$152,0)</f>
        <v>0</v>
      </c>
      <c r="BJ152" s="6" t="s">
        <v>22</v>
      </c>
      <c r="BK152" s="93">
        <f>ROUND($L$152*$K$152,2)</f>
        <v>0</v>
      </c>
      <c r="BL152" s="6" t="s">
        <v>224</v>
      </c>
      <c r="BM152" s="6" t="s">
        <v>757</v>
      </c>
    </row>
    <row r="153" spans="2:63" s="132" customFormat="1" ht="30.75" customHeight="1">
      <c r="B153" s="133"/>
      <c r="C153" s="134"/>
      <c r="D153" s="142" t="s">
        <v>123</v>
      </c>
      <c r="E153" s="142"/>
      <c r="F153" s="142"/>
      <c r="G153" s="142"/>
      <c r="H153" s="142"/>
      <c r="I153" s="142"/>
      <c r="J153" s="142"/>
      <c r="K153" s="142"/>
      <c r="L153" s="142"/>
      <c r="M153" s="142"/>
      <c r="N153" s="246">
        <f>$BK$153</f>
        <v>0</v>
      </c>
      <c r="O153" s="245"/>
      <c r="P153" s="245"/>
      <c r="Q153" s="245"/>
      <c r="R153" s="136"/>
      <c r="T153" s="137"/>
      <c r="U153" s="134"/>
      <c r="V153" s="134"/>
      <c r="W153" s="138">
        <f>SUM($W$154:$W$155)</f>
        <v>0</v>
      </c>
      <c r="X153" s="134"/>
      <c r="Y153" s="138">
        <f>SUM($Y$154:$Y$155)</f>
        <v>0</v>
      </c>
      <c r="Z153" s="134"/>
      <c r="AA153" s="139">
        <f>SUM($AA$154:$AA$155)</f>
        <v>0</v>
      </c>
      <c r="AR153" s="140" t="s">
        <v>85</v>
      </c>
      <c r="AT153" s="140" t="s">
        <v>77</v>
      </c>
      <c r="AU153" s="140" t="s">
        <v>22</v>
      </c>
      <c r="AY153" s="140" t="s">
        <v>163</v>
      </c>
      <c r="BK153" s="141">
        <f>SUM($BK$154:$BK$155)</f>
        <v>0</v>
      </c>
    </row>
    <row r="154" spans="2:65" s="6" customFormat="1" ht="27" customHeight="1">
      <c r="B154" s="23"/>
      <c r="C154" s="143" t="s">
        <v>628</v>
      </c>
      <c r="D154" s="143" t="s">
        <v>165</v>
      </c>
      <c r="E154" s="144" t="s">
        <v>758</v>
      </c>
      <c r="F154" s="230" t="s">
        <v>759</v>
      </c>
      <c r="G154" s="231"/>
      <c r="H154" s="231"/>
      <c r="I154" s="231"/>
      <c r="J154" s="145" t="s">
        <v>177</v>
      </c>
      <c r="K154" s="146">
        <v>29</v>
      </c>
      <c r="L154" s="232">
        <v>0</v>
      </c>
      <c r="M154" s="231"/>
      <c r="N154" s="233">
        <f>ROUND($L$154*$K$154,2)</f>
        <v>0</v>
      </c>
      <c r="O154" s="231"/>
      <c r="P154" s="231"/>
      <c r="Q154" s="231"/>
      <c r="R154" s="25"/>
      <c r="T154" s="147"/>
      <c r="U154" s="31" t="s">
        <v>43</v>
      </c>
      <c r="V154" s="24"/>
      <c r="W154" s="148">
        <f>$V$154*$K$154</f>
        <v>0</v>
      </c>
      <c r="X154" s="148">
        <v>0</v>
      </c>
      <c r="Y154" s="148">
        <f>$X$154*$K$154</f>
        <v>0</v>
      </c>
      <c r="Z154" s="148">
        <v>0</v>
      </c>
      <c r="AA154" s="149">
        <f>$Z$154*$K$154</f>
        <v>0</v>
      </c>
      <c r="AR154" s="6" t="s">
        <v>224</v>
      </c>
      <c r="AT154" s="6" t="s">
        <v>165</v>
      </c>
      <c r="AU154" s="6" t="s">
        <v>85</v>
      </c>
      <c r="AY154" s="6" t="s">
        <v>163</v>
      </c>
      <c r="BE154" s="93">
        <f>IF($U$154="základní",$N$154,0)</f>
        <v>0</v>
      </c>
      <c r="BF154" s="93">
        <f>IF($U$154="snížená",$N$154,0)</f>
        <v>0</v>
      </c>
      <c r="BG154" s="93">
        <f>IF($U$154="zákl. přenesená",$N$154,0)</f>
        <v>0</v>
      </c>
      <c r="BH154" s="93">
        <f>IF($U$154="sníž. přenesená",$N$154,0)</f>
        <v>0</v>
      </c>
      <c r="BI154" s="93">
        <f>IF($U$154="nulová",$N$154,0)</f>
        <v>0</v>
      </c>
      <c r="BJ154" s="6" t="s">
        <v>22</v>
      </c>
      <c r="BK154" s="93">
        <f>ROUND($L$154*$K$154,2)</f>
        <v>0</v>
      </c>
      <c r="BL154" s="6" t="s">
        <v>224</v>
      </c>
      <c r="BM154" s="6" t="s">
        <v>760</v>
      </c>
    </row>
    <row r="155" spans="2:65" s="6" customFormat="1" ht="15.75" customHeight="1">
      <c r="B155" s="23"/>
      <c r="C155" s="165" t="s">
        <v>243</v>
      </c>
      <c r="D155" s="165" t="s">
        <v>252</v>
      </c>
      <c r="E155" s="166" t="s">
        <v>761</v>
      </c>
      <c r="F155" s="238" t="s">
        <v>762</v>
      </c>
      <c r="G155" s="239"/>
      <c r="H155" s="239"/>
      <c r="I155" s="239"/>
      <c r="J155" s="167" t="s">
        <v>177</v>
      </c>
      <c r="K155" s="168">
        <v>29</v>
      </c>
      <c r="L155" s="240">
        <v>0</v>
      </c>
      <c r="M155" s="239"/>
      <c r="N155" s="241">
        <f>ROUND($L$155*$K$155,2)</f>
        <v>0</v>
      </c>
      <c r="O155" s="231"/>
      <c r="P155" s="231"/>
      <c r="Q155" s="231"/>
      <c r="R155" s="25"/>
      <c r="T155" s="147"/>
      <c r="U155" s="31" t="s">
        <v>43</v>
      </c>
      <c r="V155" s="24"/>
      <c r="W155" s="148">
        <f>$V$155*$K$155</f>
        <v>0</v>
      </c>
      <c r="X155" s="148">
        <v>0</v>
      </c>
      <c r="Y155" s="148">
        <f>$X$155*$K$155</f>
        <v>0</v>
      </c>
      <c r="Z155" s="148">
        <v>0</v>
      </c>
      <c r="AA155" s="149">
        <f>$Z$155*$K$155</f>
        <v>0</v>
      </c>
      <c r="AR155" s="6" t="s">
        <v>255</v>
      </c>
      <c r="AT155" s="6" t="s">
        <v>252</v>
      </c>
      <c r="AU155" s="6" t="s">
        <v>85</v>
      </c>
      <c r="AY155" s="6" t="s">
        <v>163</v>
      </c>
      <c r="BE155" s="93">
        <f>IF($U$155="základní",$N$155,0)</f>
        <v>0</v>
      </c>
      <c r="BF155" s="93">
        <f>IF($U$155="snížená",$N$155,0)</f>
        <v>0</v>
      </c>
      <c r="BG155" s="93">
        <f>IF($U$155="zákl. přenesená",$N$155,0)</f>
        <v>0</v>
      </c>
      <c r="BH155" s="93">
        <f>IF($U$155="sníž. přenesená",$N$155,0)</f>
        <v>0</v>
      </c>
      <c r="BI155" s="93">
        <f>IF($U$155="nulová",$N$155,0)</f>
        <v>0</v>
      </c>
      <c r="BJ155" s="6" t="s">
        <v>22</v>
      </c>
      <c r="BK155" s="93">
        <f>ROUND($L$155*$K$155,2)</f>
        <v>0</v>
      </c>
      <c r="BL155" s="6" t="s">
        <v>224</v>
      </c>
      <c r="BM155" s="6" t="s">
        <v>763</v>
      </c>
    </row>
    <row r="156" spans="2:63" s="132" customFormat="1" ht="30.75" customHeight="1">
      <c r="B156" s="133"/>
      <c r="C156" s="134"/>
      <c r="D156" s="142" t="s">
        <v>124</v>
      </c>
      <c r="E156" s="142"/>
      <c r="F156" s="142"/>
      <c r="G156" s="142"/>
      <c r="H156" s="142"/>
      <c r="I156" s="142"/>
      <c r="J156" s="142"/>
      <c r="K156" s="142"/>
      <c r="L156" s="142"/>
      <c r="M156" s="142"/>
      <c r="N156" s="246">
        <f>$BK$156</f>
        <v>0</v>
      </c>
      <c r="O156" s="245"/>
      <c r="P156" s="245"/>
      <c r="Q156" s="245"/>
      <c r="R156" s="136"/>
      <c r="T156" s="137"/>
      <c r="U156" s="134"/>
      <c r="V156" s="134"/>
      <c r="W156" s="138">
        <f>SUM($W$157:$W$158)</f>
        <v>0</v>
      </c>
      <c r="X156" s="134"/>
      <c r="Y156" s="138">
        <f>SUM($Y$157:$Y$158)</f>
        <v>0.007337000000000001</v>
      </c>
      <c r="Z156" s="134"/>
      <c r="AA156" s="139">
        <f>SUM($AA$157:$AA$158)</f>
        <v>0</v>
      </c>
      <c r="AR156" s="140" t="s">
        <v>85</v>
      </c>
      <c r="AT156" s="140" t="s">
        <v>77</v>
      </c>
      <c r="AU156" s="140" t="s">
        <v>22</v>
      </c>
      <c r="AY156" s="140" t="s">
        <v>163</v>
      </c>
      <c r="BK156" s="141">
        <f>SUM($BK$157:$BK$158)</f>
        <v>0</v>
      </c>
    </row>
    <row r="157" spans="2:65" s="6" customFormat="1" ht="27" customHeight="1">
      <c r="B157" s="23"/>
      <c r="C157" s="143" t="s">
        <v>234</v>
      </c>
      <c r="D157" s="143" t="s">
        <v>165</v>
      </c>
      <c r="E157" s="144" t="s">
        <v>323</v>
      </c>
      <c r="F157" s="230" t="s">
        <v>324</v>
      </c>
      <c r="G157" s="231"/>
      <c r="H157" s="231"/>
      <c r="I157" s="231"/>
      <c r="J157" s="145" t="s">
        <v>177</v>
      </c>
      <c r="K157" s="146">
        <v>29</v>
      </c>
      <c r="L157" s="232">
        <v>0</v>
      </c>
      <c r="M157" s="231"/>
      <c r="N157" s="233">
        <f>ROUND($L$157*$K$157,2)</f>
        <v>0</v>
      </c>
      <c r="O157" s="231"/>
      <c r="P157" s="231"/>
      <c r="Q157" s="231"/>
      <c r="R157" s="25"/>
      <c r="T157" s="147"/>
      <c r="U157" s="31" t="s">
        <v>43</v>
      </c>
      <c r="V157" s="24"/>
      <c r="W157" s="148">
        <f>$V$157*$K$157</f>
        <v>0</v>
      </c>
      <c r="X157" s="148">
        <v>0</v>
      </c>
      <c r="Y157" s="148">
        <f>$X$157*$K$157</f>
        <v>0</v>
      </c>
      <c r="Z157" s="148">
        <v>0</v>
      </c>
      <c r="AA157" s="149">
        <f>$Z$157*$K$157</f>
        <v>0</v>
      </c>
      <c r="AR157" s="6" t="s">
        <v>224</v>
      </c>
      <c r="AT157" s="6" t="s">
        <v>165</v>
      </c>
      <c r="AU157" s="6" t="s">
        <v>85</v>
      </c>
      <c r="AY157" s="6" t="s">
        <v>163</v>
      </c>
      <c r="BE157" s="93">
        <f>IF($U$157="základní",$N$157,0)</f>
        <v>0</v>
      </c>
      <c r="BF157" s="93">
        <f>IF($U$157="snížená",$N$157,0)</f>
        <v>0</v>
      </c>
      <c r="BG157" s="93">
        <f>IF($U$157="zákl. přenesená",$N$157,0)</f>
        <v>0</v>
      </c>
      <c r="BH157" s="93">
        <f>IF($U$157="sníž. přenesená",$N$157,0)</f>
        <v>0</v>
      </c>
      <c r="BI157" s="93">
        <f>IF($U$157="nulová",$N$157,0)</f>
        <v>0</v>
      </c>
      <c r="BJ157" s="6" t="s">
        <v>22</v>
      </c>
      <c r="BK157" s="93">
        <f>ROUND($L$157*$K$157,2)</f>
        <v>0</v>
      </c>
      <c r="BL157" s="6" t="s">
        <v>224</v>
      </c>
      <c r="BM157" s="6" t="s">
        <v>764</v>
      </c>
    </row>
    <row r="158" spans="2:65" s="6" customFormat="1" ht="15.75" customHeight="1">
      <c r="B158" s="23"/>
      <c r="C158" s="165" t="s">
        <v>255</v>
      </c>
      <c r="D158" s="165" t="s">
        <v>252</v>
      </c>
      <c r="E158" s="166" t="s">
        <v>575</v>
      </c>
      <c r="F158" s="238" t="s">
        <v>765</v>
      </c>
      <c r="G158" s="239"/>
      <c r="H158" s="239"/>
      <c r="I158" s="239"/>
      <c r="J158" s="167" t="s">
        <v>177</v>
      </c>
      <c r="K158" s="168">
        <v>29</v>
      </c>
      <c r="L158" s="240">
        <v>0</v>
      </c>
      <c r="M158" s="239"/>
      <c r="N158" s="241">
        <f>ROUND($L$158*$K$158,2)</f>
        <v>0</v>
      </c>
      <c r="O158" s="231"/>
      <c r="P158" s="231"/>
      <c r="Q158" s="231"/>
      <c r="R158" s="25"/>
      <c r="T158" s="147"/>
      <c r="U158" s="31" t="s">
        <v>43</v>
      </c>
      <c r="V158" s="24"/>
      <c r="W158" s="148">
        <f>$V$158*$K$158</f>
        <v>0</v>
      </c>
      <c r="X158" s="148">
        <v>0.000253</v>
      </c>
      <c r="Y158" s="148">
        <f>$X$158*$K$158</f>
        <v>0.007337000000000001</v>
      </c>
      <c r="Z158" s="148">
        <v>0</v>
      </c>
      <c r="AA158" s="149">
        <f>$Z$158*$K$158</f>
        <v>0</v>
      </c>
      <c r="AR158" s="6" t="s">
        <v>255</v>
      </c>
      <c r="AT158" s="6" t="s">
        <v>252</v>
      </c>
      <c r="AU158" s="6" t="s">
        <v>85</v>
      </c>
      <c r="AY158" s="6" t="s">
        <v>163</v>
      </c>
      <c r="BE158" s="93">
        <f>IF($U$158="základní",$N$158,0)</f>
        <v>0</v>
      </c>
      <c r="BF158" s="93">
        <f>IF($U$158="snížená",$N$158,0)</f>
        <v>0</v>
      </c>
      <c r="BG158" s="93">
        <f>IF($U$158="zákl. přenesená",$N$158,0)</f>
        <v>0</v>
      </c>
      <c r="BH158" s="93">
        <f>IF($U$158="sníž. přenesená",$N$158,0)</f>
        <v>0</v>
      </c>
      <c r="BI158" s="93">
        <f>IF($U$158="nulová",$N$158,0)</f>
        <v>0</v>
      </c>
      <c r="BJ158" s="6" t="s">
        <v>22</v>
      </c>
      <c r="BK158" s="93">
        <f>ROUND($L$158*$K$158,2)</f>
        <v>0</v>
      </c>
      <c r="BL158" s="6" t="s">
        <v>224</v>
      </c>
      <c r="BM158" s="6" t="s">
        <v>766</v>
      </c>
    </row>
    <row r="159" spans="2:63" s="132" customFormat="1" ht="30.75" customHeight="1">
      <c r="B159" s="133"/>
      <c r="C159" s="134"/>
      <c r="D159" s="142" t="s">
        <v>131</v>
      </c>
      <c r="E159" s="142"/>
      <c r="F159" s="142"/>
      <c r="G159" s="142"/>
      <c r="H159" s="142"/>
      <c r="I159" s="142"/>
      <c r="J159" s="142"/>
      <c r="K159" s="142"/>
      <c r="L159" s="142"/>
      <c r="M159" s="142"/>
      <c r="N159" s="246">
        <f>$BK$159</f>
        <v>0</v>
      </c>
      <c r="O159" s="245"/>
      <c r="P159" s="245"/>
      <c r="Q159" s="245"/>
      <c r="R159" s="136"/>
      <c r="T159" s="137"/>
      <c r="U159" s="134"/>
      <c r="V159" s="134"/>
      <c r="W159" s="138">
        <f>SUM($W$160:$W$161)</f>
        <v>0</v>
      </c>
      <c r="X159" s="134"/>
      <c r="Y159" s="138">
        <f>SUM($Y$160:$Y$161)</f>
        <v>0.137816</v>
      </c>
      <c r="Z159" s="134"/>
      <c r="AA159" s="139">
        <f>SUM($AA$160:$AA$161)</f>
        <v>0</v>
      </c>
      <c r="AR159" s="140" t="s">
        <v>85</v>
      </c>
      <c r="AT159" s="140" t="s">
        <v>77</v>
      </c>
      <c r="AU159" s="140" t="s">
        <v>22</v>
      </c>
      <c r="AY159" s="140" t="s">
        <v>163</v>
      </c>
      <c r="BK159" s="141">
        <f>SUM($BK$160:$BK$161)</f>
        <v>0</v>
      </c>
    </row>
    <row r="160" spans="2:65" s="6" customFormat="1" ht="27" customHeight="1">
      <c r="B160" s="23"/>
      <c r="C160" s="143" t="s">
        <v>239</v>
      </c>
      <c r="D160" s="143" t="s">
        <v>165</v>
      </c>
      <c r="E160" s="144" t="s">
        <v>474</v>
      </c>
      <c r="F160" s="230" t="s">
        <v>475</v>
      </c>
      <c r="G160" s="231"/>
      <c r="H160" s="231"/>
      <c r="I160" s="231"/>
      <c r="J160" s="145" t="s">
        <v>168</v>
      </c>
      <c r="K160" s="146">
        <v>299.6</v>
      </c>
      <c r="L160" s="232">
        <v>0</v>
      </c>
      <c r="M160" s="231"/>
      <c r="N160" s="233">
        <f>ROUND($L$160*$K$160,2)</f>
        <v>0</v>
      </c>
      <c r="O160" s="231"/>
      <c r="P160" s="231"/>
      <c r="Q160" s="231"/>
      <c r="R160" s="25"/>
      <c r="T160" s="147"/>
      <c r="U160" s="31" t="s">
        <v>43</v>
      </c>
      <c r="V160" s="24"/>
      <c r="W160" s="148">
        <f>$V$160*$K$160</f>
        <v>0</v>
      </c>
      <c r="X160" s="148">
        <v>0.0002</v>
      </c>
      <c r="Y160" s="148">
        <f>$X$160*$K$160</f>
        <v>0.05992000000000001</v>
      </c>
      <c r="Z160" s="148">
        <v>0</v>
      </c>
      <c r="AA160" s="149">
        <f>$Z$160*$K$160</f>
        <v>0</v>
      </c>
      <c r="AR160" s="6" t="s">
        <v>224</v>
      </c>
      <c r="AT160" s="6" t="s">
        <v>165</v>
      </c>
      <c r="AU160" s="6" t="s">
        <v>85</v>
      </c>
      <c r="AY160" s="6" t="s">
        <v>163</v>
      </c>
      <c r="BE160" s="93">
        <f>IF($U$160="základní",$N$160,0)</f>
        <v>0</v>
      </c>
      <c r="BF160" s="93">
        <f>IF($U$160="snížená",$N$160,0)</f>
        <v>0</v>
      </c>
      <c r="BG160" s="93">
        <f>IF($U$160="zákl. přenesená",$N$160,0)</f>
        <v>0</v>
      </c>
      <c r="BH160" s="93">
        <f>IF($U$160="sníž. přenesená",$N$160,0)</f>
        <v>0</v>
      </c>
      <c r="BI160" s="93">
        <f>IF($U$160="nulová",$N$160,0)</f>
        <v>0</v>
      </c>
      <c r="BJ160" s="6" t="s">
        <v>22</v>
      </c>
      <c r="BK160" s="93">
        <f>ROUND($L$160*$K$160,2)</f>
        <v>0</v>
      </c>
      <c r="BL160" s="6" t="s">
        <v>224</v>
      </c>
      <c r="BM160" s="6" t="s">
        <v>767</v>
      </c>
    </row>
    <row r="161" spans="2:65" s="6" customFormat="1" ht="39" customHeight="1">
      <c r="B161" s="23"/>
      <c r="C161" s="143" t="s">
        <v>179</v>
      </c>
      <c r="D161" s="143" t="s">
        <v>165</v>
      </c>
      <c r="E161" s="144" t="s">
        <v>482</v>
      </c>
      <c r="F161" s="230" t="s">
        <v>483</v>
      </c>
      <c r="G161" s="231"/>
      <c r="H161" s="231"/>
      <c r="I161" s="231"/>
      <c r="J161" s="145" t="s">
        <v>168</v>
      </c>
      <c r="K161" s="146">
        <v>299.6</v>
      </c>
      <c r="L161" s="232">
        <v>0</v>
      </c>
      <c r="M161" s="231"/>
      <c r="N161" s="233">
        <f>ROUND($L$161*$K$161,2)</f>
        <v>0</v>
      </c>
      <c r="O161" s="231"/>
      <c r="P161" s="231"/>
      <c r="Q161" s="231"/>
      <c r="R161" s="25"/>
      <c r="T161" s="147"/>
      <c r="U161" s="31" t="s">
        <v>43</v>
      </c>
      <c r="V161" s="24"/>
      <c r="W161" s="148">
        <f>$V$161*$K$161</f>
        <v>0</v>
      </c>
      <c r="X161" s="148">
        <v>0.00026</v>
      </c>
      <c r="Y161" s="148">
        <f>$X$161*$K$161</f>
        <v>0.07789599999999999</v>
      </c>
      <c r="Z161" s="148">
        <v>0</v>
      </c>
      <c r="AA161" s="149">
        <f>$Z$161*$K$161</f>
        <v>0</v>
      </c>
      <c r="AR161" s="6" t="s">
        <v>224</v>
      </c>
      <c r="AT161" s="6" t="s">
        <v>165</v>
      </c>
      <c r="AU161" s="6" t="s">
        <v>85</v>
      </c>
      <c r="AY161" s="6" t="s">
        <v>163</v>
      </c>
      <c r="BE161" s="93">
        <f>IF($U$161="základní",$N$161,0)</f>
        <v>0</v>
      </c>
      <c r="BF161" s="93">
        <f>IF($U$161="snížená",$N$161,0)</f>
        <v>0</v>
      </c>
      <c r="BG161" s="93">
        <f>IF($U$161="zákl. přenesená",$N$161,0)</f>
        <v>0</v>
      </c>
      <c r="BH161" s="93">
        <f>IF($U$161="sníž. přenesená",$N$161,0)</f>
        <v>0</v>
      </c>
      <c r="BI161" s="93">
        <f>IF($U$161="nulová",$N$161,0)</f>
        <v>0</v>
      </c>
      <c r="BJ161" s="6" t="s">
        <v>22</v>
      </c>
      <c r="BK161" s="93">
        <f>ROUND($L$161*$K$161,2)</f>
        <v>0</v>
      </c>
      <c r="BL161" s="6" t="s">
        <v>224</v>
      </c>
      <c r="BM161" s="6" t="s">
        <v>768</v>
      </c>
    </row>
    <row r="162" spans="2:63" s="132" customFormat="1" ht="37.5" customHeight="1">
      <c r="B162" s="133"/>
      <c r="C162" s="134"/>
      <c r="D162" s="135" t="s">
        <v>132</v>
      </c>
      <c r="E162" s="135"/>
      <c r="F162" s="135"/>
      <c r="G162" s="135"/>
      <c r="H162" s="135"/>
      <c r="I162" s="135"/>
      <c r="J162" s="135"/>
      <c r="K162" s="135"/>
      <c r="L162" s="135"/>
      <c r="M162" s="135"/>
      <c r="N162" s="226">
        <f>$BK$162</f>
        <v>0</v>
      </c>
      <c r="O162" s="245"/>
      <c r="P162" s="245"/>
      <c r="Q162" s="245"/>
      <c r="R162" s="136"/>
      <c r="T162" s="137"/>
      <c r="U162" s="134"/>
      <c r="V162" s="134"/>
      <c r="W162" s="138">
        <f>$W$163</f>
        <v>0</v>
      </c>
      <c r="X162" s="134"/>
      <c r="Y162" s="138">
        <f>$Y$163</f>
        <v>0</v>
      </c>
      <c r="Z162" s="134"/>
      <c r="AA162" s="139">
        <f>$AA$163</f>
        <v>0</v>
      </c>
      <c r="AR162" s="140" t="s">
        <v>91</v>
      </c>
      <c r="AT162" s="140" t="s">
        <v>77</v>
      </c>
      <c r="AU162" s="140" t="s">
        <v>78</v>
      </c>
      <c r="AY162" s="140" t="s">
        <v>163</v>
      </c>
      <c r="BK162" s="141">
        <f>$BK$163</f>
        <v>0</v>
      </c>
    </row>
    <row r="163" spans="2:63" s="132" customFormat="1" ht="21" customHeight="1">
      <c r="B163" s="133"/>
      <c r="C163" s="134"/>
      <c r="D163" s="142" t="s">
        <v>734</v>
      </c>
      <c r="E163" s="142"/>
      <c r="F163" s="142"/>
      <c r="G163" s="142"/>
      <c r="H163" s="142"/>
      <c r="I163" s="142"/>
      <c r="J163" s="142"/>
      <c r="K163" s="142"/>
      <c r="L163" s="142"/>
      <c r="M163" s="142"/>
      <c r="N163" s="246">
        <f>$BK$163</f>
        <v>0</v>
      </c>
      <c r="O163" s="245"/>
      <c r="P163" s="245"/>
      <c r="Q163" s="245"/>
      <c r="R163" s="136"/>
      <c r="T163" s="137"/>
      <c r="U163" s="134"/>
      <c r="V163" s="134"/>
      <c r="W163" s="138">
        <f>SUM($W$164:$W$165)</f>
        <v>0</v>
      </c>
      <c r="X163" s="134"/>
      <c r="Y163" s="138">
        <f>SUM($Y$164:$Y$165)</f>
        <v>0</v>
      </c>
      <c r="Z163" s="134"/>
      <c r="AA163" s="139">
        <f>SUM($AA$164:$AA$165)</f>
        <v>0</v>
      </c>
      <c r="AR163" s="140" t="s">
        <v>91</v>
      </c>
      <c r="AT163" s="140" t="s">
        <v>77</v>
      </c>
      <c r="AU163" s="140" t="s">
        <v>22</v>
      </c>
      <c r="AY163" s="140" t="s">
        <v>163</v>
      </c>
      <c r="BK163" s="141">
        <f>SUM($BK$164:$BK$165)</f>
        <v>0</v>
      </c>
    </row>
    <row r="164" spans="2:65" s="6" customFormat="1" ht="15.75" customHeight="1">
      <c r="B164" s="23"/>
      <c r="C164" s="143" t="s">
        <v>719</v>
      </c>
      <c r="D164" s="143" t="s">
        <v>165</v>
      </c>
      <c r="E164" s="144" t="s">
        <v>22</v>
      </c>
      <c r="F164" s="230" t="s">
        <v>769</v>
      </c>
      <c r="G164" s="231"/>
      <c r="H164" s="231"/>
      <c r="I164" s="231"/>
      <c r="J164" s="145" t="s">
        <v>292</v>
      </c>
      <c r="K164" s="146">
        <v>1</v>
      </c>
      <c r="L164" s="232">
        <v>0</v>
      </c>
      <c r="M164" s="231"/>
      <c r="N164" s="233">
        <f>ROUND($L$164*$K$164,2)</f>
        <v>0</v>
      </c>
      <c r="O164" s="231"/>
      <c r="P164" s="231"/>
      <c r="Q164" s="231"/>
      <c r="R164" s="25"/>
      <c r="T164" s="147"/>
      <c r="U164" s="31" t="s">
        <v>43</v>
      </c>
      <c r="V164" s="24"/>
      <c r="W164" s="148">
        <f>$V$164*$K$164</f>
        <v>0</v>
      </c>
      <c r="X164" s="148">
        <v>0</v>
      </c>
      <c r="Y164" s="148">
        <f>$X$164*$K$164</f>
        <v>0</v>
      </c>
      <c r="Z164" s="148">
        <v>0</v>
      </c>
      <c r="AA164" s="149">
        <f>$Z$164*$K$164</f>
        <v>0</v>
      </c>
      <c r="AR164" s="6" t="s">
        <v>487</v>
      </c>
      <c r="AT164" s="6" t="s">
        <v>165</v>
      </c>
      <c r="AU164" s="6" t="s">
        <v>85</v>
      </c>
      <c r="AY164" s="6" t="s">
        <v>163</v>
      </c>
      <c r="BE164" s="93">
        <f>IF($U$164="základní",$N$164,0)</f>
        <v>0</v>
      </c>
      <c r="BF164" s="93">
        <f>IF($U$164="snížená",$N$164,0)</f>
        <v>0</v>
      </c>
      <c r="BG164" s="93">
        <f>IF($U$164="zákl. přenesená",$N$164,0)</f>
        <v>0</v>
      </c>
      <c r="BH164" s="93">
        <f>IF($U$164="sníž. přenesená",$N$164,0)</f>
        <v>0</v>
      </c>
      <c r="BI164" s="93">
        <f>IF($U$164="nulová",$N$164,0)</f>
        <v>0</v>
      </c>
      <c r="BJ164" s="6" t="s">
        <v>22</v>
      </c>
      <c r="BK164" s="93">
        <f>ROUND($L$164*$K$164,2)</f>
        <v>0</v>
      </c>
      <c r="BL164" s="6" t="s">
        <v>487</v>
      </c>
      <c r="BM164" s="6" t="s">
        <v>770</v>
      </c>
    </row>
    <row r="165" spans="2:65" s="6" customFormat="1" ht="15.75" customHeight="1">
      <c r="B165" s="23"/>
      <c r="C165" s="143" t="s">
        <v>549</v>
      </c>
      <c r="D165" s="143" t="s">
        <v>165</v>
      </c>
      <c r="E165" s="144" t="s">
        <v>85</v>
      </c>
      <c r="F165" s="230" t="s">
        <v>771</v>
      </c>
      <c r="G165" s="231"/>
      <c r="H165" s="231"/>
      <c r="I165" s="231"/>
      <c r="J165" s="145" t="s">
        <v>292</v>
      </c>
      <c r="K165" s="146">
        <v>1</v>
      </c>
      <c r="L165" s="232">
        <v>0</v>
      </c>
      <c r="M165" s="231"/>
      <c r="N165" s="233">
        <f>ROUND($L$165*$K$165,2)</f>
        <v>0</v>
      </c>
      <c r="O165" s="231"/>
      <c r="P165" s="231"/>
      <c r="Q165" s="231"/>
      <c r="R165" s="25"/>
      <c r="T165" s="147"/>
      <c r="U165" s="31" t="s">
        <v>43</v>
      </c>
      <c r="V165" s="24"/>
      <c r="W165" s="148">
        <f>$V$165*$K$165</f>
        <v>0</v>
      </c>
      <c r="X165" s="148">
        <v>0</v>
      </c>
      <c r="Y165" s="148">
        <f>$X$165*$K$165</f>
        <v>0</v>
      </c>
      <c r="Z165" s="148">
        <v>0</v>
      </c>
      <c r="AA165" s="149">
        <f>$Z$165*$K$165</f>
        <v>0</v>
      </c>
      <c r="AR165" s="6" t="s">
        <v>487</v>
      </c>
      <c r="AT165" s="6" t="s">
        <v>165</v>
      </c>
      <c r="AU165" s="6" t="s">
        <v>85</v>
      </c>
      <c r="AY165" s="6" t="s">
        <v>163</v>
      </c>
      <c r="BE165" s="93">
        <f>IF($U$165="základní",$N$165,0)</f>
        <v>0</v>
      </c>
      <c r="BF165" s="93">
        <f>IF($U$165="snížená",$N$165,0)</f>
        <v>0</v>
      </c>
      <c r="BG165" s="93">
        <f>IF($U$165="zákl. přenesená",$N$165,0)</f>
        <v>0</v>
      </c>
      <c r="BH165" s="93">
        <f>IF($U$165="sníž. přenesená",$N$165,0)</f>
        <v>0</v>
      </c>
      <c r="BI165" s="93">
        <f>IF($U$165="nulová",$N$165,0)</f>
        <v>0</v>
      </c>
      <c r="BJ165" s="6" t="s">
        <v>22</v>
      </c>
      <c r="BK165" s="93">
        <f>ROUND($L$165*$K$165,2)</f>
        <v>0</v>
      </c>
      <c r="BL165" s="6" t="s">
        <v>487</v>
      </c>
      <c r="BM165" s="6" t="s">
        <v>772</v>
      </c>
    </row>
    <row r="166" spans="2:63" s="132" customFormat="1" ht="37.5" customHeight="1">
      <c r="B166" s="133"/>
      <c r="C166" s="134"/>
      <c r="D166" s="135" t="s">
        <v>134</v>
      </c>
      <c r="E166" s="135"/>
      <c r="F166" s="135"/>
      <c r="G166" s="135"/>
      <c r="H166" s="135"/>
      <c r="I166" s="135"/>
      <c r="J166" s="135"/>
      <c r="K166" s="135"/>
      <c r="L166" s="135"/>
      <c r="M166" s="135"/>
      <c r="N166" s="226">
        <f>$BK$166</f>
        <v>0</v>
      </c>
      <c r="O166" s="245"/>
      <c r="P166" s="245"/>
      <c r="Q166" s="245"/>
      <c r="R166" s="136"/>
      <c r="T166" s="137"/>
      <c r="U166" s="134"/>
      <c r="V166" s="134"/>
      <c r="W166" s="138">
        <f>$W$167+$W$169+$W$171</f>
        <v>0</v>
      </c>
      <c r="X166" s="134"/>
      <c r="Y166" s="138">
        <f>$Y$167+$Y$169+$Y$171</f>
        <v>0</v>
      </c>
      <c r="Z166" s="134"/>
      <c r="AA166" s="139">
        <f>$AA$167+$AA$169+$AA$171</f>
        <v>0</v>
      </c>
      <c r="AR166" s="140" t="s">
        <v>406</v>
      </c>
      <c r="AT166" s="140" t="s">
        <v>77</v>
      </c>
      <c r="AU166" s="140" t="s">
        <v>78</v>
      </c>
      <c r="AY166" s="140" t="s">
        <v>163</v>
      </c>
      <c r="BK166" s="141">
        <f>$BK$167+$BK$169+$BK$171</f>
        <v>0</v>
      </c>
    </row>
    <row r="167" spans="2:63" s="132" customFormat="1" ht="21" customHeight="1">
      <c r="B167" s="133"/>
      <c r="C167" s="134"/>
      <c r="D167" s="142" t="s">
        <v>135</v>
      </c>
      <c r="E167" s="142"/>
      <c r="F167" s="142"/>
      <c r="G167" s="142"/>
      <c r="H167" s="142"/>
      <c r="I167" s="142"/>
      <c r="J167" s="142"/>
      <c r="K167" s="142"/>
      <c r="L167" s="142"/>
      <c r="M167" s="142"/>
      <c r="N167" s="246">
        <f>$BK$167</f>
        <v>0</v>
      </c>
      <c r="O167" s="245"/>
      <c r="P167" s="245"/>
      <c r="Q167" s="245"/>
      <c r="R167" s="136"/>
      <c r="T167" s="137"/>
      <c r="U167" s="134"/>
      <c r="V167" s="134"/>
      <c r="W167" s="138">
        <f>$W$168</f>
        <v>0</v>
      </c>
      <c r="X167" s="134"/>
      <c r="Y167" s="138">
        <f>$Y$168</f>
        <v>0</v>
      </c>
      <c r="Z167" s="134"/>
      <c r="AA167" s="139">
        <f>$AA$168</f>
        <v>0</v>
      </c>
      <c r="AR167" s="140" t="s">
        <v>406</v>
      </c>
      <c r="AT167" s="140" t="s">
        <v>77</v>
      </c>
      <c r="AU167" s="140" t="s">
        <v>22</v>
      </c>
      <c r="AY167" s="140" t="s">
        <v>163</v>
      </c>
      <c r="BK167" s="141">
        <f>$BK$168</f>
        <v>0</v>
      </c>
    </row>
    <row r="168" spans="2:65" s="6" customFormat="1" ht="27" customHeight="1">
      <c r="B168" s="23"/>
      <c r="C168" s="143" t="s">
        <v>8</v>
      </c>
      <c r="D168" s="143" t="s">
        <v>165</v>
      </c>
      <c r="E168" s="144" t="s">
        <v>489</v>
      </c>
      <c r="F168" s="230" t="s">
        <v>490</v>
      </c>
      <c r="G168" s="231"/>
      <c r="H168" s="231"/>
      <c r="I168" s="231"/>
      <c r="J168" s="145" t="s">
        <v>292</v>
      </c>
      <c r="K168" s="146">
        <v>1</v>
      </c>
      <c r="L168" s="232">
        <v>0</v>
      </c>
      <c r="M168" s="231"/>
      <c r="N168" s="233">
        <f>ROUND($L$168*$K$168,2)</f>
        <v>0</v>
      </c>
      <c r="O168" s="231"/>
      <c r="P168" s="231"/>
      <c r="Q168" s="231"/>
      <c r="R168" s="25"/>
      <c r="T168" s="147"/>
      <c r="U168" s="31" t="s">
        <v>43</v>
      </c>
      <c r="V168" s="24"/>
      <c r="W168" s="148">
        <f>$V$168*$K$168</f>
        <v>0</v>
      </c>
      <c r="X168" s="148">
        <v>0</v>
      </c>
      <c r="Y168" s="148">
        <f>$X$168*$K$168</f>
        <v>0</v>
      </c>
      <c r="Z168" s="148">
        <v>0</v>
      </c>
      <c r="AA168" s="149">
        <f>$Z$168*$K$168</f>
        <v>0</v>
      </c>
      <c r="AR168" s="6" t="s">
        <v>491</v>
      </c>
      <c r="AT168" s="6" t="s">
        <v>165</v>
      </c>
      <c r="AU168" s="6" t="s">
        <v>85</v>
      </c>
      <c r="AY168" s="6" t="s">
        <v>163</v>
      </c>
      <c r="BE168" s="93">
        <f>IF($U$168="základní",$N$168,0)</f>
        <v>0</v>
      </c>
      <c r="BF168" s="93">
        <f>IF($U$168="snížená",$N$168,0)</f>
        <v>0</v>
      </c>
      <c r="BG168" s="93">
        <f>IF($U$168="zákl. přenesená",$N$168,0)</f>
        <v>0</v>
      </c>
      <c r="BH168" s="93">
        <f>IF($U$168="sníž. přenesená",$N$168,0)</f>
        <v>0</v>
      </c>
      <c r="BI168" s="93">
        <f>IF($U$168="nulová",$N$168,0)</f>
        <v>0</v>
      </c>
      <c r="BJ168" s="6" t="s">
        <v>22</v>
      </c>
      <c r="BK168" s="93">
        <f>ROUND($L$168*$K$168,2)</f>
        <v>0</v>
      </c>
      <c r="BL168" s="6" t="s">
        <v>491</v>
      </c>
      <c r="BM168" s="6" t="s">
        <v>773</v>
      </c>
    </row>
    <row r="169" spans="2:63" s="132" customFormat="1" ht="30.75" customHeight="1">
      <c r="B169" s="133"/>
      <c r="C169" s="134"/>
      <c r="D169" s="142" t="s">
        <v>136</v>
      </c>
      <c r="E169" s="142"/>
      <c r="F169" s="142"/>
      <c r="G169" s="142"/>
      <c r="H169" s="142"/>
      <c r="I169" s="142"/>
      <c r="J169" s="142"/>
      <c r="K169" s="142"/>
      <c r="L169" s="142"/>
      <c r="M169" s="142"/>
      <c r="N169" s="246">
        <f>$BK$169</f>
        <v>0</v>
      </c>
      <c r="O169" s="245"/>
      <c r="P169" s="245"/>
      <c r="Q169" s="245"/>
      <c r="R169" s="136"/>
      <c r="T169" s="137"/>
      <c r="U169" s="134"/>
      <c r="V169" s="134"/>
      <c r="W169" s="138">
        <f>$W$170</f>
        <v>0</v>
      </c>
      <c r="X169" s="134"/>
      <c r="Y169" s="138">
        <f>$Y$170</f>
        <v>0</v>
      </c>
      <c r="Z169" s="134"/>
      <c r="AA169" s="139">
        <f>$AA$170</f>
        <v>0</v>
      </c>
      <c r="AR169" s="140" t="s">
        <v>406</v>
      </c>
      <c r="AT169" s="140" t="s">
        <v>77</v>
      </c>
      <c r="AU169" s="140" t="s">
        <v>22</v>
      </c>
      <c r="AY169" s="140" t="s">
        <v>163</v>
      </c>
      <c r="BK169" s="141">
        <f>$BK$170</f>
        <v>0</v>
      </c>
    </row>
    <row r="170" spans="2:65" s="6" customFormat="1" ht="15.75" customHeight="1">
      <c r="B170" s="23"/>
      <c r="C170" s="143" t="s">
        <v>562</v>
      </c>
      <c r="D170" s="143" t="s">
        <v>165</v>
      </c>
      <c r="E170" s="144" t="s">
        <v>494</v>
      </c>
      <c r="F170" s="230" t="s">
        <v>495</v>
      </c>
      <c r="G170" s="231"/>
      <c r="H170" s="231"/>
      <c r="I170" s="231"/>
      <c r="J170" s="145" t="s">
        <v>292</v>
      </c>
      <c r="K170" s="146">
        <v>1</v>
      </c>
      <c r="L170" s="232">
        <v>0</v>
      </c>
      <c r="M170" s="231"/>
      <c r="N170" s="233">
        <f>ROUND($L$170*$K$170,2)</f>
        <v>0</v>
      </c>
      <c r="O170" s="231"/>
      <c r="P170" s="231"/>
      <c r="Q170" s="231"/>
      <c r="R170" s="25"/>
      <c r="T170" s="147"/>
      <c r="U170" s="31" t="s">
        <v>43</v>
      </c>
      <c r="V170" s="24"/>
      <c r="W170" s="148">
        <f>$V$170*$K$170</f>
        <v>0</v>
      </c>
      <c r="X170" s="148">
        <v>0</v>
      </c>
      <c r="Y170" s="148">
        <f>$X$170*$K$170</f>
        <v>0</v>
      </c>
      <c r="Z170" s="148">
        <v>0</v>
      </c>
      <c r="AA170" s="149">
        <f>$Z$170*$K$170</f>
        <v>0</v>
      </c>
      <c r="AR170" s="6" t="s">
        <v>491</v>
      </c>
      <c r="AT170" s="6" t="s">
        <v>165</v>
      </c>
      <c r="AU170" s="6" t="s">
        <v>85</v>
      </c>
      <c r="AY170" s="6" t="s">
        <v>163</v>
      </c>
      <c r="BE170" s="93">
        <f>IF($U$170="základní",$N$170,0)</f>
        <v>0</v>
      </c>
      <c r="BF170" s="93">
        <f>IF($U$170="snížená",$N$170,0)</f>
        <v>0</v>
      </c>
      <c r="BG170" s="93">
        <f>IF($U$170="zákl. přenesená",$N$170,0)</f>
        <v>0</v>
      </c>
      <c r="BH170" s="93">
        <f>IF($U$170="sníž. přenesená",$N$170,0)</f>
        <v>0</v>
      </c>
      <c r="BI170" s="93">
        <f>IF($U$170="nulová",$N$170,0)</f>
        <v>0</v>
      </c>
      <c r="BJ170" s="6" t="s">
        <v>22</v>
      </c>
      <c r="BK170" s="93">
        <f>ROUND($L$170*$K$170,2)</f>
        <v>0</v>
      </c>
      <c r="BL170" s="6" t="s">
        <v>491</v>
      </c>
      <c r="BM170" s="6" t="s">
        <v>774</v>
      </c>
    </row>
    <row r="171" spans="2:63" s="132" customFormat="1" ht="30.75" customHeight="1">
      <c r="B171" s="133"/>
      <c r="C171" s="134"/>
      <c r="D171" s="142" t="s">
        <v>137</v>
      </c>
      <c r="E171" s="142"/>
      <c r="F171" s="142"/>
      <c r="G171" s="142"/>
      <c r="H171" s="142"/>
      <c r="I171" s="142"/>
      <c r="J171" s="142"/>
      <c r="K171" s="142"/>
      <c r="L171" s="142"/>
      <c r="M171" s="142"/>
      <c r="N171" s="246">
        <f>$BK$171</f>
        <v>0</v>
      </c>
      <c r="O171" s="245"/>
      <c r="P171" s="245"/>
      <c r="Q171" s="245"/>
      <c r="R171" s="136"/>
      <c r="T171" s="137"/>
      <c r="U171" s="134"/>
      <c r="V171" s="134"/>
      <c r="W171" s="138">
        <f>$W$172</f>
        <v>0</v>
      </c>
      <c r="X171" s="134"/>
      <c r="Y171" s="138">
        <f>$Y$172</f>
        <v>0</v>
      </c>
      <c r="Z171" s="134"/>
      <c r="AA171" s="139">
        <f>$AA$172</f>
        <v>0</v>
      </c>
      <c r="AR171" s="140" t="s">
        <v>406</v>
      </c>
      <c r="AT171" s="140" t="s">
        <v>77</v>
      </c>
      <c r="AU171" s="140" t="s">
        <v>22</v>
      </c>
      <c r="AY171" s="140" t="s">
        <v>163</v>
      </c>
      <c r="BK171" s="141">
        <f>$BK$172</f>
        <v>0</v>
      </c>
    </row>
    <row r="172" spans="2:65" s="6" customFormat="1" ht="39" customHeight="1">
      <c r="B172" s="23"/>
      <c r="C172" s="143" t="s">
        <v>564</v>
      </c>
      <c r="D172" s="143" t="s">
        <v>165</v>
      </c>
      <c r="E172" s="144" t="s">
        <v>775</v>
      </c>
      <c r="F172" s="230" t="s">
        <v>776</v>
      </c>
      <c r="G172" s="231"/>
      <c r="H172" s="231"/>
      <c r="I172" s="231"/>
      <c r="J172" s="145" t="s">
        <v>292</v>
      </c>
      <c r="K172" s="146">
        <v>1</v>
      </c>
      <c r="L172" s="232">
        <v>0</v>
      </c>
      <c r="M172" s="231"/>
      <c r="N172" s="233">
        <f>ROUND($L$172*$K$172,2)</f>
        <v>0</v>
      </c>
      <c r="O172" s="231"/>
      <c r="P172" s="231"/>
      <c r="Q172" s="231"/>
      <c r="R172" s="25"/>
      <c r="T172" s="147"/>
      <c r="U172" s="31" t="s">
        <v>43</v>
      </c>
      <c r="V172" s="24"/>
      <c r="W172" s="148">
        <f>$V$172*$K$172</f>
        <v>0</v>
      </c>
      <c r="X172" s="148">
        <v>0</v>
      </c>
      <c r="Y172" s="148">
        <f>$X$172*$K$172</f>
        <v>0</v>
      </c>
      <c r="Z172" s="148">
        <v>0</v>
      </c>
      <c r="AA172" s="149">
        <f>$Z$172*$K$172</f>
        <v>0</v>
      </c>
      <c r="AR172" s="6" t="s">
        <v>91</v>
      </c>
      <c r="AT172" s="6" t="s">
        <v>165</v>
      </c>
      <c r="AU172" s="6" t="s">
        <v>85</v>
      </c>
      <c r="AY172" s="6" t="s">
        <v>163</v>
      </c>
      <c r="BE172" s="93">
        <f>IF($U$172="základní",$N$172,0)</f>
        <v>0</v>
      </c>
      <c r="BF172" s="93">
        <f>IF($U$172="snížená",$N$172,0)</f>
        <v>0</v>
      </c>
      <c r="BG172" s="93">
        <f>IF($U$172="zákl. přenesená",$N$172,0)</f>
        <v>0</v>
      </c>
      <c r="BH172" s="93">
        <f>IF($U$172="sníž. přenesená",$N$172,0)</f>
        <v>0</v>
      </c>
      <c r="BI172" s="93">
        <f>IF($U$172="nulová",$N$172,0)</f>
        <v>0</v>
      </c>
      <c r="BJ172" s="6" t="s">
        <v>22</v>
      </c>
      <c r="BK172" s="93">
        <f>ROUND($L$172*$K$172,2)</f>
        <v>0</v>
      </c>
      <c r="BL172" s="6" t="s">
        <v>91</v>
      </c>
      <c r="BM172" s="6" t="s">
        <v>777</v>
      </c>
    </row>
    <row r="173" spans="2:63" s="6" customFormat="1" ht="51" customHeight="1">
      <c r="B173" s="23"/>
      <c r="C173" s="24"/>
      <c r="D173" s="135" t="s">
        <v>501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26">
        <f>$BK$173</f>
        <v>0</v>
      </c>
      <c r="O173" s="194"/>
      <c r="P173" s="194"/>
      <c r="Q173" s="194"/>
      <c r="R173" s="25"/>
      <c r="T173" s="64"/>
      <c r="U173" s="24"/>
      <c r="V173" s="24"/>
      <c r="W173" s="24"/>
      <c r="X173" s="24"/>
      <c r="Y173" s="24"/>
      <c r="Z173" s="24"/>
      <c r="AA173" s="65"/>
      <c r="AT173" s="6" t="s">
        <v>77</v>
      </c>
      <c r="AU173" s="6" t="s">
        <v>78</v>
      </c>
      <c r="AY173" s="6" t="s">
        <v>502</v>
      </c>
      <c r="BK173" s="93">
        <f>SUM($BK$174:$BK$178)</f>
        <v>0</v>
      </c>
    </row>
    <row r="174" spans="2:63" s="6" customFormat="1" ht="23.25" customHeight="1">
      <c r="B174" s="23"/>
      <c r="C174" s="169"/>
      <c r="D174" s="169" t="s">
        <v>165</v>
      </c>
      <c r="E174" s="170"/>
      <c r="F174" s="242"/>
      <c r="G174" s="243"/>
      <c r="H174" s="243"/>
      <c r="I174" s="243"/>
      <c r="J174" s="171"/>
      <c r="K174" s="164"/>
      <c r="L174" s="232"/>
      <c r="M174" s="231"/>
      <c r="N174" s="233">
        <f>$BK$174</f>
        <v>0</v>
      </c>
      <c r="O174" s="231"/>
      <c r="P174" s="231"/>
      <c r="Q174" s="231"/>
      <c r="R174" s="25"/>
      <c r="T174" s="147"/>
      <c r="U174" s="172" t="s">
        <v>43</v>
      </c>
      <c r="V174" s="24"/>
      <c r="W174" s="24"/>
      <c r="X174" s="24"/>
      <c r="Y174" s="24"/>
      <c r="Z174" s="24"/>
      <c r="AA174" s="65"/>
      <c r="AT174" s="6" t="s">
        <v>502</v>
      </c>
      <c r="AU174" s="6" t="s">
        <v>22</v>
      </c>
      <c r="AY174" s="6" t="s">
        <v>502</v>
      </c>
      <c r="BE174" s="93">
        <f>IF($U$174="základní",$N$174,0)</f>
        <v>0</v>
      </c>
      <c r="BF174" s="93">
        <f>IF($U$174="snížená",$N$174,0)</f>
        <v>0</v>
      </c>
      <c r="BG174" s="93">
        <f>IF($U$174="zákl. přenesená",$N$174,0)</f>
        <v>0</v>
      </c>
      <c r="BH174" s="93">
        <f>IF($U$174="sníž. přenesená",$N$174,0)</f>
        <v>0</v>
      </c>
      <c r="BI174" s="93">
        <f>IF($U$174="nulová",$N$174,0)</f>
        <v>0</v>
      </c>
      <c r="BJ174" s="6" t="s">
        <v>22</v>
      </c>
      <c r="BK174" s="93">
        <f>$L$174*$K$174</f>
        <v>0</v>
      </c>
    </row>
    <row r="175" spans="2:63" s="6" customFormat="1" ht="23.25" customHeight="1">
      <c r="B175" s="23"/>
      <c r="C175" s="169"/>
      <c r="D175" s="169" t="s">
        <v>165</v>
      </c>
      <c r="E175" s="170"/>
      <c r="F175" s="242"/>
      <c r="G175" s="243"/>
      <c r="H175" s="243"/>
      <c r="I175" s="243"/>
      <c r="J175" s="171"/>
      <c r="K175" s="164"/>
      <c r="L175" s="232"/>
      <c r="M175" s="231"/>
      <c r="N175" s="233">
        <f>$BK$175</f>
        <v>0</v>
      </c>
      <c r="O175" s="231"/>
      <c r="P175" s="231"/>
      <c r="Q175" s="231"/>
      <c r="R175" s="25"/>
      <c r="T175" s="147"/>
      <c r="U175" s="172" t="s">
        <v>43</v>
      </c>
      <c r="V175" s="24"/>
      <c r="W175" s="24"/>
      <c r="X175" s="24"/>
      <c r="Y175" s="24"/>
      <c r="Z175" s="24"/>
      <c r="AA175" s="65"/>
      <c r="AT175" s="6" t="s">
        <v>502</v>
      </c>
      <c r="AU175" s="6" t="s">
        <v>22</v>
      </c>
      <c r="AY175" s="6" t="s">
        <v>502</v>
      </c>
      <c r="BE175" s="93">
        <f>IF($U$175="základní",$N$175,0)</f>
        <v>0</v>
      </c>
      <c r="BF175" s="93">
        <f>IF($U$175="snížená",$N$175,0)</f>
        <v>0</v>
      </c>
      <c r="BG175" s="93">
        <f>IF($U$175="zákl. přenesená",$N$175,0)</f>
        <v>0</v>
      </c>
      <c r="BH175" s="93">
        <f>IF($U$175="sníž. přenesená",$N$175,0)</f>
        <v>0</v>
      </c>
      <c r="BI175" s="93">
        <f>IF($U$175="nulová",$N$175,0)</f>
        <v>0</v>
      </c>
      <c r="BJ175" s="6" t="s">
        <v>22</v>
      </c>
      <c r="BK175" s="93">
        <f>$L$175*$K$175</f>
        <v>0</v>
      </c>
    </row>
    <row r="176" spans="2:63" s="6" customFormat="1" ht="23.25" customHeight="1">
      <c r="B176" s="23"/>
      <c r="C176" s="169"/>
      <c r="D176" s="169" t="s">
        <v>165</v>
      </c>
      <c r="E176" s="170"/>
      <c r="F176" s="242"/>
      <c r="G176" s="243"/>
      <c r="H176" s="243"/>
      <c r="I176" s="243"/>
      <c r="J176" s="171"/>
      <c r="K176" s="164"/>
      <c r="L176" s="232"/>
      <c r="M176" s="231"/>
      <c r="N176" s="233">
        <f>$BK$176</f>
        <v>0</v>
      </c>
      <c r="O176" s="231"/>
      <c r="P176" s="231"/>
      <c r="Q176" s="231"/>
      <c r="R176" s="25"/>
      <c r="T176" s="147"/>
      <c r="U176" s="172" t="s">
        <v>43</v>
      </c>
      <c r="V176" s="24"/>
      <c r="W176" s="24"/>
      <c r="X176" s="24"/>
      <c r="Y176" s="24"/>
      <c r="Z176" s="24"/>
      <c r="AA176" s="65"/>
      <c r="AT176" s="6" t="s">
        <v>502</v>
      </c>
      <c r="AU176" s="6" t="s">
        <v>22</v>
      </c>
      <c r="AY176" s="6" t="s">
        <v>502</v>
      </c>
      <c r="BE176" s="93">
        <f>IF($U$176="základní",$N$176,0)</f>
        <v>0</v>
      </c>
      <c r="BF176" s="93">
        <f>IF($U$176="snížená",$N$176,0)</f>
        <v>0</v>
      </c>
      <c r="BG176" s="93">
        <f>IF($U$176="zákl. přenesená",$N$176,0)</f>
        <v>0</v>
      </c>
      <c r="BH176" s="93">
        <f>IF($U$176="sníž. přenesená",$N$176,0)</f>
        <v>0</v>
      </c>
      <c r="BI176" s="93">
        <f>IF($U$176="nulová",$N$176,0)</f>
        <v>0</v>
      </c>
      <c r="BJ176" s="6" t="s">
        <v>22</v>
      </c>
      <c r="BK176" s="93">
        <f>$L$176*$K$176</f>
        <v>0</v>
      </c>
    </row>
    <row r="177" spans="2:63" s="6" customFormat="1" ht="23.25" customHeight="1">
      <c r="B177" s="23"/>
      <c r="C177" s="169"/>
      <c r="D177" s="169" t="s">
        <v>165</v>
      </c>
      <c r="E177" s="170"/>
      <c r="F177" s="242"/>
      <c r="G177" s="243"/>
      <c r="H177" s="243"/>
      <c r="I177" s="243"/>
      <c r="J177" s="171"/>
      <c r="K177" s="164"/>
      <c r="L177" s="232"/>
      <c r="M177" s="231"/>
      <c r="N177" s="233">
        <f>$BK$177</f>
        <v>0</v>
      </c>
      <c r="O177" s="231"/>
      <c r="P177" s="231"/>
      <c r="Q177" s="231"/>
      <c r="R177" s="25"/>
      <c r="T177" s="147"/>
      <c r="U177" s="172" t="s">
        <v>43</v>
      </c>
      <c r="V177" s="24"/>
      <c r="W177" s="24"/>
      <c r="X177" s="24"/>
      <c r="Y177" s="24"/>
      <c r="Z177" s="24"/>
      <c r="AA177" s="65"/>
      <c r="AT177" s="6" t="s">
        <v>502</v>
      </c>
      <c r="AU177" s="6" t="s">
        <v>22</v>
      </c>
      <c r="AY177" s="6" t="s">
        <v>502</v>
      </c>
      <c r="BE177" s="93">
        <f>IF($U$177="základní",$N$177,0)</f>
        <v>0</v>
      </c>
      <c r="BF177" s="93">
        <f>IF($U$177="snížená",$N$177,0)</f>
        <v>0</v>
      </c>
      <c r="BG177" s="93">
        <f>IF($U$177="zákl. přenesená",$N$177,0)</f>
        <v>0</v>
      </c>
      <c r="BH177" s="93">
        <f>IF($U$177="sníž. přenesená",$N$177,0)</f>
        <v>0</v>
      </c>
      <c r="BI177" s="93">
        <f>IF($U$177="nulová",$N$177,0)</f>
        <v>0</v>
      </c>
      <c r="BJ177" s="6" t="s">
        <v>22</v>
      </c>
      <c r="BK177" s="93">
        <f>$L$177*$K$177</f>
        <v>0</v>
      </c>
    </row>
    <row r="178" spans="2:63" s="6" customFormat="1" ht="23.25" customHeight="1">
      <c r="B178" s="23"/>
      <c r="C178" s="169"/>
      <c r="D178" s="169" t="s">
        <v>165</v>
      </c>
      <c r="E178" s="170"/>
      <c r="F178" s="242"/>
      <c r="G178" s="243"/>
      <c r="H178" s="243"/>
      <c r="I178" s="243"/>
      <c r="J178" s="171"/>
      <c r="K178" s="164"/>
      <c r="L178" s="232"/>
      <c r="M178" s="231"/>
      <c r="N178" s="233">
        <f>$BK$178</f>
        <v>0</v>
      </c>
      <c r="O178" s="231"/>
      <c r="P178" s="231"/>
      <c r="Q178" s="231"/>
      <c r="R178" s="25"/>
      <c r="T178" s="147"/>
      <c r="U178" s="172" t="s">
        <v>43</v>
      </c>
      <c r="V178" s="43"/>
      <c r="W178" s="43"/>
      <c r="X178" s="43"/>
      <c r="Y178" s="43"/>
      <c r="Z178" s="43"/>
      <c r="AA178" s="45"/>
      <c r="AT178" s="6" t="s">
        <v>502</v>
      </c>
      <c r="AU178" s="6" t="s">
        <v>22</v>
      </c>
      <c r="AY178" s="6" t="s">
        <v>502</v>
      </c>
      <c r="BE178" s="93">
        <f>IF($U$178="základní",$N$178,0)</f>
        <v>0</v>
      </c>
      <c r="BF178" s="93">
        <f>IF($U$178="snížená",$N$178,0)</f>
        <v>0</v>
      </c>
      <c r="BG178" s="93">
        <f>IF($U$178="zákl. přenesená",$N$178,0)</f>
        <v>0</v>
      </c>
      <c r="BH178" s="93">
        <f>IF($U$178="sníž. přenesená",$N$178,0)</f>
        <v>0</v>
      </c>
      <c r="BI178" s="93">
        <f>IF($U$178="nulová",$N$178,0)</f>
        <v>0</v>
      </c>
      <c r="BJ178" s="6" t="s">
        <v>22</v>
      </c>
      <c r="BK178" s="93">
        <f>$L$178*$K$178</f>
        <v>0</v>
      </c>
    </row>
    <row r="179" spans="2:18" s="6" customFormat="1" ht="7.5" customHeight="1">
      <c r="B179" s="46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8"/>
    </row>
    <row r="267" s="2" customFormat="1" ht="14.25" customHeight="1"/>
  </sheetData>
  <sheetProtection password="CC35" sheet="1" objects="1" scenarios="1" formatColumns="0" formatRows="0" sort="0" autoFilter="0"/>
  <mergeCells count="192">
    <mergeCell ref="N169:Q169"/>
    <mergeCell ref="N171:Q171"/>
    <mergeCell ref="N173:Q173"/>
    <mergeCell ref="H1:K1"/>
    <mergeCell ref="S2:AC2"/>
    <mergeCell ref="F178:I178"/>
    <mergeCell ref="L178:M178"/>
    <mergeCell ref="N178:Q178"/>
    <mergeCell ref="N130:Q130"/>
    <mergeCell ref="N131:Q131"/>
    <mergeCell ref="N132:Q132"/>
    <mergeCell ref="N136:Q136"/>
    <mergeCell ref="N141:Q141"/>
    <mergeCell ref="N142:Q142"/>
    <mergeCell ref="N153:Q153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2:I172"/>
    <mergeCell ref="L172:M172"/>
    <mergeCell ref="N172:Q172"/>
    <mergeCell ref="F165:I165"/>
    <mergeCell ref="L165:M165"/>
    <mergeCell ref="N165:Q165"/>
    <mergeCell ref="F168:I168"/>
    <mergeCell ref="L168:M168"/>
    <mergeCell ref="N168:Q168"/>
    <mergeCell ref="N166:Q166"/>
    <mergeCell ref="N167:Q167"/>
    <mergeCell ref="F161:I161"/>
    <mergeCell ref="L161:M161"/>
    <mergeCell ref="N161:Q161"/>
    <mergeCell ref="F164:I164"/>
    <mergeCell ref="L164:M164"/>
    <mergeCell ref="N164:Q164"/>
    <mergeCell ref="N162:Q162"/>
    <mergeCell ref="N163:Q163"/>
    <mergeCell ref="F158:I158"/>
    <mergeCell ref="L158:M158"/>
    <mergeCell ref="N158:Q158"/>
    <mergeCell ref="F160:I160"/>
    <mergeCell ref="L160:M160"/>
    <mergeCell ref="N160:Q160"/>
    <mergeCell ref="N159:Q159"/>
    <mergeCell ref="F155:I155"/>
    <mergeCell ref="L155:M155"/>
    <mergeCell ref="N155:Q155"/>
    <mergeCell ref="F157:I157"/>
    <mergeCell ref="L157:M157"/>
    <mergeCell ref="N157:Q157"/>
    <mergeCell ref="N156:Q156"/>
    <mergeCell ref="F152:I152"/>
    <mergeCell ref="L152:M152"/>
    <mergeCell ref="N152:Q152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35:I135"/>
    <mergeCell ref="L135:M135"/>
    <mergeCell ref="N135:Q135"/>
    <mergeCell ref="F137:I137"/>
    <mergeCell ref="L137:M137"/>
    <mergeCell ref="N137:Q137"/>
    <mergeCell ref="F133:I133"/>
    <mergeCell ref="L133:M133"/>
    <mergeCell ref="N133:Q133"/>
    <mergeCell ref="F134:I134"/>
    <mergeCell ref="L134:M134"/>
    <mergeCell ref="N134:Q134"/>
    <mergeCell ref="F122:P122"/>
    <mergeCell ref="M124:P124"/>
    <mergeCell ref="M126:Q126"/>
    <mergeCell ref="M127:Q127"/>
    <mergeCell ref="F129:I129"/>
    <mergeCell ref="L129:M129"/>
    <mergeCell ref="N129:Q129"/>
    <mergeCell ref="D110:H110"/>
    <mergeCell ref="N110:Q110"/>
    <mergeCell ref="N111:Q111"/>
    <mergeCell ref="L113:Q113"/>
    <mergeCell ref="C119:Q119"/>
    <mergeCell ref="F121:P121"/>
    <mergeCell ref="D107:H107"/>
    <mergeCell ref="N107:Q107"/>
    <mergeCell ref="D108:H108"/>
    <mergeCell ref="N108:Q108"/>
    <mergeCell ref="D109:H109"/>
    <mergeCell ref="N109:Q109"/>
    <mergeCell ref="N100:Q100"/>
    <mergeCell ref="N101:Q101"/>
    <mergeCell ref="N102:Q102"/>
    <mergeCell ref="N103:Q103"/>
    <mergeCell ref="N105:Q105"/>
    <mergeCell ref="D106:H106"/>
    <mergeCell ref="N106:Q106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y jsou hodnoty K a M." sqref="D174:D179">
      <formula1>"K,M"</formula1>
    </dataValidation>
    <dataValidation type="list" allowBlank="1" showInputMessage="1" showErrorMessage="1" error="Povoleny jsou hodnoty základní, snížená, zákl. přenesená, sníž. přenesená, nulová." sqref="U174:U179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2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Dussen</cp:lastModifiedBy>
  <dcterms:modified xsi:type="dcterms:W3CDTF">2018-04-17T16:02:56Z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