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24014 - Stavební úpravy..." sheetId="2" r:id="rId2"/>
  </sheets>
  <definedNames>
    <definedName name="_xlnm.Print_Area" localSheetId="0">'Rekapitulace stavby'!$D$4:$AO$76,'Rekapitulace stavby'!$C$82:$AQ$96</definedName>
    <definedName name="_xlnm._FilterDatabase" localSheetId="1" hidden="1">'SK24014 - Stavební úpravy...'!$C$127:$K$331</definedName>
    <definedName name="_xlnm.Print_Area" localSheetId="1">'SK24014 - Stavební úpravy...'!$C$4:$J$76,'SK24014 - Stavební úpravy...'!$C$82:$J$111,'SK24014 - Stavební úpravy...'!$C$117:$K$331</definedName>
    <definedName name="_xlnm.Print_Titles" localSheetId="0">'Rekapitulace stavby'!$92:$92</definedName>
    <definedName name="_xlnm.Print_Titles" localSheetId="1">'SK24014 - Stavební úpravy...'!$127:$127</definedName>
  </definedNames>
  <calcPr fullCalcOnLoad="1"/>
</workbook>
</file>

<file path=xl/sharedStrings.xml><?xml version="1.0" encoding="utf-8"?>
<sst xmlns="http://schemas.openxmlformats.org/spreadsheetml/2006/main" count="2524" uniqueCount="516">
  <si>
    <t>Export Komplet</t>
  </si>
  <si>
    <t/>
  </si>
  <si>
    <t>2.0</t>
  </si>
  <si>
    <t>ZAMOK</t>
  </si>
  <si>
    <t>False</t>
  </si>
  <si>
    <t>{b57f52ec-edb1-4eba-9535-dd462ff517d7}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</si>
  <si>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</si>
  <si>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</si>
  <si>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</si>
  <si>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</si>
  <si>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</si>
  <si>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</si>
  <si>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</si>
  <si>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</si>
  <si>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SK24014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</si>
  <si>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</si>
  <si>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</si>
  <si>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prodejny infocentra SCCR</t>
  </si>
  <si>
    <t>KSO:</t>
  </si>
  <si>
    <t>CC-CZ:</t>
  </si>
  <si>
    <t>Místo:</t>
  </si>
  <si>
    <t>Ul. Husova, čp. 156/21, par. č. 114 ,Praha 1</t>
  </si>
  <si>
    <t>Datum:</t>
  </si>
  <si>
    <t>4. 4. 2024</t>
  </si>
  <si>
    <t>Zadavatel:</t>
  </si>
  <si>
    <t>IČ:</t>
  </si>
  <si>
    <t xml:space="preserve">Středočeská centrála cestovního ruchu (SCCR) </t>
  </si>
  <si>
    <t>DIČ:</t>
  </si>
  <si>
    <t>Uchazeč:</t>
  </si>
  <si>
    <t>Vyplň údaj</t>
  </si>
  <si>
    <t>Projektant:</t>
  </si>
  <si>
    <t xml:space="preserve">Grido, architektura a design, s.r.o. </t>
  </si>
  <si>
    <t>True</t>
  </si>
  <si>
    <t>Zpracovatel:</t>
  </si>
  <si>
    <t>Martin Škrabal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</si>
  <si>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</si>
  <si>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</si>
  <si>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</si>
  <si>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</si>
  <si>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</si>
  <si>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</si>
  <si>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</si>
  <si>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</si>
  <si>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</si>
  <si>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</si>
  <si>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</si>
  <si>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</si>
  <si>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</si>
  <si>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</si>
  <si>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</si>
  <si>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</si>
  <si>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</si>
  <si>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</si>
  <si>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</si>
  <si>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</si>
  <si>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</si>
  <si>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</si>
  <si>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</si>
  <si>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</si>
  <si>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</si>
  <si>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</si>
  <si>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</si>
  <si>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</si>
  <si>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</si>
  <si>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</si>
  <si>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</si>
  <si>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</si>
  <si>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</si>
  <si>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</si>
  <si>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</si>
  <si>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</si>
  <si>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</si>
  <si>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</si>
  <si>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</si>
  <si>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</si>
  <si>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</si>
  <si>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</si>
  <si>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</si>
  <si>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</si>
  <si>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</si>
  <si>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</si>
  <si>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</si>
  <si>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</si>
  <si>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</si>
  <si>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</si>
  <si>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</si>
  <si>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</si>
  <si>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</si>
  <si>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</si>
  <si>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</si>
  <si>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</si>
  <si>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</si>
  <si>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</si>
  <si>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</si>
  <si>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</si>
  <si>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</si>
  <si>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</si>
  <si>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</si>
  <si>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</si>
  <si>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</si>
  <si>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</si>
  <si>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</si>
  <si>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777 - Podlahy lité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</si>
  <si>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</si>
  <si>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</si>
  <si>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</si>
  <si>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</si>
  <si>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</si>
  <si>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</si>
  <si>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</si>
  <si>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</si>
  <si>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</si>
  <si>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</si>
  <si>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</si>
  <si>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</si>
  <si>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</si>
  <si>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</si>
  <si>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</si>
  <si>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</si>
  <si>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</si>
  <si>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</si>
  <si>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</si>
  <si>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</si>
  <si>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</si>
  <si>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</si>
  <si>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611325421</t>
  </si>
  <si>
    <t>Oprava vnitřní vápenocementové štukové omítky stropů v rozsahu plochy do 10 %</t>
  </si>
  <si>
    <t>m2</t>
  </si>
  <si>
    <t>CS ÚRS 2024 01</t>
  </si>
  <si>
    <t>4</t>
  </si>
  <si>
    <t>-1465649503</t>
  </si>
  <si>
    <t>VV</t>
  </si>
  <si>
    <t>"1.01" 8,45*3,95</t>
  </si>
  <si>
    <t>"1.02" 9,25*1,95</t>
  </si>
  <si>
    <t>"1.03" 8,45*3,5</t>
  </si>
  <si>
    <t>Mezisoučet</t>
  </si>
  <si>
    <t>3</t>
  </si>
  <si>
    <t>Součet</t>
  </si>
  <si>
    <t>612325421</t>
  </si>
  <si>
    <t>Oprava vnitřní vápenocementové štukové omítky stěn v rozsahu plochy do 10 %</t>
  </si>
  <si>
    <t>-1586012083</t>
  </si>
  <si>
    <t>"1.01" 23,1*2,215-1,78*2,645+2,05*0,7*2,645-1,795*2,645+2,05*0,7*2,645-1,12*2,645+1,31*0,805*2,645-1,825*2,645+2,05*0,75*2,645+1,38*1,97</t>
  </si>
  <si>
    <t>+(1,38+1,97*2)*0,5-0,93*2,05+(0,93+2,05*2)*0,5-0,9*2+(0,92+2,1*2)*0,33</t>
  </si>
  <si>
    <t>"1.02" 21,85*2,53-1,38*2,12-0,93*2,05-0,9*2-1*2-1,04*2,2-0,835*2,02-1,515*2,12-1,47*2,605</t>
  </si>
  <si>
    <t>"1.03" 27,15*2,15-1,78*2,6545+2,05*0,7*2,645-0,8*2,2-1,16*2,3-1,25*2,2+(1,25+2,2*2)*0,3-0,835*2,02+(0,835+2,02*2)*0,47-1,48*2,12+(1,48+2,12*2)*0,47</t>
  </si>
  <si>
    <t>631311115</t>
  </si>
  <si>
    <t>Mazanina tl přes 50 do 80 mm z betonu prostého bez zvýšených nároků na prostředí tř. C 20/25</t>
  </si>
  <si>
    <t>m3</t>
  </si>
  <si>
    <t>968711812</t>
  </si>
  <si>
    <t>"P02" 8,4*0,06</t>
  </si>
  <si>
    <t>"P03" 2*0,06</t>
  </si>
  <si>
    <t>631319011</t>
  </si>
  <si>
    <t>Příplatek k mazanině tl přes 50 do 80 mm za přehlazení povrchu</t>
  </si>
  <si>
    <t>-1571299758</t>
  </si>
  <si>
    <t>5</t>
  </si>
  <si>
    <t>631319171</t>
  </si>
  <si>
    <t>Příplatek k mazanině tl přes 50 do 80 mm za stržení povrchu spodní vrstvy před vložením výztuže</t>
  </si>
  <si>
    <t>838470023</t>
  </si>
  <si>
    <t>631351101</t>
  </si>
  <si>
    <t>Zřízení bednění rýh a hran v podlahách</t>
  </si>
  <si>
    <t>-1730693936</t>
  </si>
  <si>
    <t>3,1*0,1</t>
  </si>
  <si>
    <t>7</t>
  </si>
  <si>
    <t>631351102</t>
  </si>
  <si>
    <t>Odstranění bednění rýh a hran v podlahách</t>
  </si>
  <si>
    <t>1104542010</t>
  </si>
  <si>
    <t>8</t>
  </si>
  <si>
    <t>631362021</t>
  </si>
  <si>
    <t>Výztuž mazanin svařovanými sítěmi Kari</t>
  </si>
  <si>
    <t>t</t>
  </si>
  <si>
    <t>1252797950</t>
  </si>
  <si>
    <t>"P02" 8,4*3,03*1,2/1000</t>
  </si>
  <si>
    <t>"P03" 2*3,03*1,2/1000</t>
  </si>
  <si>
    <t>9</t>
  </si>
  <si>
    <t>632451101</t>
  </si>
  <si>
    <t>Cementový samonivelační potěr ze suchých směsí tl přes 2 do 5 mm</t>
  </si>
  <si>
    <t>-808790772</t>
  </si>
  <si>
    <t>"P01" 63,4</t>
  </si>
  <si>
    <t>"P02" 8,4</t>
  </si>
  <si>
    <t>"P03" 2</t>
  </si>
  <si>
    <t>10</t>
  </si>
  <si>
    <t>632481213</t>
  </si>
  <si>
    <t>Separační vrstva z PE fólie</t>
  </si>
  <si>
    <t>-455503595</t>
  </si>
  <si>
    <t>11</t>
  </si>
  <si>
    <t>633991111</t>
  </si>
  <si>
    <t>Nástřik betonových podlah proti odpařování vody</t>
  </si>
  <si>
    <t>1561450563</t>
  </si>
  <si>
    <t>634111113</t>
  </si>
  <si>
    <t>Obvodová dilatace pružnou těsnicí páskou mezi stěnou a mazaninou nebo potěrem v 80 mm</t>
  </si>
  <si>
    <t>m</t>
  </si>
  <si>
    <t>1028831541</t>
  </si>
  <si>
    <t>10,65-1,8-0,8</t>
  </si>
  <si>
    <t>Ostatní konstrukce a práce, bourání</t>
  </si>
  <si>
    <t>13</t>
  </si>
  <si>
    <t>949101111</t>
  </si>
  <si>
    <t>Lešení pomocné pro objekty pozemních staveb s lešeňovou podlahou v do 1,9 m zatížení do 150 kg/m2</t>
  </si>
  <si>
    <t>-1347980397</t>
  </si>
  <si>
    <t>14</t>
  </si>
  <si>
    <t>952901111</t>
  </si>
  <si>
    <t>Vyčištění budov bytové a občanské výstavby při výšce podlaží do 4 m</t>
  </si>
  <si>
    <t>-1531914208</t>
  </si>
  <si>
    <t>31,5+4,9+9,2+27,1</t>
  </si>
  <si>
    <t>15</t>
  </si>
  <si>
    <t>962032111</t>
  </si>
  <si>
    <t>Bourání zdiva z keramických děrovaných cihel na MVC do 1 m3</t>
  </si>
  <si>
    <t>2087915631</t>
  </si>
  <si>
    <t>"ostění 1.04" 0,05*0,45*2,1</t>
  </si>
  <si>
    <t>16</t>
  </si>
  <si>
    <t>967031132</t>
  </si>
  <si>
    <t>Přisekání rovných ostění v cihelném zdivu na MV nebo MVC</t>
  </si>
  <si>
    <t>-338459234</t>
  </si>
  <si>
    <t>"ostění 1.04" 0,45*2,1</t>
  </si>
  <si>
    <t>17</t>
  </si>
  <si>
    <t>978013191</t>
  </si>
  <si>
    <t>Otlučení (osekání) vnitřní vápenné nebo vápenocementové omítky stěn v rozsahu přes 50 do 100 %</t>
  </si>
  <si>
    <t>1736681800</t>
  </si>
  <si>
    <t>"ostění 1.04" (0,05*2+0,45)*2,1</t>
  </si>
  <si>
    <t>997</t>
  </si>
  <si>
    <t>Přesun sutě</t>
  </si>
  <si>
    <t>18</t>
  </si>
  <si>
    <t>997013211</t>
  </si>
  <si>
    <t>Vnitrostaveništní doprava suti a vybouraných hmot pro budovy v do 6 m ručně</t>
  </si>
  <si>
    <t>1055474889</t>
  </si>
  <si>
    <t>19</t>
  </si>
  <si>
    <t>997013501</t>
  </si>
  <si>
    <t>Odvoz suti a vybouraných hmot na skládku nebo meziskládku do 1 km se složením</t>
  </si>
  <si>
    <t>230947983</t>
  </si>
  <si>
    <t>20</t>
  </si>
  <si>
    <t>997013509</t>
  </si>
  <si>
    <t>Příplatek k odvozu suti a vybouraných hmot na skládku ZKD 1 km přes 1 km</t>
  </si>
  <si>
    <t>-1601481171</t>
  </si>
  <si>
    <t>6,349*9 'Přepočtené koeficientem množství</t>
  </si>
  <si>
    <t>997013871</t>
  </si>
  <si>
    <t>Poplatek za uložení stavebního odpadu na recyklační skládce (skládkovné) směsného stavebního a demoličního kód odpadu 17 09 04</t>
  </si>
  <si>
    <t>389105876</t>
  </si>
  <si>
    <t>998</t>
  </si>
  <si>
    <t>Přesun hmot</t>
  </si>
  <si>
    <t>22</t>
  </si>
  <si>
    <t>998011008</t>
  </si>
  <si>
    <t>Přesun hmot pro budovy zděné s omezením mechanizace pro budovy v do 6 m</t>
  </si>
  <si>
    <t>-963603364</t>
  </si>
  <si>
    <t>PSV</t>
  </si>
  <si>
    <t>Práce a dodávky PSV</t>
  </si>
  <si>
    <t>713</t>
  </si>
  <si>
    <t>Izolace tepelné</t>
  </si>
  <si>
    <t>23</t>
  </si>
  <si>
    <t>713121111</t>
  </si>
  <si>
    <t>Montáž izolace tepelné podlah volně kladenými rohožemi, pásy, dílci, deskami 1 vrstva</t>
  </si>
  <si>
    <t>-993890226</t>
  </si>
  <si>
    <t>"P02" 8,4*2</t>
  </si>
  <si>
    <t>"P03" 2*2</t>
  </si>
  <si>
    <t>24</t>
  </si>
  <si>
    <t>M</t>
  </si>
  <si>
    <t>28375914</t>
  </si>
  <si>
    <t>deska EPS 150 pro konstrukce s vysokým zatížením λ=0,035 tl 100mm</t>
  </si>
  <si>
    <t>32</t>
  </si>
  <si>
    <t>-1359768868</t>
  </si>
  <si>
    <t>20,8*1,05 'Přepočtené koeficientem množství</t>
  </si>
  <si>
    <t>25</t>
  </si>
  <si>
    <t>28375911</t>
  </si>
  <si>
    <t>deska EPS 150 pro konstrukce s vysokým zatížením λ=0,035 tl 70mm</t>
  </si>
  <si>
    <t>1440702682</t>
  </si>
  <si>
    <t>26</t>
  </si>
  <si>
    <t>998713311</t>
  </si>
  <si>
    <t>Přesun hmot procentní pro izolace tepelné ruční v objektech v do 6 m</t>
  </si>
  <si>
    <t>%</t>
  </si>
  <si>
    <t>903387619</t>
  </si>
  <si>
    <t>735</t>
  </si>
  <si>
    <t>Ústřední vytápění - otopná tělesa</t>
  </si>
  <si>
    <t>27</t>
  </si>
  <si>
    <t>735411234x</t>
  </si>
  <si>
    <t>Montáž podlahového konvektoru instalace ocelového boxu</t>
  </si>
  <si>
    <t>kus</t>
  </si>
  <si>
    <t>1374740757</t>
  </si>
  <si>
    <t>28</t>
  </si>
  <si>
    <t>Z8</t>
  </si>
  <si>
    <t>Ocelový box podlahové konvektoru</t>
  </si>
  <si>
    <t>ks</t>
  </si>
  <si>
    <t>-273582633</t>
  </si>
  <si>
    <t>29</t>
  </si>
  <si>
    <t>998735311</t>
  </si>
  <si>
    <t>Přesun hmot procentní pro otopná tělesa ruční v objektech v do 6 m</t>
  </si>
  <si>
    <t>954737950</t>
  </si>
  <si>
    <t>741</t>
  </si>
  <si>
    <t>Elektroinstalace - silnoproud</t>
  </si>
  <si>
    <t>30</t>
  </si>
  <si>
    <t>741-1</t>
  </si>
  <si>
    <t>Demontáž stavajícího systému ovl světel</t>
  </si>
  <si>
    <t>soubor</t>
  </si>
  <si>
    <t>-327595981</t>
  </si>
  <si>
    <t>31</t>
  </si>
  <si>
    <t>741-2</t>
  </si>
  <si>
    <t>osazení jističů do rozvodné skříně  SV</t>
  </si>
  <si>
    <t>1272915949</t>
  </si>
  <si>
    <t>741-3</t>
  </si>
  <si>
    <t>osazení jističů do rozvodné skříně ZAS</t>
  </si>
  <si>
    <t>-1113889392</t>
  </si>
  <si>
    <t>33</t>
  </si>
  <si>
    <t>741-4</t>
  </si>
  <si>
    <t>UTP vedení vč přpojení do reozvaděče v 2np</t>
  </si>
  <si>
    <t>1946098171</t>
  </si>
  <si>
    <t>34</t>
  </si>
  <si>
    <t>741-5</t>
  </si>
  <si>
    <t>kebeláže cyky 3x 2.5</t>
  </si>
  <si>
    <t>-576031877</t>
  </si>
  <si>
    <t>35</t>
  </si>
  <si>
    <t>741-6</t>
  </si>
  <si>
    <t>kabeláže cyky 3x1,5</t>
  </si>
  <si>
    <t>-480283098</t>
  </si>
  <si>
    <t>36</t>
  </si>
  <si>
    <t>741-7</t>
  </si>
  <si>
    <t>sada spínačů 12ks</t>
  </si>
  <si>
    <t>987076454</t>
  </si>
  <si>
    <t>37</t>
  </si>
  <si>
    <t>741-8</t>
  </si>
  <si>
    <t>zasuvkový  strojek 2ks</t>
  </si>
  <si>
    <t>-804787528</t>
  </si>
  <si>
    <t>38</t>
  </si>
  <si>
    <t>741-9</t>
  </si>
  <si>
    <t>elektromontážní práce vedlejší</t>
  </si>
  <si>
    <t>1763666443</t>
  </si>
  <si>
    <t>39</t>
  </si>
  <si>
    <t>741-10</t>
  </si>
  <si>
    <t xml:space="preserve">revizní kontrola - revie el připojení </t>
  </si>
  <si>
    <t>913421498</t>
  </si>
  <si>
    <t>78</t>
  </si>
  <si>
    <t>741-11</t>
  </si>
  <si>
    <t>Elektrorozvody pro reflektory</t>
  </si>
  <si>
    <t>1186403099</t>
  </si>
  <si>
    <t>79</t>
  </si>
  <si>
    <t>741-12</t>
  </si>
  <si>
    <t>Nové zásuvky včetně kabeláže a napojení</t>
  </si>
  <si>
    <t>-261644631</t>
  </si>
  <si>
    <t>40</t>
  </si>
  <si>
    <t>C1</t>
  </si>
  <si>
    <t>Světelný reflektor dle specifikace</t>
  </si>
  <si>
    <t>923350398</t>
  </si>
  <si>
    <t>41</t>
  </si>
  <si>
    <t>C2</t>
  </si>
  <si>
    <t>-268046536</t>
  </si>
  <si>
    <t>42</t>
  </si>
  <si>
    <t>T1</t>
  </si>
  <si>
    <t>Stolní lampa dle specifikace</t>
  </si>
  <si>
    <t>kd</t>
  </si>
  <si>
    <t>1585975688</t>
  </si>
  <si>
    <t>43</t>
  </si>
  <si>
    <t>E1</t>
  </si>
  <si>
    <t xml:space="preserve">Zásuvkobá krabice do podlahy </t>
  </si>
  <si>
    <t>-2119699069</t>
  </si>
  <si>
    <t>44</t>
  </si>
  <si>
    <t>E2-E3</t>
  </si>
  <si>
    <t>Podlahové topení leektro</t>
  </si>
  <si>
    <t>-1639897580</t>
  </si>
  <si>
    <t>45</t>
  </si>
  <si>
    <t>E4</t>
  </si>
  <si>
    <t>Příprava LED Logo centa SCCR</t>
  </si>
  <si>
    <t>1306021135</t>
  </si>
  <si>
    <t>46</t>
  </si>
  <si>
    <t>E5</t>
  </si>
  <si>
    <t>Příprava LED Logo  "I"</t>
  </si>
  <si>
    <t>1603766457</t>
  </si>
  <si>
    <t>763</t>
  </si>
  <si>
    <t>Konstrukce suché výstavby</t>
  </si>
  <si>
    <t>47</t>
  </si>
  <si>
    <t>763111314x</t>
  </si>
  <si>
    <t>SDK příčka tl 100 mm ocelové profily desky 1xA 12,5 s izolací EI 30 Rw do 45 dB</t>
  </si>
  <si>
    <t>-121720528</t>
  </si>
  <si>
    <t>1,38*2,2+1,5*3,15</t>
  </si>
  <si>
    <t>48</t>
  </si>
  <si>
    <t>763111722</t>
  </si>
  <si>
    <t>SDK příčka pozinkovaný úhelník k ochraně rohů</t>
  </si>
  <si>
    <t>-60817461</t>
  </si>
  <si>
    <t>1,5*2</t>
  </si>
  <si>
    <t>49</t>
  </si>
  <si>
    <t>763111751</t>
  </si>
  <si>
    <t>Příplatek k SDK příčce za plochu do 6 m2 jednotlivě</t>
  </si>
  <si>
    <t>784759966</t>
  </si>
  <si>
    <t>50</t>
  </si>
  <si>
    <t>998763511</t>
  </si>
  <si>
    <t>Přesun hmot procentní pro konstrukce montované z desek ruční v objektech v do 6 m</t>
  </si>
  <si>
    <t>-1375009235</t>
  </si>
  <si>
    <t>767</t>
  </si>
  <si>
    <t>Konstrukce zámečnické</t>
  </si>
  <si>
    <t>51</t>
  </si>
  <si>
    <t>767161814</t>
  </si>
  <si>
    <t>Demontáž zábradlí rovného nerozebíratelného hmotnosti 1 m zábradlí přes 20 kg do suti</t>
  </si>
  <si>
    <t>865808744</t>
  </si>
  <si>
    <t>2,75+0,81</t>
  </si>
  <si>
    <t>52</t>
  </si>
  <si>
    <t>767590120</t>
  </si>
  <si>
    <t>Montáž podlahového roštu šroubovaného</t>
  </si>
  <si>
    <t>kg</t>
  </si>
  <si>
    <t>-386398090</t>
  </si>
  <si>
    <t>2,750*30</t>
  </si>
  <si>
    <t>53</t>
  </si>
  <si>
    <t>Z01-Z05</t>
  </si>
  <si>
    <t>Mřížky podlahových konvektorů dle specifikace</t>
  </si>
  <si>
    <t>1866171168</t>
  </si>
  <si>
    <t>54</t>
  </si>
  <si>
    <t>767590840</t>
  </si>
  <si>
    <t>Demontáž podlah z podlahových roštů</t>
  </si>
  <si>
    <t>1907490911</t>
  </si>
  <si>
    <t>"Z01" 1,75*0,4</t>
  </si>
  <si>
    <t>"Z02" 1*0,25</t>
  </si>
  <si>
    <t>"Z03" 1,75*0,4</t>
  </si>
  <si>
    <t>"Z04" 1,25*0,4</t>
  </si>
  <si>
    <t>"Z05" 1,5*0,4</t>
  </si>
  <si>
    <t>55</t>
  </si>
  <si>
    <t>767610118</t>
  </si>
  <si>
    <t>Montáž oken kovových jednoduchých pevných do zdiva pl přes 2,5 m2</t>
  </si>
  <si>
    <t>-524923574</t>
  </si>
  <si>
    <t>1,2*2,2</t>
  </si>
  <si>
    <t>56</t>
  </si>
  <si>
    <t>O01</t>
  </si>
  <si>
    <t>Okno bezrámové 1200x2200 dle specifikace</t>
  </si>
  <si>
    <t>1134668231</t>
  </si>
  <si>
    <t>57</t>
  </si>
  <si>
    <t>767640111</t>
  </si>
  <si>
    <t>Montáž dveří ocelových nebo hliníkových vchodových jednokřídlových bez nadsvětlíku</t>
  </si>
  <si>
    <t>-338604788</t>
  </si>
  <si>
    <t>58</t>
  </si>
  <si>
    <t>D.01P</t>
  </si>
  <si>
    <t>Dveře skleněné 1000x2100 dle specifikace</t>
  </si>
  <si>
    <t>606191094</t>
  </si>
  <si>
    <t>59</t>
  </si>
  <si>
    <t>767640222</t>
  </si>
  <si>
    <t>Montáž dveří ocelových nebo hliníkových vchodových dvoukřídlových s nadsvětlíkem</t>
  </si>
  <si>
    <t>-1467431504</t>
  </si>
  <si>
    <t>60</t>
  </si>
  <si>
    <t>D1</t>
  </si>
  <si>
    <t>Vchodové dveře dvoukřídlé 1770x2892  dle specifikace</t>
  </si>
  <si>
    <t>-1312009589</t>
  </si>
  <si>
    <t>61</t>
  </si>
  <si>
    <t>767712811</t>
  </si>
  <si>
    <t>Demontáž výkladců zapuštěných šroubovaných</t>
  </si>
  <si>
    <t>566269675</t>
  </si>
  <si>
    <t>1,77*2,892</t>
  </si>
  <si>
    <t>62</t>
  </si>
  <si>
    <t>767995111</t>
  </si>
  <si>
    <t>Montáž atypických zámečnických konstrukcí hm do 5 kg</t>
  </si>
  <si>
    <t>-1024653377</t>
  </si>
  <si>
    <t>63</t>
  </si>
  <si>
    <t>Z6</t>
  </si>
  <si>
    <t>Konzola pro nástěnné svítidlo v prodejně dle specifikace</t>
  </si>
  <si>
    <t>1889680108</t>
  </si>
  <si>
    <t>64</t>
  </si>
  <si>
    <t>998767311</t>
  </si>
  <si>
    <t>Přesun hmot procentní pro zámečnické konstrukce ruční v objektech v do 6 m</t>
  </si>
  <si>
    <t>-913585713</t>
  </si>
  <si>
    <t>771</t>
  </si>
  <si>
    <t>Podlahy z dlaždic</t>
  </si>
  <si>
    <t>65</t>
  </si>
  <si>
    <t>771571810</t>
  </si>
  <si>
    <t>Demontáž podlah z dlaždic keramických kladených do malty</t>
  </si>
  <si>
    <t>-2039862148</t>
  </si>
  <si>
    <t>"1.01" 32,7</t>
  </si>
  <si>
    <t>"1.02" 11,7</t>
  </si>
  <si>
    <t>"1.03" 27,6</t>
  </si>
  <si>
    <t>777</t>
  </si>
  <si>
    <t>Podlahy lité</t>
  </si>
  <si>
    <t>66</t>
  </si>
  <si>
    <t>777111111</t>
  </si>
  <si>
    <t>Vysátí podkladu před provedením lité podlahy</t>
  </si>
  <si>
    <t>1232473311</t>
  </si>
  <si>
    <t>67</t>
  </si>
  <si>
    <t>777111121</t>
  </si>
  <si>
    <t>Ruční broušení podkladu před provedením lité podlahy</t>
  </si>
  <si>
    <t>1361326715</t>
  </si>
  <si>
    <t>80,7-1,82*2-1,12-0,8-0,9*2-1,3-1,5-1,8-7,9</t>
  </si>
  <si>
    <t>68</t>
  </si>
  <si>
    <t>777111123</t>
  </si>
  <si>
    <t>Strojní broušení podkladu před provedením lité podlahy</t>
  </si>
  <si>
    <t>1143717723</t>
  </si>
  <si>
    <t>69</t>
  </si>
  <si>
    <t>777131101x</t>
  </si>
  <si>
    <t>Penetrační nátěr podlahy na suchý a vyzrálý podklad</t>
  </si>
  <si>
    <t>1142118127</t>
  </si>
  <si>
    <t>"P02" 8,4+3,1*0,25</t>
  </si>
  <si>
    <t>70</t>
  </si>
  <si>
    <t>777511105x</t>
  </si>
  <si>
    <t>Krycí betonová  stěrka dle specifikace</t>
  </si>
  <si>
    <t>-1854936258</t>
  </si>
  <si>
    <t>71</t>
  </si>
  <si>
    <t>777611101x</t>
  </si>
  <si>
    <t>Krycí  nátěr podlahy</t>
  </si>
  <si>
    <t>699499080</t>
  </si>
  <si>
    <t>72</t>
  </si>
  <si>
    <t>777612103x</t>
  </si>
  <si>
    <t>Uzavírací  transparentní nátěr podlahy</t>
  </si>
  <si>
    <t>52874248</t>
  </si>
  <si>
    <t>73</t>
  </si>
  <si>
    <t>777991901x</t>
  </si>
  <si>
    <t>Broušení litých podlah</t>
  </si>
  <si>
    <t>-34368885</t>
  </si>
  <si>
    <t>74</t>
  </si>
  <si>
    <t>998777311</t>
  </si>
  <si>
    <t>Přesun hmot procentní pro podlahy lité ruční v objektech v do 6 m</t>
  </si>
  <si>
    <t>1524384949</t>
  </si>
  <si>
    <t>VRN</t>
  </si>
  <si>
    <t>Vedlejší rozpočtové náklady</t>
  </si>
  <si>
    <t>VRN3</t>
  </si>
  <si>
    <t>Zařízení staveniště</t>
  </si>
  <si>
    <t>75</t>
  </si>
  <si>
    <t>030001000</t>
  </si>
  <si>
    <t>1024</t>
  </si>
  <si>
    <t>-2021844003</t>
  </si>
  <si>
    <t>VRN9</t>
  </si>
  <si>
    <t>Ostatní náklady</t>
  </si>
  <si>
    <t>76</t>
  </si>
  <si>
    <t>090001000</t>
  </si>
  <si>
    <t>-771793061</t>
  </si>
  <si>
    <t>77</t>
  </si>
  <si>
    <t>094103000x</t>
  </si>
  <si>
    <t>Náklady na plánované vyklizení objektu včetně odvozu a likvidace</t>
  </si>
  <si>
    <t>-1476844582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</si>
</sst>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SK24014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prodejny infocentra SCCR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Ul. Husova, čp. 156/21, par. č. 114 ,Praha 1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4. 4. 2024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Středočeská centrála cestovního ruchu (SCCR)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Grido, architektura a design, s.r.o.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Martin Škrabal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'SK24014 - Stavební úpravy...'!J28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'SK24014 - Stavební úpravy...'!P128</f>
        <v>0</v>
      </c>
      <c r="AV95" s="127">
        <f>'SK24014 - Stavební úpravy...'!J31</f>
        <v>0</v>
      </c>
      <c r="AW95" s="127">
        <f>'SK24014 - Stavební úpravy...'!J32</f>
        <v>0</v>
      </c>
      <c r="AX95" s="127">
        <f>'SK24014 - Stavební úpravy...'!J33</f>
        <v>0</v>
      </c>
      <c r="AY95" s="127">
        <f>'SK24014 - Stavební úpravy...'!J34</f>
        <v>0</v>
      </c>
      <c r="AZ95" s="127">
        <f>'SK24014 - Stavební úpravy...'!F31</f>
        <v>0</v>
      </c>
      <c r="BA95" s="127">
        <f>'SK24014 - Stavební úpravy...'!F32</f>
        <v>0</v>
      </c>
      <c r="BB95" s="127">
        <f>'SK24014 - Stavební úpravy...'!F33</f>
        <v>0</v>
      </c>
      <c r="BC95" s="127">
        <f>'SK24014 - Stavební úpravy...'!F34</f>
        <v>0</v>
      </c>
      <c r="BD95" s="129">
        <f>'SK24014 - Stavební úpravy...'!F35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K24014 - Stavební úprav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83</v>
      </c>
    </row>
    <row r="4" spans="2:46" s="1" customFormat="1" ht="24.95" customHeight="1">
      <c r="B4" s="20"/>
      <c r="D4" s="133" t="s">
        <v>84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4. 4. 2024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ROUND(J128,2)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ROUND((SUM(BE128:BE331)),2)</f>
        <v>0</v>
      </c>
      <c r="G31" s="38"/>
      <c r="H31" s="38"/>
      <c r="I31" s="149">
        <v>0.21</v>
      </c>
      <c r="J31" s="148">
        <f>ROUND(((SUM(BE128:BE331))*I31),2)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ROUND((SUM(BF128:BF331)),2)</f>
        <v>0</v>
      </c>
      <c r="G32" s="38"/>
      <c r="H32" s="38"/>
      <c r="I32" s="149">
        <v>0.12</v>
      </c>
      <c r="J32" s="148">
        <f>ROUND(((SUM(BF128:BF331))*I32),2)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ROUND((SUM(BG128:BG331)),2)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ROUND((SUM(BH128:BH331)),2)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ROUND((SUM(BI128:BI331)),2)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prodejny infocentra SCCR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Ul. Husova, čp. 156/21, par. č. 114 ,Praha 1</v>
      </c>
      <c r="G87" s="40"/>
      <c r="H87" s="40"/>
      <c r="I87" s="32" t="s">
        <v>22</v>
      </c>
      <c r="J87" s="79" t="str">
        <f>IF(J10="","",J10)</f>
        <v>4. 4. 2024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24</v>
      </c>
      <c r="D89" s="40"/>
      <c r="E89" s="40"/>
      <c r="F89" s="27" t="str">
        <f>E13</f>
        <v xml:space="preserve">Středočeská centrála cestovního ruchu (SCCR) </v>
      </c>
      <c r="G89" s="40"/>
      <c r="H89" s="40"/>
      <c r="I89" s="32" t="s">
        <v>30</v>
      </c>
      <c r="J89" s="36" t="str">
        <f>E19</f>
        <v xml:space="preserve">Grido, architektura a design, s.r.o.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Martin Škrabal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86</v>
      </c>
      <c r="D92" s="169"/>
      <c r="E92" s="169"/>
      <c r="F92" s="169"/>
      <c r="G92" s="169"/>
      <c r="H92" s="169"/>
      <c r="I92" s="169"/>
      <c r="J92" s="170" t="s">
        <v>87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88</v>
      </c>
      <c r="D94" s="40"/>
      <c r="E94" s="40"/>
      <c r="F94" s="40"/>
      <c r="G94" s="40"/>
      <c r="H94" s="40"/>
      <c r="I94" s="40"/>
      <c r="J94" s="110">
        <f>J128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89</v>
      </c>
    </row>
    <row r="95" spans="1:31" s="9" customFormat="1" ht="24.95" customHeight="1">
      <c r="A95" s="9"/>
      <c r="B95" s="172"/>
      <c r="C95" s="173"/>
      <c r="D95" s="174" t="s">
        <v>90</v>
      </c>
      <c r="E95" s="175"/>
      <c r="F95" s="175"/>
      <c r="G95" s="175"/>
      <c r="H95" s="175"/>
      <c r="I95" s="175"/>
      <c r="J95" s="176">
        <f>J129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91</v>
      </c>
      <c r="E96" s="181"/>
      <c r="F96" s="181"/>
      <c r="G96" s="181"/>
      <c r="H96" s="181"/>
      <c r="I96" s="181"/>
      <c r="J96" s="182">
        <f>J130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92</v>
      </c>
      <c r="E97" s="181"/>
      <c r="F97" s="181"/>
      <c r="G97" s="181"/>
      <c r="H97" s="181"/>
      <c r="I97" s="181"/>
      <c r="J97" s="182">
        <f>J181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J199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J205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2"/>
      <c r="C100" s="173"/>
      <c r="D100" s="174" t="s">
        <v>95</v>
      </c>
      <c r="E100" s="175"/>
      <c r="F100" s="175"/>
      <c r="G100" s="175"/>
      <c r="H100" s="175"/>
      <c r="I100" s="175"/>
      <c r="J100" s="176">
        <f>J207</f>
        <v>0</v>
      </c>
      <c r="K100" s="173"/>
      <c r="L100" s="17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8"/>
      <c r="C101" s="179"/>
      <c r="D101" s="180" t="s">
        <v>96</v>
      </c>
      <c r="E101" s="181"/>
      <c r="F101" s="181"/>
      <c r="G101" s="181"/>
      <c r="H101" s="181"/>
      <c r="I101" s="181"/>
      <c r="J101" s="182">
        <f>J208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J219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J223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J243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100</v>
      </c>
      <c r="E105" s="181"/>
      <c r="F105" s="181"/>
      <c r="G105" s="181"/>
      <c r="H105" s="181"/>
      <c r="I105" s="181"/>
      <c r="J105" s="182">
        <f>J254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101</v>
      </c>
      <c r="E106" s="181"/>
      <c r="F106" s="181"/>
      <c r="G106" s="181"/>
      <c r="H106" s="181"/>
      <c r="I106" s="181"/>
      <c r="J106" s="182">
        <f>J286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102</v>
      </c>
      <c r="E107" s="181"/>
      <c r="F107" s="181"/>
      <c r="G107" s="181"/>
      <c r="H107" s="181"/>
      <c r="I107" s="181"/>
      <c r="J107" s="182">
        <f>J293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2"/>
      <c r="C108" s="173"/>
      <c r="D108" s="174" t="s">
        <v>103</v>
      </c>
      <c r="E108" s="175"/>
      <c r="F108" s="175"/>
      <c r="G108" s="175"/>
      <c r="H108" s="175"/>
      <c r="I108" s="175"/>
      <c r="J108" s="176">
        <f>J326</f>
        <v>0</v>
      </c>
      <c r="K108" s="173"/>
      <c r="L108" s="17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78"/>
      <c r="C109" s="179"/>
      <c r="D109" s="180" t="s">
        <v>104</v>
      </c>
      <c r="E109" s="181"/>
      <c r="F109" s="181"/>
      <c r="G109" s="181"/>
      <c r="H109" s="181"/>
      <c r="I109" s="181"/>
      <c r="J109" s="182">
        <f>J327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105</v>
      </c>
      <c r="E110" s="181"/>
      <c r="F110" s="181"/>
      <c r="G110" s="181"/>
      <c r="H110" s="181"/>
      <c r="I110" s="181"/>
      <c r="J110" s="182">
        <f>J329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106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E7</f>
        <v>Stavební úpravy prodejny infocentra SCCR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F10</f>
        <v>Ul. Husova, čp. 156/21, par. č. 114 ,Praha 1</v>
      </c>
      <c r="G122" s="40"/>
      <c r="H122" s="40"/>
      <c r="I122" s="32" t="s">
        <v>22</v>
      </c>
      <c r="J122" s="79" t="str">
        <f>IF(J10="","",J10)</f>
        <v>4. 4. 2024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24</v>
      </c>
      <c r="D124" s="40"/>
      <c r="E124" s="40"/>
      <c r="F124" s="27" t="str">
        <f>E13</f>
        <v xml:space="preserve">Středočeská centrála cestovního ruchu (SCCR) </v>
      </c>
      <c r="G124" s="40"/>
      <c r="H124" s="40"/>
      <c r="I124" s="32" t="s">
        <v>30</v>
      </c>
      <c r="J124" s="36" t="str">
        <f>E19</f>
        <v xml:space="preserve">Grido, architektura a design, s.r.o.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IF(E16="","",E16)</f>
        <v>Vyplň údaj</v>
      </c>
      <c r="G125" s="40"/>
      <c r="H125" s="40"/>
      <c r="I125" s="32" t="s">
        <v>33</v>
      </c>
      <c r="J125" s="36" t="str">
        <f>E22</f>
        <v>Martin Škrabal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84"/>
      <c r="B127" s="185"/>
      <c r="C127" s="186" t="s">
        <v>107</v>
      </c>
      <c r="D127" s="187" t="s">
        <v>61</v>
      </c>
      <c r="E127" s="187" t="s">
        <v>57</v>
      </c>
      <c r="F127" s="187" t="s">
        <v>58</v>
      </c>
      <c r="G127" s="187" t="s">
        <v>108</v>
      </c>
      <c r="H127" s="187" t="s">
        <v>109</v>
      </c>
      <c r="I127" s="187" t="s">
        <v>110</v>
      </c>
      <c r="J127" s="187" t="s">
        <v>87</v>
      </c>
      <c r="K127" s="188" t="s">
        <v>111</v>
      </c>
      <c r="L127" s="189"/>
      <c r="M127" s="100" t="s">
        <v>1</v>
      </c>
      <c r="N127" s="101" t="s">
        <v>40</v>
      </c>
      <c r="O127" s="101" t="s">
        <v>112</v>
      </c>
      <c r="P127" s="101" t="s">
        <v>113</v>
      </c>
      <c r="Q127" s="101" t="s">
        <v>114</v>
      </c>
      <c r="R127" s="101" t="s">
        <v>115</v>
      </c>
      <c r="S127" s="101" t="s">
        <v>116</v>
      </c>
      <c r="T127" s="102" t="s">
        <v>117</v>
      </c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63" s="2" customFormat="1" ht="22.8" customHeight="1">
      <c r="A128" s="38"/>
      <c r="B128" s="39"/>
      <c r="C128" s="107" t="s">
        <v>118</v>
      </c>
      <c r="D128" s="40"/>
      <c r="E128" s="40"/>
      <c r="F128" s="40"/>
      <c r="G128" s="40"/>
      <c r="H128" s="40"/>
      <c r="I128" s="40"/>
      <c r="J128" s="190">
        <f>BK128</f>
        <v>0</v>
      </c>
      <c r="K128" s="40"/>
      <c r="L128" s="44"/>
      <c r="M128" s="103"/>
      <c r="N128" s="191"/>
      <c r="O128" s="104"/>
      <c r="P128" s="192">
        <f>P129+P207+P326</f>
        <v>0</v>
      </c>
      <c r="Q128" s="104"/>
      <c r="R128" s="192">
        <f>R129+R207+R326</f>
        <v>4.4285096</v>
      </c>
      <c r="S128" s="104"/>
      <c r="T128" s="193">
        <f>T129+T207+T326</f>
        <v>6.348986999999999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75</v>
      </c>
      <c r="AU128" s="17" t="s">
        <v>89</v>
      </c>
      <c r="BK128" s="194">
        <f>BK129+BK207+BK326</f>
        <v>0</v>
      </c>
    </row>
    <row r="129" spans="1:63" s="12" customFormat="1" ht="25.9" customHeight="1">
      <c r="A129" s="12"/>
      <c r="B129" s="195"/>
      <c r="C129" s="196"/>
      <c r="D129" s="197" t="s">
        <v>75</v>
      </c>
      <c r="E129" s="198" t="s">
        <v>119</v>
      </c>
      <c r="F129" s="198" t="s">
        <v>120</v>
      </c>
      <c r="G129" s="196"/>
      <c r="H129" s="196"/>
      <c r="I129" s="199"/>
      <c r="J129" s="200">
        <f>BK129</f>
        <v>0</v>
      </c>
      <c r="K129" s="196"/>
      <c r="L129" s="201"/>
      <c r="M129" s="202"/>
      <c r="N129" s="203"/>
      <c r="O129" s="203"/>
      <c r="P129" s="204">
        <f>P130+P181+P199+P205</f>
        <v>0</v>
      </c>
      <c r="Q129" s="203"/>
      <c r="R129" s="204">
        <f>R130+R181+R199+R205</f>
        <v>3.6464626399999998</v>
      </c>
      <c r="S129" s="203"/>
      <c r="T129" s="205">
        <f>T130+T181+T199+T205</f>
        <v>0.15210500000000002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6" t="s">
        <v>81</v>
      </c>
      <c r="AT129" s="207" t="s">
        <v>75</v>
      </c>
      <c r="AU129" s="207" t="s">
        <v>76</v>
      </c>
      <c r="AY129" s="206" t="s">
        <v>121</v>
      </c>
      <c r="BK129" s="208">
        <f>BK130+BK181+BK199+BK205</f>
        <v>0</v>
      </c>
    </row>
    <row r="130" spans="1:63" s="12" customFormat="1" ht="22.8" customHeight="1">
      <c r="A130" s="12"/>
      <c r="B130" s="195"/>
      <c r="C130" s="196"/>
      <c r="D130" s="197" t="s">
        <v>75</v>
      </c>
      <c r="E130" s="209" t="s">
        <v>122</v>
      </c>
      <c r="F130" s="209" t="s">
        <v>123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SUM(P131:P180)</f>
        <v>0</v>
      </c>
      <c r="Q130" s="203"/>
      <c r="R130" s="204">
        <f>SUM(R131:R180)</f>
        <v>3.6341036399999997</v>
      </c>
      <c r="S130" s="203"/>
      <c r="T130" s="205">
        <f>SUM(T131:T180)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6" t="s">
        <v>81</v>
      </c>
      <c r="AT130" s="207" t="s">
        <v>75</v>
      </c>
      <c r="AU130" s="207" t="s">
        <v>81</v>
      </c>
      <c r="AY130" s="206" t="s">
        <v>121</v>
      </c>
      <c r="BK130" s="208">
        <f>SUM(BK131:BK180)</f>
        <v>0</v>
      </c>
    </row>
    <row r="131" spans="1:65" s="2" customFormat="1" ht="24.15" customHeight="1">
      <c r="A131" s="38"/>
      <c r="B131" s="39"/>
      <c r="C131" s="211" t="s">
        <v>81</v>
      </c>
      <c r="D131" s="211" t="s">
        <v>124</v>
      </c>
      <c r="E131" s="212" t="s">
        <v>125</v>
      </c>
      <c r="F131" s="213" t="s">
        <v>126</v>
      </c>
      <c r="G131" s="214" t="s">
        <v>127</v>
      </c>
      <c r="H131" s="215">
        <v>80.991</v>
      </c>
      <c r="I131" s="216"/>
      <c r="J131" s="217">
        <f>ROUND(I131*H131,2)</f>
        <v>0</v>
      </c>
      <c r="K131" s="213" t="s">
        <v>128</v>
      </c>
      <c r="L131" s="44"/>
      <c r="M131" s="218" t="s">
        <v>1</v>
      </c>
      <c r="N131" s="219" t="s">
        <v>41</v>
      </c>
      <c r="O131" s="91"/>
      <c r="P131" s="220">
        <f>O131*H131</f>
        <v>0</v>
      </c>
      <c r="Q131" s="220">
        <v>0.0057</v>
      </c>
      <c r="R131" s="220">
        <f>Q131*H131</f>
        <v>0.4616487</v>
      </c>
      <c r="S131" s="220">
        <v>0</v>
      </c>
      <c r="T131" s="22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2" t="s">
        <v>129</v>
      </c>
      <c r="AT131" s="222" t="s">
        <v>124</v>
      </c>
      <c r="AU131" s="222" t="s">
        <v>83</v>
      </c>
      <c r="AY131" s="17" t="s">
        <v>121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7" t="s">
        <v>81</v>
      </c>
      <c r="BK131" s="223">
        <f>ROUND(I131*H131,2)</f>
        <v>0</v>
      </c>
      <c r="BL131" s="17" t="s">
        <v>129</v>
      </c>
      <c r="BM131" s="222" t="s">
        <v>130</v>
      </c>
    </row>
    <row r="132" spans="1:51" s="13" customFormat="1" ht="12">
      <c r="A132" s="13"/>
      <c r="B132" s="224"/>
      <c r="C132" s="225"/>
      <c r="D132" s="226" t="s">
        <v>131</v>
      </c>
      <c r="E132" s="227" t="s">
        <v>1</v>
      </c>
      <c r="F132" s="228" t="s">
        <v>132</v>
      </c>
      <c r="G132" s="225"/>
      <c r="H132" s="229">
        <v>33.378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131</v>
      </c>
      <c r="AU132" s="235" t="s">
        <v>83</v>
      </c>
      <c r="AV132" s="13" t="s">
        <v>83</v>
      </c>
      <c r="AW132" s="13" t="s">
        <v>32</v>
      </c>
      <c r="AX132" s="13" t="s">
        <v>76</v>
      </c>
      <c r="AY132" s="235" t="s">
        <v>121</v>
      </c>
    </row>
    <row r="133" spans="1:51" s="13" customFormat="1" ht="12">
      <c r="A133" s="13"/>
      <c r="B133" s="224"/>
      <c r="C133" s="225"/>
      <c r="D133" s="226" t="s">
        <v>131</v>
      </c>
      <c r="E133" s="227" t="s">
        <v>1</v>
      </c>
      <c r="F133" s="228" t="s">
        <v>133</v>
      </c>
      <c r="G133" s="225"/>
      <c r="H133" s="229">
        <v>18.038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131</v>
      </c>
      <c r="AU133" s="235" t="s">
        <v>83</v>
      </c>
      <c r="AV133" s="13" t="s">
        <v>83</v>
      </c>
      <c r="AW133" s="13" t="s">
        <v>32</v>
      </c>
      <c r="AX133" s="13" t="s">
        <v>76</v>
      </c>
      <c r="AY133" s="235" t="s">
        <v>121</v>
      </c>
    </row>
    <row r="134" spans="1:51" s="13" customFormat="1" ht="12">
      <c r="A134" s="13"/>
      <c r="B134" s="224"/>
      <c r="C134" s="225"/>
      <c r="D134" s="226" t="s">
        <v>131</v>
      </c>
      <c r="E134" s="227" t="s">
        <v>1</v>
      </c>
      <c r="F134" s="228" t="s">
        <v>134</v>
      </c>
      <c r="G134" s="225"/>
      <c r="H134" s="229">
        <v>29.575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131</v>
      </c>
      <c r="AU134" s="235" t="s">
        <v>83</v>
      </c>
      <c r="AV134" s="13" t="s">
        <v>83</v>
      </c>
      <c r="AW134" s="13" t="s">
        <v>32</v>
      </c>
      <c r="AX134" s="13" t="s">
        <v>76</v>
      </c>
      <c r="AY134" s="235" t="s">
        <v>121</v>
      </c>
    </row>
    <row r="135" spans="1:51" s="14" customFormat="1" ht="12">
      <c r="A135" s="14"/>
      <c r="B135" s="236"/>
      <c r="C135" s="237"/>
      <c r="D135" s="226" t="s">
        <v>131</v>
      </c>
      <c r="E135" s="238" t="s">
        <v>1</v>
      </c>
      <c r="F135" s="239" t="s">
        <v>135</v>
      </c>
      <c r="G135" s="237"/>
      <c r="H135" s="240">
        <v>80.991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131</v>
      </c>
      <c r="AU135" s="246" t="s">
        <v>83</v>
      </c>
      <c r="AV135" s="14" t="s">
        <v>136</v>
      </c>
      <c r="AW135" s="14" t="s">
        <v>32</v>
      </c>
      <c r="AX135" s="14" t="s">
        <v>76</v>
      </c>
      <c r="AY135" s="246" t="s">
        <v>121</v>
      </c>
    </row>
    <row r="136" spans="1:51" s="15" customFormat="1" ht="12">
      <c r="A136" s="15"/>
      <c r="B136" s="247"/>
      <c r="C136" s="248"/>
      <c r="D136" s="226" t="s">
        <v>131</v>
      </c>
      <c r="E136" s="249" t="s">
        <v>1</v>
      </c>
      <c r="F136" s="250" t="s">
        <v>137</v>
      </c>
      <c r="G136" s="248"/>
      <c r="H136" s="251">
        <v>80.991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131</v>
      </c>
      <c r="AU136" s="257" t="s">
        <v>83</v>
      </c>
      <c r="AV136" s="15" t="s">
        <v>129</v>
      </c>
      <c r="AW136" s="15" t="s">
        <v>32</v>
      </c>
      <c r="AX136" s="15" t="s">
        <v>81</v>
      </c>
      <c r="AY136" s="257" t="s">
        <v>121</v>
      </c>
    </row>
    <row r="137" spans="1:65" s="2" customFormat="1" ht="24.15" customHeight="1">
      <c r="A137" s="38"/>
      <c r="B137" s="39"/>
      <c r="C137" s="211" t="s">
        <v>83</v>
      </c>
      <c r="D137" s="211" t="s">
        <v>124</v>
      </c>
      <c r="E137" s="212" t="s">
        <v>138</v>
      </c>
      <c r="F137" s="213" t="s">
        <v>139</v>
      </c>
      <c r="G137" s="214" t="s">
        <v>127</v>
      </c>
      <c r="H137" s="215">
        <v>141.993</v>
      </c>
      <c r="I137" s="216"/>
      <c r="J137" s="217">
        <f>ROUND(I137*H137,2)</f>
        <v>0</v>
      </c>
      <c r="K137" s="213" t="s">
        <v>128</v>
      </c>
      <c r="L137" s="44"/>
      <c r="M137" s="218" t="s">
        <v>1</v>
      </c>
      <c r="N137" s="219" t="s">
        <v>41</v>
      </c>
      <c r="O137" s="91"/>
      <c r="P137" s="220">
        <f>O137*H137</f>
        <v>0</v>
      </c>
      <c r="Q137" s="220">
        <v>0.0057</v>
      </c>
      <c r="R137" s="220">
        <f>Q137*H137</f>
        <v>0.8093601</v>
      </c>
      <c r="S137" s="220">
        <v>0</v>
      </c>
      <c r="T137" s="22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2" t="s">
        <v>129</v>
      </c>
      <c r="AT137" s="222" t="s">
        <v>124</v>
      </c>
      <c r="AU137" s="222" t="s">
        <v>83</v>
      </c>
      <c r="AY137" s="17" t="s">
        <v>121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7" t="s">
        <v>81</v>
      </c>
      <c r="BK137" s="223">
        <f>ROUND(I137*H137,2)</f>
        <v>0</v>
      </c>
      <c r="BL137" s="17" t="s">
        <v>129</v>
      </c>
      <c r="BM137" s="222" t="s">
        <v>140</v>
      </c>
    </row>
    <row r="138" spans="1:51" s="13" customFormat="1" ht="12">
      <c r="A138" s="13"/>
      <c r="B138" s="224"/>
      <c r="C138" s="225"/>
      <c r="D138" s="226" t="s">
        <v>131</v>
      </c>
      <c r="E138" s="227" t="s">
        <v>1</v>
      </c>
      <c r="F138" s="228" t="s">
        <v>141</v>
      </c>
      <c r="G138" s="225"/>
      <c r="H138" s="229">
        <v>51.087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131</v>
      </c>
      <c r="AU138" s="235" t="s">
        <v>83</v>
      </c>
      <c r="AV138" s="13" t="s">
        <v>83</v>
      </c>
      <c r="AW138" s="13" t="s">
        <v>32</v>
      </c>
      <c r="AX138" s="13" t="s">
        <v>76</v>
      </c>
      <c r="AY138" s="235" t="s">
        <v>121</v>
      </c>
    </row>
    <row r="139" spans="1:51" s="13" customFormat="1" ht="12">
      <c r="A139" s="13"/>
      <c r="B139" s="224"/>
      <c r="C139" s="225"/>
      <c r="D139" s="226" t="s">
        <v>131</v>
      </c>
      <c r="E139" s="227" t="s">
        <v>1</v>
      </c>
      <c r="F139" s="228" t="s">
        <v>142</v>
      </c>
      <c r="G139" s="225"/>
      <c r="H139" s="229">
        <v>3.158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131</v>
      </c>
      <c r="AU139" s="235" t="s">
        <v>83</v>
      </c>
      <c r="AV139" s="13" t="s">
        <v>83</v>
      </c>
      <c r="AW139" s="13" t="s">
        <v>32</v>
      </c>
      <c r="AX139" s="13" t="s">
        <v>76</v>
      </c>
      <c r="AY139" s="235" t="s">
        <v>121</v>
      </c>
    </row>
    <row r="140" spans="1:51" s="13" customFormat="1" ht="12">
      <c r="A140" s="13"/>
      <c r="B140" s="224"/>
      <c r="C140" s="225"/>
      <c r="D140" s="226" t="s">
        <v>131</v>
      </c>
      <c r="E140" s="227" t="s">
        <v>1</v>
      </c>
      <c r="F140" s="228" t="s">
        <v>143</v>
      </c>
      <c r="G140" s="225"/>
      <c r="H140" s="229">
        <v>35.633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131</v>
      </c>
      <c r="AU140" s="235" t="s">
        <v>83</v>
      </c>
      <c r="AV140" s="13" t="s">
        <v>83</v>
      </c>
      <c r="AW140" s="13" t="s">
        <v>32</v>
      </c>
      <c r="AX140" s="13" t="s">
        <v>76</v>
      </c>
      <c r="AY140" s="235" t="s">
        <v>121</v>
      </c>
    </row>
    <row r="141" spans="1:51" s="13" customFormat="1" ht="12">
      <c r="A141" s="13"/>
      <c r="B141" s="224"/>
      <c r="C141" s="225"/>
      <c r="D141" s="226" t="s">
        <v>131</v>
      </c>
      <c r="E141" s="227" t="s">
        <v>1</v>
      </c>
      <c r="F141" s="228" t="s">
        <v>144</v>
      </c>
      <c r="G141" s="225"/>
      <c r="H141" s="229">
        <v>52.115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131</v>
      </c>
      <c r="AU141" s="235" t="s">
        <v>83</v>
      </c>
      <c r="AV141" s="13" t="s">
        <v>83</v>
      </c>
      <c r="AW141" s="13" t="s">
        <v>32</v>
      </c>
      <c r="AX141" s="13" t="s">
        <v>76</v>
      </c>
      <c r="AY141" s="235" t="s">
        <v>121</v>
      </c>
    </row>
    <row r="142" spans="1:51" s="14" customFormat="1" ht="12">
      <c r="A142" s="14"/>
      <c r="B142" s="236"/>
      <c r="C142" s="237"/>
      <c r="D142" s="226" t="s">
        <v>131</v>
      </c>
      <c r="E142" s="238" t="s">
        <v>1</v>
      </c>
      <c r="F142" s="239" t="s">
        <v>135</v>
      </c>
      <c r="G142" s="237"/>
      <c r="H142" s="240">
        <v>141.99300000000002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131</v>
      </c>
      <c r="AU142" s="246" t="s">
        <v>83</v>
      </c>
      <c r="AV142" s="14" t="s">
        <v>136</v>
      </c>
      <c r="AW142" s="14" t="s">
        <v>32</v>
      </c>
      <c r="AX142" s="14" t="s">
        <v>76</v>
      </c>
      <c r="AY142" s="246" t="s">
        <v>121</v>
      </c>
    </row>
    <row r="143" spans="1:51" s="15" customFormat="1" ht="12">
      <c r="A143" s="15"/>
      <c r="B143" s="247"/>
      <c r="C143" s="248"/>
      <c r="D143" s="226" t="s">
        <v>131</v>
      </c>
      <c r="E143" s="249" t="s">
        <v>1</v>
      </c>
      <c r="F143" s="250" t="s">
        <v>137</v>
      </c>
      <c r="G143" s="248"/>
      <c r="H143" s="251">
        <v>141.99300000000002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131</v>
      </c>
      <c r="AU143" s="257" t="s">
        <v>83</v>
      </c>
      <c r="AV143" s="15" t="s">
        <v>129</v>
      </c>
      <c r="AW143" s="15" t="s">
        <v>32</v>
      </c>
      <c r="AX143" s="15" t="s">
        <v>81</v>
      </c>
      <c r="AY143" s="257" t="s">
        <v>121</v>
      </c>
    </row>
    <row r="144" spans="1:65" s="2" customFormat="1" ht="33" customHeight="1">
      <c r="A144" s="38"/>
      <c r="B144" s="39"/>
      <c r="C144" s="211" t="s">
        <v>136</v>
      </c>
      <c r="D144" s="211" t="s">
        <v>124</v>
      </c>
      <c r="E144" s="212" t="s">
        <v>145</v>
      </c>
      <c r="F144" s="213" t="s">
        <v>146</v>
      </c>
      <c r="G144" s="214" t="s">
        <v>147</v>
      </c>
      <c r="H144" s="215">
        <v>0.624</v>
      </c>
      <c r="I144" s="216"/>
      <c r="J144" s="217">
        <f>ROUND(I144*H144,2)</f>
        <v>0</v>
      </c>
      <c r="K144" s="213" t="s">
        <v>128</v>
      </c>
      <c r="L144" s="44"/>
      <c r="M144" s="218" t="s">
        <v>1</v>
      </c>
      <c r="N144" s="219" t="s">
        <v>41</v>
      </c>
      <c r="O144" s="91"/>
      <c r="P144" s="220">
        <f>O144*H144</f>
        <v>0</v>
      </c>
      <c r="Q144" s="220">
        <v>2.50187</v>
      </c>
      <c r="R144" s="220">
        <f>Q144*H144</f>
        <v>1.5611668799999998</v>
      </c>
      <c r="S144" s="220">
        <v>0</v>
      </c>
      <c r="T144" s="22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2" t="s">
        <v>129</v>
      </c>
      <c r="AT144" s="222" t="s">
        <v>124</v>
      </c>
      <c r="AU144" s="222" t="s">
        <v>83</v>
      </c>
      <c r="AY144" s="17" t="s">
        <v>121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7" t="s">
        <v>81</v>
      </c>
      <c r="BK144" s="223">
        <f>ROUND(I144*H144,2)</f>
        <v>0</v>
      </c>
      <c r="BL144" s="17" t="s">
        <v>129</v>
      </c>
      <c r="BM144" s="222" t="s">
        <v>148</v>
      </c>
    </row>
    <row r="145" spans="1:51" s="13" customFormat="1" ht="12">
      <c r="A145" s="13"/>
      <c r="B145" s="224"/>
      <c r="C145" s="225"/>
      <c r="D145" s="226" t="s">
        <v>131</v>
      </c>
      <c r="E145" s="227" t="s">
        <v>1</v>
      </c>
      <c r="F145" s="228" t="s">
        <v>149</v>
      </c>
      <c r="G145" s="225"/>
      <c r="H145" s="229">
        <v>0.504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131</v>
      </c>
      <c r="AU145" s="235" t="s">
        <v>83</v>
      </c>
      <c r="AV145" s="13" t="s">
        <v>83</v>
      </c>
      <c r="AW145" s="13" t="s">
        <v>32</v>
      </c>
      <c r="AX145" s="13" t="s">
        <v>76</v>
      </c>
      <c r="AY145" s="235" t="s">
        <v>121</v>
      </c>
    </row>
    <row r="146" spans="1:51" s="13" customFormat="1" ht="12">
      <c r="A146" s="13"/>
      <c r="B146" s="224"/>
      <c r="C146" s="225"/>
      <c r="D146" s="226" t="s">
        <v>131</v>
      </c>
      <c r="E146" s="227" t="s">
        <v>1</v>
      </c>
      <c r="F146" s="228" t="s">
        <v>150</v>
      </c>
      <c r="G146" s="225"/>
      <c r="H146" s="229">
        <v>0.12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131</v>
      </c>
      <c r="AU146" s="235" t="s">
        <v>83</v>
      </c>
      <c r="AV146" s="13" t="s">
        <v>83</v>
      </c>
      <c r="AW146" s="13" t="s">
        <v>32</v>
      </c>
      <c r="AX146" s="13" t="s">
        <v>76</v>
      </c>
      <c r="AY146" s="235" t="s">
        <v>121</v>
      </c>
    </row>
    <row r="147" spans="1:51" s="14" customFormat="1" ht="12">
      <c r="A147" s="14"/>
      <c r="B147" s="236"/>
      <c r="C147" s="237"/>
      <c r="D147" s="226" t="s">
        <v>131</v>
      </c>
      <c r="E147" s="238" t="s">
        <v>1</v>
      </c>
      <c r="F147" s="239" t="s">
        <v>135</v>
      </c>
      <c r="G147" s="237"/>
      <c r="H147" s="240">
        <v>0.624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131</v>
      </c>
      <c r="AU147" s="246" t="s">
        <v>83</v>
      </c>
      <c r="AV147" s="14" t="s">
        <v>136</v>
      </c>
      <c r="AW147" s="14" t="s">
        <v>32</v>
      </c>
      <c r="AX147" s="14" t="s">
        <v>76</v>
      </c>
      <c r="AY147" s="246" t="s">
        <v>121</v>
      </c>
    </row>
    <row r="148" spans="1:51" s="15" customFormat="1" ht="12">
      <c r="A148" s="15"/>
      <c r="B148" s="247"/>
      <c r="C148" s="248"/>
      <c r="D148" s="226" t="s">
        <v>131</v>
      </c>
      <c r="E148" s="249" t="s">
        <v>1</v>
      </c>
      <c r="F148" s="250" t="s">
        <v>137</v>
      </c>
      <c r="G148" s="248"/>
      <c r="H148" s="251">
        <v>0.624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7" t="s">
        <v>131</v>
      </c>
      <c r="AU148" s="257" t="s">
        <v>83</v>
      </c>
      <c r="AV148" s="15" t="s">
        <v>129</v>
      </c>
      <c r="AW148" s="15" t="s">
        <v>32</v>
      </c>
      <c r="AX148" s="15" t="s">
        <v>81</v>
      </c>
      <c r="AY148" s="257" t="s">
        <v>121</v>
      </c>
    </row>
    <row r="149" spans="1:65" s="2" customFormat="1" ht="24.15" customHeight="1">
      <c r="A149" s="38"/>
      <c r="B149" s="39"/>
      <c r="C149" s="211" t="s">
        <v>129</v>
      </c>
      <c r="D149" s="211" t="s">
        <v>124</v>
      </c>
      <c r="E149" s="212" t="s">
        <v>151</v>
      </c>
      <c r="F149" s="213" t="s">
        <v>152</v>
      </c>
      <c r="G149" s="214" t="s">
        <v>147</v>
      </c>
      <c r="H149" s="215">
        <v>0.624</v>
      </c>
      <c r="I149" s="216"/>
      <c r="J149" s="217">
        <f>ROUND(I149*H149,2)</f>
        <v>0</v>
      </c>
      <c r="K149" s="213" t="s">
        <v>128</v>
      </c>
      <c r="L149" s="44"/>
      <c r="M149" s="218" t="s">
        <v>1</v>
      </c>
      <c r="N149" s="219" t="s">
        <v>41</v>
      </c>
      <c r="O149" s="91"/>
      <c r="P149" s="220">
        <f>O149*H149</f>
        <v>0</v>
      </c>
      <c r="Q149" s="220">
        <v>0</v>
      </c>
      <c r="R149" s="220">
        <f>Q149*H149</f>
        <v>0</v>
      </c>
      <c r="S149" s="220">
        <v>0</v>
      </c>
      <c r="T149" s="22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2" t="s">
        <v>129</v>
      </c>
      <c r="AT149" s="222" t="s">
        <v>124</v>
      </c>
      <c r="AU149" s="222" t="s">
        <v>83</v>
      </c>
      <c r="AY149" s="17" t="s">
        <v>121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7" t="s">
        <v>81</v>
      </c>
      <c r="BK149" s="223">
        <f>ROUND(I149*H149,2)</f>
        <v>0</v>
      </c>
      <c r="BL149" s="17" t="s">
        <v>129</v>
      </c>
      <c r="BM149" s="222" t="s">
        <v>153</v>
      </c>
    </row>
    <row r="150" spans="1:65" s="2" customFormat="1" ht="33" customHeight="1">
      <c r="A150" s="38"/>
      <c r="B150" s="39"/>
      <c r="C150" s="211" t="s">
        <v>154</v>
      </c>
      <c r="D150" s="211" t="s">
        <v>124</v>
      </c>
      <c r="E150" s="212" t="s">
        <v>155</v>
      </c>
      <c r="F150" s="213" t="s">
        <v>156</v>
      </c>
      <c r="G150" s="214" t="s">
        <v>147</v>
      </c>
      <c r="H150" s="215">
        <v>0.624</v>
      </c>
      <c r="I150" s="216"/>
      <c r="J150" s="217">
        <f>ROUND(I150*H150,2)</f>
        <v>0</v>
      </c>
      <c r="K150" s="213" t="s">
        <v>128</v>
      </c>
      <c r="L150" s="44"/>
      <c r="M150" s="218" t="s">
        <v>1</v>
      </c>
      <c r="N150" s="219" t="s">
        <v>41</v>
      </c>
      <c r="O150" s="91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2" t="s">
        <v>129</v>
      </c>
      <c r="AT150" s="222" t="s">
        <v>124</v>
      </c>
      <c r="AU150" s="222" t="s">
        <v>83</v>
      </c>
      <c r="AY150" s="17" t="s">
        <v>121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7" t="s">
        <v>81</v>
      </c>
      <c r="BK150" s="223">
        <f>ROUND(I150*H150,2)</f>
        <v>0</v>
      </c>
      <c r="BL150" s="17" t="s">
        <v>129</v>
      </c>
      <c r="BM150" s="222" t="s">
        <v>157</v>
      </c>
    </row>
    <row r="151" spans="1:65" s="2" customFormat="1" ht="16.5" customHeight="1">
      <c r="A151" s="38"/>
      <c r="B151" s="39"/>
      <c r="C151" s="211" t="s">
        <v>122</v>
      </c>
      <c r="D151" s="211" t="s">
        <v>124</v>
      </c>
      <c r="E151" s="212" t="s">
        <v>158</v>
      </c>
      <c r="F151" s="213" t="s">
        <v>159</v>
      </c>
      <c r="G151" s="214" t="s">
        <v>127</v>
      </c>
      <c r="H151" s="215">
        <v>0.31</v>
      </c>
      <c r="I151" s="216"/>
      <c r="J151" s="217">
        <f>ROUND(I151*H151,2)</f>
        <v>0</v>
      </c>
      <c r="K151" s="213" t="s">
        <v>128</v>
      </c>
      <c r="L151" s="44"/>
      <c r="M151" s="218" t="s">
        <v>1</v>
      </c>
      <c r="N151" s="219" t="s">
        <v>41</v>
      </c>
      <c r="O151" s="91"/>
      <c r="P151" s="220">
        <f>O151*H151</f>
        <v>0</v>
      </c>
      <c r="Q151" s="220">
        <v>0.01607</v>
      </c>
      <c r="R151" s="220">
        <f>Q151*H151</f>
        <v>0.0049817</v>
      </c>
      <c r="S151" s="220">
        <v>0</v>
      </c>
      <c r="T151" s="22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2" t="s">
        <v>129</v>
      </c>
      <c r="AT151" s="222" t="s">
        <v>124</v>
      </c>
      <c r="AU151" s="222" t="s">
        <v>83</v>
      </c>
      <c r="AY151" s="17" t="s">
        <v>121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7" t="s">
        <v>81</v>
      </c>
      <c r="BK151" s="223">
        <f>ROUND(I151*H151,2)</f>
        <v>0</v>
      </c>
      <c r="BL151" s="17" t="s">
        <v>129</v>
      </c>
      <c r="BM151" s="222" t="s">
        <v>160</v>
      </c>
    </row>
    <row r="152" spans="1:51" s="13" customFormat="1" ht="12">
      <c r="A152" s="13"/>
      <c r="B152" s="224"/>
      <c r="C152" s="225"/>
      <c r="D152" s="226" t="s">
        <v>131</v>
      </c>
      <c r="E152" s="227" t="s">
        <v>1</v>
      </c>
      <c r="F152" s="228" t="s">
        <v>161</v>
      </c>
      <c r="G152" s="225"/>
      <c r="H152" s="229">
        <v>0.31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131</v>
      </c>
      <c r="AU152" s="235" t="s">
        <v>83</v>
      </c>
      <c r="AV152" s="13" t="s">
        <v>83</v>
      </c>
      <c r="AW152" s="13" t="s">
        <v>32</v>
      </c>
      <c r="AX152" s="13" t="s">
        <v>76</v>
      </c>
      <c r="AY152" s="235" t="s">
        <v>121</v>
      </c>
    </row>
    <row r="153" spans="1:51" s="14" customFormat="1" ht="12">
      <c r="A153" s="14"/>
      <c r="B153" s="236"/>
      <c r="C153" s="237"/>
      <c r="D153" s="226" t="s">
        <v>131</v>
      </c>
      <c r="E153" s="238" t="s">
        <v>1</v>
      </c>
      <c r="F153" s="239" t="s">
        <v>135</v>
      </c>
      <c r="G153" s="237"/>
      <c r="H153" s="240">
        <v>0.31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131</v>
      </c>
      <c r="AU153" s="246" t="s">
        <v>83</v>
      </c>
      <c r="AV153" s="14" t="s">
        <v>136</v>
      </c>
      <c r="AW153" s="14" t="s">
        <v>32</v>
      </c>
      <c r="AX153" s="14" t="s">
        <v>76</v>
      </c>
      <c r="AY153" s="246" t="s">
        <v>121</v>
      </c>
    </row>
    <row r="154" spans="1:51" s="15" customFormat="1" ht="12">
      <c r="A154" s="15"/>
      <c r="B154" s="247"/>
      <c r="C154" s="248"/>
      <c r="D154" s="226" t="s">
        <v>131</v>
      </c>
      <c r="E154" s="249" t="s">
        <v>1</v>
      </c>
      <c r="F154" s="250" t="s">
        <v>137</v>
      </c>
      <c r="G154" s="248"/>
      <c r="H154" s="251">
        <v>0.31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7" t="s">
        <v>131</v>
      </c>
      <c r="AU154" s="257" t="s">
        <v>83</v>
      </c>
      <c r="AV154" s="15" t="s">
        <v>129</v>
      </c>
      <c r="AW154" s="15" t="s">
        <v>32</v>
      </c>
      <c r="AX154" s="15" t="s">
        <v>81</v>
      </c>
      <c r="AY154" s="257" t="s">
        <v>121</v>
      </c>
    </row>
    <row r="155" spans="1:65" s="2" customFormat="1" ht="16.5" customHeight="1">
      <c r="A155" s="38"/>
      <c r="B155" s="39"/>
      <c r="C155" s="211" t="s">
        <v>162</v>
      </c>
      <c r="D155" s="211" t="s">
        <v>124</v>
      </c>
      <c r="E155" s="212" t="s">
        <v>163</v>
      </c>
      <c r="F155" s="213" t="s">
        <v>164</v>
      </c>
      <c r="G155" s="214" t="s">
        <v>127</v>
      </c>
      <c r="H155" s="215">
        <v>0.31</v>
      </c>
      <c r="I155" s="216"/>
      <c r="J155" s="217">
        <f>ROUND(I155*H155,2)</f>
        <v>0</v>
      </c>
      <c r="K155" s="213" t="s">
        <v>128</v>
      </c>
      <c r="L155" s="44"/>
      <c r="M155" s="218" t="s">
        <v>1</v>
      </c>
      <c r="N155" s="219" t="s">
        <v>41</v>
      </c>
      <c r="O155" s="91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2" t="s">
        <v>129</v>
      </c>
      <c r="AT155" s="222" t="s">
        <v>124</v>
      </c>
      <c r="AU155" s="222" t="s">
        <v>83</v>
      </c>
      <c r="AY155" s="17" t="s">
        <v>121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7" t="s">
        <v>81</v>
      </c>
      <c r="BK155" s="223">
        <f>ROUND(I155*H155,2)</f>
        <v>0</v>
      </c>
      <c r="BL155" s="17" t="s">
        <v>129</v>
      </c>
      <c r="BM155" s="222" t="s">
        <v>165</v>
      </c>
    </row>
    <row r="156" spans="1:65" s="2" customFormat="1" ht="16.5" customHeight="1">
      <c r="A156" s="38"/>
      <c r="B156" s="39"/>
      <c r="C156" s="211" t="s">
        <v>166</v>
      </c>
      <c r="D156" s="211" t="s">
        <v>124</v>
      </c>
      <c r="E156" s="212" t="s">
        <v>167</v>
      </c>
      <c r="F156" s="213" t="s">
        <v>168</v>
      </c>
      <c r="G156" s="214" t="s">
        <v>169</v>
      </c>
      <c r="H156" s="215">
        <v>0.038</v>
      </c>
      <c r="I156" s="216"/>
      <c r="J156" s="217">
        <f>ROUND(I156*H156,2)</f>
        <v>0</v>
      </c>
      <c r="K156" s="213" t="s">
        <v>128</v>
      </c>
      <c r="L156" s="44"/>
      <c r="M156" s="218" t="s">
        <v>1</v>
      </c>
      <c r="N156" s="219" t="s">
        <v>41</v>
      </c>
      <c r="O156" s="91"/>
      <c r="P156" s="220">
        <f>O156*H156</f>
        <v>0</v>
      </c>
      <c r="Q156" s="220">
        <v>1.06277</v>
      </c>
      <c r="R156" s="220">
        <f>Q156*H156</f>
        <v>0.04038526</v>
      </c>
      <c r="S156" s="220">
        <v>0</v>
      </c>
      <c r="T156" s="22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2" t="s">
        <v>129</v>
      </c>
      <c r="AT156" s="222" t="s">
        <v>124</v>
      </c>
      <c r="AU156" s="222" t="s">
        <v>83</v>
      </c>
      <c r="AY156" s="17" t="s">
        <v>121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7" t="s">
        <v>81</v>
      </c>
      <c r="BK156" s="223">
        <f>ROUND(I156*H156,2)</f>
        <v>0</v>
      </c>
      <c r="BL156" s="17" t="s">
        <v>129</v>
      </c>
      <c r="BM156" s="222" t="s">
        <v>170</v>
      </c>
    </row>
    <row r="157" spans="1:51" s="13" customFormat="1" ht="12">
      <c r="A157" s="13"/>
      <c r="B157" s="224"/>
      <c r="C157" s="225"/>
      <c r="D157" s="226" t="s">
        <v>131</v>
      </c>
      <c r="E157" s="227" t="s">
        <v>1</v>
      </c>
      <c r="F157" s="228" t="s">
        <v>171</v>
      </c>
      <c r="G157" s="225"/>
      <c r="H157" s="229">
        <v>0.031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131</v>
      </c>
      <c r="AU157" s="235" t="s">
        <v>83</v>
      </c>
      <c r="AV157" s="13" t="s">
        <v>83</v>
      </c>
      <c r="AW157" s="13" t="s">
        <v>32</v>
      </c>
      <c r="AX157" s="13" t="s">
        <v>76</v>
      </c>
      <c r="AY157" s="235" t="s">
        <v>121</v>
      </c>
    </row>
    <row r="158" spans="1:51" s="13" customFormat="1" ht="12">
      <c r="A158" s="13"/>
      <c r="B158" s="224"/>
      <c r="C158" s="225"/>
      <c r="D158" s="226" t="s">
        <v>131</v>
      </c>
      <c r="E158" s="227" t="s">
        <v>1</v>
      </c>
      <c r="F158" s="228" t="s">
        <v>172</v>
      </c>
      <c r="G158" s="225"/>
      <c r="H158" s="229">
        <v>0.007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131</v>
      </c>
      <c r="AU158" s="235" t="s">
        <v>83</v>
      </c>
      <c r="AV158" s="13" t="s">
        <v>83</v>
      </c>
      <c r="AW158" s="13" t="s">
        <v>32</v>
      </c>
      <c r="AX158" s="13" t="s">
        <v>76</v>
      </c>
      <c r="AY158" s="235" t="s">
        <v>121</v>
      </c>
    </row>
    <row r="159" spans="1:51" s="14" customFormat="1" ht="12">
      <c r="A159" s="14"/>
      <c r="B159" s="236"/>
      <c r="C159" s="237"/>
      <c r="D159" s="226" t="s">
        <v>131</v>
      </c>
      <c r="E159" s="238" t="s">
        <v>1</v>
      </c>
      <c r="F159" s="239" t="s">
        <v>135</v>
      </c>
      <c r="G159" s="237"/>
      <c r="H159" s="240">
        <v>0.038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131</v>
      </c>
      <c r="AU159" s="246" t="s">
        <v>83</v>
      </c>
      <c r="AV159" s="14" t="s">
        <v>136</v>
      </c>
      <c r="AW159" s="14" t="s">
        <v>32</v>
      </c>
      <c r="AX159" s="14" t="s">
        <v>76</v>
      </c>
      <c r="AY159" s="246" t="s">
        <v>121</v>
      </c>
    </row>
    <row r="160" spans="1:51" s="15" customFormat="1" ht="12">
      <c r="A160" s="15"/>
      <c r="B160" s="247"/>
      <c r="C160" s="248"/>
      <c r="D160" s="226" t="s">
        <v>131</v>
      </c>
      <c r="E160" s="249" t="s">
        <v>1</v>
      </c>
      <c r="F160" s="250" t="s">
        <v>137</v>
      </c>
      <c r="G160" s="248"/>
      <c r="H160" s="251">
        <v>0.038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7" t="s">
        <v>131</v>
      </c>
      <c r="AU160" s="257" t="s">
        <v>83</v>
      </c>
      <c r="AV160" s="15" t="s">
        <v>129</v>
      </c>
      <c r="AW160" s="15" t="s">
        <v>32</v>
      </c>
      <c r="AX160" s="15" t="s">
        <v>81</v>
      </c>
      <c r="AY160" s="257" t="s">
        <v>121</v>
      </c>
    </row>
    <row r="161" spans="1:65" s="2" customFormat="1" ht="24.15" customHeight="1">
      <c r="A161" s="38"/>
      <c r="B161" s="39"/>
      <c r="C161" s="211" t="s">
        <v>173</v>
      </c>
      <c r="D161" s="211" t="s">
        <v>124</v>
      </c>
      <c r="E161" s="212" t="s">
        <v>174</v>
      </c>
      <c r="F161" s="213" t="s">
        <v>175</v>
      </c>
      <c r="G161" s="214" t="s">
        <v>127</v>
      </c>
      <c r="H161" s="215">
        <v>73.8</v>
      </c>
      <c r="I161" s="216"/>
      <c r="J161" s="217">
        <f>ROUND(I161*H161,2)</f>
        <v>0</v>
      </c>
      <c r="K161" s="213" t="s">
        <v>128</v>
      </c>
      <c r="L161" s="44"/>
      <c r="M161" s="218" t="s">
        <v>1</v>
      </c>
      <c r="N161" s="219" t="s">
        <v>41</v>
      </c>
      <c r="O161" s="91"/>
      <c r="P161" s="220">
        <f>O161*H161</f>
        <v>0</v>
      </c>
      <c r="Q161" s="220">
        <v>0.0102</v>
      </c>
      <c r="R161" s="220">
        <f>Q161*H161</f>
        <v>0.75276</v>
      </c>
      <c r="S161" s="220">
        <v>0</v>
      </c>
      <c r="T161" s="22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2" t="s">
        <v>129</v>
      </c>
      <c r="AT161" s="222" t="s">
        <v>124</v>
      </c>
      <c r="AU161" s="222" t="s">
        <v>83</v>
      </c>
      <c r="AY161" s="17" t="s">
        <v>121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7" t="s">
        <v>81</v>
      </c>
      <c r="BK161" s="223">
        <f>ROUND(I161*H161,2)</f>
        <v>0</v>
      </c>
      <c r="BL161" s="17" t="s">
        <v>129</v>
      </c>
      <c r="BM161" s="222" t="s">
        <v>176</v>
      </c>
    </row>
    <row r="162" spans="1:51" s="13" customFormat="1" ht="12">
      <c r="A162" s="13"/>
      <c r="B162" s="224"/>
      <c r="C162" s="225"/>
      <c r="D162" s="226" t="s">
        <v>131</v>
      </c>
      <c r="E162" s="227" t="s">
        <v>1</v>
      </c>
      <c r="F162" s="228" t="s">
        <v>177</v>
      </c>
      <c r="G162" s="225"/>
      <c r="H162" s="229">
        <v>63.4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131</v>
      </c>
      <c r="AU162" s="235" t="s">
        <v>83</v>
      </c>
      <c r="AV162" s="13" t="s">
        <v>83</v>
      </c>
      <c r="AW162" s="13" t="s">
        <v>32</v>
      </c>
      <c r="AX162" s="13" t="s">
        <v>76</v>
      </c>
      <c r="AY162" s="235" t="s">
        <v>121</v>
      </c>
    </row>
    <row r="163" spans="1:51" s="13" customFormat="1" ht="12">
      <c r="A163" s="13"/>
      <c r="B163" s="224"/>
      <c r="C163" s="225"/>
      <c r="D163" s="226" t="s">
        <v>131</v>
      </c>
      <c r="E163" s="227" t="s">
        <v>1</v>
      </c>
      <c r="F163" s="228" t="s">
        <v>178</v>
      </c>
      <c r="G163" s="225"/>
      <c r="H163" s="229">
        <v>8.4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131</v>
      </c>
      <c r="AU163" s="235" t="s">
        <v>83</v>
      </c>
      <c r="AV163" s="13" t="s">
        <v>83</v>
      </c>
      <c r="AW163" s="13" t="s">
        <v>32</v>
      </c>
      <c r="AX163" s="13" t="s">
        <v>76</v>
      </c>
      <c r="AY163" s="235" t="s">
        <v>121</v>
      </c>
    </row>
    <row r="164" spans="1:51" s="13" customFormat="1" ht="12">
      <c r="A164" s="13"/>
      <c r="B164" s="224"/>
      <c r="C164" s="225"/>
      <c r="D164" s="226" t="s">
        <v>131</v>
      </c>
      <c r="E164" s="227" t="s">
        <v>1</v>
      </c>
      <c r="F164" s="228" t="s">
        <v>179</v>
      </c>
      <c r="G164" s="225"/>
      <c r="H164" s="229">
        <v>2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131</v>
      </c>
      <c r="AU164" s="235" t="s">
        <v>83</v>
      </c>
      <c r="AV164" s="13" t="s">
        <v>83</v>
      </c>
      <c r="AW164" s="13" t="s">
        <v>32</v>
      </c>
      <c r="AX164" s="13" t="s">
        <v>76</v>
      </c>
      <c r="AY164" s="235" t="s">
        <v>121</v>
      </c>
    </row>
    <row r="165" spans="1:51" s="14" customFormat="1" ht="12">
      <c r="A165" s="14"/>
      <c r="B165" s="236"/>
      <c r="C165" s="237"/>
      <c r="D165" s="226" t="s">
        <v>131</v>
      </c>
      <c r="E165" s="238" t="s">
        <v>1</v>
      </c>
      <c r="F165" s="239" t="s">
        <v>135</v>
      </c>
      <c r="G165" s="237"/>
      <c r="H165" s="240">
        <v>73.8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131</v>
      </c>
      <c r="AU165" s="246" t="s">
        <v>83</v>
      </c>
      <c r="AV165" s="14" t="s">
        <v>136</v>
      </c>
      <c r="AW165" s="14" t="s">
        <v>32</v>
      </c>
      <c r="AX165" s="14" t="s">
        <v>76</v>
      </c>
      <c r="AY165" s="246" t="s">
        <v>121</v>
      </c>
    </row>
    <row r="166" spans="1:51" s="15" customFormat="1" ht="12">
      <c r="A166" s="15"/>
      <c r="B166" s="247"/>
      <c r="C166" s="248"/>
      <c r="D166" s="226" t="s">
        <v>131</v>
      </c>
      <c r="E166" s="249" t="s">
        <v>1</v>
      </c>
      <c r="F166" s="250" t="s">
        <v>137</v>
      </c>
      <c r="G166" s="248"/>
      <c r="H166" s="251">
        <v>73.8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7" t="s">
        <v>131</v>
      </c>
      <c r="AU166" s="257" t="s">
        <v>83</v>
      </c>
      <c r="AV166" s="15" t="s">
        <v>129</v>
      </c>
      <c r="AW166" s="15" t="s">
        <v>32</v>
      </c>
      <c r="AX166" s="15" t="s">
        <v>81</v>
      </c>
      <c r="AY166" s="257" t="s">
        <v>121</v>
      </c>
    </row>
    <row r="167" spans="1:65" s="2" customFormat="1" ht="16.5" customHeight="1">
      <c r="A167" s="38"/>
      <c r="B167" s="39"/>
      <c r="C167" s="211" t="s">
        <v>180</v>
      </c>
      <c r="D167" s="211" t="s">
        <v>124</v>
      </c>
      <c r="E167" s="212" t="s">
        <v>181</v>
      </c>
      <c r="F167" s="213" t="s">
        <v>182</v>
      </c>
      <c r="G167" s="214" t="s">
        <v>127</v>
      </c>
      <c r="H167" s="215">
        <v>10.4</v>
      </c>
      <c r="I167" s="216"/>
      <c r="J167" s="217">
        <f>ROUND(I167*H167,2)</f>
        <v>0</v>
      </c>
      <c r="K167" s="213" t="s">
        <v>128</v>
      </c>
      <c r="L167" s="44"/>
      <c r="M167" s="218" t="s">
        <v>1</v>
      </c>
      <c r="N167" s="219" t="s">
        <v>41</v>
      </c>
      <c r="O167" s="91"/>
      <c r="P167" s="220">
        <f>O167*H167</f>
        <v>0</v>
      </c>
      <c r="Q167" s="220">
        <v>0.00013</v>
      </c>
      <c r="R167" s="220">
        <f>Q167*H167</f>
        <v>0.001352</v>
      </c>
      <c r="S167" s="220">
        <v>0</v>
      </c>
      <c r="T167" s="22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2" t="s">
        <v>129</v>
      </c>
      <c r="AT167" s="222" t="s">
        <v>124</v>
      </c>
      <c r="AU167" s="222" t="s">
        <v>83</v>
      </c>
      <c r="AY167" s="17" t="s">
        <v>121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7" t="s">
        <v>81</v>
      </c>
      <c r="BK167" s="223">
        <f>ROUND(I167*H167,2)</f>
        <v>0</v>
      </c>
      <c r="BL167" s="17" t="s">
        <v>129</v>
      </c>
      <c r="BM167" s="222" t="s">
        <v>183</v>
      </c>
    </row>
    <row r="168" spans="1:51" s="13" customFormat="1" ht="12">
      <c r="A168" s="13"/>
      <c r="B168" s="224"/>
      <c r="C168" s="225"/>
      <c r="D168" s="226" t="s">
        <v>131</v>
      </c>
      <c r="E168" s="227" t="s">
        <v>1</v>
      </c>
      <c r="F168" s="228" t="s">
        <v>178</v>
      </c>
      <c r="G168" s="225"/>
      <c r="H168" s="229">
        <v>8.4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131</v>
      </c>
      <c r="AU168" s="235" t="s">
        <v>83</v>
      </c>
      <c r="AV168" s="13" t="s">
        <v>83</v>
      </c>
      <c r="AW168" s="13" t="s">
        <v>32</v>
      </c>
      <c r="AX168" s="13" t="s">
        <v>76</v>
      </c>
      <c r="AY168" s="235" t="s">
        <v>121</v>
      </c>
    </row>
    <row r="169" spans="1:51" s="13" customFormat="1" ht="12">
      <c r="A169" s="13"/>
      <c r="B169" s="224"/>
      <c r="C169" s="225"/>
      <c r="D169" s="226" t="s">
        <v>131</v>
      </c>
      <c r="E169" s="227" t="s">
        <v>1</v>
      </c>
      <c r="F169" s="228" t="s">
        <v>179</v>
      </c>
      <c r="G169" s="225"/>
      <c r="H169" s="229">
        <v>2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131</v>
      </c>
      <c r="AU169" s="235" t="s">
        <v>83</v>
      </c>
      <c r="AV169" s="13" t="s">
        <v>83</v>
      </c>
      <c r="AW169" s="13" t="s">
        <v>32</v>
      </c>
      <c r="AX169" s="13" t="s">
        <v>76</v>
      </c>
      <c r="AY169" s="235" t="s">
        <v>121</v>
      </c>
    </row>
    <row r="170" spans="1:51" s="14" customFormat="1" ht="12">
      <c r="A170" s="14"/>
      <c r="B170" s="236"/>
      <c r="C170" s="237"/>
      <c r="D170" s="226" t="s">
        <v>131</v>
      </c>
      <c r="E170" s="238" t="s">
        <v>1</v>
      </c>
      <c r="F170" s="239" t="s">
        <v>135</v>
      </c>
      <c r="G170" s="237"/>
      <c r="H170" s="240">
        <v>10.4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131</v>
      </c>
      <c r="AU170" s="246" t="s">
        <v>83</v>
      </c>
      <c r="AV170" s="14" t="s">
        <v>136</v>
      </c>
      <c r="AW170" s="14" t="s">
        <v>32</v>
      </c>
      <c r="AX170" s="14" t="s">
        <v>76</v>
      </c>
      <c r="AY170" s="246" t="s">
        <v>121</v>
      </c>
    </row>
    <row r="171" spans="1:51" s="15" customFormat="1" ht="12">
      <c r="A171" s="15"/>
      <c r="B171" s="247"/>
      <c r="C171" s="248"/>
      <c r="D171" s="226" t="s">
        <v>131</v>
      </c>
      <c r="E171" s="249" t="s">
        <v>1</v>
      </c>
      <c r="F171" s="250" t="s">
        <v>137</v>
      </c>
      <c r="G171" s="248"/>
      <c r="H171" s="251">
        <v>10.4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7" t="s">
        <v>131</v>
      </c>
      <c r="AU171" s="257" t="s">
        <v>83</v>
      </c>
      <c r="AV171" s="15" t="s">
        <v>129</v>
      </c>
      <c r="AW171" s="15" t="s">
        <v>32</v>
      </c>
      <c r="AX171" s="15" t="s">
        <v>81</v>
      </c>
      <c r="AY171" s="257" t="s">
        <v>121</v>
      </c>
    </row>
    <row r="172" spans="1:65" s="2" customFormat="1" ht="16.5" customHeight="1">
      <c r="A172" s="38"/>
      <c r="B172" s="39"/>
      <c r="C172" s="211" t="s">
        <v>184</v>
      </c>
      <c r="D172" s="211" t="s">
        <v>124</v>
      </c>
      <c r="E172" s="212" t="s">
        <v>185</v>
      </c>
      <c r="F172" s="213" t="s">
        <v>186</v>
      </c>
      <c r="G172" s="214" t="s">
        <v>127</v>
      </c>
      <c r="H172" s="215">
        <v>10.4</v>
      </c>
      <c r="I172" s="216"/>
      <c r="J172" s="217">
        <f>ROUND(I172*H172,2)</f>
        <v>0</v>
      </c>
      <c r="K172" s="213" t="s">
        <v>128</v>
      </c>
      <c r="L172" s="44"/>
      <c r="M172" s="218" t="s">
        <v>1</v>
      </c>
      <c r="N172" s="219" t="s">
        <v>41</v>
      </c>
      <c r="O172" s="91"/>
      <c r="P172" s="220">
        <f>O172*H172</f>
        <v>0</v>
      </c>
      <c r="Q172" s="220">
        <v>0.00022</v>
      </c>
      <c r="R172" s="220">
        <f>Q172*H172</f>
        <v>0.002288</v>
      </c>
      <c r="S172" s="220">
        <v>0</v>
      </c>
      <c r="T172" s="22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2" t="s">
        <v>129</v>
      </c>
      <c r="AT172" s="222" t="s">
        <v>124</v>
      </c>
      <c r="AU172" s="222" t="s">
        <v>83</v>
      </c>
      <c r="AY172" s="17" t="s">
        <v>121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7" t="s">
        <v>81</v>
      </c>
      <c r="BK172" s="223">
        <f>ROUND(I172*H172,2)</f>
        <v>0</v>
      </c>
      <c r="BL172" s="17" t="s">
        <v>129</v>
      </c>
      <c r="BM172" s="222" t="s">
        <v>187</v>
      </c>
    </row>
    <row r="173" spans="1:51" s="13" customFormat="1" ht="12">
      <c r="A173" s="13"/>
      <c r="B173" s="224"/>
      <c r="C173" s="225"/>
      <c r="D173" s="226" t="s">
        <v>131</v>
      </c>
      <c r="E173" s="227" t="s">
        <v>1</v>
      </c>
      <c r="F173" s="228" t="s">
        <v>178</v>
      </c>
      <c r="G173" s="225"/>
      <c r="H173" s="229">
        <v>8.4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131</v>
      </c>
      <c r="AU173" s="235" t="s">
        <v>83</v>
      </c>
      <c r="AV173" s="13" t="s">
        <v>83</v>
      </c>
      <c r="AW173" s="13" t="s">
        <v>32</v>
      </c>
      <c r="AX173" s="13" t="s">
        <v>76</v>
      </c>
      <c r="AY173" s="235" t="s">
        <v>121</v>
      </c>
    </row>
    <row r="174" spans="1:51" s="13" customFormat="1" ht="12">
      <c r="A174" s="13"/>
      <c r="B174" s="224"/>
      <c r="C174" s="225"/>
      <c r="D174" s="226" t="s">
        <v>131</v>
      </c>
      <c r="E174" s="227" t="s">
        <v>1</v>
      </c>
      <c r="F174" s="228" t="s">
        <v>179</v>
      </c>
      <c r="G174" s="225"/>
      <c r="H174" s="229">
        <v>2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131</v>
      </c>
      <c r="AU174" s="235" t="s">
        <v>83</v>
      </c>
      <c r="AV174" s="13" t="s">
        <v>83</v>
      </c>
      <c r="AW174" s="13" t="s">
        <v>32</v>
      </c>
      <c r="AX174" s="13" t="s">
        <v>76</v>
      </c>
      <c r="AY174" s="235" t="s">
        <v>121</v>
      </c>
    </row>
    <row r="175" spans="1:51" s="14" customFormat="1" ht="12">
      <c r="A175" s="14"/>
      <c r="B175" s="236"/>
      <c r="C175" s="237"/>
      <c r="D175" s="226" t="s">
        <v>131</v>
      </c>
      <c r="E175" s="238" t="s">
        <v>1</v>
      </c>
      <c r="F175" s="239" t="s">
        <v>135</v>
      </c>
      <c r="G175" s="237"/>
      <c r="H175" s="240">
        <v>10.4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131</v>
      </c>
      <c r="AU175" s="246" t="s">
        <v>83</v>
      </c>
      <c r="AV175" s="14" t="s">
        <v>136</v>
      </c>
      <c r="AW175" s="14" t="s">
        <v>32</v>
      </c>
      <c r="AX175" s="14" t="s">
        <v>76</v>
      </c>
      <c r="AY175" s="246" t="s">
        <v>121</v>
      </c>
    </row>
    <row r="176" spans="1:51" s="15" customFormat="1" ht="12">
      <c r="A176" s="15"/>
      <c r="B176" s="247"/>
      <c r="C176" s="248"/>
      <c r="D176" s="226" t="s">
        <v>131</v>
      </c>
      <c r="E176" s="249" t="s">
        <v>1</v>
      </c>
      <c r="F176" s="250" t="s">
        <v>137</v>
      </c>
      <c r="G176" s="248"/>
      <c r="H176" s="251">
        <v>10.4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7" t="s">
        <v>131</v>
      </c>
      <c r="AU176" s="257" t="s">
        <v>83</v>
      </c>
      <c r="AV176" s="15" t="s">
        <v>129</v>
      </c>
      <c r="AW176" s="15" t="s">
        <v>32</v>
      </c>
      <c r="AX176" s="15" t="s">
        <v>81</v>
      </c>
      <c r="AY176" s="257" t="s">
        <v>121</v>
      </c>
    </row>
    <row r="177" spans="1:65" s="2" customFormat="1" ht="24.15" customHeight="1">
      <c r="A177" s="38"/>
      <c r="B177" s="39"/>
      <c r="C177" s="211" t="s">
        <v>8</v>
      </c>
      <c r="D177" s="211" t="s">
        <v>124</v>
      </c>
      <c r="E177" s="212" t="s">
        <v>188</v>
      </c>
      <c r="F177" s="213" t="s">
        <v>189</v>
      </c>
      <c r="G177" s="214" t="s">
        <v>190</v>
      </c>
      <c r="H177" s="215">
        <v>8.05</v>
      </c>
      <c r="I177" s="216"/>
      <c r="J177" s="217">
        <f>ROUND(I177*H177,2)</f>
        <v>0</v>
      </c>
      <c r="K177" s="213" t="s">
        <v>128</v>
      </c>
      <c r="L177" s="44"/>
      <c r="M177" s="218" t="s">
        <v>1</v>
      </c>
      <c r="N177" s="219" t="s">
        <v>41</v>
      </c>
      <c r="O177" s="91"/>
      <c r="P177" s="220">
        <f>O177*H177</f>
        <v>0</v>
      </c>
      <c r="Q177" s="220">
        <v>2E-05</v>
      </c>
      <c r="R177" s="220">
        <f>Q177*H177</f>
        <v>0.00016100000000000004</v>
      </c>
      <c r="S177" s="220">
        <v>0</v>
      </c>
      <c r="T177" s="22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2" t="s">
        <v>129</v>
      </c>
      <c r="AT177" s="222" t="s">
        <v>124</v>
      </c>
      <c r="AU177" s="222" t="s">
        <v>83</v>
      </c>
      <c r="AY177" s="17" t="s">
        <v>121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7" t="s">
        <v>81</v>
      </c>
      <c r="BK177" s="223">
        <f>ROUND(I177*H177,2)</f>
        <v>0</v>
      </c>
      <c r="BL177" s="17" t="s">
        <v>129</v>
      </c>
      <c r="BM177" s="222" t="s">
        <v>191</v>
      </c>
    </row>
    <row r="178" spans="1:51" s="13" customFormat="1" ht="12">
      <c r="A178" s="13"/>
      <c r="B178" s="224"/>
      <c r="C178" s="225"/>
      <c r="D178" s="226" t="s">
        <v>131</v>
      </c>
      <c r="E178" s="227" t="s">
        <v>1</v>
      </c>
      <c r="F178" s="228" t="s">
        <v>192</v>
      </c>
      <c r="G178" s="225"/>
      <c r="H178" s="229">
        <v>8.05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131</v>
      </c>
      <c r="AU178" s="235" t="s">
        <v>83</v>
      </c>
      <c r="AV178" s="13" t="s">
        <v>83</v>
      </c>
      <c r="AW178" s="13" t="s">
        <v>32</v>
      </c>
      <c r="AX178" s="13" t="s">
        <v>76</v>
      </c>
      <c r="AY178" s="235" t="s">
        <v>121</v>
      </c>
    </row>
    <row r="179" spans="1:51" s="14" customFormat="1" ht="12">
      <c r="A179" s="14"/>
      <c r="B179" s="236"/>
      <c r="C179" s="237"/>
      <c r="D179" s="226" t="s">
        <v>131</v>
      </c>
      <c r="E179" s="238" t="s">
        <v>1</v>
      </c>
      <c r="F179" s="239" t="s">
        <v>135</v>
      </c>
      <c r="G179" s="237"/>
      <c r="H179" s="240">
        <v>8.05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131</v>
      </c>
      <c r="AU179" s="246" t="s">
        <v>83</v>
      </c>
      <c r="AV179" s="14" t="s">
        <v>136</v>
      </c>
      <c r="AW179" s="14" t="s">
        <v>32</v>
      </c>
      <c r="AX179" s="14" t="s">
        <v>76</v>
      </c>
      <c r="AY179" s="246" t="s">
        <v>121</v>
      </c>
    </row>
    <row r="180" spans="1:51" s="15" customFormat="1" ht="12">
      <c r="A180" s="15"/>
      <c r="B180" s="247"/>
      <c r="C180" s="248"/>
      <c r="D180" s="226" t="s">
        <v>131</v>
      </c>
      <c r="E180" s="249" t="s">
        <v>1</v>
      </c>
      <c r="F180" s="250" t="s">
        <v>137</v>
      </c>
      <c r="G180" s="248"/>
      <c r="H180" s="251">
        <v>8.05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7" t="s">
        <v>131</v>
      </c>
      <c r="AU180" s="257" t="s">
        <v>83</v>
      </c>
      <c r="AV180" s="15" t="s">
        <v>129</v>
      </c>
      <c r="AW180" s="15" t="s">
        <v>32</v>
      </c>
      <c r="AX180" s="15" t="s">
        <v>81</v>
      </c>
      <c r="AY180" s="257" t="s">
        <v>121</v>
      </c>
    </row>
    <row r="181" spans="1:63" s="12" customFormat="1" ht="22.8" customHeight="1">
      <c r="A181" s="12"/>
      <c r="B181" s="195"/>
      <c r="C181" s="196"/>
      <c r="D181" s="197" t="s">
        <v>75</v>
      </c>
      <c r="E181" s="209" t="s">
        <v>173</v>
      </c>
      <c r="F181" s="209" t="s">
        <v>193</v>
      </c>
      <c r="G181" s="196"/>
      <c r="H181" s="196"/>
      <c r="I181" s="199"/>
      <c r="J181" s="210">
        <f>BK181</f>
        <v>0</v>
      </c>
      <c r="K181" s="196"/>
      <c r="L181" s="201"/>
      <c r="M181" s="202"/>
      <c r="N181" s="203"/>
      <c r="O181" s="203"/>
      <c r="P181" s="204">
        <f>SUM(P182:P198)</f>
        <v>0</v>
      </c>
      <c r="Q181" s="203"/>
      <c r="R181" s="204">
        <f>SUM(R182:R198)</f>
        <v>0.012359</v>
      </c>
      <c r="S181" s="203"/>
      <c r="T181" s="205">
        <f>SUM(T182:T198)</f>
        <v>0.15210500000000002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6" t="s">
        <v>81</v>
      </c>
      <c r="AT181" s="207" t="s">
        <v>75</v>
      </c>
      <c r="AU181" s="207" t="s">
        <v>81</v>
      </c>
      <c r="AY181" s="206" t="s">
        <v>121</v>
      </c>
      <c r="BK181" s="208">
        <f>SUM(BK182:BK198)</f>
        <v>0</v>
      </c>
    </row>
    <row r="182" spans="1:65" s="2" customFormat="1" ht="33" customHeight="1">
      <c r="A182" s="38"/>
      <c r="B182" s="39"/>
      <c r="C182" s="211" t="s">
        <v>194</v>
      </c>
      <c r="D182" s="211" t="s">
        <v>124</v>
      </c>
      <c r="E182" s="212" t="s">
        <v>195</v>
      </c>
      <c r="F182" s="213" t="s">
        <v>196</v>
      </c>
      <c r="G182" s="214" t="s">
        <v>127</v>
      </c>
      <c r="H182" s="215">
        <v>72.7</v>
      </c>
      <c r="I182" s="216"/>
      <c r="J182" s="217">
        <f>ROUND(I182*H182,2)</f>
        <v>0</v>
      </c>
      <c r="K182" s="213" t="s">
        <v>128</v>
      </c>
      <c r="L182" s="44"/>
      <c r="M182" s="218" t="s">
        <v>1</v>
      </c>
      <c r="N182" s="219" t="s">
        <v>41</v>
      </c>
      <c r="O182" s="91"/>
      <c r="P182" s="220">
        <f>O182*H182</f>
        <v>0</v>
      </c>
      <c r="Q182" s="220">
        <v>0.00013</v>
      </c>
      <c r="R182" s="220">
        <f>Q182*H182</f>
        <v>0.009451</v>
      </c>
      <c r="S182" s="220">
        <v>0</v>
      </c>
      <c r="T182" s="22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2" t="s">
        <v>129</v>
      </c>
      <c r="AT182" s="222" t="s">
        <v>124</v>
      </c>
      <c r="AU182" s="222" t="s">
        <v>83</v>
      </c>
      <c r="AY182" s="17" t="s">
        <v>121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7" t="s">
        <v>81</v>
      </c>
      <c r="BK182" s="223">
        <f>ROUND(I182*H182,2)</f>
        <v>0</v>
      </c>
      <c r="BL182" s="17" t="s">
        <v>129</v>
      </c>
      <c r="BM182" s="222" t="s">
        <v>197</v>
      </c>
    </row>
    <row r="183" spans="1:65" s="2" customFormat="1" ht="24.15" customHeight="1">
      <c r="A183" s="38"/>
      <c r="B183" s="39"/>
      <c r="C183" s="211" t="s">
        <v>198</v>
      </c>
      <c r="D183" s="211" t="s">
        <v>124</v>
      </c>
      <c r="E183" s="212" t="s">
        <v>199</v>
      </c>
      <c r="F183" s="213" t="s">
        <v>200</v>
      </c>
      <c r="G183" s="214" t="s">
        <v>127</v>
      </c>
      <c r="H183" s="215">
        <v>72.7</v>
      </c>
      <c r="I183" s="216"/>
      <c r="J183" s="217">
        <f>ROUND(I183*H183,2)</f>
        <v>0</v>
      </c>
      <c r="K183" s="213" t="s">
        <v>128</v>
      </c>
      <c r="L183" s="44"/>
      <c r="M183" s="218" t="s">
        <v>1</v>
      </c>
      <c r="N183" s="219" t="s">
        <v>41</v>
      </c>
      <c r="O183" s="91"/>
      <c r="P183" s="220">
        <f>O183*H183</f>
        <v>0</v>
      </c>
      <c r="Q183" s="220">
        <v>4E-05</v>
      </c>
      <c r="R183" s="220">
        <f>Q183*H183</f>
        <v>0.0029080000000000004</v>
      </c>
      <c r="S183" s="220">
        <v>0</v>
      </c>
      <c r="T183" s="22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2" t="s">
        <v>129</v>
      </c>
      <c r="AT183" s="222" t="s">
        <v>124</v>
      </c>
      <c r="AU183" s="222" t="s">
        <v>83</v>
      </c>
      <c r="AY183" s="17" t="s">
        <v>121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7" t="s">
        <v>81</v>
      </c>
      <c r="BK183" s="223">
        <f>ROUND(I183*H183,2)</f>
        <v>0</v>
      </c>
      <c r="BL183" s="17" t="s">
        <v>129</v>
      </c>
      <c r="BM183" s="222" t="s">
        <v>201</v>
      </c>
    </row>
    <row r="184" spans="1:51" s="13" customFormat="1" ht="12">
      <c r="A184" s="13"/>
      <c r="B184" s="224"/>
      <c r="C184" s="225"/>
      <c r="D184" s="226" t="s">
        <v>131</v>
      </c>
      <c r="E184" s="227" t="s">
        <v>1</v>
      </c>
      <c r="F184" s="228" t="s">
        <v>202</v>
      </c>
      <c r="G184" s="225"/>
      <c r="H184" s="229">
        <v>72.7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131</v>
      </c>
      <c r="AU184" s="235" t="s">
        <v>83</v>
      </c>
      <c r="AV184" s="13" t="s">
        <v>83</v>
      </c>
      <c r="AW184" s="13" t="s">
        <v>32</v>
      </c>
      <c r="AX184" s="13" t="s">
        <v>76</v>
      </c>
      <c r="AY184" s="235" t="s">
        <v>121</v>
      </c>
    </row>
    <row r="185" spans="1:51" s="14" customFormat="1" ht="12">
      <c r="A185" s="14"/>
      <c r="B185" s="236"/>
      <c r="C185" s="237"/>
      <c r="D185" s="226" t="s">
        <v>131</v>
      </c>
      <c r="E185" s="238" t="s">
        <v>1</v>
      </c>
      <c r="F185" s="239" t="s">
        <v>135</v>
      </c>
      <c r="G185" s="237"/>
      <c r="H185" s="240">
        <v>72.7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131</v>
      </c>
      <c r="AU185" s="246" t="s">
        <v>83</v>
      </c>
      <c r="AV185" s="14" t="s">
        <v>136</v>
      </c>
      <c r="AW185" s="14" t="s">
        <v>32</v>
      </c>
      <c r="AX185" s="14" t="s">
        <v>76</v>
      </c>
      <c r="AY185" s="246" t="s">
        <v>121</v>
      </c>
    </row>
    <row r="186" spans="1:51" s="15" customFormat="1" ht="12">
      <c r="A186" s="15"/>
      <c r="B186" s="247"/>
      <c r="C186" s="248"/>
      <c r="D186" s="226" t="s">
        <v>131</v>
      </c>
      <c r="E186" s="249" t="s">
        <v>1</v>
      </c>
      <c r="F186" s="250" t="s">
        <v>137</v>
      </c>
      <c r="G186" s="248"/>
      <c r="H186" s="251">
        <v>72.7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7" t="s">
        <v>131</v>
      </c>
      <c r="AU186" s="257" t="s">
        <v>83</v>
      </c>
      <c r="AV186" s="15" t="s">
        <v>129</v>
      </c>
      <c r="AW186" s="15" t="s">
        <v>32</v>
      </c>
      <c r="AX186" s="15" t="s">
        <v>81</v>
      </c>
      <c r="AY186" s="257" t="s">
        <v>121</v>
      </c>
    </row>
    <row r="187" spans="1:65" s="2" customFormat="1" ht="24.15" customHeight="1">
      <c r="A187" s="38"/>
      <c r="B187" s="39"/>
      <c r="C187" s="211" t="s">
        <v>203</v>
      </c>
      <c r="D187" s="211" t="s">
        <v>124</v>
      </c>
      <c r="E187" s="212" t="s">
        <v>204</v>
      </c>
      <c r="F187" s="213" t="s">
        <v>205</v>
      </c>
      <c r="G187" s="214" t="s">
        <v>147</v>
      </c>
      <c r="H187" s="215">
        <v>0.047</v>
      </c>
      <c r="I187" s="216"/>
      <c r="J187" s="217">
        <f>ROUND(I187*H187,2)</f>
        <v>0</v>
      </c>
      <c r="K187" s="213" t="s">
        <v>128</v>
      </c>
      <c r="L187" s="44"/>
      <c r="M187" s="218" t="s">
        <v>1</v>
      </c>
      <c r="N187" s="219" t="s">
        <v>41</v>
      </c>
      <c r="O187" s="91"/>
      <c r="P187" s="220">
        <f>O187*H187</f>
        <v>0</v>
      </c>
      <c r="Q187" s="220">
        <v>0</v>
      </c>
      <c r="R187" s="220">
        <f>Q187*H187</f>
        <v>0</v>
      </c>
      <c r="S187" s="220">
        <v>1</v>
      </c>
      <c r="T187" s="221">
        <f>S187*H187</f>
        <v>0.047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2" t="s">
        <v>129</v>
      </c>
      <c r="AT187" s="222" t="s">
        <v>124</v>
      </c>
      <c r="AU187" s="222" t="s">
        <v>83</v>
      </c>
      <c r="AY187" s="17" t="s">
        <v>121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7" t="s">
        <v>81</v>
      </c>
      <c r="BK187" s="223">
        <f>ROUND(I187*H187,2)</f>
        <v>0</v>
      </c>
      <c r="BL187" s="17" t="s">
        <v>129</v>
      </c>
      <c r="BM187" s="222" t="s">
        <v>206</v>
      </c>
    </row>
    <row r="188" spans="1:51" s="13" customFormat="1" ht="12">
      <c r="A188" s="13"/>
      <c r="B188" s="224"/>
      <c r="C188" s="225"/>
      <c r="D188" s="226" t="s">
        <v>131</v>
      </c>
      <c r="E188" s="227" t="s">
        <v>1</v>
      </c>
      <c r="F188" s="228" t="s">
        <v>207</v>
      </c>
      <c r="G188" s="225"/>
      <c r="H188" s="229">
        <v>0.047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131</v>
      </c>
      <c r="AU188" s="235" t="s">
        <v>83</v>
      </c>
      <c r="AV188" s="13" t="s">
        <v>83</v>
      </c>
      <c r="AW188" s="13" t="s">
        <v>32</v>
      </c>
      <c r="AX188" s="13" t="s">
        <v>76</v>
      </c>
      <c r="AY188" s="235" t="s">
        <v>121</v>
      </c>
    </row>
    <row r="189" spans="1:51" s="14" customFormat="1" ht="12">
      <c r="A189" s="14"/>
      <c r="B189" s="236"/>
      <c r="C189" s="237"/>
      <c r="D189" s="226" t="s">
        <v>131</v>
      </c>
      <c r="E189" s="238" t="s">
        <v>1</v>
      </c>
      <c r="F189" s="239" t="s">
        <v>135</v>
      </c>
      <c r="G189" s="237"/>
      <c r="H189" s="240">
        <v>0.047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131</v>
      </c>
      <c r="AU189" s="246" t="s">
        <v>83</v>
      </c>
      <c r="AV189" s="14" t="s">
        <v>136</v>
      </c>
      <c r="AW189" s="14" t="s">
        <v>32</v>
      </c>
      <c r="AX189" s="14" t="s">
        <v>76</v>
      </c>
      <c r="AY189" s="246" t="s">
        <v>121</v>
      </c>
    </row>
    <row r="190" spans="1:51" s="15" customFormat="1" ht="12">
      <c r="A190" s="15"/>
      <c r="B190" s="247"/>
      <c r="C190" s="248"/>
      <c r="D190" s="226" t="s">
        <v>131</v>
      </c>
      <c r="E190" s="249" t="s">
        <v>1</v>
      </c>
      <c r="F190" s="250" t="s">
        <v>137</v>
      </c>
      <c r="G190" s="248"/>
      <c r="H190" s="251">
        <v>0.047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7" t="s">
        <v>131</v>
      </c>
      <c r="AU190" s="257" t="s">
        <v>83</v>
      </c>
      <c r="AV190" s="15" t="s">
        <v>129</v>
      </c>
      <c r="AW190" s="15" t="s">
        <v>32</v>
      </c>
      <c r="AX190" s="15" t="s">
        <v>81</v>
      </c>
      <c r="AY190" s="257" t="s">
        <v>121</v>
      </c>
    </row>
    <row r="191" spans="1:65" s="2" customFormat="1" ht="24.15" customHeight="1">
      <c r="A191" s="38"/>
      <c r="B191" s="39"/>
      <c r="C191" s="211" t="s">
        <v>208</v>
      </c>
      <c r="D191" s="211" t="s">
        <v>124</v>
      </c>
      <c r="E191" s="212" t="s">
        <v>209</v>
      </c>
      <c r="F191" s="213" t="s">
        <v>210</v>
      </c>
      <c r="G191" s="214" t="s">
        <v>127</v>
      </c>
      <c r="H191" s="215">
        <v>0.945</v>
      </c>
      <c r="I191" s="216"/>
      <c r="J191" s="217">
        <f>ROUND(I191*H191,2)</f>
        <v>0</v>
      </c>
      <c r="K191" s="213" t="s">
        <v>128</v>
      </c>
      <c r="L191" s="44"/>
      <c r="M191" s="218" t="s">
        <v>1</v>
      </c>
      <c r="N191" s="219" t="s">
        <v>41</v>
      </c>
      <c r="O191" s="91"/>
      <c r="P191" s="220">
        <f>O191*H191</f>
        <v>0</v>
      </c>
      <c r="Q191" s="220">
        <v>0</v>
      </c>
      <c r="R191" s="220">
        <f>Q191*H191</f>
        <v>0</v>
      </c>
      <c r="S191" s="220">
        <v>0.055</v>
      </c>
      <c r="T191" s="221">
        <f>S191*H191</f>
        <v>0.051975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2" t="s">
        <v>129</v>
      </c>
      <c r="AT191" s="222" t="s">
        <v>124</v>
      </c>
      <c r="AU191" s="222" t="s">
        <v>83</v>
      </c>
      <c r="AY191" s="17" t="s">
        <v>121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7" t="s">
        <v>81</v>
      </c>
      <c r="BK191" s="223">
        <f>ROUND(I191*H191,2)</f>
        <v>0</v>
      </c>
      <c r="BL191" s="17" t="s">
        <v>129</v>
      </c>
      <c r="BM191" s="222" t="s">
        <v>211</v>
      </c>
    </row>
    <row r="192" spans="1:51" s="13" customFormat="1" ht="12">
      <c r="A192" s="13"/>
      <c r="B192" s="224"/>
      <c r="C192" s="225"/>
      <c r="D192" s="226" t="s">
        <v>131</v>
      </c>
      <c r="E192" s="227" t="s">
        <v>1</v>
      </c>
      <c r="F192" s="228" t="s">
        <v>212</v>
      </c>
      <c r="G192" s="225"/>
      <c r="H192" s="229">
        <v>0.945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131</v>
      </c>
      <c r="AU192" s="235" t="s">
        <v>83</v>
      </c>
      <c r="AV192" s="13" t="s">
        <v>83</v>
      </c>
      <c r="AW192" s="13" t="s">
        <v>32</v>
      </c>
      <c r="AX192" s="13" t="s">
        <v>76</v>
      </c>
      <c r="AY192" s="235" t="s">
        <v>121</v>
      </c>
    </row>
    <row r="193" spans="1:51" s="14" customFormat="1" ht="12">
      <c r="A193" s="14"/>
      <c r="B193" s="236"/>
      <c r="C193" s="237"/>
      <c r="D193" s="226" t="s">
        <v>131</v>
      </c>
      <c r="E193" s="238" t="s">
        <v>1</v>
      </c>
      <c r="F193" s="239" t="s">
        <v>135</v>
      </c>
      <c r="G193" s="237"/>
      <c r="H193" s="240">
        <v>0.945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131</v>
      </c>
      <c r="AU193" s="246" t="s">
        <v>83</v>
      </c>
      <c r="AV193" s="14" t="s">
        <v>136</v>
      </c>
      <c r="AW193" s="14" t="s">
        <v>32</v>
      </c>
      <c r="AX193" s="14" t="s">
        <v>76</v>
      </c>
      <c r="AY193" s="246" t="s">
        <v>121</v>
      </c>
    </row>
    <row r="194" spans="1:51" s="15" customFormat="1" ht="12">
      <c r="A194" s="15"/>
      <c r="B194" s="247"/>
      <c r="C194" s="248"/>
      <c r="D194" s="226" t="s">
        <v>131</v>
      </c>
      <c r="E194" s="249" t="s">
        <v>1</v>
      </c>
      <c r="F194" s="250" t="s">
        <v>137</v>
      </c>
      <c r="G194" s="248"/>
      <c r="H194" s="251">
        <v>0.945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7" t="s">
        <v>131</v>
      </c>
      <c r="AU194" s="257" t="s">
        <v>83</v>
      </c>
      <c r="AV194" s="15" t="s">
        <v>129</v>
      </c>
      <c r="AW194" s="15" t="s">
        <v>32</v>
      </c>
      <c r="AX194" s="15" t="s">
        <v>81</v>
      </c>
      <c r="AY194" s="257" t="s">
        <v>121</v>
      </c>
    </row>
    <row r="195" spans="1:65" s="2" customFormat="1" ht="37.8" customHeight="1">
      <c r="A195" s="38"/>
      <c r="B195" s="39"/>
      <c r="C195" s="211" t="s">
        <v>213</v>
      </c>
      <c r="D195" s="211" t="s">
        <v>124</v>
      </c>
      <c r="E195" s="212" t="s">
        <v>214</v>
      </c>
      <c r="F195" s="213" t="s">
        <v>215</v>
      </c>
      <c r="G195" s="214" t="s">
        <v>127</v>
      </c>
      <c r="H195" s="215">
        <v>1.155</v>
      </c>
      <c r="I195" s="216"/>
      <c r="J195" s="217">
        <f>ROUND(I195*H195,2)</f>
        <v>0</v>
      </c>
      <c r="K195" s="213" t="s">
        <v>128</v>
      </c>
      <c r="L195" s="44"/>
      <c r="M195" s="218" t="s">
        <v>1</v>
      </c>
      <c r="N195" s="219" t="s">
        <v>41</v>
      </c>
      <c r="O195" s="91"/>
      <c r="P195" s="220">
        <f>O195*H195</f>
        <v>0</v>
      </c>
      <c r="Q195" s="220">
        <v>0</v>
      </c>
      <c r="R195" s="220">
        <f>Q195*H195</f>
        <v>0</v>
      </c>
      <c r="S195" s="220">
        <v>0.046</v>
      </c>
      <c r="T195" s="221">
        <f>S195*H195</f>
        <v>0.053130000000000004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2" t="s">
        <v>129</v>
      </c>
      <c r="AT195" s="222" t="s">
        <v>124</v>
      </c>
      <c r="AU195" s="222" t="s">
        <v>83</v>
      </c>
      <c r="AY195" s="17" t="s">
        <v>121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7" t="s">
        <v>81</v>
      </c>
      <c r="BK195" s="223">
        <f>ROUND(I195*H195,2)</f>
        <v>0</v>
      </c>
      <c r="BL195" s="17" t="s">
        <v>129</v>
      </c>
      <c r="BM195" s="222" t="s">
        <v>216</v>
      </c>
    </row>
    <row r="196" spans="1:51" s="13" customFormat="1" ht="12">
      <c r="A196" s="13"/>
      <c r="B196" s="224"/>
      <c r="C196" s="225"/>
      <c r="D196" s="226" t="s">
        <v>131</v>
      </c>
      <c r="E196" s="227" t="s">
        <v>1</v>
      </c>
      <c r="F196" s="228" t="s">
        <v>217</v>
      </c>
      <c r="G196" s="225"/>
      <c r="H196" s="229">
        <v>1.155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131</v>
      </c>
      <c r="AU196" s="235" t="s">
        <v>83</v>
      </c>
      <c r="AV196" s="13" t="s">
        <v>83</v>
      </c>
      <c r="AW196" s="13" t="s">
        <v>32</v>
      </c>
      <c r="AX196" s="13" t="s">
        <v>76</v>
      </c>
      <c r="AY196" s="235" t="s">
        <v>121</v>
      </c>
    </row>
    <row r="197" spans="1:51" s="14" customFormat="1" ht="12">
      <c r="A197" s="14"/>
      <c r="B197" s="236"/>
      <c r="C197" s="237"/>
      <c r="D197" s="226" t="s">
        <v>131</v>
      </c>
      <c r="E197" s="238" t="s">
        <v>1</v>
      </c>
      <c r="F197" s="239" t="s">
        <v>135</v>
      </c>
      <c r="G197" s="237"/>
      <c r="H197" s="240">
        <v>1.155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131</v>
      </c>
      <c r="AU197" s="246" t="s">
        <v>83</v>
      </c>
      <c r="AV197" s="14" t="s">
        <v>136</v>
      </c>
      <c r="AW197" s="14" t="s">
        <v>32</v>
      </c>
      <c r="AX197" s="14" t="s">
        <v>76</v>
      </c>
      <c r="AY197" s="246" t="s">
        <v>121</v>
      </c>
    </row>
    <row r="198" spans="1:51" s="15" customFormat="1" ht="12">
      <c r="A198" s="15"/>
      <c r="B198" s="247"/>
      <c r="C198" s="248"/>
      <c r="D198" s="226" t="s">
        <v>131</v>
      </c>
      <c r="E198" s="249" t="s">
        <v>1</v>
      </c>
      <c r="F198" s="250" t="s">
        <v>137</v>
      </c>
      <c r="G198" s="248"/>
      <c r="H198" s="251">
        <v>1.155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7" t="s">
        <v>131</v>
      </c>
      <c r="AU198" s="257" t="s">
        <v>83</v>
      </c>
      <c r="AV198" s="15" t="s">
        <v>129</v>
      </c>
      <c r="AW198" s="15" t="s">
        <v>32</v>
      </c>
      <c r="AX198" s="15" t="s">
        <v>81</v>
      </c>
      <c r="AY198" s="257" t="s">
        <v>121</v>
      </c>
    </row>
    <row r="199" spans="1:63" s="12" customFormat="1" ht="22.8" customHeight="1">
      <c r="A199" s="12"/>
      <c r="B199" s="195"/>
      <c r="C199" s="196"/>
      <c r="D199" s="197" t="s">
        <v>75</v>
      </c>
      <c r="E199" s="209" t="s">
        <v>218</v>
      </c>
      <c r="F199" s="209" t="s">
        <v>219</v>
      </c>
      <c r="G199" s="196"/>
      <c r="H199" s="196"/>
      <c r="I199" s="199"/>
      <c r="J199" s="210">
        <f>BK199</f>
        <v>0</v>
      </c>
      <c r="K199" s="196"/>
      <c r="L199" s="201"/>
      <c r="M199" s="202"/>
      <c r="N199" s="203"/>
      <c r="O199" s="203"/>
      <c r="P199" s="204">
        <f>SUM(P200:P204)</f>
        <v>0</v>
      </c>
      <c r="Q199" s="203"/>
      <c r="R199" s="204">
        <f>SUM(R200:R204)</f>
        <v>0</v>
      </c>
      <c r="S199" s="203"/>
      <c r="T199" s="205">
        <f>SUM(T200:T204)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6" t="s">
        <v>81</v>
      </c>
      <c r="AT199" s="207" t="s">
        <v>75</v>
      </c>
      <c r="AU199" s="207" t="s">
        <v>81</v>
      </c>
      <c r="AY199" s="206" t="s">
        <v>121</v>
      </c>
      <c r="BK199" s="208">
        <f>SUM(BK200:BK204)</f>
        <v>0</v>
      </c>
    </row>
    <row r="200" spans="1:65" s="2" customFormat="1" ht="24.15" customHeight="1">
      <c r="A200" s="38"/>
      <c r="B200" s="39"/>
      <c r="C200" s="211" t="s">
        <v>220</v>
      </c>
      <c r="D200" s="211" t="s">
        <v>124</v>
      </c>
      <c r="E200" s="212" t="s">
        <v>221</v>
      </c>
      <c r="F200" s="213" t="s">
        <v>222</v>
      </c>
      <c r="G200" s="214" t="s">
        <v>169</v>
      </c>
      <c r="H200" s="215">
        <v>6.349</v>
      </c>
      <c r="I200" s="216"/>
      <c r="J200" s="217">
        <f>ROUND(I200*H200,2)</f>
        <v>0</v>
      </c>
      <c r="K200" s="213" t="s">
        <v>128</v>
      </c>
      <c r="L200" s="44"/>
      <c r="M200" s="218" t="s">
        <v>1</v>
      </c>
      <c r="N200" s="219" t="s">
        <v>41</v>
      </c>
      <c r="O200" s="91"/>
      <c r="P200" s="220">
        <f>O200*H200</f>
        <v>0</v>
      </c>
      <c r="Q200" s="220">
        <v>0</v>
      </c>
      <c r="R200" s="220">
        <f>Q200*H200</f>
        <v>0</v>
      </c>
      <c r="S200" s="220">
        <v>0</v>
      </c>
      <c r="T200" s="22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2" t="s">
        <v>129</v>
      </c>
      <c r="AT200" s="222" t="s">
        <v>124</v>
      </c>
      <c r="AU200" s="222" t="s">
        <v>83</v>
      </c>
      <c r="AY200" s="17" t="s">
        <v>121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7" t="s">
        <v>81</v>
      </c>
      <c r="BK200" s="223">
        <f>ROUND(I200*H200,2)</f>
        <v>0</v>
      </c>
      <c r="BL200" s="17" t="s">
        <v>129</v>
      </c>
      <c r="BM200" s="222" t="s">
        <v>223</v>
      </c>
    </row>
    <row r="201" spans="1:65" s="2" customFormat="1" ht="24.15" customHeight="1">
      <c r="A201" s="38"/>
      <c r="B201" s="39"/>
      <c r="C201" s="211" t="s">
        <v>224</v>
      </c>
      <c r="D201" s="211" t="s">
        <v>124</v>
      </c>
      <c r="E201" s="212" t="s">
        <v>225</v>
      </c>
      <c r="F201" s="213" t="s">
        <v>226</v>
      </c>
      <c r="G201" s="214" t="s">
        <v>169</v>
      </c>
      <c r="H201" s="215">
        <v>6.349</v>
      </c>
      <c r="I201" s="216"/>
      <c r="J201" s="217">
        <f>ROUND(I201*H201,2)</f>
        <v>0</v>
      </c>
      <c r="K201" s="213" t="s">
        <v>128</v>
      </c>
      <c r="L201" s="44"/>
      <c r="M201" s="218" t="s">
        <v>1</v>
      </c>
      <c r="N201" s="219" t="s">
        <v>41</v>
      </c>
      <c r="O201" s="91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2" t="s">
        <v>129</v>
      </c>
      <c r="AT201" s="222" t="s">
        <v>124</v>
      </c>
      <c r="AU201" s="222" t="s">
        <v>83</v>
      </c>
      <c r="AY201" s="17" t="s">
        <v>121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7" t="s">
        <v>81</v>
      </c>
      <c r="BK201" s="223">
        <f>ROUND(I201*H201,2)</f>
        <v>0</v>
      </c>
      <c r="BL201" s="17" t="s">
        <v>129</v>
      </c>
      <c r="BM201" s="222" t="s">
        <v>227</v>
      </c>
    </row>
    <row r="202" spans="1:65" s="2" customFormat="1" ht="24.15" customHeight="1">
      <c r="A202" s="38"/>
      <c r="B202" s="39"/>
      <c r="C202" s="211" t="s">
        <v>228</v>
      </c>
      <c r="D202" s="211" t="s">
        <v>124</v>
      </c>
      <c r="E202" s="212" t="s">
        <v>229</v>
      </c>
      <c r="F202" s="213" t="s">
        <v>230</v>
      </c>
      <c r="G202" s="214" t="s">
        <v>169</v>
      </c>
      <c r="H202" s="215">
        <v>57.141</v>
      </c>
      <c r="I202" s="216"/>
      <c r="J202" s="217">
        <f>ROUND(I202*H202,2)</f>
        <v>0</v>
      </c>
      <c r="K202" s="213" t="s">
        <v>128</v>
      </c>
      <c r="L202" s="44"/>
      <c r="M202" s="218" t="s">
        <v>1</v>
      </c>
      <c r="N202" s="219" t="s">
        <v>41</v>
      </c>
      <c r="O202" s="91"/>
      <c r="P202" s="220">
        <f>O202*H202</f>
        <v>0</v>
      </c>
      <c r="Q202" s="220">
        <v>0</v>
      </c>
      <c r="R202" s="220">
        <f>Q202*H202</f>
        <v>0</v>
      </c>
      <c r="S202" s="220">
        <v>0</v>
      </c>
      <c r="T202" s="221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2" t="s">
        <v>129</v>
      </c>
      <c r="AT202" s="222" t="s">
        <v>124</v>
      </c>
      <c r="AU202" s="222" t="s">
        <v>83</v>
      </c>
      <c r="AY202" s="17" t="s">
        <v>121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7" t="s">
        <v>81</v>
      </c>
      <c r="BK202" s="223">
        <f>ROUND(I202*H202,2)</f>
        <v>0</v>
      </c>
      <c r="BL202" s="17" t="s">
        <v>129</v>
      </c>
      <c r="BM202" s="222" t="s">
        <v>231</v>
      </c>
    </row>
    <row r="203" spans="1:51" s="13" customFormat="1" ht="12">
      <c r="A203" s="13"/>
      <c r="B203" s="224"/>
      <c r="C203" s="225"/>
      <c r="D203" s="226" t="s">
        <v>131</v>
      </c>
      <c r="E203" s="225"/>
      <c r="F203" s="228" t="s">
        <v>232</v>
      </c>
      <c r="G203" s="225"/>
      <c r="H203" s="229">
        <v>57.141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131</v>
      </c>
      <c r="AU203" s="235" t="s">
        <v>83</v>
      </c>
      <c r="AV203" s="13" t="s">
        <v>83</v>
      </c>
      <c r="AW203" s="13" t="s">
        <v>4</v>
      </c>
      <c r="AX203" s="13" t="s">
        <v>81</v>
      </c>
      <c r="AY203" s="235" t="s">
        <v>121</v>
      </c>
    </row>
    <row r="204" spans="1:65" s="2" customFormat="1" ht="44.25" customHeight="1">
      <c r="A204" s="38"/>
      <c r="B204" s="39"/>
      <c r="C204" s="211" t="s">
        <v>7</v>
      </c>
      <c r="D204" s="211" t="s">
        <v>124</v>
      </c>
      <c r="E204" s="212" t="s">
        <v>233</v>
      </c>
      <c r="F204" s="213" t="s">
        <v>234</v>
      </c>
      <c r="G204" s="214" t="s">
        <v>169</v>
      </c>
      <c r="H204" s="215">
        <v>6.349</v>
      </c>
      <c r="I204" s="216"/>
      <c r="J204" s="217">
        <f>ROUND(I204*H204,2)</f>
        <v>0</v>
      </c>
      <c r="K204" s="213" t="s">
        <v>128</v>
      </c>
      <c r="L204" s="44"/>
      <c r="M204" s="218" t="s">
        <v>1</v>
      </c>
      <c r="N204" s="219" t="s">
        <v>41</v>
      </c>
      <c r="O204" s="91"/>
      <c r="P204" s="220">
        <f>O204*H204</f>
        <v>0</v>
      </c>
      <c r="Q204" s="220">
        <v>0</v>
      </c>
      <c r="R204" s="220">
        <f>Q204*H204</f>
        <v>0</v>
      </c>
      <c r="S204" s="220">
        <v>0</v>
      </c>
      <c r="T204" s="22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2" t="s">
        <v>129</v>
      </c>
      <c r="AT204" s="222" t="s">
        <v>124</v>
      </c>
      <c r="AU204" s="222" t="s">
        <v>83</v>
      </c>
      <c r="AY204" s="17" t="s">
        <v>121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7" t="s">
        <v>81</v>
      </c>
      <c r="BK204" s="223">
        <f>ROUND(I204*H204,2)</f>
        <v>0</v>
      </c>
      <c r="BL204" s="17" t="s">
        <v>129</v>
      </c>
      <c r="BM204" s="222" t="s">
        <v>235</v>
      </c>
    </row>
    <row r="205" spans="1:63" s="12" customFormat="1" ht="22.8" customHeight="1">
      <c r="A205" s="12"/>
      <c r="B205" s="195"/>
      <c r="C205" s="196"/>
      <c r="D205" s="197" t="s">
        <v>75</v>
      </c>
      <c r="E205" s="209" t="s">
        <v>236</v>
      </c>
      <c r="F205" s="209" t="s">
        <v>237</v>
      </c>
      <c r="G205" s="196"/>
      <c r="H205" s="196"/>
      <c r="I205" s="199"/>
      <c r="J205" s="210">
        <f>BK205</f>
        <v>0</v>
      </c>
      <c r="K205" s="196"/>
      <c r="L205" s="201"/>
      <c r="M205" s="202"/>
      <c r="N205" s="203"/>
      <c r="O205" s="203"/>
      <c r="P205" s="204">
        <f>P206</f>
        <v>0</v>
      </c>
      <c r="Q205" s="203"/>
      <c r="R205" s="204">
        <f>R206</f>
        <v>0</v>
      </c>
      <c r="S205" s="203"/>
      <c r="T205" s="205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6" t="s">
        <v>81</v>
      </c>
      <c r="AT205" s="207" t="s">
        <v>75</v>
      </c>
      <c r="AU205" s="207" t="s">
        <v>81</v>
      </c>
      <c r="AY205" s="206" t="s">
        <v>121</v>
      </c>
      <c r="BK205" s="208">
        <f>BK206</f>
        <v>0</v>
      </c>
    </row>
    <row r="206" spans="1:65" s="2" customFormat="1" ht="24.15" customHeight="1">
      <c r="A206" s="38"/>
      <c r="B206" s="39"/>
      <c r="C206" s="211" t="s">
        <v>238</v>
      </c>
      <c r="D206" s="211" t="s">
        <v>124</v>
      </c>
      <c r="E206" s="212" t="s">
        <v>239</v>
      </c>
      <c r="F206" s="213" t="s">
        <v>240</v>
      </c>
      <c r="G206" s="214" t="s">
        <v>169</v>
      </c>
      <c r="H206" s="215">
        <v>3.646</v>
      </c>
      <c r="I206" s="216"/>
      <c r="J206" s="217">
        <f>ROUND(I206*H206,2)</f>
        <v>0</v>
      </c>
      <c r="K206" s="213" t="s">
        <v>128</v>
      </c>
      <c r="L206" s="44"/>
      <c r="M206" s="218" t="s">
        <v>1</v>
      </c>
      <c r="N206" s="219" t="s">
        <v>41</v>
      </c>
      <c r="O206" s="91"/>
      <c r="P206" s="220">
        <f>O206*H206</f>
        <v>0</v>
      </c>
      <c r="Q206" s="220">
        <v>0</v>
      </c>
      <c r="R206" s="220">
        <f>Q206*H206</f>
        <v>0</v>
      </c>
      <c r="S206" s="220">
        <v>0</v>
      </c>
      <c r="T206" s="22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2" t="s">
        <v>129</v>
      </c>
      <c r="AT206" s="222" t="s">
        <v>124</v>
      </c>
      <c r="AU206" s="222" t="s">
        <v>83</v>
      </c>
      <c r="AY206" s="17" t="s">
        <v>121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7" t="s">
        <v>81</v>
      </c>
      <c r="BK206" s="223">
        <f>ROUND(I206*H206,2)</f>
        <v>0</v>
      </c>
      <c r="BL206" s="17" t="s">
        <v>129</v>
      </c>
      <c r="BM206" s="222" t="s">
        <v>241</v>
      </c>
    </row>
    <row r="207" spans="1:63" s="12" customFormat="1" ht="25.9" customHeight="1">
      <c r="A207" s="12"/>
      <c r="B207" s="195"/>
      <c r="C207" s="196"/>
      <c r="D207" s="197" t="s">
        <v>75</v>
      </c>
      <c r="E207" s="198" t="s">
        <v>242</v>
      </c>
      <c r="F207" s="198" t="s">
        <v>243</v>
      </c>
      <c r="G207" s="196"/>
      <c r="H207" s="196"/>
      <c r="I207" s="199"/>
      <c r="J207" s="200">
        <f>BK207</f>
        <v>0</v>
      </c>
      <c r="K207" s="196"/>
      <c r="L207" s="201"/>
      <c r="M207" s="202"/>
      <c r="N207" s="203"/>
      <c r="O207" s="203"/>
      <c r="P207" s="204">
        <f>P208+P219+P223+P243+P254+P286+P293</f>
        <v>0</v>
      </c>
      <c r="Q207" s="203"/>
      <c r="R207" s="204">
        <f>R208+R219+R223+R243+R254+R286+R293</f>
        <v>0.7820469600000001</v>
      </c>
      <c r="S207" s="203"/>
      <c r="T207" s="205">
        <f>T208+T219+T223+T243+T254+T286+T293</f>
        <v>6.196882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6" t="s">
        <v>83</v>
      </c>
      <c r="AT207" s="207" t="s">
        <v>75</v>
      </c>
      <c r="AU207" s="207" t="s">
        <v>76</v>
      </c>
      <c r="AY207" s="206" t="s">
        <v>121</v>
      </c>
      <c r="BK207" s="208">
        <f>BK208+BK219+BK223+BK243+BK254+BK286+BK293</f>
        <v>0</v>
      </c>
    </row>
    <row r="208" spans="1:63" s="12" customFormat="1" ht="22.8" customHeight="1">
      <c r="A208" s="12"/>
      <c r="B208" s="195"/>
      <c r="C208" s="196"/>
      <c r="D208" s="197" t="s">
        <v>75</v>
      </c>
      <c r="E208" s="209" t="s">
        <v>244</v>
      </c>
      <c r="F208" s="209" t="s">
        <v>245</v>
      </c>
      <c r="G208" s="196"/>
      <c r="H208" s="196"/>
      <c r="I208" s="199"/>
      <c r="J208" s="210">
        <f>BK208</f>
        <v>0</v>
      </c>
      <c r="K208" s="196"/>
      <c r="L208" s="201"/>
      <c r="M208" s="202"/>
      <c r="N208" s="203"/>
      <c r="O208" s="203"/>
      <c r="P208" s="204">
        <f>SUM(P209:P218)</f>
        <v>0</v>
      </c>
      <c r="Q208" s="203"/>
      <c r="R208" s="204">
        <f>SUM(R209:R218)</f>
        <v>0.10919999999999999</v>
      </c>
      <c r="S208" s="203"/>
      <c r="T208" s="205">
        <f>SUM(T209:T218)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6" t="s">
        <v>83</v>
      </c>
      <c r="AT208" s="207" t="s">
        <v>75</v>
      </c>
      <c r="AU208" s="207" t="s">
        <v>81</v>
      </c>
      <c r="AY208" s="206" t="s">
        <v>121</v>
      </c>
      <c r="BK208" s="208">
        <f>SUM(BK209:BK218)</f>
        <v>0</v>
      </c>
    </row>
    <row r="209" spans="1:65" s="2" customFormat="1" ht="24.15" customHeight="1">
      <c r="A209" s="38"/>
      <c r="B209" s="39"/>
      <c r="C209" s="211" t="s">
        <v>246</v>
      </c>
      <c r="D209" s="211" t="s">
        <v>124</v>
      </c>
      <c r="E209" s="212" t="s">
        <v>247</v>
      </c>
      <c r="F209" s="213" t="s">
        <v>248</v>
      </c>
      <c r="G209" s="214" t="s">
        <v>127</v>
      </c>
      <c r="H209" s="215">
        <v>20.8</v>
      </c>
      <c r="I209" s="216"/>
      <c r="J209" s="217">
        <f>ROUND(I209*H209,2)</f>
        <v>0</v>
      </c>
      <c r="K209" s="213" t="s">
        <v>128</v>
      </c>
      <c r="L209" s="44"/>
      <c r="M209" s="218" t="s">
        <v>1</v>
      </c>
      <c r="N209" s="219" t="s">
        <v>41</v>
      </c>
      <c r="O209" s="91"/>
      <c r="P209" s="220">
        <f>O209*H209</f>
        <v>0</v>
      </c>
      <c r="Q209" s="220">
        <v>0</v>
      </c>
      <c r="R209" s="220">
        <f>Q209*H209</f>
        <v>0</v>
      </c>
      <c r="S209" s="220">
        <v>0</v>
      </c>
      <c r="T209" s="221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2" t="s">
        <v>208</v>
      </c>
      <c r="AT209" s="222" t="s">
        <v>124</v>
      </c>
      <c r="AU209" s="222" t="s">
        <v>83</v>
      </c>
      <c r="AY209" s="17" t="s">
        <v>121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7" t="s">
        <v>81</v>
      </c>
      <c r="BK209" s="223">
        <f>ROUND(I209*H209,2)</f>
        <v>0</v>
      </c>
      <c r="BL209" s="17" t="s">
        <v>208</v>
      </c>
      <c r="BM209" s="222" t="s">
        <v>249</v>
      </c>
    </row>
    <row r="210" spans="1:51" s="13" customFormat="1" ht="12">
      <c r="A210" s="13"/>
      <c r="B210" s="224"/>
      <c r="C210" s="225"/>
      <c r="D210" s="226" t="s">
        <v>131</v>
      </c>
      <c r="E210" s="227" t="s">
        <v>1</v>
      </c>
      <c r="F210" s="228" t="s">
        <v>250</v>
      </c>
      <c r="G210" s="225"/>
      <c r="H210" s="229">
        <v>16.8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131</v>
      </c>
      <c r="AU210" s="235" t="s">
        <v>83</v>
      </c>
      <c r="AV210" s="13" t="s">
        <v>83</v>
      </c>
      <c r="AW210" s="13" t="s">
        <v>32</v>
      </c>
      <c r="AX210" s="13" t="s">
        <v>76</v>
      </c>
      <c r="AY210" s="235" t="s">
        <v>121</v>
      </c>
    </row>
    <row r="211" spans="1:51" s="13" customFormat="1" ht="12">
      <c r="A211" s="13"/>
      <c r="B211" s="224"/>
      <c r="C211" s="225"/>
      <c r="D211" s="226" t="s">
        <v>131</v>
      </c>
      <c r="E211" s="227" t="s">
        <v>1</v>
      </c>
      <c r="F211" s="228" t="s">
        <v>251</v>
      </c>
      <c r="G211" s="225"/>
      <c r="H211" s="229">
        <v>4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131</v>
      </c>
      <c r="AU211" s="235" t="s">
        <v>83</v>
      </c>
      <c r="AV211" s="13" t="s">
        <v>83</v>
      </c>
      <c r="AW211" s="13" t="s">
        <v>32</v>
      </c>
      <c r="AX211" s="13" t="s">
        <v>76</v>
      </c>
      <c r="AY211" s="235" t="s">
        <v>121</v>
      </c>
    </row>
    <row r="212" spans="1:51" s="14" customFormat="1" ht="12">
      <c r="A212" s="14"/>
      <c r="B212" s="236"/>
      <c r="C212" s="237"/>
      <c r="D212" s="226" t="s">
        <v>131</v>
      </c>
      <c r="E212" s="238" t="s">
        <v>1</v>
      </c>
      <c r="F212" s="239" t="s">
        <v>135</v>
      </c>
      <c r="G212" s="237"/>
      <c r="H212" s="240">
        <v>20.8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131</v>
      </c>
      <c r="AU212" s="246" t="s">
        <v>83</v>
      </c>
      <c r="AV212" s="14" t="s">
        <v>136</v>
      </c>
      <c r="AW212" s="14" t="s">
        <v>32</v>
      </c>
      <c r="AX212" s="14" t="s">
        <v>76</v>
      </c>
      <c r="AY212" s="246" t="s">
        <v>121</v>
      </c>
    </row>
    <row r="213" spans="1:51" s="15" customFormat="1" ht="12">
      <c r="A213" s="15"/>
      <c r="B213" s="247"/>
      <c r="C213" s="248"/>
      <c r="D213" s="226" t="s">
        <v>131</v>
      </c>
      <c r="E213" s="249" t="s">
        <v>1</v>
      </c>
      <c r="F213" s="250" t="s">
        <v>137</v>
      </c>
      <c r="G213" s="248"/>
      <c r="H213" s="251">
        <v>20.8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7" t="s">
        <v>131</v>
      </c>
      <c r="AU213" s="257" t="s">
        <v>83</v>
      </c>
      <c r="AV213" s="15" t="s">
        <v>129</v>
      </c>
      <c r="AW213" s="15" t="s">
        <v>32</v>
      </c>
      <c r="AX213" s="15" t="s">
        <v>81</v>
      </c>
      <c r="AY213" s="257" t="s">
        <v>121</v>
      </c>
    </row>
    <row r="214" spans="1:65" s="2" customFormat="1" ht="24.15" customHeight="1">
      <c r="A214" s="38"/>
      <c r="B214" s="39"/>
      <c r="C214" s="258" t="s">
        <v>252</v>
      </c>
      <c r="D214" s="258" t="s">
        <v>253</v>
      </c>
      <c r="E214" s="259" t="s">
        <v>254</v>
      </c>
      <c r="F214" s="260" t="s">
        <v>255</v>
      </c>
      <c r="G214" s="261" t="s">
        <v>127</v>
      </c>
      <c r="H214" s="262">
        <v>21.84</v>
      </c>
      <c r="I214" s="263"/>
      <c r="J214" s="264">
        <f>ROUND(I214*H214,2)</f>
        <v>0</v>
      </c>
      <c r="K214" s="260" t="s">
        <v>128</v>
      </c>
      <c r="L214" s="265"/>
      <c r="M214" s="266" t="s">
        <v>1</v>
      </c>
      <c r="N214" s="267" t="s">
        <v>41</v>
      </c>
      <c r="O214" s="91"/>
      <c r="P214" s="220">
        <f>O214*H214</f>
        <v>0</v>
      </c>
      <c r="Q214" s="220">
        <v>0.0029</v>
      </c>
      <c r="R214" s="220">
        <f>Q214*H214</f>
        <v>0.06333599999999999</v>
      </c>
      <c r="S214" s="220">
        <v>0</v>
      </c>
      <c r="T214" s="22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2" t="s">
        <v>256</v>
      </c>
      <c r="AT214" s="222" t="s">
        <v>253</v>
      </c>
      <c r="AU214" s="222" t="s">
        <v>83</v>
      </c>
      <c r="AY214" s="17" t="s">
        <v>121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7" t="s">
        <v>81</v>
      </c>
      <c r="BK214" s="223">
        <f>ROUND(I214*H214,2)</f>
        <v>0</v>
      </c>
      <c r="BL214" s="17" t="s">
        <v>208</v>
      </c>
      <c r="BM214" s="222" t="s">
        <v>257</v>
      </c>
    </row>
    <row r="215" spans="1:51" s="13" customFormat="1" ht="12">
      <c r="A215" s="13"/>
      <c r="B215" s="224"/>
      <c r="C215" s="225"/>
      <c r="D215" s="226" t="s">
        <v>131</v>
      </c>
      <c r="E215" s="225"/>
      <c r="F215" s="228" t="s">
        <v>258</v>
      </c>
      <c r="G215" s="225"/>
      <c r="H215" s="229">
        <v>21.84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131</v>
      </c>
      <c r="AU215" s="235" t="s">
        <v>83</v>
      </c>
      <c r="AV215" s="13" t="s">
        <v>83</v>
      </c>
      <c r="AW215" s="13" t="s">
        <v>4</v>
      </c>
      <c r="AX215" s="13" t="s">
        <v>81</v>
      </c>
      <c r="AY215" s="235" t="s">
        <v>121</v>
      </c>
    </row>
    <row r="216" spans="1:65" s="2" customFormat="1" ht="24.15" customHeight="1">
      <c r="A216" s="38"/>
      <c r="B216" s="39"/>
      <c r="C216" s="258" t="s">
        <v>259</v>
      </c>
      <c r="D216" s="258" t="s">
        <v>253</v>
      </c>
      <c r="E216" s="259" t="s">
        <v>260</v>
      </c>
      <c r="F216" s="260" t="s">
        <v>261</v>
      </c>
      <c r="G216" s="261" t="s">
        <v>127</v>
      </c>
      <c r="H216" s="262">
        <v>21.84</v>
      </c>
      <c r="I216" s="263"/>
      <c r="J216" s="264">
        <f>ROUND(I216*H216,2)</f>
        <v>0</v>
      </c>
      <c r="K216" s="260" t="s">
        <v>128</v>
      </c>
      <c r="L216" s="265"/>
      <c r="M216" s="266" t="s">
        <v>1</v>
      </c>
      <c r="N216" s="267" t="s">
        <v>41</v>
      </c>
      <c r="O216" s="91"/>
      <c r="P216" s="220">
        <f>O216*H216</f>
        <v>0</v>
      </c>
      <c r="Q216" s="220">
        <v>0.0021</v>
      </c>
      <c r="R216" s="220">
        <f>Q216*H216</f>
        <v>0.045863999999999995</v>
      </c>
      <c r="S216" s="220">
        <v>0</v>
      </c>
      <c r="T216" s="221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2" t="s">
        <v>256</v>
      </c>
      <c r="AT216" s="222" t="s">
        <v>253</v>
      </c>
      <c r="AU216" s="222" t="s">
        <v>83</v>
      </c>
      <c r="AY216" s="17" t="s">
        <v>121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7" t="s">
        <v>81</v>
      </c>
      <c r="BK216" s="223">
        <f>ROUND(I216*H216,2)</f>
        <v>0</v>
      </c>
      <c r="BL216" s="17" t="s">
        <v>208</v>
      </c>
      <c r="BM216" s="222" t="s">
        <v>262</v>
      </c>
    </row>
    <row r="217" spans="1:51" s="13" customFormat="1" ht="12">
      <c r="A217" s="13"/>
      <c r="B217" s="224"/>
      <c r="C217" s="225"/>
      <c r="D217" s="226" t="s">
        <v>131</v>
      </c>
      <c r="E217" s="225"/>
      <c r="F217" s="228" t="s">
        <v>258</v>
      </c>
      <c r="G217" s="225"/>
      <c r="H217" s="229">
        <v>21.84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131</v>
      </c>
      <c r="AU217" s="235" t="s">
        <v>83</v>
      </c>
      <c r="AV217" s="13" t="s">
        <v>83</v>
      </c>
      <c r="AW217" s="13" t="s">
        <v>4</v>
      </c>
      <c r="AX217" s="13" t="s">
        <v>81</v>
      </c>
      <c r="AY217" s="235" t="s">
        <v>121</v>
      </c>
    </row>
    <row r="218" spans="1:65" s="2" customFormat="1" ht="24.15" customHeight="1">
      <c r="A218" s="38"/>
      <c r="B218" s="39"/>
      <c r="C218" s="211" t="s">
        <v>263</v>
      </c>
      <c r="D218" s="211" t="s">
        <v>124</v>
      </c>
      <c r="E218" s="212" t="s">
        <v>264</v>
      </c>
      <c r="F218" s="213" t="s">
        <v>265</v>
      </c>
      <c r="G218" s="214" t="s">
        <v>266</v>
      </c>
      <c r="H218" s="268"/>
      <c r="I218" s="216"/>
      <c r="J218" s="217">
        <f>ROUND(I218*H218,2)</f>
        <v>0</v>
      </c>
      <c r="K218" s="213" t="s">
        <v>128</v>
      </c>
      <c r="L218" s="44"/>
      <c r="M218" s="218" t="s">
        <v>1</v>
      </c>
      <c r="N218" s="219" t="s">
        <v>41</v>
      </c>
      <c r="O218" s="91"/>
      <c r="P218" s="220">
        <f>O218*H218</f>
        <v>0</v>
      </c>
      <c r="Q218" s="220">
        <v>0</v>
      </c>
      <c r="R218" s="220">
        <f>Q218*H218</f>
        <v>0</v>
      </c>
      <c r="S218" s="220">
        <v>0</v>
      </c>
      <c r="T218" s="221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2" t="s">
        <v>208</v>
      </c>
      <c r="AT218" s="222" t="s">
        <v>124</v>
      </c>
      <c r="AU218" s="222" t="s">
        <v>83</v>
      </c>
      <c r="AY218" s="17" t="s">
        <v>121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7" t="s">
        <v>81</v>
      </c>
      <c r="BK218" s="223">
        <f>ROUND(I218*H218,2)</f>
        <v>0</v>
      </c>
      <c r="BL218" s="17" t="s">
        <v>208</v>
      </c>
      <c r="BM218" s="222" t="s">
        <v>267</v>
      </c>
    </row>
    <row r="219" spans="1:63" s="12" customFormat="1" ht="22.8" customHeight="1">
      <c r="A219" s="12"/>
      <c r="B219" s="195"/>
      <c r="C219" s="196"/>
      <c r="D219" s="197" t="s">
        <v>75</v>
      </c>
      <c r="E219" s="209" t="s">
        <v>268</v>
      </c>
      <c r="F219" s="209" t="s">
        <v>269</v>
      </c>
      <c r="G219" s="196"/>
      <c r="H219" s="196"/>
      <c r="I219" s="199"/>
      <c r="J219" s="210">
        <f>BK219</f>
        <v>0</v>
      </c>
      <c r="K219" s="196"/>
      <c r="L219" s="201"/>
      <c r="M219" s="202"/>
      <c r="N219" s="203"/>
      <c r="O219" s="203"/>
      <c r="P219" s="204">
        <f>SUM(P220:P222)</f>
        <v>0</v>
      </c>
      <c r="Q219" s="203"/>
      <c r="R219" s="204">
        <f>SUM(R220:R222)</f>
        <v>0</v>
      </c>
      <c r="S219" s="203"/>
      <c r="T219" s="205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6" t="s">
        <v>83</v>
      </c>
      <c r="AT219" s="207" t="s">
        <v>75</v>
      </c>
      <c r="AU219" s="207" t="s">
        <v>81</v>
      </c>
      <c r="AY219" s="206" t="s">
        <v>121</v>
      </c>
      <c r="BK219" s="208">
        <f>SUM(BK220:BK222)</f>
        <v>0</v>
      </c>
    </row>
    <row r="220" spans="1:65" s="2" customFormat="1" ht="24.15" customHeight="1">
      <c r="A220" s="38"/>
      <c r="B220" s="39"/>
      <c r="C220" s="211" t="s">
        <v>270</v>
      </c>
      <c r="D220" s="211" t="s">
        <v>124</v>
      </c>
      <c r="E220" s="212" t="s">
        <v>271</v>
      </c>
      <c r="F220" s="213" t="s">
        <v>272</v>
      </c>
      <c r="G220" s="214" t="s">
        <v>273</v>
      </c>
      <c r="H220" s="215">
        <v>1</v>
      </c>
      <c r="I220" s="216"/>
      <c r="J220" s="217">
        <f>ROUND(I220*H220,2)</f>
        <v>0</v>
      </c>
      <c r="K220" s="213" t="s">
        <v>1</v>
      </c>
      <c r="L220" s="44"/>
      <c r="M220" s="218" t="s">
        <v>1</v>
      </c>
      <c r="N220" s="219" t="s">
        <v>41</v>
      </c>
      <c r="O220" s="91"/>
      <c r="P220" s="220">
        <f>O220*H220</f>
        <v>0</v>
      </c>
      <c r="Q220" s="220">
        <v>0</v>
      </c>
      <c r="R220" s="220">
        <f>Q220*H220</f>
        <v>0</v>
      </c>
      <c r="S220" s="220">
        <v>0</v>
      </c>
      <c r="T220" s="22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2" t="s">
        <v>208</v>
      </c>
      <c r="AT220" s="222" t="s">
        <v>124</v>
      </c>
      <c r="AU220" s="222" t="s">
        <v>83</v>
      </c>
      <c r="AY220" s="17" t="s">
        <v>121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7" t="s">
        <v>81</v>
      </c>
      <c r="BK220" s="223">
        <f>ROUND(I220*H220,2)</f>
        <v>0</v>
      </c>
      <c r="BL220" s="17" t="s">
        <v>208</v>
      </c>
      <c r="BM220" s="222" t="s">
        <v>274</v>
      </c>
    </row>
    <row r="221" spans="1:65" s="2" customFormat="1" ht="16.5" customHeight="1">
      <c r="A221" s="38"/>
      <c r="B221" s="39"/>
      <c r="C221" s="258" t="s">
        <v>275</v>
      </c>
      <c r="D221" s="258" t="s">
        <v>253</v>
      </c>
      <c r="E221" s="259" t="s">
        <v>276</v>
      </c>
      <c r="F221" s="260" t="s">
        <v>277</v>
      </c>
      <c r="G221" s="261" t="s">
        <v>278</v>
      </c>
      <c r="H221" s="262">
        <v>1</v>
      </c>
      <c r="I221" s="263"/>
      <c r="J221" s="264">
        <f>ROUND(I221*H221,2)</f>
        <v>0</v>
      </c>
      <c r="K221" s="260" t="s">
        <v>1</v>
      </c>
      <c r="L221" s="265"/>
      <c r="M221" s="266" t="s">
        <v>1</v>
      </c>
      <c r="N221" s="267" t="s">
        <v>41</v>
      </c>
      <c r="O221" s="91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2" t="s">
        <v>256</v>
      </c>
      <c r="AT221" s="222" t="s">
        <v>253</v>
      </c>
      <c r="AU221" s="222" t="s">
        <v>83</v>
      </c>
      <c r="AY221" s="17" t="s">
        <v>121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7" t="s">
        <v>81</v>
      </c>
      <c r="BK221" s="223">
        <f>ROUND(I221*H221,2)</f>
        <v>0</v>
      </c>
      <c r="BL221" s="17" t="s">
        <v>208</v>
      </c>
      <c r="BM221" s="222" t="s">
        <v>279</v>
      </c>
    </row>
    <row r="222" spans="1:65" s="2" customFormat="1" ht="24.15" customHeight="1">
      <c r="A222" s="38"/>
      <c r="B222" s="39"/>
      <c r="C222" s="211" t="s">
        <v>280</v>
      </c>
      <c r="D222" s="211" t="s">
        <v>124</v>
      </c>
      <c r="E222" s="212" t="s">
        <v>281</v>
      </c>
      <c r="F222" s="213" t="s">
        <v>282</v>
      </c>
      <c r="G222" s="214" t="s">
        <v>266</v>
      </c>
      <c r="H222" s="268"/>
      <c r="I222" s="216"/>
      <c r="J222" s="217">
        <f>ROUND(I222*H222,2)</f>
        <v>0</v>
      </c>
      <c r="K222" s="213" t="s">
        <v>128</v>
      </c>
      <c r="L222" s="44"/>
      <c r="M222" s="218" t="s">
        <v>1</v>
      </c>
      <c r="N222" s="219" t="s">
        <v>41</v>
      </c>
      <c r="O222" s="91"/>
      <c r="P222" s="220">
        <f>O222*H222</f>
        <v>0</v>
      </c>
      <c r="Q222" s="220">
        <v>0</v>
      </c>
      <c r="R222" s="220">
        <f>Q222*H222</f>
        <v>0</v>
      </c>
      <c r="S222" s="220">
        <v>0</v>
      </c>
      <c r="T222" s="221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2" t="s">
        <v>208</v>
      </c>
      <c r="AT222" s="222" t="s">
        <v>124</v>
      </c>
      <c r="AU222" s="222" t="s">
        <v>83</v>
      </c>
      <c r="AY222" s="17" t="s">
        <v>121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7" t="s">
        <v>81</v>
      </c>
      <c r="BK222" s="223">
        <f>ROUND(I222*H222,2)</f>
        <v>0</v>
      </c>
      <c r="BL222" s="17" t="s">
        <v>208</v>
      </c>
      <c r="BM222" s="222" t="s">
        <v>283</v>
      </c>
    </row>
    <row r="223" spans="1:63" s="12" customFormat="1" ht="22.8" customHeight="1">
      <c r="A223" s="12"/>
      <c r="B223" s="195"/>
      <c r="C223" s="196"/>
      <c r="D223" s="197" t="s">
        <v>75</v>
      </c>
      <c r="E223" s="209" t="s">
        <v>284</v>
      </c>
      <c r="F223" s="209" t="s">
        <v>285</v>
      </c>
      <c r="G223" s="196"/>
      <c r="H223" s="196"/>
      <c r="I223" s="199"/>
      <c r="J223" s="210">
        <f>BK223</f>
        <v>0</v>
      </c>
      <c r="K223" s="196"/>
      <c r="L223" s="201"/>
      <c r="M223" s="202"/>
      <c r="N223" s="203"/>
      <c r="O223" s="203"/>
      <c r="P223" s="204">
        <f>SUM(P224:P242)</f>
        <v>0</v>
      </c>
      <c r="Q223" s="203"/>
      <c r="R223" s="204">
        <f>SUM(R224:R242)</f>
        <v>0</v>
      </c>
      <c r="S223" s="203"/>
      <c r="T223" s="205">
        <f>SUM(T224:T242)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6" t="s">
        <v>83</v>
      </c>
      <c r="AT223" s="207" t="s">
        <v>75</v>
      </c>
      <c r="AU223" s="207" t="s">
        <v>81</v>
      </c>
      <c r="AY223" s="206" t="s">
        <v>121</v>
      </c>
      <c r="BK223" s="208">
        <f>SUM(BK224:BK242)</f>
        <v>0</v>
      </c>
    </row>
    <row r="224" spans="1:65" s="2" customFormat="1" ht="16.5" customHeight="1">
      <c r="A224" s="38"/>
      <c r="B224" s="39"/>
      <c r="C224" s="211" t="s">
        <v>286</v>
      </c>
      <c r="D224" s="211" t="s">
        <v>124</v>
      </c>
      <c r="E224" s="212" t="s">
        <v>287</v>
      </c>
      <c r="F224" s="213" t="s">
        <v>288</v>
      </c>
      <c r="G224" s="214" t="s">
        <v>289</v>
      </c>
      <c r="H224" s="215">
        <v>1</v>
      </c>
      <c r="I224" s="216"/>
      <c r="J224" s="217">
        <f>ROUND(I224*H224,2)</f>
        <v>0</v>
      </c>
      <c r="K224" s="213" t="s">
        <v>1</v>
      </c>
      <c r="L224" s="44"/>
      <c r="M224" s="218" t="s">
        <v>1</v>
      </c>
      <c r="N224" s="219" t="s">
        <v>41</v>
      </c>
      <c r="O224" s="91"/>
      <c r="P224" s="220">
        <f>O224*H224</f>
        <v>0</v>
      </c>
      <c r="Q224" s="220">
        <v>0</v>
      </c>
      <c r="R224" s="220">
        <f>Q224*H224</f>
        <v>0</v>
      </c>
      <c r="S224" s="220">
        <v>0</v>
      </c>
      <c r="T224" s="221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2" t="s">
        <v>208</v>
      </c>
      <c r="AT224" s="222" t="s">
        <v>124</v>
      </c>
      <c r="AU224" s="222" t="s">
        <v>83</v>
      </c>
      <c r="AY224" s="17" t="s">
        <v>121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7" t="s">
        <v>81</v>
      </c>
      <c r="BK224" s="223">
        <f>ROUND(I224*H224,2)</f>
        <v>0</v>
      </c>
      <c r="BL224" s="17" t="s">
        <v>208</v>
      </c>
      <c r="BM224" s="222" t="s">
        <v>290</v>
      </c>
    </row>
    <row r="225" spans="1:65" s="2" customFormat="1" ht="16.5" customHeight="1">
      <c r="A225" s="38"/>
      <c r="B225" s="39"/>
      <c r="C225" s="211" t="s">
        <v>291</v>
      </c>
      <c r="D225" s="211" t="s">
        <v>124</v>
      </c>
      <c r="E225" s="212" t="s">
        <v>292</v>
      </c>
      <c r="F225" s="213" t="s">
        <v>293</v>
      </c>
      <c r="G225" s="214" t="s">
        <v>278</v>
      </c>
      <c r="H225" s="215">
        <v>10</v>
      </c>
      <c r="I225" s="216"/>
      <c r="J225" s="217">
        <f>ROUND(I225*H225,2)</f>
        <v>0</v>
      </c>
      <c r="K225" s="213" t="s">
        <v>1</v>
      </c>
      <c r="L225" s="44"/>
      <c r="M225" s="218" t="s">
        <v>1</v>
      </c>
      <c r="N225" s="219" t="s">
        <v>41</v>
      </c>
      <c r="O225" s="91"/>
      <c r="P225" s="220">
        <f>O225*H225</f>
        <v>0</v>
      </c>
      <c r="Q225" s="220">
        <v>0</v>
      </c>
      <c r="R225" s="220">
        <f>Q225*H225</f>
        <v>0</v>
      </c>
      <c r="S225" s="220">
        <v>0</v>
      </c>
      <c r="T225" s="22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2" t="s">
        <v>208</v>
      </c>
      <c r="AT225" s="222" t="s">
        <v>124</v>
      </c>
      <c r="AU225" s="222" t="s">
        <v>83</v>
      </c>
      <c r="AY225" s="17" t="s">
        <v>121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7" t="s">
        <v>81</v>
      </c>
      <c r="BK225" s="223">
        <f>ROUND(I225*H225,2)</f>
        <v>0</v>
      </c>
      <c r="BL225" s="17" t="s">
        <v>208</v>
      </c>
      <c r="BM225" s="222" t="s">
        <v>294</v>
      </c>
    </row>
    <row r="226" spans="1:65" s="2" customFormat="1" ht="16.5" customHeight="1">
      <c r="A226" s="38"/>
      <c r="B226" s="39"/>
      <c r="C226" s="211" t="s">
        <v>256</v>
      </c>
      <c r="D226" s="211" t="s">
        <v>124</v>
      </c>
      <c r="E226" s="212" t="s">
        <v>295</v>
      </c>
      <c r="F226" s="213" t="s">
        <v>296</v>
      </c>
      <c r="G226" s="214" t="s">
        <v>278</v>
      </c>
      <c r="H226" s="215">
        <v>10</v>
      </c>
      <c r="I226" s="216"/>
      <c r="J226" s="217">
        <f>ROUND(I226*H226,2)</f>
        <v>0</v>
      </c>
      <c r="K226" s="213" t="s">
        <v>1</v>
      </c>
      <c r="L226" s="44"/>
      <c r="M226" s="218" t="s">
        <v>1</v>
      </c>
      <c r="N226" s="219" t="s">
        <v>41</v>
      </c>
      <c r="O226" s="91"/>
      <c r="P226" s="220">
        <f>O226*H226</f>
        <v>0</v>
      </c>
      <c r="Q226" s="220">
        <v>0</v>
      </c>
      <c r="R226" s="220">
        <f>Q226*H226</f>
        <v>0</v>
      </c>
      <c r="S226" s="220">
        <v>0</v>
      </c>
      <c r="T226" s="22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2" t="s">
        <v>208</v>
      </c>
      <c r="AT226" s="222" t="s">
        <v>124</v>
      </c>
      <c r="AU226" s="222" t="s">
        <v>83</v>
      </c>
      <c r="AY226" s="17" t="s">
        <v>121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7" t="s">
        <v>81</v>
      </c>
      <c r="BK226" s="223">
        <f>ROUND(I226*H226,2)</f>
        <v>0</v>
      </c>
      <c r="BL226" s="17" t="s">
        <v>208</v>
      </c>
      <c r="BM226" s="222" t="s">
        <v>297</v>
      </c>
    </row>
    <row r="227" spans="1:65" s="2" customFormat="1" ht="16.5" customHeight="1">
      <c r="A227" s="38"/>
      <c r="B227" s="39"/>
      <c r="C227" s="211" t="s">
        <v>298</v>
      </c>
      <c r="D227" s="211" t="s">
        <v>124</v>
      </c>
      <c r="E227" s="212" t="s">
        <v>299</v>
      </c>
      <c r="F227" s="213" t="s">
        <v>300</v>
      </c>
      <c r="G227" s="214" t="s">
        <v>81</v>
      </c>
      <c r="H227" s="215">
        <v>1</v>
      </c>
      <c r="I227" s="216"/>
      <c r="J227" s="217">
        <f>ROUND(I227*H227,2)</f>
        <v>0</v>
      </c>
      <c r="K227" s="213" t="s">
        <v>1</v>
      </c>
      <c r="L227" s="44"/>
      <c r="M227" s="218" t="s">
        <v>1</v>
      </c>
      <c r="N227" s="219" t="s">
        <v>41</v>
      </c>
      <c r="O227" s="91"/>
      <c r="P227" s="220">
        <f>O227*H227</f>
        <v>0</v>
      </c>
      <c r="Q227" s="220">
        <v>0</v>
      </c>
      <c r="R227" s="220">
        <f>Q227*H227</f>
        <v>0</v>
      </c>
      <c r="S227" s="220">
        <v>0</v>
      </c>
      <c r="T227" s="221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2" t="s">
        <v>208</v>
      </c>
      <c r="AT227" s="222" t="s">
        <v>124</v>
      </c>
      <c r="AU227" s="222" t="s">
        <v>83</v>
      </c>
      <c r="AY227" s="17" t="s">
        <v>121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7" t="s">
        <v>81</v>
      </c>
      <c r="BK227" s="223">
        <f>ROUND(I227*H227,2)</f>
        <v>0</v>
      </c>
      <c r="BL227" s="17" t="s">
        <v>208</v>
      </c>
      <c r="BM227" s="222" t="s">
        <v>301</v>
      </c>
    </row>
    <row r="228" spans="1:65" s="2" customFormat="1" ht="16.5" customHeight="1">
      <c r="A228" s="38"/>
      <c r="B228" s="39"/>
      <c r="C228" s="211" t="s">
        <v>302</v>
      </c>
      <c r="D228" s="211" t="s">
        <v>124</v>
      </c>
      <c r="E228" s="212" t="s">
        <v>303</v>
      </c>
      <c r="F228" s="213" t="s">
        <v>304</v>
      </c>
      <c r="G228" s="214" t="s">
        <v>289</v>
      </c>
      <c r="H228" s="215">
        <v>1</v>
      </c>
      <c r="I228" s="216"/>
      <c r="J228" s="217">
        <f>ROUND(I228*H228,2)</f>
        <v>0</v>
      </c>
      <c r="K228" s="213" t="s">
        <v>1</v>
      </c>
      <c r="L228" s="44"/>
      <c r="M228" s="218" t="s">
        <v>1</v>
      </c>
      <c r="N228" s="219" t="s">
        <v>41</v>
      </c>
      <c r="O228" s="91"/>
      <c r="P228" s="220">
        <f>O228*H228</f>
        <v>0</v>
      </c>
      <c r="Q228" s="220">
        <v>0</v>
      </c>
      <c r="R228" s="220">
        <f>Q228*H228</f>
        <v>0</v>
      </c>
      <c r="S228" s="220">
        <v>0</v>
      </c>
      <c r="T228" s="22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2" t="s">
        <v>208</v>
      </c>
      <c r="AT228" s="222" t="s">
        <v>124</v>
      </c>
      <c r="AU228" s="222" t="s">
        <v>83</v>
      </c>
      <c r="AY228" s="17" t="s">
        <v>121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17" t="s">
        <v>81</v>
      </c>
      <c r="BK228" s="223">
        <f>ROUND(I228*H228,2)</f>
        <v>0</v>
      </c>
      <c r="BL228" s="17" t="s">
        <v>208</v>
      </c>
      <c r="BM228" s="222" t="s">
        <v>305</v>
      </c>
    </row>
    <row r="229" spans="1:65" s="2" customFormat="1" ht="16.5" customHeight="1">
      <c r="A229" s="38"/>
      <c r="B229" s="39"/>
      <c r="C229" s="211" t="s">
        <v>306</v>
      </c>
      <c r="D229" s="211" t="s">
        <v>124</v>
      </c>
      <c r="E229" s="212" t="s">
        <v>307</v>
      </c>
      <c r="F229" s="213" t="s">
        <v>308</v>
      </c>
      <c r="G229" s="214" t="s">
        <v>289</v>
      </c>
      <c r="H229" s="215">
        <v>1</v>
      </c>
      <c r="I229" s="216"/>
      <c r="J229" s="217">
        <f>ROUND(I229*H229,2)</f>
        <v>0</v>
      </c>
      <c r="K229" s="213" t="s">
        <v>1</v>
      </c>
      <c r="L229" s="44"/>
      <c r="M229" s="218" t="s">
        <v>1</v>
      </c>
      <c r="N229" s="219" t="s">
        <v>41</v>
      </c>
      <c r="O229" s="91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2" t="s">
        <v>208</v>
      </c>
      <c r="AT229" s="222" t="s">
        <v>124</v>
      </c>
      <c r="AU229" s="222" t="s">
        <v>83</v>
      </c>
      <c r="AY229" s="17" t="s">
        <v>121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7" t="s">
        <v>81</v>
      </c>
      <c r="BK229" s="223">
        <f>ROUND(I229*H229,2)</f>
        <v>0</v>
      </c>
      <c r="BL229" s="17" t="s">
        <v>208</v>
      </c>
      <c r="BM229" s="222" t="s">
        <v>309</v>
      </c>
    </row>
    <row r="230" spans="1:65" s="2" customFormat="1" ht="16.5" customHeight="1">
      <c r="A230" s="38"/>
      <c r="B230" s="39"/>
      <c r="C230" s="211" t="s">
        <v>310</v>
      </c>
      <c r="D230" s="211" t="s">
        <v>124</v>
      </c>
      <c r="E230" s="212" t="s">
        <v>311</v>
      </c>
      <c r="F230" s="213" t="s">
        <v>312</v>
      </c>
      <c r="G230" s="214" t="s">
        <v>289</v>
      </c>
      <c r="H230" s="215">
        <v>1</v>
      </c>
      <c r="I230" s="216"/>
      <c r="J230" s="217">
        <f>ROUND(I230*H230,2)</f>
        <v>0</v>
      </c>
      <c r="K230" s="213" t="s">
        <v>1</v>
      </c>
      <c r="L230" s="44"/>
      <c r="M230" s="218" t="s">
        <v>1</v>
      </c>
      <c r="N230" s="219" t="s">
        <v>41</v>
      </c>
      <c r="O230" s="91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2" t="s">
        <v>208</v>
      </c>
      <c r="AT230" s="222" t="s">
        <v>124</v>
      </c>
      <c r="AU230" s="222" t="s">
        <v>83</v>
      </c>
      <c r="AY230" s="17" t="s">
        <v>121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7" t="s">
        <v>81</v>
      </c>
      <c r="BK230" s="223">
        <f>ROUND(I230*H230,2)</f>
        <v>0</v>
      </c>
      <c r="BL230" s="17" t="s">
        <v>208</v>
      </c>
      <c r="BM230" s="222" t="s">
        <v>313</v>
      </c>
    </row>
    <row r="231" spans="1:65" s="2" customFormat="1" ht="16.5" customHeight="1">
      <c r="A231" s="38"/>
      <c r="B231" s="39"/>
      <c r="C231" s="211" t="s">
        <v>314</v>
      </c>
      <c r="D231" s="211" t="s">
        <v>124</v>
      </c>
      <c r="E231" s="212" t="s">
        <v>315</v>
      </c>
      <c r="F231" s="213" t="s">
        <v>316</v>
      </c>
      <c r="G231" s="214" t="s">
        <v>289</v>
      </c>
      <c r="H231" s="215">
        <v>1</v>
      </c>
      <c r="I231" s="216"/>
      <c r="J231" s="217">
        <f>ROUND(I231*H231,2)</f>
        <v>0</v>
      </c>
      <c r="K231" s="213" t="s">
        <v>1</v>
      </c>
      <c r="L231" s="44"/>
      <c r="M231" s="218" t="s">
        <v>1</v>
      </c>
      <c r="N231" s="219" t="s">
        <v>41</v>
      </c>
      <c r="O231" s="91"/>
      <c r="P231" s="220">
        <f>O231*H231</f>
        <v>0</v>
      </c>
      <c r="Q231" s="220">
        <v>0</v>
      </c>
      <c r="R231" s="220">
        <f>Q231*H231</f>
        <v>0</v>
      </c>
      <c r="S231" s="220">
        <v>0</v>
      </c>
      <c r="T231" s="22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2" t="s">
        <v>208</v>
      </c>
      <c r="AT231" s="222" t="s">
        <v>124</v>
      </c>
      <c r="AU231" s="222" t="s">
        <v>83</v>
      </c>
      <c r="AY231" s="17" t="s">
        <v>121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7" t="s">
        <v>81</v>
      </c>
      <c r="BK231" s="223">
        <f>ROUND(I231*H231,2)</f>
        <v>0</v>
      </c>
      <c r="BL231" s="17" t="s">
        <v>208</v>
      </c>
      <c r="BM231" s="222" t="s">
        <v>317</v>
      </c>
    </row>
    <row r="232" spans="1:65" s="2" customFormat="1" ht="16.5" customHeight="1">
      <c r="A232" s="38"/>
      <c r="B232" s="39"/>
      <c r="C232" s="211" t="s">
        <v>318</v>
      </c>
      <c r="D232" s="211" t="s">
        <v>124</v>
      </c>
      <c r="E232" s="212" t="s">
        <v>319</v>
      </c>
      <c r="F232" s="213" t="s">
        <v>320</v>
      </c>
      <c r="G232" s="214" t="s">
        <v>289</v>
      </c>
      <c r="H232" s="215">
        <v>1</v>
      </c>
      <c r="I232" s="216"/>
      <c r="J232" s="217">
        <f>ROUND(I232*H232,2)</f>
        <v>0</v>
      </c>
      <c r="K232" s="213" t="s">
        <v>1</v>
      </c>
      <c r="L232" s="44"/>
      <c r="M232" s="218" t="s">
        <v>1</v>
      </c>
      <c r="N232" s="219" t="s">
        <v>41</v>
      </c>
      <c r="O232" s="91"/>
      <c r="P232" s="220">
        <f>O232*H232</f>
        <v>0</v>
      </c>
      <c r="Q232" s="220">
        <v>0</v>
      </c>
      <c r="R232" s="220">
        <f>Q232*H232</f>
        <v>0</v>
      </c>
      <c r="S232" s="220">
        <v>0</v>
      </c>
      <c r="T232" s="221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2" t="s">
        <v>208</v>
      </c>
      <c r="AT232" s="222" t="s">
        <v>124</v>
      </c>
      <c r="AU232" s="222" t="s">
        <v>83</v>
      </c>
      <c r="AY232" s="17" t="s">
        <v>121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7" t="s">
        <v>81</v>
      </c>
      <c r="BK232" s="223">
        <f>ROUND(I232*H232,2)</f>
        <v>0</v>
      </c>
      <c r="BL232" s="17" t="s">
        <v>208</v>
      </c>
      <c r="BM232" s="222" t="s">
        <v>321</v>
      </c>
    </row>
    <row r="233" spans="1:65" s="2" customFormat="1" ht="16.5" customHeight="1">
      <c r="A233" s="38"/>
      <c r="B233" s="39"/>
      <c r="C233" s="211" t="s">
        <v>322</v>
      </c>
      <c r="D233" s="211" t="s">
        <v>124</v>
      </c>
      <c r="E233" s="212" t="s">
        <v>323</v>
      </c>
      <c r="F233" s="213" t="s">
        <v>324</v>
      </c>
      <c r="G233" s="214" t="s">
        <v>289</v>
      </c>
      <c r="H233" s="215">
        <v>1</v>
      </c>
      <c r="I233" s="216"/>
      <c r="J233" s="217">
        <f>ROUND(I233*H233,2)</f>
        <v>0</v>
      </c>
      <c r="K233" s="213" t="s">
        <v>1</v>
      </c>
      <c r="L233" s="44"/>
      <c r="M233" s="218" t="s">
        <v>1</v>
      </c>
      <c r="N233" s="219" t="s">
        <v>41</v>
      </c>
      <c r="O233" s="91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2" t="s">
        <v>208</v>
      </c>
      <c r="AT233" s="222" t="s">
        <v>124</v>
      </c>
      <c r="AU233" s="222" t="s">
        <v>83</v>
      </c>
      <c r="AY233" s="17" t="s">
        <v>121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7" t="s">
        <v>81</v>
      </c>
      <c r="BK233" s="223">
        <f>ROUND(I233*H233,2)</f>
        <v>0</v>
      </c>
      <c r="BL233" s="17" t="s">
        <v>208</v>
      </c>
      <c r="BM233" s="222" t="s">
        <v>325</v>
      </c>
    </row>
    <row r="234" spans="1:65" s="2" customFormat="1" ht="16.5" customHeight="1">
      <c r="A234" s="38"/>
      <c r="B234" s="39"/>
      <c r="C234" s="211" t="s">
        <v>326</v>
      </c>
      <c r="D234" s="211" t="s">
        <v>124</v>
      </c>
      <c r="E234" s="212" t="s">
        <v>327</v>
      </c>
      <c r="F234" s="213" t="s">
        <v>328</v>
      </c>
      <c r="G234" s="214" t="s">
        <v>289</v>
      </c>
      <c r="H234" s="215">
        <v>1</v>
      </c>
      <c r="I234" s="216"/>
      <c r="J234" s="217">
        <f>ROUND(I234*H234,2)</f>
        <v>0</v>
      </c>
      <c r="K234" s="213" t="s">
        <v>1</v>
      </c>
      <c r="L234" s="44"/>
      <c r="M234" s="218" t="s">
        <v>1</v>
      </c>
      <c r="N234" s="219" t="s">
        <v>41</v>
      </c>
      <c r="O234" s="91"/>
      <c r="P234" s="220">
        <f>O234*H234</f>
        <v>0</v>
      </c>
      <c r="Q234" s="220">
        <v>0</v>
      </c>
      <c r="R234" s="220">
        <f>Q234*H234</f>
        <v>0</v>
      </c>
      <c r="S234" s="220">
        <v>0</v>
      </c>
      <c r="T234" s="221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2" t="s">
        <v>208</v>
      </c>
      <c r="AT234" s="222" t="s">
        <v>124</v>
      </c>
      <c r="AU234" s="222" t="s">
        <v>83</v>
      </c>
      <c r="AY234" s="17" t="s">
        <v>121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7" t="s">
        <v>81</v>
      </c>
      <c r="BK234" s="223">
        <f>ROUND(I234*H234,2)</f>
        <v>0</v>
      </c>
      <c r="BL234" s="17" t="s">
        <v>208</v>
      </c>
      <c r="BM234" s="222" t="s">
        <v>329</v>
      </c>
    </row>
    <row r="235" spans="1:65" s="2" customFormat="1" ht="16.5" customHeight="1">
      <c r="A235" s="38"/>
      <c r="B235" s="39"/>
      <c r="C235" s="211" t="s">
        <v>330</v>
      </c>
      <c r="D235" s="211" t="s">
        <v>124</v>
      </c>
      <c r="E235" s="212" t="s">
        <v>331</v>
      </c>
      <c r="F235" s="213" t="s">
        <v>332</v>
      </c>
      <c r="G235" s="214" t="s">
        <v>289</v>
      </c>
      <c r="H235" s="215">
        <v>1</v>
      </c>
      <c r="I235" s="216"/>
      <c r="J235" s="217">
        <f>ROUND(I235*H235,2)</f>
        <v>0</v>
      </c>
      <c r="K235" s="213" t="s">
        <v>1</v>
      </c>
      <c r="L235" s="44"/>
      <c r="M235" s="218" t="s">
        <v>1</v>
      </c>
      <c r="N235" s="219" t="s">
        <v>41</v>
      </c>
      <c r="O235" s="91"/>
      <c r="P235" s="220">
        <f>O235*H235</f>
        <v>0</v>
      </c>
      <c r="Q235" s="220">
        <v>0</v>
      </c>
      <c r="R235" s="220">
        <f>Q235*H235</f>
        <v>0</v>
      </c>
      <c r="S235" s="220">
        <v>0</v>
      </c>
      <c r="T235" s="22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2" t="s">
        <v>208</v>
      </c>
      <c r="AT235" s="222" t="s">
        <v>124</v>
      </c>
      <c r="AU235" s="222" t="s">
        <v>83</v>
      </c>
      <c r="AY235" s="17" t="s">
        <v>121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7" t="s">
        <v>81</v>
      </c>
      <c r="BK235" s="223">
        <f>ROUND(I235*H235,2)</f>
        <v>0</v>
      </c>
      <c r="BL235" s="17" t="s">
        <v>208</v>
      </c>
      <c r="BM235" s="222" t="s">
        <v>333</v>
      </c>
    </row>
    <row r="236" spans="1:65" s="2" customFormat="1" ht="16.5" customHeight="1">
      <c r="A236" s="38"/>
      <c r="B236" s="39"/>
      <c r="C236" s="211" t="s">
        <v>334</v>
      </c>
      <c r="D236" s="211" t="s">
        <v>124</v>
      </c>
      <c r="E236" s="212" t="s">
        <v>335</v>
      </c>
      <c r="F236" s="213" t="s">
        <v>336</v>
      </c>
      <c r="G236" s="214" t="s">
        <v>278</v>
      </c>
      <c r="H236" s="215">
        <v>8</v>
      </c>
      <c r="I236" s="216"/>
      <c r="J236" s="217">
        <f>ROUND(I236*H236,2)</f>
        <v>0</v>
      </c>
      <c r="K236" s="213" t="s">
        <v>1</v>
      </c>
      <c r="L236" s="44"/>
      <c r="M236" s="218" t="s">
        <v>1</v>
      </c>
      <c r="N236" s="219" t="s">
        <v>41</v>
      </c>
      <c r="O236" s="91"/>
      <c r="P236" s="220">
        <f>O236*H236</f>
        <v>0</v>
      </c>
      <c r="Q236" s="220">
        <v>0</v>
      </c>
      <c r="R236" s="220">
        <f>Q236*H236</f>
        <v>0</v>
      </c>
      <c r="S236" s="220">
        <v>0</v>
      </c>
      <c r="T236" s="221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2" t="s">
        <v>208</v>
      </c>
      <c r="AT236" s="222" t="s">
        <v>124</v>
      </c>
      <c r="AU236" s="222" t="s">
        <v>83</v>
      </c>
      <c r="AY236" s="17" t="s">
        <v>121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7" t="s">
        <v>81</v>
      </c>
      <c r="BK236" s="223">
        <f>ROUND(I236*H236,2)</f>
        <v>0</v>
      </c>
      <c r="BL236" s="17" t="s">
        <v>208</v>
      </c>
      <c r="BM236" s="222" t="s">
        <v>337</v>
      </c>
    </row>
    <row r="237" spans="1:65" s="2" customFormat="1" ht="16.5" customHeight="1">
      <c r="A237" s="38"/>
      <c r="B237" s="39"/>
      <c r="C237" s="211" t="s">
        <v>338</v>
      </c>
      <c r="D237" s="211" t="s">
        <v>124</v>
      </c>
      <c r="E237" s="212" t="s">
        <v>339</v>
      </c>
      <c r="F237" s="213" t="s">
        <v>336</v>
      </c>
      <c r="G237" s="214" t="s">
        <v>278</v>
      </c>
      <c r="H237" s="215">
        <v>2</v>
      </c>
      <c r="I237" s="216"/>
      <c r="J237" s="217">
        <f>ROUND(I237*H237,2)</f>
        <v>0</v>
      </c>
      <c r="K237" s="213" t="s">
        <v>1</v>
      </c>
      <c r="L237" s="44"/>
      <c r="M237" s="218" t="s">
        <v>1</v>
      </c>
      <c r="N237" s="219" t="s">
        <v>41</v>
      </c>
      <c r="O237" s="91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2" t="s">
        <v>208</v>
      </c>
      <c r="AT237" s="222" t="s">
        <v>124</v>
      </c>
      <c r="AU237" s="222" t="s">
        <v>83</v>
      </c>
      <c r="AY237" s="17" t="s">
        <v>121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7" t="s">
        <v>81</v>
      </c>
      <c r="BK237" s="223">
        <f>ROUND(I237*H237,2)</f>
        <v>0</v>
      </c>
      <c r="BL237" s="17" t="s">
        <v>208</v>
      </c>
      <c r="BM237" s="222" t="s">
        <v>340</v>
      </c>
    </row>
    <row r="238" spans="1:65" s="2" customFormat="1" ht="16.5" customHeight="1">
      <c r="A238" s="38"/>
      <c r="B238" s="39"/>
      <c r="C238" s="211" t="s">
        <v>341</v>
      </c>
      <c r="D238" s="211" t="s">
        <v>124</v>
      </c>
      <c r="E238" s="212" t="s">
        <v>342</v>
      </c>
      <c r="F238" s="213" t="s">
        <v>343</v>
      </c>
      <c r="G238" s="214" t="s">
        <v>344</v>
      </c>
      <c r="H238" s="215">
        <v>3</v>
      </c>
      <c r="I238" s="216"/>
      <c r="J238" s="217">
        <f>ROUND(I238*H238,2)</f>
        <v>0</v>
      </c>
      <c r="K238" s="213" t="s">
        <v>1</v>
      </c>
      <c r="L238" s="44"/>
      <c r="M238" s="218" t="s">
        <v>1</v>
      </c>
      <c r="N238" s="219" t="s">
        <v>41</v>
      </c>
      <c r="O238" s="91"/>
      <c r="P238" s="220">
        <f>O238*H238</f>
        <v>0</v>
      </c>
      <c r="Q238" s="220">
        <v>0</v>
      </c>
      <c r="R238" s="220">
        <f>Q238*H238</f>
        <v>0</v>
      </c>
      <c r="S238" s="220">
        <v>0</v>
      </c>
      <c r="T238" s="22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2" t="s">
        <v>208</v>
      </c>
      <c r="AT238" s="222" t="s">
        <v>124</v>
      </c>
      <c r="AU238" s="222" t="s">
        <v>83</v>
      </c>
      <c r="AY238" s="17" t="s">
        <v>121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7" t="s">
        <v>81</v>
      </c>
      <c r="BK238" s="223">
        <f>ROUND(I238*H238,2)</f>
        <v>0</v>
      </c>
      <c r="BL238" s="17" t="s">
        <v>208</v>
      </c>
      <c r="BM238" s="222" t="s">
        <v>345</v>
      </c>
    </row>
    <row r="239" spans="1:65" s="2" customFormat="1" ht="16.5" customHeight="1">
      <c r="A239" s="38"/>
      <c r="B239" s="39"/>
      <c r="C239" s="211" t="s">
        <v>346</v>
      </c>
      <c r="D239" s="211" t="s">
        <v>124</v>
      </c>
      <c r="E239" s="212" t="s">
        <v>347</v>
      </c>
      <c r="F239" s="213" t="s">
        <v>348</v>
      </c>
      <c r="G239" s="214" t="s">
        <v>278</v>
      </c>
      <c r="H239" s="215">
        <v>3</v>
      </c>
      <c r="I239" s="216"/>
      <c r="J239" s="217">
        <f>ROUND(I239*H239,2)</f>
        <v>0</v>
      </c>
      <c r="K239" s="213" t="s">
        <v>1</v>
      </c>
      <c r="L239" s="44"/>
      <c r="M239" s="218" t="s">
        <v>1</v>
      </c>
      <c r="N239" s="219" t="s">
        <v>41</v>
      </c>
      <c r="O239" s="91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2" t="s">
        <v>208</v>
      </c>
      <c r="AT239" s="222" t="s">
        <v>124</v>
      </c>
      <c r="AU239" s="222" t="s">
        <v>83</v>
      </c>
      <c r="AY239" s="17" t="s">
        <v>121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7" t="s">
        <v>81</v>
      </c>
      <c r="BK239" s="223">
        <f>ROUND(I239*H239,2)</f>
        <v>0</v>
      </c>
      <c r="BL239" s="17" t="s">
        <v>208</v>
      </c>
      <c r="BM239" s="222" t="s">
        <v>349</v>
      </c>
    </row>
    <row r="240" spans="1:65" s="2" customFormat="1" ht="16.5" customHeight="1">
      <c r="A240" s="38"/>
      <c r="B240" s="39"/>
      <c r="C240" s="211" t="s">
        <v>350</v>
      </c>
      <c r="D240" s="211" t="s">
        <v>124</v>
      </c>
      <c r="E240" s="212" t="s">
        <v>351</v>
      </c>
      <c r="F240" s="213" t="s">
        <v>352</v>
      </c>
      <c r="G240" s="214" t="s">
        <v>127</v>
      </c>
      <c r="H240" s="215">
        <v>4</v>
      </c>
      <c r="I240" s="216"/>
      <c r="J240" s="217">
        <f>ROUND(I240*H240,2)</f>
        <v>0</v>
      </c>
      <c r="K240" s="213" t="s">
        <v>1</v>
      </c>
      <c r="L240" s="44"/>
      <c r="M240" s="218" t="s">
        <v>1</v>
      </c>
      <c r="N240" s="219" t="s">
        <v>41</v>
      </c>
      <c r="O240" s="91"/>
      <c r="P240" s="220">
        <f>O240*H240</f>
        <v>0</v>
      </c>
      <c r="Q240" s="220">
        <v>0</v>
      </c>
      <c r="R240" s="220">
        <f>Q240*H240</f>
        <v>0</v>
      </c>
      <c r="S240" s="220">
        <v>0</v>
      </c>
      <c r="T240" s="221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2" t="s">
        <v>208</v>
      </c>
      <c r="AT240" s="222" t="s">
        <v>124</v>
      </c>
      <c r="AU240" s="222" t="s">
        <v>83</v>
      </c>
      <c r="AY240" s="17" t="s">
        <v>121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7" t="s">
        <v>81</v>
      </c>
      <c r="BK240" s="223">
        <f>ROUND(I240*H240,2)</f>
        <v>0</v>
      </c>
      <c r="BL240" s="17" t="s">
        <v>208</v>
      </c>
      <c r="BM240" s="222" t="s">
        <v>353</v>
      </c>
    </row>
    <row r="241" spans="1:65" s="2" customFormat="1" ht="16.5" customHeight="1">
      <c r="A241" s="38"/>
      <c r="B241" s="39"/>
      <c r="C241" s="211" t="s">
        <v>354</v>
      </c>
      <c r="D241" s="211" t="s">
        <v>124</v>
      </c>
      <c r="E241" s="212" t="s">
        <v>355</v>
      </c>
      <c r="F241" s="213" t="s">
        <v>356</v>
      </c>
      <c r="G241" s="214" t="s">
        <v>278</v>
      </c>
      <c r="H241" s="215">
        <v>3</v>
      </c>
      <c r="I241" s="216"/>
      <c r="J241" s="217">
        <f>ROUND(I241*H241,2)</f>
        <v>0</v>
      </c>
      <c r="K241" s="213" t="s">
        <v>1</v>
      </c>
      <c r="L241" s="44"/>
      <c r="M241" s="218" t="s">
        <v>1</v>
      </c>
      <c r="N241" s="219" t="s">
        <v>41</v>
      </c>
      <c r="O241" s="91"/>
      <c r="P241" s="220">
        <f>O241*H241</f>
        <v>0</v>
      </c>
      <c r="Q241" s="220">
        <v>0</v>
      </c>
      <c r="R241" s="220">
        <f>Q241*H241</f>
        <v>0</v>
      </c>
      <c r="S241" s="220">
        <v>0</v>
      </c>
      <c r="T241" s="22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2" t="s">
        <v>208</v>
      </c>
      <c r="AT241" s="222" t="s">
        <v>124</v>
      </c>
      <c r="AU241" s="222" t="s">
        <v>83</v>
      </c>
      <c r="AY241" s="17" t="s">
        <v>121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7" t="s">
        <v>81</v>
      </c>
      <c r="BK241" s="223">
        <f>ROUND(I241*H241,2)</f>
        <v>0</v>
      </c>
      <c r="BL241" s="17" t="s">
        <v>208</v>
      </c>
      <c r="BM241" s="222" t="s">
        <v>357</v>
      </c>
    </row>
    <row r="242" spans="1:65" s="2" customFormat="1" ht="16.5" customHeight="1">
      <c r="A242" s="38"/>
      <c r="B242" s="39"/>
      <c r="C242" s="211" t="s">
        <v>358</v>
      </c>
      <c r="D242" s="211" t="s">
        <v>124</v>
      </c>
      <c r="E242" s="212" t="s">
        <v>359</v>
      </c>
      <c r="F242" s="213" t="s">
        <v>360</v>
      </c>
      <c r="G242" s="214" t="s">
        <v>278</v>
      </c>
      <c r="H242" s="215">
        <v>2</v>
      </c>
      <c r="I242" s="216"/>
      <c r="J242" s="217">
        <f>ROUND(I242*H242,2)</f>
        <v>0</v>
      </c>
      <c r="K242" s="213" t="s">
        <v>1</v>
      </c>
      <c r="L242" s="44"/>
      <c r="M242" s="218" t="s">
        <v>1</v>
      </c>
      <c r="N242" s="219" t="s">
        <v>41</v>
      </c>
      <c r="O242" s="91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2" t="s">
        <v>208</v>
      </c>
      <c r="AT242" s="222" t="s">
        <v>124</v>
      </c>
      <c r="AU242" s="222" t="s">
        <v>83</v>
      </c>
      <c r="AY242" s="17" t="s">
        <v>121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7" t="s">
        <v>81</v>
      </c>
      <c r="BK242" s="223">
        <f>ROUND(I242*H242,2)</f>
        <v>0</v>
      </c>
      <c r="BL242" s="17" t="s">
        <v>208</v>
      </c>
      <c r="BM242" s="222" t="s">
        <v>361</v>
      </c>
    </row>
    <row r="243" spans="1:63" s="12" customFormat="1" ht="22.8" customHeight="1">
      <c r="A243" s="12"/>
      <c r="B243" s="195"/>
      <c r="C243" s="196"/>
      <c r="D243" s="197" t="s">
        <v>75</v>
      </c>
      <c r="E243" s="209" t="s">
        <v>362</v>
      </c>
      <c r="F243" s="209" t="s">
        <v>363</v>
      </c>
      <c r="G243" s="196"/>
      <c r="H243" s="196"/>
      <c r="I243" s="199"/>
      <c r="J243" s="210">
        <f>BK243</f>
        <v>0</v>
      </c>
      <c r="K243" s="196"/>
      <c r="L243" s="201"/>
      <c r="M243" s="202"/>
      <c r="N243" s="203"/>
      <c r="O243" s="203"/>
      <c r="P243" s="204">
        <f>SUM(P244:P253)</f>
        <v>0</v>
      </c>
      <c r="Q243" s="203"/>
      <c r="R243" s="204">
        <f>SUM(R244:R253)</f>
        <v>0.19906311000000002</v>
      </c>
      <c r="S243" s="203"/>
      <c r="T243" s="205">
        <f>SUM(T244:T253)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6" t="s">
        <v>83</v>
      </c>
      <c r="AT243" s="207" t="s">
        <v>75</v>
      </c>
      <c r="AU243" s="207" t="s">
        <v>81</v>
      </c>
      <c r="AY243" s="206" t="s">
        <v>121</v>
      </c>
      <c r="BK243" s="208">
        <f>SUM(BK244:BK253)</f>
        <v>0</v>
      </c>
    </row>
    <row r="244" spans="1:65" s="2" customFormat="1" ht="24.15" customHeight="1">
      <c r="A244" s="38"/>
      <c r="B244" s="39"/>
      <c r="C244" s="211" t="s">
        <v>364</v>
      </c>
      <c r="D244" s="211" t="s">
        <v>124</v>
      </c>
      <c r="E244" s="212" t="s">
        <v>365</v>
      </c>
      <c r="F244" s="213" t="s">
        <v>366</v>
      </c>
      <c r="G244" s="214" t="s">
        <v>127</v>
      </c>
      <c r="H244" s="215">
        <v>7.761</v>
      </c>
      <c r="I244" s="216"/>
      <c r="J244" s="217">
        <f>ROUND(I244*H244,2)</f>
        <v>0</v>
      </c>
      <c r="K244" s="213" t="s">
        <v>1</v>
      </c>
      <c r="L244" s="44"/>
      <c r="M244" s="218" t="s">
        <v>1</v>
      </c>
      <c r="N244" s="219" t="s">
        <v>41</v>
      </c>
      <c r="O244" s="91"/>
      <c r="P244" s="220">
        <f>O244*H244</f>
        <v>0</v>
      </c>
      <c r="Q244" s="220">
        <v>0.02551</v>
      </c>
      <c r="R244" s="220">
        <f>Q244*H244</f>
        <v>0.19798311000000002</v>
      </c>
      <c r="S244" s="220">
        <v>0</v>
      </c>
      <c r="T244" s="221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2" t="s">
        <v>208</v>
      </c>
      <c r="AT244" s="222" t="s">
        <v>124</v>
      </c>
      <c r="AU244" s="222" t="s">
        <v>83</v>
      </c>
      <c r="AY244" s="17" t="s">
        <v>121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7" t="s">
        <v>81</v>
      </c>
      <c r="BK244" s="223">
        <f>ROUND(I244*H244,2)</f>
        <v>0</v>
      </c>
      <c r="BL244" s="17" t="s">
        <v>208</v>
      </c>
      <c r="BM244" s="222" t="s">
        <v>367</v>
      </c>
    </row>
    <row r="245" spans="1:51" s="13" customFormat="1" ht="12">
      <c r="A245" s="13"/>
      <c r="B245" s="224"/>
      <c r="C245" s="225"/>
      <c r="D245" s="226" t="s">
        <v>131</v>
      </c>
      <c r="E245" s="227" t="s">
        <v>1</v>
      </c>
      <c r="F245" s="228" t="s">
        <v>368</v>
      </c>
      <c r="G245" s="225"/>
      <c r="H245" s="229">
        <v>7.761</v>
      </c>
      <c r="I245" s="230"/>
      <c r="J245" s="225"/>
      <c r="K245" s="225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131</v>
      </c>
      <c r="AU245" s="235" t="s">
        <v>83</v>
      </c>
      <c r="AV245" s="13" t="s">
        <v>83</v>
      </c>
      <c r="AW245" s="13" t="s">
        <v>32</v>
      </c>
      <c r="AX245" s="13" t="s">
        <v>76</v>
      </c>
      <c r="AY245" s="235" t="s">
        <v>121</v>
      </c>
    </row>
    <row r="246" spans="1:51" s="14" customFormat="1" ht="12">
      <c r="A246" s="14"/>
      <c r="B246" s="236"/>
      <c r="C246" s="237"/>
      <c r="D246" s="226" t="s">
        <v>131</v>
      </c>
      <c r="E246" s="238" t="s">
        <v>1</v>
      </c>
      <c r="F246" s="239" t="s">
        <v>135</v>
      </c>
      <c r="G246" s="237"/>
      <c r="H246" s="240">
        <v>7.761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131</v>
      </c>
      <c r="AU246" s="246" t="s">
        <v>83</v>
      </c>
      <c r="AV246" s="14" t="s">
        <v>136</v>
      </c>
      <c r="AW246" s="14" t="s">
        <v>32</v>
      </c>
      <c r="AX246" s="14" t="s">
        <v>76</v>
      </c>
      <c r="AY246" s="246" t="s">
        <v>121</v>
      </c>
    </row>
    <row r="247" spans="1:51" s="15" customFormat="1" ht="12">
      <c r="A247" s="15"/>
      <c r="B247" s="247"/>
      <c r="C247" s="248"/>
      <c r="D247" s="226" t="s">
        <v>131</v>
      </c>
      <c r="E247" s="249" t="s">
        <v>1</v>
      </c>
      <c r="F247" s="250" t="s">
        <v>137</v>
      </c>
      <c r="G247" s="248"/>
      <c r="H247" s="251">
        <v>7.761</v>
      </c>
      <c r="I247" s="252"/>
      <c r="J247" s="248"/>
      <c r="K247" s="248"/>
      <c r="L247" s="253"/>
      <c r="M247" s="254"/>
      <c r="N247" s="255"/>
      <c r="O247" s="255"/>
      <c r="P247" s="255"/>
      <c r="Q247" s="255"/>
      <c r="R247" s="255"/>
      <c r="S247" s="255"/>
      <c r="T247" s="25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7" t="s">
        <v>131</v>
      </c>
      <c r="AU247" s="257" t="s">
        <v>83</v>
      </c>
      <c r="AV247" s="15" t="s">
        <v>129</v>
      </c>
      <c r="AW247" s="15" t="s">
        <v>32</v>
      </c>
      <c r="AX247" s="15" t="s">
        <v>81</v>
      </c>
      <c r="AY247" s="257" t="s">
        <v>121</v>
      </c>
    </row>
    <row r="248" spans="1:65" s="2" customFormat="1" ht="16.5" customHeight="1">
      <c r="A248" s="38"/>
      <c r="B248" s="39"/>
      <c r="C248" s="211" t="s">
        <v>369</v>
      </c>
      <c r="D248" s="211" t="s">
        <v>124</v>
      </c>
      <c r="E248" s="212" t="s">
        <v>370</v>
      </c>
      <c r="F248" s="213" t="s">
        <v>371</v>
      </c>
      <c r="G248" s="214" t="s">
        <v>190</v>
      </c>
      <c r="H248" s="215">
        <v>3</v>
      </c>
      <c r="I248" s="216"/>
      <c r="J248" s="217">
        <f>ROUND(I248*H248,2)</f>
        <v>0</v>
      </c>
      <c r="K248" s="213" t="s">
        <v>128</v>
      </c>
      <c r="L248" s="44"/>
      <c r="M248" s="218" t="s">
        <v>1</v>
      </c>
      <c r="N248" s="219" t="s">
        <v>41</v>
      </c>
      <c r="O248" s="91"/>
      <c r="P248" s="220">
        <f>O248*H248</f>
        <v>0</v>
      </c>
      <c r="Q248" s="220">
        <v>0.00036</v>
      </c>
      <c r="R248" s="220">
        <f>Q248*H248</f>
        <v>0.00108</v>
      </c>
      <c r="S248" s="220">
        <v>0</v>
      </c>
      <c r="T248" s="221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2" t="s">
        <v>208</v>
      </c>
      <c r="AT248" s="222" t="s">
        <v>124</v>
      </c>
      <c r="AU248" s="222" t="s">
        <v>83</v>
      </c>
      <c r="AY248" s="17" t="s">
        <v>121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7" t="s">
        <v>81</v>
      </c>
      <c r="BK248" s="223">
        <f>ROUND(I248*H248,2)</f>
        <v>0</v>
      </c>
      <c r="BL248" s="17" t="s">
        <v>208</v>
      </c>
      <c r="BM248" s="222" t="s">
        <v>372</v>
      </c>
    </row>
    <row r="249" spans="1:51" s="13" customFormat="1" ht="12">
      <c r="A249" s="13"/>
      <c r="B249" s="224"/>
      <c r="C249" s="225"/>
      <c r="D249" s="226" t="s">
        <v>131</v>
      </c>
      <c r="E249" s="227" t="s">
        <v>1</v>
      </c>
      <c r="F249" s="228" t="s">
        <v>373</v>
      </c>
      <c r="G249" s="225"/>
      <c r="H249" s="229">
        <v>3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131</v>
      </c>
      <c r="AU249" s="235" t="s">
        <v>83</v>
      </c>
      <c r="AV249" s="13" t="s">
        <v>83</v>
      </c>
      <c r="AW249" s="13" t="s">
        <v>32</v>
      </c>
      <c r="AX249" s="13" t="s">
        <v>76</v>
      </c>
      <c r="AY249" s="235" t="s">
        <v>121</v>
      </c>
    </row>
    <row r="250" spans="1:51" s="14" customFormat="1" ht="12">
      <c r="A250" s="14"/>
      <c r="B250" s="236"/>
      <c r="C250" s="237"/>
      <c r="D250" s="226" t="s">
        <v>131</v>
      </c>
      <c r="E250" s="238" t="s">
        <v>1</v>
      </c>
      <c r="F250" s="239" t="s">
        <v>135</v>
      </c>
      <c r="G250" s="237"/>
      <c r="H250" s="240">
        <v>3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131</v>
      </c>
      <c r="AU250" s="246" t="s">
        <v>83</v>
      </c>
      <c r="AV250" s="14" t="s">
        <v>136</v>
      </c>
      <c r="AW250" s="14" t="s">
        <v>32</v>
      </c>
      <c r="AX250" s="14" t="s">
        <v>76</v>
      </c>
      <c r="AY250" s="246" t="s">
        <v>121</v>
      </c>
    </row>
    <row r="251" spans="1:51" s="15" customFormat="1" ht="12">
      <c r="A251" s="15"/>
      <c r="B251" s="247"/>
      <c r="C251" s="248"/>
      <c r="D251" s="226" t="s">
        <v>131</v>
      </c>
      <c r="E251" s="249" t="s">
        <v>1</v>
      </c>
      <c r="F251" s="250" t="s">
        <v>137</v>
      </c>
      <c r="G251" s="248"/>
      <c r="H251" s="251">
        <v>3</v>
      </c>
      <c r="I251" s="252"/>
      <c r="J251" s="248"/>
      <c r="K251" s="248"/>
      <c r="L251" s="253"/>
      <c r="M251" s="254"/>
      <c r="N251" s="255"/>
      <c r="O251" s="255"/>
      <c r="P251" s="255"/>
      <c r="Q251" s="255"/>
      <c r="R251" s="255"/>
      <c r="S251" s="255"/>
      <c r="T251" s="25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7" t="s">
        <v>131</v>
      </c>
      <c r="AU251" s="257" t="s">
        <v>83</v>
      </c>
      <c r="AV251" s="15" t="s">
        <v>129</v>
      </c>
      <c r="AW251" s="15" t="s">
        <v>32</v>
      </c>
      <c r="AX251" s="15" t="s">
        <v>81</v>
      </c>
      <c r="AY251" s="257" t="s">
        <v>121</v>
      </c>
    </row>
    <row r="252" spans="1:65" s="2" customFormat="1" ht="21.75" customHeight="1">
      <c r="A252" s="38"/>
      <c r="B252" s="39"/>
      <c r="C252" s="211" t="s">
        <v>374</v>
      </c>
      <c r="D252" s="211" t="s">
        <v>124</v>
      </c>
      <c r="E252" s="212" t="s">
        <v>375</v>
      </c>
      <c r="F252" s="213" t="s">
        <v>376</v>
      </c>
      <c r="G252" s="214" t="s">
        <v>127</v>
      </c>
      <c r="H252" s="215">
        <v>3</v>
      </c>
      <c r="I252" s="216"/>
      <c r="J252" s="217">
        <f>ROUND(I252*H252,2)</f>
        <v>0</v>
      </c>
      <c r="K252" s="213" t="s">
        <v>128</v>
      </c>
      <c r="L252" s="44"/>
      <c r="M252" s="218" t="s">
        <v>1</v>
      </c>
      <c r="N252" s="219" t="s">
        <v>41</v>
      </c>
      <c r="O252" s="91"/>
      <c r="P252" s="220">
        <f>O252*H252</f>
        <v>0</v>
      </c>
      <c r="Q252" s="220">
        <v>0</v>
      </c>
      <c r="R252" s="220">
        <f>Q252*H252</f>
        <v>0</v>
      </c>
      <c r="S252" s="220">
        <v>0</v>
      </c>
      <c r="T252" s="221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2" t="s">
        <v>208</v>
      </c>
      <c r="AT252" s="222" t="s">
        <v>124</v>
      </c>
      <c r="AU252" s="222" t="s">
        <v>83</v>
      </c>
      <c r="AY252" s="17" t="s">
        <v>121</v>
      </c>
      <c r="BE252" s="223">
        <f>IF(N252="základní",J252,0)</f>
        <v>0</v>
      </c>
      <c r="BF252" s="223">
        <f>IF(N252="snížená",J252,0)</f>
        <v>0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17" t="s">
        <v>81</v>
      </c>
      <c r="BK252" s="223">
        <f>ROUND(I252*H252,2)</f>
        <v>0</v>
      </c>
      <c r="BL252" s="17" t="s">
        <v>208</v>
      </c>
      <c r="BM252" s="222" t="s">
        <v>377</v>
      </c>
    </row>
    <row r="253" spans="1:65" s="2" customFormat="1" ht="33" customHeight="1">
      <c r="A253" s="38"/>
      <c r="B253" s="39"/>
      <c r="C253" s="211" t="s">
        <v>378</v>
      </c>
      <c r="D253" s="211" t="s">
        <v>124</v>
      </c>
      <c r="E253" s="212" t="s">
        <v>379</v>
      </c>
      <c r="F253" s="213" t="s">
        <v>380</v>
      </c>
      <c r="G253" s="214" t="s">
        <v>266</v>
      </c>
      <c r="H253" s="268"/>
      <c r="I253" s="216"/>
      <c r="J253" s="217">
        <f>ROUND(I253*H253,2)</f>
        <v>0</v>
      </c>
      <c r="K253" s="213" t="s">
        <v>128</v>
      </c>
      <c r="L253" s="44"/>
      <c r="M253" s="218" t="s">
        <v>1</v>
      </c>
      <c r="N253" s="219" t="s">
        <v>41</v>
      </c>
      <c r="O253" s="91"/>
      <c r="P253" s="220">
        <f>O253*H253</f>
        <v>0</v>
      </c>
      <c r="Q253" s="220">
        <v>0</v>
      </c>
      <c r="R253" s="220">
        <f>Q253*H253</f>
        <v>0</v>
      </c>
      <c r="S253" s="220">
        <v>0</v>
      </c>
      <c r="T253" s="221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2" t="s">
        <v>208</v>
      </c>
      <c r="AT253" s="222" t="s">
        <v>124</v>
      </c>
      <c r="AU253" s="222" t="s">
        <v>83</v>
      </c>
      <c r="AY253" s="17" t="s">
        <v>121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7" t="s">
        <v>81</v>
      </c>
      <c r="BK253" s="223">
        <f>ROUND(I253*H253,2)</f>
        <v>0</v>
      </c>
      <c r="BL253" s="17" t="s">
        <v>208</v>
      </c>
      <c r="BM253" s="222" t="s">
        <v>381</v>
      </c>
    </row>
    <row r="254" spans="1:63" s="12" customFormat="1" ht="22.8" customHeight="1">
      <c r="A254" s="12"/>
      <c r="B254" s="195"/>
      <c r="C254" s="196"/>
      <c r="D254" s="197" t="s">
        <v>75</v>
      </c>
      <c r="E254" s="209" t="s">
        <v>382</v>
      </c>
      <c r="F254" s="209" t="s">
        <v>383</v>
      </c>
      <c r="G254" s="196"/>
      <c r="H254" s="196"/>
      <c r="I254" s="199"/>
      <c r="J254" s="210">
        <f>BK254</f>
        <v>0</v>
      </c>
      <c r="K254" s="196"/>
      <c r="L254" s="201"/>
      <c r="M254" s="202"/>
      <c r="N254" s="203"/>
      <c r="O254" s="203"/>
      <c r="P254" s="204">
        <f>SUM(P255:P285)</f>
        <v>0</v>
      </c>
      <c r="Q254" s="203"/>
      <c r="R254" s="204">
        <f>SUM(R255:R285)</f>
        <v>0.0050128</v>
      </c>
      <c r="S254" s="203"/>
      <c r="T254" s="205">
        <f>SUM(T255:T285)</f>
        <v>0.208642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6" t="s">
        <v>83</v>
      </c>
      <c r="AT254" s="207" t="s">
        <v>75</v>
      </c>
      <c r="AU254" s="207" t="s">
        <v>81</v>
      </c>
      <c r="AY254" s="206" t="s">
        <v>121</v>
      </c>
      <c r="BK254" s="208">
        <f>SUM(BK255:BK285)</f>
        <v>0</v>
      </c>
    </row>
    <row r="255" spans="1:65" s="2" customFormat="1" ht="24.15" customHeight="1">
      <c r="A255" s="38"/>
      <c r="B255" s="39"/>
      <c r="C255" s="211" t="s">
        <v>384</v>
      </c>
      <c r="D255" s="211" t="s">
        <v>124</v>
      </c>
      <c r="E255" s="212" t="s">
        <v>385</v>
      </c>
      <c r="F255" s="213" t="s">
        <v>386</v>
      </c>
      <c r="G255" s="214" t="s">
        <v>190</v>
      </c>
      <c r="H255" s="215">
        <v>3.56</v>
      </c>
      <c r="I255" s="216"/>
      <c r="J255" s="217">
        <f>ROUND(I255*H255,2)</f>
        <v>0</v>
      </c>
      <c r="K255" s="213" t="s">
        <v>128</v>
      </c>
      <c r="L255" s="44"/>
      <c r="M255" s="218" t="s">
        <v>1</v>
      </c>
      <c r="N255" s="219" t="s">
        <v>41</v>
      </c>
      <c r="O255" s="91"/>
      <c r="P255" s="220">
        <f>O255*H255</f>
        <v>0</v>
      </c>
      <c r="Q255" s="220">
        <v>0</v>
      </c>
      <c r="R255" s="220">
        <f>Q255*H255</f>
        <v>0</v>
      </c>
      <c r="S255" s="220">
        <v>0.025</v>
      </c>
      <c r="T255" s="221">
        <f>S255*H255</f>
        <v>0.08900000000000001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2" t="s">
        <v>208</v>
      </c>
      <c r="AT255" s="222" t="s">
        <v>124</v>
      </c>
      <c r="AU255" s="222" t="s">
        <v>83</v>
      </c>
      <c r="AY255" s="17" t="s">
        <v>121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7" t="s">
        <v>81</v>
      </c>
      <c r="BK255" s="223">
        <f>ROUND(I255*H255,2)</f>
        <v>0</v>
      </c>
      <c r="BL255" s="17" t="s">
        <v>208</v>
      </c>
      <c r="BM255" s="222" t="s">
        <v>387</v>
      </c>
    </row>
    <row r="256" spans="1:51" s="13" customFormat="1" ht="12">
      <c r="A256" s="13"/>
      <c r="B256" s="224"/>
      <c r="C256" s="225"/>
      <c r="D256" s="226" t="s">
        <v>131</v>
      </c>
      <c r="E256" s="227" t="s">
        <v>1</v>
      </c>
      <c r="F256" s="228" t="s">
        <v>388</v>
      </c>
      <c r="G256" s="225"/>
      <c r="H256" s="229">
        <v>3.56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131</v>
      </c>
      <c r="AU256" s="235" t="s">
        <v>83</v>
      </c>
      <c r="AV256" s="13" t="s">
        <v>83</v>
      </c>
      <c r="AW256" s="13" t="s">
        <v>32</v>
      </c>
      <c r="AX256" s="13" t="s">
        <v>76</v>
      </c>
      <c r="AY256" s="235" t="s">
        <v>121</v>
      </c>
    </row>
    <row r="257" spans="1:51" s="14" customFormat="1" ht="12">
      <c r="A257" s="14"/>
      <c r="B257" s="236"/>
      <c r="C257" s="237"/>
      <c r="D257" s="226" t="s">
        <v>131</v>
      </c>
      <c r="E257" s="238" t="s">
        <v>1</v>
      </c>
      <c r="F257" s="239" t="s">
        <v>135</v>
      </c>
      <c r="G257" s="237"/>
      <c r="H257" s="240">
        <v>3.56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131</v>
      </c>
      <c r="AU257" s="246" t="s">
        <v>83</v>
      </c>
      <c r="AV257" s="14" t="s">
        <v>136</v>
      </c>
      <c r="AW257" s="14" t="s">
        <v>32</v>
      </c>
      <c r="AX257" s="14" t="s">
        <v>76</v>
      </c>
      <c r="AY257" s="246" t="s">
        <v>121</v>
      </c>
    </row>
    <row r="258" spans="1:51" s="15" customFormat="1" ht="12">
      <c r="A258" s="15"/>
      <c r="B258" s="247"/>
      <c r="C258" s="248"/>
      <c r="D258" s="226" t="s">
        <v>131</v>
      </c>
      <c r="E258" s="249" t="s">
        <v>1</v>
      </c>
      <c r="F258" s="250" t="s">
        <v>137</v>
      </c>
      <c r="G258" s="248"/>
      <c r="H258" s="251">
        <v>3.56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7" t="s">
        <v>131</v>
      </c>
      <c r="AU258" s="257" t="s">
        <v>83</v>
      </c>
      <c r="AV258" s="15" t="s">
        <v>129</v>
      </c>
      <c r="AW258" s="15" t="s">
        <v>32</v>
      </c>
      <c r="AX258" s="15" t="s">
        <v>81</v>
      </c>
      <c r="AY258" s="257" t="s">
        <v>121</v>
      </c>
    </row>
    <row r="259" spans="1:65" s="2" customFormat="1" ht="16.5" customHeight="1">
      <c r="A259" s="38"/>
      <c r="B259" s="39"/>
      <c r="C259" s="211" t="s">
        <v>389</v>
      </c>
      <c r="D259" s="211" t="s">
        <v>124</v>
      </c>
      <c r="E259" s="212" t="s">
        <v>390</v>
      </c>
      <c r="F259" s="213" t="s">
        <v>391</v>
      </c>
      <c r="G259" s="214" t="s">
        <v>392</v>
      </c>
      <c r="H259" s="215">
        <v>82.5</v>
      </c>
      <c r="I259" s="216"/>
      <c r="J259" s="217">
        <f>ROUND(I259*H259,2)</f>
        <v>0</v>
      </c>
      <c r="K259" s="213" t="s">
        <v>128</v>
      </c>
      <c r="L259" s="44"/>
      <c r="M259" s="218" t="s">
        <v>1</v>
      </c>
      <c r="N259" s="219" t="s">
        <v>41</v>
      </c>
      <c r="O259" s="91"/>
      <c r="P259" s="220">
        <f>O259*H259</f>
        <v>0</v>
      </c>
      <c r="Q259" s="220">
        <v>5E-05</v>
      </c>
      <c r="R259" s="220">
        <f>Q259*H259</f>
        <v>0.004125</v>
      </c>
      <c r="S259" s="220">
        <v>0</v>
      </c>
      <c r="T259" s="22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2" t="s">
        <v>208</v>
      </c>
      <c r="AT259" s="222" t="s">
        <v>124</v>
      </c>
      <c r="AU259" s="222" t="s">
        <v>83</v>
      </c>
      <c r="AY259" s="17" t="s">
        <v>121</v>
      </c>
      <c r="BE259" s="223">
        <f>IF(N259="základní",J259,0)</f>
        <v>0</v>
      </c>
      <c r="BF259" s="223">
        <f>IF(N259="snížená",J259,0)</f>
        <v>0</v>
      </c>
      <c r="BG259" s="223">
        <f>IF(N259="zákl. přenesená",J259,0)</f>
        <v>0</v>
      </c>
      <c r="BH259" s="223">
        <f>IF(N259="sníž. přenesená",J259,0)</f>
        <v>0</v>
      </c>
      <c r="BI259" s="223">
        <f>IF(N259="nulová",J259,0)</f>
        <v>0</v>
      </c>
      <c r="BJ259" s="17" t="s">
        <v>81</v>
      </c>
      <c r="BK259" s="223">
        <f>ROUND(I259*H259,2)</f>
        <v>0</v>
      </c>
      <c r="BL259" s="17" t="s">
        <v>208</v>
      </c>
      <c r="BM259" s="222" t="s">
        <v>393</v>
      </c>
    </row>
    <row r="260" spans="1:51" s="13" customFormat="1" ht="12">
      <c r="A260" s="13"/>
      <c r="B260" s="224"/>
      <c r="C260" s="225"/>
      <c r="D260" s="226" t="s">
        <v>131</v>
      </c>
      <c r="E260" s="227" t="s">
        <v>1</v>
      </c>
      <c r="F260" s="228" t="s">
        <v>394</v>
      </c>
      <c r="G260" s="225"/>
      <c r="H260" s="229">
        <v>82.5</v>
      </c>
      <c r="I260" s="230"/>
      <c r="J260" s="225"/>
      <c r="K260" s="225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131</v>
      </c>
      <c r="AU260" s="235" t="s">
        <v>83</v>
      </c>
      <c r="AV260" s="13" t="s">
        <v>83</v>
      </c>
      <c r="AW260" s="13" t="s">
        <v>32</v>
      </c>
      <c r="AX260" s="13" t="s">
        <v>81</v>
      </c>
      <c r="AY260" s="235" t="s">
        <v>121</v>
      </c>
    </row>
    <row r="261" spans="1:65" s="2" customFormat="1" ht="16.5" customHeight="1">
      <c r="A261" s="38"/>
      <c r="B261" s="39"/>
      <c r="C261" s="258" t="s">
        <v>395</v>
      </c>
      <c r="D261" s="258" t="s">
        <v>253</v>
      </c>
      <c r="E261" s="259" t="s">
        <v>396</v>
      </c>
      <c r="F261" s="260" t="s">
        <v>397</v>
      </c>
      <c r="G261" s="261" t="s">
        <v>127</v>
      </c>
      <c r="H261" s="262">
        <v>2.75</v>
      </c>
      <c r="I261" s="263"/>
      <c r="J261" s="264">
        <f>ROUND(I261*H261,2)</f>
        <v>0</v>
      </c>
      <c r="K261" s="260" t="s">
        <v>1</v>
      </c>
      <c r="L261" s="265"/>
      <c r="M261" s="266" t="s">
        <v>1</v>
      </c>
      <c r="N261" s="267" t="s">
        <v>41</v>
      </c>
      <c r="O261" s="91"/>
      <c r="P261" s="220">
        <f>O261*H261</f>
        <v>0</v>
      </c>
      <c r="Q261" s="220">
        <v>0</v>
      </c>
      <c r="R261" s="220">
        <f>Q261*H261</f>
        <v>0</v>
      </c>
      <c r="S261" s="220">
        <v>0</v>
      </c>
      <c r="T261" s="22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2" t="s">
        <v>256</v>
      </c>
      <c r="AT261" s="222" t="s">
        <v>253</v>
      </c>
      <c r="AU261" s="222" t="s">
        <v>83</v>
      </c>
      <c r="AY261" s="17" t="s">
        <v>121</v>
      </c>
      <c r="BE261" s="223">
        <f>IF(N261="základní",J261,0)</f>
        <v>0</v>
      </c>
      <c r="BF261" s="223">
        <f>IF(N261="snížená",J261,0)</f>
        <v>0</v>
      </c>
      <c r="BG261" s="223">
        <f>IF(N261="zákl. přenesená",J261,0)</f>
        <v>0</v>
      </c>
      <c r="BH261" s="223">
        <f>IF(N261="sníž. přenesená",J261,0)</f>
        <v>0</v>
      </c>
      <c r="BI261" s="223">
        <f>IF(N261="nulová",J261,0)</f>
        <v>0</v>
      </c>
      <c r="BJ261" s="17" t="s">
        <v>81</v>
      </c>
      <c r="BK261" s="223">
        <f>ROUND(I261*H261,2)</f>
        <v>0</v>
      </c>
      <c r="BL261" s="17" t="s">
        <v>208</v>
      </c>
      <c r="BM261" s="222" t="s">
        <v>398</v>
      </c>
    </row>
    <row r="262" spans="1:65" s="2" customFormat="1" ht="16.5" customHeight="1">
      <c r="A262" s="38"/>
      <c r="B262" s="39"/>
      <c r="C262" s="211" t="s">
        <v>399</v>
      </c>
      <c r="D262" s="211" t="s">
        <v>124</v>
      </c>
      <c r="E262" s="212" t="s">
        <v>400</v>
      </c>
      <c r="F262" s="213" t="s">
        <v>401</v>
      </c>
      <c r="G262" s="214" t="s">
        <v>127</v>
      </c>
      <c r="H262" s="215">
        <v>2.75</v>
      </c>
      <c r="I262" s="216"/>
      <c r="J262" s="217">
        <f>ROUND(I262*H262,2)</f>
        <v>0</v>
      </c>
      <c r="K262" s="213" t="s">
        <v>128</v>
      </c>
      <c r="L262" s="44"/>
      <c r="M262" s="218" t="s">
        <v>1</v>
      </c>
      <c r="N262" s="219" t="s">
        <v>41</v>
      </c>
      <c r="O262" s="91"/>
      <c r="P262" s="220">
        <f>O262*H262</f>
        <v>0</v>
      </c>
      <c r="Q262" s="220">
        <v>0</v>
      </c>
      <c r="R262" s="220">
        <f>Q262*H262</f>
        <v>0</v>
      </c>
      <c r="S262" s="220">
        <v>0.01</v>
      </c>
      <c r="T262" s="221">
        <f>S262*H262</f>
        <v>0.0275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2" t="s">
        <v>208</v>
      </c>
      <c r="AT262" s="222" t="s">
        <v>124</v>
      </c>
      <c r="AU262" s="222" t="s">
        <v>83</v>
      </c>
      <c r="AY262" s="17" t="s">
        <v>121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7" t="s">
        <v>81</v>
      </c>
      <c r="BK262" s="223">
        <f>ROUND(I262*H262,2)</f>
        <v>0</v>
      </c>
      <c r="BL262" s="17" t="s">
        <v>208</v>
      </c>
      <c r="BM262" s="222" t="s">
        <v>402</v>
      </c>
    </row>
    <row r="263" spans="1:51" s="13" customFormat="1" ht="12">
      <c r="A263" s="13"/>
      <c r="B263" s="224"/>
      <c r="C263" s="225"/>
      <c r="D263" s="226" t="s">
        <v>131</v>
      </c>
      <c r="E263" s="227" t="s">
        <v>1</v>
      </c>
      <c r="F263" s="228" t="s">
        <v>403</v>
      </c>
      <c r="G263" s="225"/>
      <c r="H263" s="229">
        <v>0.7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131</v>
      </c>
      <c r="AU263" s="235" t="s">
        <v>83</v>
      </c>
      <c r="AV263" s="13" t="s">
        <v>83</v>
      </c>
      <c r="AW263" s="13" t="s">
        <v>32</v>
      </c>
      <c r="AX263" s="13" t="s">
        <v>76</v>
      </c>
      <c r="AY263" s="235" t="s">
        <v>121</v>
      </c>
    </row>
    <row r="264" spans="1:51" s="13" customFormat="1" ht="12">
      <c r="A264" s="13"/>
      <c r="B264" s="224"/>
      <c r="C264" s="225"/>
      <c r="D264" s="226" t="s">
        <v>131</v>
      </c>
      <c r="E264" s="227" t="s">
        <v>1</v>
      </c>
      <c r="F264" s="228" t="s">
        <v>404</v>
      </c>
      <c r="G264" s="225"/>
      <c r="H264" s="229">
        <v>0.25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131</v>
      </c>
      <c r="AU264" s="235" t="s">
        <v>83</v>
      </c>
      <c r="AV264" s="13" t="s">
        <v>83</v>
      </c>
      <c r="AW264" s="13" t="s">
        <v>32</v>
      </c>
      <c r="AX264" s="13" t="s">
        <v>76</v>
      </c>
      <c r="AY264" s="235" t="s">
        <v>121</v>
      </c>
    </row>
    <row r="265" spans="1:51" s="13" customFormat="1" ht="12">
      <c r="A265" s="13"/>
      <c r="B265" s="224"/>
      <c r="C265" s="225"/>
      <c r="D265" s="226" t="s">
        <v>131</v>
      </c>
      <c r="E265" s="227" t="s">
        <v>1</v>
      </c>
      <c r="F265" s="228" t="s">
        <v>405</v>
      </c>
      <c r="G265" s="225"/>
      <c r="H265" s="229">
        <v>0.7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131</v>
      </c>
      <c r="AU265" s="235" t="s">
        <v>83</v>
      </c>
      <c r="AV265" s="13" t="s">
        <v>83</v>
      </c>
      <c r="AW265" s="13" t="s">
        <v>32</v>
      </c>
      <c r="AX265" s="13" t="s">
        <v>76</v>
      </c>
      <c r="AY265" s="235" t="s">
        <v>121</v>
      </c>
    </row>
    <row r="266" spans="1:51" s="13" customFormat="1" ht="12">
      <c r="A266" s="13"/>
      <c r="B266" s="224"/>
      <c r="C266" s="225"/>
      <c r="D266" s="226" t="s">
        <v>131</v>
      </c>
      <c r="E266" s="227" t="s">
        <v>1</v>
      </c>
      <c r="F266" s="228" t="s">
        <v>406</v>
      </c>
      <c r="G266" s="225"/>
      <c r="H266" s="229">
        <v>0.5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131</v>
      </c>
      <c r="AU266" s="235" t="s">
        <v>83</v>
      </c>
      <c r="AV266" s="13" t="s">
        <v>83</v>
      </c>
      <c r="AW266" s="13" t="s">
        <v>32</v>
      </c>
      <c r="AX266" s="13" t="s">
        <v>76</v>
      </c>
      <c r="AY266" s="235" t="s">
        <v>121</v>
      </c>
    </row>
    <row r="267" spans="1:51" s="13" customFormat="1" ht="12">
      <c r="A267" s="13"/>
      <c r="B267" s="224"/>
      <c r="C267" s="225"/>
      <c r="D267" s="226" t="s">
        <v>131</v>
      </c>
      <c r="E267" s="227" t="s">
        <v>1</v>
      </c>
      <c r="F267" s="228" t="s">
        <v>407</v>
      </c>
      <c r="G267" s="225"/>
      <c r="H267" s="229">
        <v>0.6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131</v>
      </c>
      <c r="AU267" s="235" t="s">
        <v>83</v>
      </c>
      <c r="AV267" s="13" t="s">
        <v>83</v>
      </c>
      <c r="AW267" s="13" t="s">
        <v>32</v>
      </c>
      <c r="AX267" s="13" t="s">
        <v>76</v>
      </c>
      <c r="AY267" s="235" t="s">
        <v>121</v>
      </c>
    </row>
    <row r="268" spans="1:51" s="14" customFormat="1" ht="12">
      <c r="A268" s="14"/>
      <c r="B268" s="236"/>
      <c r="C268" s="237"/>
      <c r="D268" s="226" t="s">
        <v>131</v>
      </c>
      <c r="E268" s="238" t="s">
        <v>1</v>
      </c>
      <c r="F268" s="239" t="s">
        <v>135</v>
      </c>
      <c r="G268" s="237"/>
      <c r="H268" s="240">
        <v>2.75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131</v>
      </c>
      <c r="AU268" s="246" t="s">
        <v>83</v>
      </c>
      <c r="AV268" s="14" t="s">
        <v>136</v>
      </c>
      <c r="AW268" s="14" t="s">
        <v>32</v>
      </c>
      <c r="AX268" s="14" t="s">
        <v>76</v>
      </c>
      <c r="AY268" s="246" t="s">
        <v>121</v>
      </c>
    </row>
    <row r="269" spans="1:51" s="15" customFormat="1" ht="12">
      <c r="A269" s="15"/>
      <c r="B269" s="247"/>
      <c r="C269" s="248"/>
      <c r="D269" s="226" t="s">
        <v>131</v>
      </c>
      <c r="E269" s="249" t="s">
        <v>1</v>
      </c>
      <c r="F269" s="250" t="s">
        <v>137</v>
      </c>
      <c r="G269" s="248"/>
      <c r="H269" s="251">
        <v>2.75</v>
      </c>
      <c r="I269" s="252"/>
      <c r="J269" s="248"/>
      <c r="K269" s="248"/>
      <c r="L269" s="253"/>
      <c r="M269" s="254"/>
      <c r="N269" s="255"/>
      <c r="O269" s="255"/>
      <c r="P269" s="255"/>
      <c r="Q269" s="255"/>
      <c r="R269" s="255"/>
      <c r="S269" s="255"/>
      <c r="T269" s="25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7" t="s">
        <v>131</v>
      </c>
      <c r="AU269" s="257" t="s">
        <v>83</v>
      </c>
      <c r="AV269" s="15" t="s">
        <v>129</v>
      </c>
      <c r="AW269" s="15" t="s">
        <v>32</v>
      </c>
      <c r="AX269" s="15" t="s">
        <v>81</v>
      </c>
      <c r="AY269" s="257" t="s">
        <v>121</v>
      </c>
    </row>
    <row r="270" spans="1:65" s="2" customFormat="1" ht="24.15" customHeight="1">
      <c r="A270" s="38"/>
      <c r="B270" s="39"/>
      <c r="C270" s="211" t="s">
        <v>408</v>
      </c>
      <c r="D270" s="211" t="s">
        <v>124</v>
      </c>
      <c r="E270" s="212" t="s">
        <v>409</v>
      </c>
      <c r="F270" s="213" t="s">
        <v>410</v>
      </c>
      <c r="G270" s="214" t="s">
        <v>127</v>
      </c>
      <c r="H270" s="215">
        <v>2.64</v>
      </c>
      <c r="I270" s="216"/>
      <c r="J270" s="217">
        <f>ROUND(I270*H270,2)</f>
        <v>0</v>
      </c>
      <c r="K270" s="213" t="s">
        <v>128</v>
      </c>
      <c r="L270" s="44"/>
      <c r="M270" s="218" t="s">
        <v>1</v>
      </c>
      <c r="N270" s="219" t="s">
        <v>41</v>
      </c>
      <c r="O270" s="91"/>
      <c r="P270" s="220">
        <f>O270*H270</f>
        <v>0</v>
      </c>
      <c r="Q270" s="220">
        <v>0.00027</v>
      </c>
      <c r="R270" s="220">
        <f>Q270*H270</f>
        <v>0.0007128000000000001</v>
      </c>
      <c r="S270" s="220">
        <v>0</v>
      </c>
      <c r="T270" s="221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2" t="s">
        <v>208</v>
      </c>
      <c r="AT270" s="222" t="s">
        <v>124</v>
      </c>
      <c r="AU270" s="222" t="s">
        <v>83</v>
      </c>
      <c r="AY270" s="17" t="s">
        <v>121</v>
      </c>
      <c r="BE270" s="223">
        <f>IF(N270="základní",J270,0)</f>
        <v>0</v>
      </c>
      <c r="BF270" s="223">
        <f>IF(N270="snížená",J270,0)</f>
        <v>0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17" t="s">
        <v>81</v>
      </c>
      <c r="BK270" s="223">
        <f>ROUND(I270*H270,2)</f>
        <v>0</v>
      </c>
      <c r="BL270" s="17" t="s">
        <v>208</v>
      </c>
      <c r="BM270" s="222" t="s">
        <v>411</v>
      </c>
    </row>
    <row r="271" spans="1:51" s="13" customFormat="1" ht="12">
      <c r="A271" s="13"/>
      <c r="B271" s="224"/>
      <c r="C271" s="225"/>
      <c r="D271" s="226" t="s">
        <v>131</v>
      </c>
      <c r="E271" s="227" t="s">
        <v>1</v>
      </c>
      <c r="F271" s="228" t="s">
        <v>412</v>
      </c>
      <c r="G271" s="225"/>
      <c r="H271" s="229">
        <v>2.64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131</v>
      </c>
      <c r="AU271" s="235" t="s">
        <v>83</v>
      </c>
      <c r="AV271" s="13" t="s">
        <v>83</v>
      </c>
      <c r="AW271" s="13" t="s">
        <v>32</v>
      </c>
      <c r="AX271" s="13" t="s">
        <v>76</v>
      </c>
      <c r="AY271" s="235" t="s">
        <v>121</v>
      </c>
    </row>
    <row r="272" spans="1:51" s="14" customFormat="1" ht="12">
      <c r="A272" s="14"/>
      <c r="B272" s="236"/>
      <c r="C272" s="237"/>
      <c r="D272" s="226" t="s">
        <v>131</v>
      </c>
      <c r="E272" s="238" t="s">
        <v>1</v>
      </c>
      <c r="F272" s="239" t="s">
        <v>135</v>
      </c>
      <c r="G272" s="237"/>
      <c r="H272" s="240">
        <v>2.64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6" t="s">
        <v>131</v>
      </c>
      <c r="AU272" s="246" t="s">
        <v>83</v>
      </c>
      <c r="AV272" s="14" t="s">
        <v>136</v>
      </c>
      <c r="AW272" s="14" t="s">
        <v>32</v>
      </c>
      <c r="AX272" s="14" t="s">
        <v>76</v>
      </c>
      <c r="AY272" s="246" t="s">
        <v>121</v>
      </c>
    </row>
    <row r="273" spans="1:51" s="15" customFormat="1" ht="12">
      <c r="A273" s="15"/>
      <c r="B273" s="247"/>
      <c r="C273" s="248"/>
      <c r="D273" s="226" t="s">
        <v>131</v>
      </c>
      <c r="E273" s="249" t="s">
        <v>1</v>
      </c>
      <c r="F273" s="250" t="s">
        <v>137</v>
      </c>
      <c r="G273" s="248"/>
      <c r="H273" s="251">
        <v>2.64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7" t="s">
        <v>131</v>
      </c>
      <c r="AU273" s="257" t="s">
        <v>83</v>
      </c>
      <c r="AV273" s="15" t="s">
        <v>129</v>
      </c>
      <c r="AW273" s="15" t="s">
        <v>32</v>
      </c>
      <c r="AX273" s="15" t="s">
        <v>81</v>
      </c>
      <c r="AY273" s="257" t="s">
        <v>121</v>
      </c>
    </row>
    <row r="274" spans="1:65" s="2" customFormat="1" ht="16.5" customHeight="1">
      <c r="A274" s="38"/>
      <c r="B274" s="39"/>
      <c r="C274" s="258" t="s">
        <v>413</v>
      </c>
      <c r="D274" s="258" t="s">
        <v>253</v>
      </c>
      <c r="E274" s="259" t="s">
        <v>414</v>
      </c>
      <c r="F274" s="260" t="s">
        <v>415</v>
      </c>
      <c r="G274" s="261" t="s">
        <v>278</v>
      </c>
      <c r="H274" s="262">
        <v>1</v>
      </c>
      <c r="I274" s="263"/>
      <c r="J274" s="264">
        <f>ROUND(I274*H274,2)</f>
        <v>0</v>
      </c>
      <c r="K274" s="260" t="s">
        <v>1</v>
      </c>
      <c r="L274" s="265"/>
      <c r="M274" s="266" t="s">
        <v>1</v>
      </c>
      <c r="N274" s="267" t="s">
        <v>41</v>
      </c>
      <c r="O274" s="91"/>
      <c r="P274" s="220">
        <f>O274*H274</f>
        <v>0</v>
      </c>
      <c r="Q274" s="220">
        <v>0</v>
      </c>
      <c r="R274" s="220">
        <f>Q274*H274</f>
        <v>0</v>
      </c>
      <c r="S274" s="220">
        <v>0</v>
      </c>
      <c r="T274" s="22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2" t="s">
        <v>256</v>
      </c>
      <c r="AT274" s="222" t="s">
        <v>253</v>
      </c>
      <c r="AU274" s="222" t="s">
        <v>83</v>
      </c>
      <c r="AY274" s="17" t="s">
        <v>121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17" t="s">
        <v>81</v>
      </c>
      <c r="BK274" s="223">
        <f>ROUND(I274*H274,2)</f>
        <v>0</v>
      </c>
      <c r="BL274" s="17" t="s">
        <v>208</v>
      </c>
      <c r="BM274" s="222" t="s">
        <v>416</v>
      </c>
    </row>
    <row r="275" spans="1:65" s="2" customFormat="1" ht="24.15" customHeight="1">
      <c r="A275" s="38"/>
      <c r="B275" s="39"/>
      <c r="C275" s="211" t="s">
        <v>417</v>
      </c>
      <c r="D275" s="211" t="s">
        <v>124</v>
      </c>
      <c r="E275" s="212" t="s">
        <v>418</v>
      </c>
      <c r="F275" s="213" t="s">
        <v>419</v>
      </c>
      <c r="G275" s="214" t="s">
        <v>273</v>
      </c>
      <c r="H275" s="215">
        <v>1</v>
      </c>
      <c r="I275" s="216"/>
      <c r="J275" s="217">
        <f>ROUND(I275*H275,2)</f>
        <v>0</v>
      </c>
      <c r="K275" s="213" t="s">
        <v>128</v>
      </c>
      <c r="L275" s="44"/>
      <c r="M275" s="218" t="s">
        <v>1</v>
      </c>
      <c r="N275" s="219" t="s">
        <v>41</v>
      </c>
      <c r="O275" s="91"/>
      <c r="P275" s="220">
        <f>O275*H275</f>
        <v>0</v>
      </c>
      <c r="Q275" s="220">
        <v>0</v>
      </c>
      <c r="R275" s="220">
        <f>Q275*H275</f>
        <v>0</v>
      </c>
      <c r="S275" s="220">
        <v>0</v>
      </c>
      <c r="T275" s="221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2" t="s">
        <v>208</v>
      </c>
      <c r="AT275" s="222" t="s">
        <v>124</v>
      </c>
      <c r="AU275" s="222" t="s">
        <v>83</v>
      </c>
      <c r="AY275" s="17" t="s">
        <v>121</v>
      </c>
      <c r="BE275" s="223">
        <f>IF(N275="základní",J275,0)</f>
        <v>0</v>
      </c>
      <c r="BF275" s="223">
        <f>IF(N275="snížená",J275,0)</f>
        <v>0</v>
      </c>
      <c r="BG275" s="223">
        <f>IF(N275="zákl. přenesená",J275,0)</f>
        <v>0</v>
      </c>
      <c r="BH275" s="223">
        <f>IF(N275="sníž. přenesená",J275,0)</f>
        <v>0</v>
      </c>
      <c r="BI275" s="223">
        <f>IF(N275="nulová",J275,0)</f>
        <v>0</v>
      </c>
      <c r="BJ275" s="17" t="s">
        <v>81</v>
      </c>
      <c r="BK275" s="223">
        <f>ROUND(I275*H275,2)</f>
        <v>0</v>
      </c>
      <c r="BL275" s="17" t="s">
        <v>208</v>
      </c>
      <c r="BM275" s="222" t="s">
        <v>420</v>
      </c>
    </row>
    <row r="276" spans="1:65" s="2" customFormat="1" ht="16.5" customHeight="1">
      <c r="A276" s="38"/>
      <c r="B276" s="39"/>
      <c r="C276" s="258" t="s">
        <v>421</v>
      </c>
      <c r="D276" s="258" t="s">
        <v>253</v>
      </c>
      <c r="E276" s="259" t="s">
        <v>422</v>
      </c>
      <c r="F276" s="260" t="s">
        <v>423</v>
      </c>
      <c r="G276" s="261" t="s">
        <v>278</v>
      </c>
      <c r="H276" s="262">
        <v>1</v>
      </c>
      <c r="I276" s="263"/>
      <c r="J276" s="264">
        <f>ROUND(I276*H276,2)</f>
        <v>0</v>
      </c>
      <c r="K276" s="260" t="s">
        <v>1</v>
      </c>
      <c r="L276" s="265"/>
      <c r="M276" s="266" t="s">
        <v>1</v>
      </c>
      <c r="N276" s="267" t="s">
        <v>41</v>
      </c>
      <c r="O276" s="91"/>
      <c r="P276" s="220">
        <f>O276*H276</f>
        <v>0</v>
      </c>
      <c r="Q276" s="220">
        <v>0</v>
      </c>
      <c r="R276" s="220">
        <f>Q276*H276</f>
        <v>0</v>
      </c>
      <c r="S276" s="220">
        <v>0</v>
      </c>
      <c r="T276" s="221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2" t="s">
        <v>256</v>
      </c>
      <c r="AT276" s="222" t="s">
        <v>253</v>
      </c>
      <c r="AU276" s="222" t="s">
        <v>83</v>
      </c>
      <c r="AY276" s="17" t="s">
        <v>121</v>
      </c>
      <c r="BE276" s="223">
        <f>IF(N276="základní",J276,0)</f>
        <v>0</v>
      </c>
      <c r="BF276" s="223">
        <f>IF(N276="snížená",J276,0)</f>
        <v>0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17" t="s">
        <v>81</v>
      </c>
      <c r="BK276" s="223">
        <f>ROUND(I276*H276,2)</f>
        <v>0</v>
      </c>
      <c r="BL276" s="17" t="s">
        <v>208</v>
      </c>
      <c r="BM276" s="222" t="s">
        <v>424</v>
      </c>
    </row>
    <row r="277" spans="1:65" s="2" customFormat="1" ht="24.15" customHeight="1">
      <c r="A277" s="38"/>
      <c r="B277" s="39"/>
      <c r="C277" s="211" t="s">
        <v>425</v>
      </c>
      <c r="D277" s="211" t="s">
        <v>124</v>
      </c>
      <c r="E277" s="212" t="s">
        <v>426</v>
      </c>
      <c r="F277" s="213" t="s">
        <v>427</v>
      </c>
      <c r="G277" s="214" t="s">
        <v>273</v>
      </c>
      <c r="H277" s="215">
        <v>1</v>
      </c>
      <c r="I277" s="216"/>
      <c r="J277" s="217">
        <f>ROUND(I277*H277,2)</f>
        <v>0</v>
      </c>
      <c r="K277" s="213" t="s">
        <v>128</v>
      </c>
      <c r="L277" s="44"/>
      <c r="M277" s="218" t="s">
        <v>1</v>
      </c>
      <c r="N277" s="219" t="s">
        <v>41</v>
      </c>
      <c r="O277" s="91"/>
      <c r="P277" s="220">
        <f>O277*H277</f>
        <v>0</v>
      </c>
      <c r="Q277" s="220">
        <v>0</v>
      </c>
      <c r="R277" s="220">
        <f>Q277*H277</f>
        <v>0</v>
      </c>
      <c r="S277" s="220">
        <v>0</v>
      </c>
      <c r="T277" s="221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2" t="s">
        <v>208</v>
      </c>
      <c r="AT277" s="222" t="s">
        <v>124</v>
      </c>
      <c r="AU277" s="222" t="s">
        <v>83</v>
      </c>
      <c r="AY277" s="17" t="s">
        <v>121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7" t="s">
        <v>81</v>
      </c>
      <c r="BK277" s="223">
        <f>ROUND(I277*H277,2)</f>
        <v>0</v>
      </c>
      <c r="BL277" s="17" t="s">
        <v>208</v>
      </c>
      <c r="BM277" s="222" t="s">
        <v>428</v>
      </c>
    </row>
    <row r="278" spans="1:65" s="2" customFormat="1" ht="21.75" customHeight="1">
      <c r="A278" s="38"/>
      <c r="B278" s="39"/>
      <c r="C278" s="258" t="s">
        <v>429</v>
      </c>
      <c r="D278" s="258" t="s">
        <v>253</v>
      </c>
      <c r="E278" s="259" t="s">
        <v>430</v>
      </c>
      <c r="F278" s="260" t="s">
        <v>431</v>
      </c>
      <c r="G278" s="261" t="s">
        <v>278</v>
      </c>
      <c r="H278" s="262">
        <v>1</v>
      </c>
      <c r="I278" s="263"/>
      <c r="J278" s="264">
        <f>ROUND(I278*H278,2)</f>
        <v>0</v>
      </c>
      <c r="K278" s="260" t="s">
        <v>1</v>
      </c>
      <c r="L278" s="265"/>
      <c r="M278" s="266" t="s">
        <v>1</v>
      </c>
      <c r="N278" s="267" t="s">
        <v>41</v>
      </c>
      <c r="O278" s="91"/>
      <c r="P278" s="220">
        <f>O278*H278</f>
        <v>0</v>
      </c>
      <c r="Q278" s="220">
        <v>0</v>
      </c>
      <c r="R278" s="220">
        <f>Q278*H278</f>
        <v>0</v>
      </c>
      <c r="S278" s="220">
        <v>0</v>
      </c>
      <c r="T278" s="221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2" t="s">
        <v>256</v>
      </c>
      <c r="AT278" s="222" t="s">
        <v>253</v>
      </c>
      <c r="AU278" s="222" t="s">
        <v>83</v>
      </c>
      <c r="AY278" s="17" t="s">
        <v>121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17" t="s">
        <v>81</v>
      </c>
      <c r="BK278" s="223">
        <f>ROUND(I278*H278,2)</f>
        <v>0</v>
      </c>
      <c r="BL278" s="17" t="s">
        <v>208</v>
      </c>
      <c r="BM278" s="222" t="s">
        <v>432</v>
      </c>
    </row>
    <row r="279" spans="1:65" s="2" customFormat="1" ht="16.5" customHeight="1">
      <c r="A279" s="38"/>
      <c r="B279" s="39"/>
      <c r="C279" s="211" t="s">
        <v>433</v>
      </c>
      <c r="D279" s="211" t="s">
        <v>124</v>
      </c>
      <c r="E279" s="212" t="s">
        <v>434</v>
      </c>
      <c r="F279" s="213" t="s">
        <v>435</v>
      </c>
      <c r="G279" s="214" t="s">
        <v>127</v>
      </c>
      <c r="H279" s="215">
        <v>5.119</v>
      </c>
      <c r="I279" s="216"/>
      <c r="J279" s="217">
        <f>ROUND(I279*H279,2)</f>
        <v>0</v>
      </c>
      <c r="K279" s="213" t="s">
        <v>128</v>
      </c>
      <c r="L279" s="44"/>
      <c r="M279" s="218" t="s">
        <v>1</v>
      </c>
      <c r="N279" s="219" t="s">
        <v>41</v>
      </c>
      <c r="O279" s="91"/>
      <c r="P279" s="220">
        <f>O279*H279</f>
        <v>0</v>
      </c>
      <c r="Q279" s="220">
        <v>0</v>
      </c>
      <c r="R279" s="220">
        <f>Q279*H279</f>
        <v>0</v>
      </c>
      <c r="S279" s="220">
        <v>0.018</v>
      </c>
      <c r="T279" s="221">
        <f>S279*H279</f>
        <v>0.09214199999999999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2" t="s">
        <v>208</v>
      </c>
      <c r="AT279" s="222" t="s">
        <v>124</v>
      </c>
      <c r="AU279" s="222" t="s">
        <v>83</v>
      </c>
      <c r="AY279" s="17" t="s">
        <v>121</v>
      </c>
      <c r="BE279" s="223">
        <f>IF(N279="základní",J279,0)</f>
        <v>0</v>
      </c>
      <c r="BF279" s="223">
        <f>IF(N279="snížená",J279,0)</f>
        <v>0</v>
      </c>
      <c r="BG279" s="223">
        <f>IF(N279="zákl. přenesená",J279,0)</f>
        <v>0</v>
      </c>
      <c r="BH279" s="223">
        <f>IF(N279="sníž. přenesená",J279,0)</f>
        <v>0</v>
      </c>
      <c r="BI279" s="223">
        <f>IF(N279="nulová",J279,0)</f>
        <v>0</v>
      </c>
      <c r="BJ279" s="17" t="s">
        <v>81</v>
      </c>
      <c r="BK279" s="223">
        <f>ROUND(I279*H279,2)</f>
        <v>0</v>
      </c>
      <c r="BL279" s="17" t="s">
        <v>208</v>
      </c>
      <c r="BM279" s="222" t="s">
        <v>436</v>
      </c>
    </row>
    <row r="280" spans="1:51" s="13" customFormat="1" ht="12">
      <c r="A280" s="13"/>
      <c r="B280" s="224"/>
      <c r="C280" s="225"/>
      <c r="D280" s="226" t="s">
        <v>131</v>
      </c>
      <c r="E280" s="227" t="s">
        <v>1</v>
      </c>
      <c r="F280" s="228" t="s">
        <v>437</v>
      </c>
      <c r="G280" s="225"/>
      <c r="H280" s="229">
        <v>5.119</v>
      </c>
      <c r="I280" s="230"/>
      <c r="J280" s="225"/>
      <c r="K280" s="225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131</v>
      </c>
      <c r="AU280" s="235" t="s">
        <v>83</v>
      </c>
      <c r="AV280" s="13" t="s">
        <v>83</v>
      </c>
      <c r="AW280" s="13" t="s">
        <v>32</v>
      </c>
      <c r="AX280" s="13" t="s">
        <v>76</v>
      </c>
      <c r="AY280" s="235" t="s">
        <v>121</v>
      </c>
    </row>
    <row r="281" spans="1:51" s="14" customFormat="1" ht="12">
      <c r="A281" s="14"/>
      <c r="B281" s="236"/>
      <c r="C281" s="237"/>
      <c r="D281" s="226" t="s">
        <v>131</v>
      </c>
      <c r="E281" s="238" t="s">
        <v>1</v>
      </c>
      <c r="F281" s="239" t="s">
        <v>135</v>
      </c>
      <c r="G281" s="237"/>
      <c r="H281" s="240">
        <v>5.119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131</v>
      </c>
      <c r="AU281" s="246" t="s">
        <v>83</v>
      </c>
      <c r="AV281" s="14" t="s">
        <v>136</v>
      </c>
      <c r="AW281" s="14" t="s">
        <v>32</v>
      </c>
      <c r="AX281" s="14" t="s">
        <v>76</v>
      </c>
      <c r="AY281" s="246" t="s">
        <v>121</v>
      </c>
    </row>
    <row r="282" spans="1:51" s="15" customFormat="1" ht="12">
      <c r="A282" s="15"/>
      <c r="B282" s="247"/>
      <c r="C282" s="248"/>
      <c r="D282" s="226" t="s">
        <v>131</v>
      </c>
      <c r="E282" s="249" t="s">
        <v>1</v>
      </c>
      <c r="F282" s="250" t="s">
        <v>137</v>
      </c>
      <c r="G282" s="248"/>
      <c r="H282" s="251">
        <v>5.119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7" t="s">
        <v>131</v>
      </c>
      <c r="AU282" s="257" t="s">
        <v>83</v>
      </c>
      <c r="AV282" s="15" t="s">
        <v>129</v>
      </c>
      <c r="AW282" s="15" t="s">
        <v>32</v>
      </c>
      <c r="AX282" s="15" t="s">
        <v>81</v>
      </c>
      <c r="AY282" s="257" t="s">
        <v>121</v>
      </c>
    </row>
    <row r="283" spans="1:65" s="2" customFormat="1" ht="21.75" customHeight="1">
      <c r="A283" s="38"/>
      <c r="B283" s="39"/>
      <c r="C283" s="211" t="s">
        <v>438</v>
      </c>
      <c r="D283" s="211" t="s">
        <v>124</v>
      </c>
      <c r="E283" s="212" t="s">
        <v>439</v>
      </c>
      <c r="F283" s="213" t="s">
        <v>440</v>
      </c>
      <c r="G283" s="214" t="s">
        <v>392</v>
      </c>
      <c r="H283" s="215">
        <v>2.5</v>
      </c>
      <c r="I283" s="216"/>
      <c r="J283" s="217">
        <f>ROUND(I283*H283,2)</f>
        <v>0</v>
      </c>
      <c r="K283" s="213" t="s">
        <v>128</v>
      </c>
      <c r="L283" s="44"/>
      <c r="M283" s="218" t="s">
        <v>1</v>
      </c>
      <c r="N283" s="219" t="s">
        <v>41</v>
      </c>
      <c r="O283" s="91"/>
      <c r="P283" s="220">
        <f>O283*H283</f>
        <v>0</v>
      </c>
      <c r="Q283" s="220">
        <v>7E-05</v>
      </c>
      <c r="R283" s="220">
        <f>Q283*H283</f>
        <v>0.00017499999999999997</v>
      </c>
      <c r="S283" s="220">
        <v>0</v>
      </c>
      <c r="T283" s="221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2" t="s">
        <v>208</v>
      </c>
      <c r="AT283" s="222" t="s">
        <v>124</v>
      </c>
      <c r="AU283" s="222" t="s">
        <v>83</v>
      </c>
      <c r="AY283" s="17" t="s">
        <v>121</v>
      </c>
      <c r="BE283" s="223">
        <f>IF(N283="základní",J283,0)</f>
        <v>0</v>
      </c>
      <c r="BF283" s="223">
        <f>IF(N283="snížená",J283,0)</f>
        <v>0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17" t="s">
        <v>81</v>
      </c>
      <c r="BK283" s="223">
        <f>ROUND(I283*H283,2)</f>
        <v>0</v>
      </c>
      <c r="BL283" s="17" t="s">
        <v>208</v>
      </c>
      <c r="BM283" s="222" t="s">
        <v>441</v>
      </c>
    </row>
    <row r="284" spans="1:65" s="2" customFormat="1" ht="24.15" customHeight="1">
      <c r="A284" s="38"/>
      <c r="B284" s="39"/>
      <c r="C284" s="258" t="s">
        <v>442</v>
      </c>
      <c r="D284" s="258" t="s">
        <v>253</v>
      </c>
      <c r="E284" s="259" t="s">
        <v>443</v>
      </c>
      <c r="F284" s="260" t="s">
        <v>444</v>
      </c>
      <c r="G284" s="261" t="s">
        <v>278</v>
      </c>
      <c r="H284" s="262">
        <v>1</v>
      </c>
      <c r="I284" s="263"/>
      <c r="J284" s="264">
        <f>ROUND(I284*H284,2)</f>
        <v>0</v>
      </c>
      <c r="K284" s="260" t="s">
        <v>1</v>
      </c>
      <c r="L284" s="265"/>
      <c r="M284" s="266" t="s">
        <v>1</v>
      </c>
      <c r="N284" s="267" t="s">
        <v>41</v>
      </c>
      <c r="O284" s="91"/>
      <c r="P284" s="220">
        <f>O284*H284</f>
        <v>0</v>
      </c>
      <c r="Q284" s="220">
        <v>0</v>
      </c>
      <c r="R284" s="220">
        <f>Q284*H284</f>
        <v>0</v>
      </c>
      <c r="S284" s="220">
        <v>0</v>
      </c>
      <c r="T284" s="221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2" t="s">
        <v>256</v>
      </c>
      <c r="AT284" s="222" t="s">
        <v>253</v>
      </c>
      <c r="AU284" s="222" t="s">
        <v>83</v>
      </c>
      <c r="AY284" s="17" t="s">
        <v>121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7" t="s">
        <v>81</v>
      </c>
      <c r="BK284" s="223">
        <f>ROUND(I284*H284,2)</f>
        <v>0</v>
      </c>
      <c r="BL284" s="17" t="s">
        <v>208</v>
      </c>
      <c r="BM284" s="222" t="s">
        <v>445</v>
      </c>
    </row>
    <row r="285" spans="1:65" s="2" customFormat="1" ht="24.15" customHeight="1">
      <c r="A285" s="38"/>
      <c r="B285" s="39"/>
      <c r="C285" s="211" t="s">
        <v>446</v>
      </c>
      <c r="D285" s="211" t="s">
        <v>124</v>
      </c>
      <c r="E285" s="212" t="s">
        <v>447</v>
      </c>
      <c r="F285" s="213" t="s">
        <v>448</v>
      </c>
      <c r="G285" s="214" t="s">
        <v>266</v>
      </c>
      <c r="H285" s="268"/>
      <c r="I285" s="216"/>
      <c r="J285" s="217">
        <f>ROUND(I285*H285,2)</f>
        <v>0</v>
      </c>
      <c r="K285" s="213" t="s">
        <v>128</v>
      </c>
      <c r="L285" s="44"/>
      <c r="M285" s="218" t="s">
        <v>1</v>
      </c>
      <c r="N285" s="219" t="s">
        <v>41</v>
      </c>
      <c r="O285" s="91"/>
      <c r="P285" s="220">
        <f>O285*H285</f>
        <v>0</v>
      </c>
      <c r="Q285" s="220">
        <v>0</v>
      </c>
      <c r="R285" s="220">
        <f>Q285*H285</f>
        <v>0</v>
      </c>
      <c r="S285" s="220">
        <v>0</v>
      </c>
      <c r="T285" s="221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2" t="s">
        <v>208</v>
      </c>
      <c r="AT285" s="222" t="s">
        <v>124</v>
      </c>
      <c r="AU285" s="222" t="s">
        <v>83</v>
      </c>
      <c r="AY285" s="17" t="s">
        <v>121</v>
      </c>
      <c r="BE285" s="223">
        <f>IF(N285="základní",J285,0)</f>
        <v>0</v>
      </c>
      <c r="BF285" s="223">
        <f>IF(N285="snížená",J285,0)</f>
        <v>0</v>
      </c>
      <c r="BG285" s="223">
        <f>IF(N285="zákl. přenesená",J285,0)</f>
        <v>0</v>
      </c>
      <c r="BH285" s="223">
        <f>IF(N285="sníž. přenesená",J285,0)</f>
        <v>0</v>
      </c>
      <c r="BI285" s="223">
        <f>IF(N285="nulová",J285,0)</f>
        <v>0</v>
      </c>
      <c r="BJ285" s="17" t="s">
        <v>81</v>
      </c>
      <c r="BK285" s="223">
        <f>ROUND(I285*H285,2)</f>
        <v>0</v>
      </c>
      <c r="BL285" s="17" t="s">
        <v>208</v>
      </c>
      <c r="BM285" s="222" t="s">
        <v>449</v>
      </c>
    </row>
    <row r="286" spans="1:63" s="12" customFormat="1" ht="22.8" customHeight="1">
      <c r="A286" s="12"/>
      <c r="B286" s="195"/>
      <c r="C286" s="196"/>
      <c r="D286" s="197" t="s">
        <v>75</v>
      </c>
      <c r="E286" s="209" t="s">
        <v>450</v>
      </c>
      <c r="F286" s="209" t="s">
        <v>451</v>
      </c>
      <c r="G286" s="196"/>
      <c r="H286" s="196"/>
      <c r="I286" s="199"/>
      <c r="J286" s="210">
        <f>BK286</f>
        <v>0</v>
      </c>
      <c r="K286" s="196"/>
      <c r="L286" s="201"/>
      <c r="M286" s="202"/>
      <c r="N286" s="203"/>
      <c r="O286" s="203"/>
      <c r="P286" s="204">
        <f>SUM(P287:P292)</f>
        <v>0</v>
      </c>
      <c r="Q286" s="203"/>
      <c r="R286" s="204">
        <f>SUM(R287:R292)</f>
        <v>0</v>
      </c>
      <c r="S286" s="203"/>
      <c r="T286" s="205">
        <f>SUM(T287:T292)</f>
        <v>5.988239999999999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6" t="s">
        <v>83</v>
      </c>
      <c r="AT286" s="207" t="s">
        <v>75</v>
      </c>
      <c r="AU286" s="207" t="s">
        <v>81</v>
      </c>
      <c r="AY286" s="206" t="s">
        <v>121</v>
      </c>
      <c r="BK286" s="208">
        <f>SUM(BK287:BK292)</f>
        <v>0</v>
      </c>
    </row>
    <row r="287" spans="1:65" s="2" customFormat="1" ht="24.15" customHeight="1">
      <c r="A287" s="38"/>
      <c r="B287" s="39"/>
      <c r="C287" s="211" t="s">
        <v>452</v>
      </c>
      <c r="D287" s="211" t="s">
        <v>124</v>
      </c>
      <c r="E287" s="212" t="s">
        <v>453</v>
      </c>
      <c r="F287" s="213" t="s">
        <v>454</v>
      </c>
      <c r="G287" s="214" t="s">
        <v>127</v>
      </c>
      <c r="H287" s="215">
        <v>72</v>
      </c>
      <c r="I287" s="216"/>
      <c r="J287" s="217">
        <f>ROUND(I287*H287,2)</f>
        <v>0</v>
      </c>
      <c r="K287" s="213" t="s">
        <v>128</v>
      </c>
      <c r="L287" s="44"/>
      <c r="M287" s="218" t="s">
        <v>1</v>
      </c>
      <c r="N287" s="219" t="s">
        <v>41</v>
      </c>
      <c r="O287" s="91"/>
      <c r="P287" s="220">
        <f>O287*H287</f>
        <v>0</v>
      </c>
      <c r="Q287" s="220">
        <v>0</v>
      </c>
      <c r="R287" s="220">
        <f>Q287*H287</f>
        <v>0</v>
      </c>
      <c r="S287" s="220">
        <v>0.08317</v>
      </c>
      <c r="T287" s="221">
        <f>S287*H287</f>
        <v>5.988239999999999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2" t="s">
        <v>208</v>
      </c>
      <c r="AT287" s="222" t="s">
        <v>124</v>
      </c>
      <c r="AU287" s="222" t="s">
        <v>83</v>
      </c>
      <c r="AY287" s="17" t="s">
        <v>121</v>
      </c>
      <c r="BE287" s="223">
        <f>IF(N287="základní",J287,0)</f>
        <v>0</v>
      </c>
      <c r="BF287" s="223">
        <f>IF(N287="snížená",J287,0)</f>
        <v>0</v>
      </c>
      <c r="BG287" s="223">
        <f>IF(N287="zákl. přenesená",J287,0)</f>
        <v>0</v>
      </c>
      <c r="BH287" s="223">
        <f>IF(N287="sníž. přenesená",J287,0)</f>
        <v>0</v>
      </c>
      <c r="BI287" s="223">
        <f>IF(N287="nulová",J287,0)</f>
        <v>0</v>
      </c>
      <c r="BJ287" s="17" t="s">
        <v>81</v>
      </c>
      <c r="BK287" s="223">
        <f>ROUND(I287*H287,2)</f>
        <v>0</v>
      </c>
      <c r="BL287" s="17" t="s">
        <v>208</v>
      </c>
      <c r="BM287" s="222" t="s">
        <v>455</v>
      </c>
    </row>
    <row r="288" spans="1:51" s="13" customFormat="1" ht="12">
      <c r="A288" s="13"/>
      <c r="B288" s="224"/>
      <c r="C288" s="225"/>
      <c r="D288" s="226" t="s">
        <v>131</v>
      </c>
      <c r="E288" s="227" t="s">
        <v>1</v>
      </c>
      <c r="F288" s="228" t="s">
        <v>456</v>
      </c>
      <c r="G288" s="225"/>
      <c r="H288" s="229">
        <v>32.7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131</v>
      </c>
      <c r="AU288" s="235" t="s">
        <v>83</v>
      </c>
      <c r="AV288" s="13" t="s">
        <v>83</v>
      </c>
      <c r="AW288" s="13" t="s">
        <v>32</v>
      </c>
      <c r="AX288" s="13" t="s">
        <v>76</v>
      </c>
      <c r="AY288" s="235" t="s">
        <v>121</v>
      </c>
    </row>
    <row r="289" spans="1:51" s="13" customFormat="1" ht="12">
      <c r="A289" s="13"/>
      <c r="B289" s="224"/>
      <c r="C289" s="225"/>
      <c r="D289" s="226" t="s">
        <v>131</v>
      </c>
      <c r="E289" s="227" t="s">
        <v>1</v>
      </c>
      <c r="F289" s="228" t="s">
        <v>457</v>
      </c>
      <c r="G289" s="225"/>
      <c r="H289" s="229">
        <v>11.7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131</v>
      </c>
      <c r="AU289" s="235" t="s">
        <v>83</v>
      </c>
      <c r="AV289" s="13" t="s">
        <v>83</v>
      </c>
      <c r="AW289" s="13" t="s">
        <v>32</v>
      </c>
      <c r="AX289" s="13" t="s">
        <v>76</v>
      </c>
      <c r="AY289" s="235" t="s">
        <v>121</v>
      </c>
    </row>
    <row r="290" spans="1:51" s="13" customFormat="1" ht="12">
      <c r="A290" s="13"/>
      <c r="B290" s="224"/>
      <c r="C290" s="225"/>
      <c r="D290" s="226" t="s">
        <v>131</v>
      </c>
      <c r="E290" s="227" t="s">
        <v>1</v>
      </c>
      <c r="F290" s="228" t="s">
        <v>458</v>
      </c>
      <c r="G290" s="225"/>
      <c r="H290" s="229">
        <v>27.6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131</v>
      </c>
      <c r="AU290" s="235" t="s">
        <v>83</v>
      </c>
      <c r="AV290" s="13" t="s">
        <v>83</v>
      </c>
      <c r="AW290" s="13" t="s">
        <v>32</v>
      </c>
      <c r="AX290" s="13" t="s">
        <v>76</v>
      </c>
      <c r="AY290" s="235" t="s">
        <v>121</v>
      </c>
    </row>
    <row r="291" spans="1:51" s="14" customFormat="1" ht="12">
      <c r="A291" s="14"/>
      <c r="B291" s="236"/>
      <c r="C291" s="237"/>
      <c r="D291" s="226" t="s">
        <v>131</v>
      </c>
      <c r="E291" s="238" t="s">
        <v>1</v>
      </c>
      <c r="F291" s="239" t="s">
        <v>135</v>
      </c>
      <c r="G291" s="237"/>
      <c r="H291" s="240">
        <v>72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6" t="s">
        <v>131</v>
      </c>
      <c r="AU291" s="246" t="s">
        <v>83</v>
      </c>
      <c r="AV291" s="14" t="s">
        <v>136</v>
      </c>
      <c r="AW291" s="14" t="s">
        <v>32</v>
      </c>
      <c r="AX291" s="14" t="s">
        <v>76</v>
      </c>
      <c r="AY291" s="246" t="s">
        <v>121</v>
      </c>
    </row>
    <row r="292" spans="1:51" s="15" customFormat="1" ht="12">
      <c r="A292" s="15"/>
      <c r="B292" s="247"/>
      <c r="C292" s="248"/>
      <c r="D292" s="226" t="s">
        <v>131</v>
      </c>
      <c r="E292" s="249" t="s">
        <v>1</v>
      </c>
      <c r="F292" s="250" t="s">
        <v>137</v>
      </c>
      <c r="G292" s="248"/>
      <c r="H292" s="251">
        <v>72</v>
      </c>
      <c r="I292" s="252"/>
      <c r="J292" s="248"/>
      <c r="K292" s="248"/>
      <c r="L292" s="253"/>
      <c r="M292" s="254"/>
      <c r="N292" s="255"/>
      <c r="O292" s="255"/>
      <c r="P292" s="255"/>
      <c r="Q292" s="255"/>
      <c r="R292" s="255"/>
      <c r="S292" s="255"/>
      <c r="T292" s="25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7" t="s">
        <v>131</v>
      </c>
      <c r="AU292" s="257" t="s">
        <v>83</v>
      </c>
      <c r="AV292" s="15" t="s">
        <v>129</v>
      </c>
      <c r="AW292" s="15" t="s">
        <v>32</v>
      </c>
      <c r="AX292" s="15" t="s">
        <v>81</v>
      </c>
      <c r="AY292" s="257" t="s">
        <v>121</v>
      </c>
    </row>
    <row r="293" spans="1:63" s="12" customFormat="1" ht="22.8" customHeight="1">
      <c r="A293" s="12"/>
      <c r="B293" s="195"/>
      <c r="C293" s="196"/>
      <c r="D293" s="197" t="s">
        <v>75</v>
      </c>
      <c r="E293" s="209" t="s">
        <v>459</v>
      </c>
      <c r="F293" s="209" t="s">
        <v>460</v>
      </c>
      <c r="G293" s="196"/>
      <c r="H293" s="196"/>
      <c r="I293" s="199"/>
      <c r="J293" s="210">
        <f>BK293</f>
        <v>0</v>
      </c>
      <c r="K293" s="196"/>
      <c r="L293" s="201"/>
      <c r="M293" s="202"/>
      <c r="N293" s="203"/>
      <c r="O293" s="203"/>
      <c r="P293" s="204">
        <f>SUM(P294:P325)</f>
        <v>0</v>
      </c>
      <c r="Q293" s="203"/>
      <c r="R293" s="204">
        <f>SUM(R294:R325)</f>
        <v>0.4687710500000001</v>
      </c>
      <c r="S293" s="203"/>
      <c r="T293" s="205">
        <f>SUM(T294:T325)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6" t="s">
        <v>83</v>
      </c>
      <c r="AT293" s="207" t="s">
        <v>75</v>
      </c>
      <c r="AU293" s="207" t="s">
        <v>81</v>
      </c>
      <c r="AY293" s="206" t="s">
        <v>121</v>
      </c>
      <c r="BK293" s="208">
        <f>SUM(BK294:BK325)</f>
        <v>0</v>
      </c>
    </row>
    <row r="294" spans="1:65" s="2" customFormat="1" ht="16.5" customHeight="1">
      <c r="A294" s="38"/>
      <c r="B294" s="39"/>
      <c r="C294" s="211" t="s">
        <v>461</v>
      </c>
      <c r="D294" s="211" t="s">
        <v>124</v>
      </c>
      <c r="E294" s="212" t="s">
        <v>462</v>
      </c>
      <c r="F294" s="213" t="s">
        <v>463</v>
      </c>
      <c r="G294" s="214" t="s">
        <v>127</v>
      </c>
      <c r="H294" s="215">
        <v>73.8</v>
      </c>
      <c r="I294" s="216"/>
      <c r="J294" s="217">
        <f>ROUND(I294*H294,2)</f>
        <v>0</v>
      </c>
      <c r="K294" s="213" t="s">
        <v>128</v>
      </c>
      <c r="L294" s="44"/>
      <c r="M294" s="218" t="s">
        <v>1</v>
      </c>
      <c r="N294" s="219" t="s">
        <v>41</v>
      </c>
      <c r="O294" s="91"/>
      <c r="P294" s="220">
        <f>O294*H294</f>
        <v>0</v>
      </c>
      <c r="Q294" s="220">
        <v>0</v>
      </c>
      <c r="R294" s="220">
        <f>Q294*H294</f>
        <v>0</v>
      </c>
      <c r="S294" s="220">
        <v>0</v>
      </c>
      <c r="T294" s="221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2" t="s">
        <v>208</v>
      </c>
      <c r="AT294" s="222" t="s">
        <v>124</v>
      </c>
      <c r="AU294" s="222" t="s">
        <v>83</v>
      </c>
      <c r="AY294" s="17" t="s">
        <v>121</v>
      </c>
      <c r="BE294" s="223">
        <f>IF(N294="základní",J294,0)</f>
        <v>0</v>
      </c>
      <c r="BF294" s="223">
        <f>IF(N294="snížená",J294,0)</f>
        <v>0</v>
      </c>
      <c r="BG294" s="223">
        <f>IF(N294="zákl. přenesená",J294,0)</f>
        <v>0</v>
      </c>
      <c r="BH294" s="223">
        <f>IF(N294="sníž. přenesená",J294,0)</f>
        <v>0</v>
      </c>
      <c r="BI294" s="223">
        <f>IF(N294="nulová",J294,0)</f>
        <v>0</v>
      </c>
      <c r="BJ294" s="17" t="s">
        <v>81</v>
      </c>
      <c r="BK294" s="223">
        <f>ROUND(I294*H294,2)</f>
        <v>0</v>
      </c>
      <c r="BL294" s="17" t="s">
        <v>208</v>
      </c>
      <c r="BM294" s="222" t="s">
        <v>464</v>
      </c>
    </row>
    <row r="295" spans="1:51" s="13" customFormat="1" ht="12">
      <c r="A295" s="13"/>
      <c r="B295" s="224"/>
      <c r="C295" s="225"/>
      <c r="D295" s="226" t="s">
        <v>131</v>
      </c>
      <c r="E295" s="227" t="s">
        <v>1</v>
      </c>
      <c r="F295" s="228" t="s">
        <v>177</v>
      </c>
      <c r="G295" s="225"/>
      <c r="H295" s="229">
        <v>63.4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131</v>
      </c>
      <c r="AU295" s="235" t="s">
        <v>83</v>
      </c>
      <c r="AV295" s="13" t="s">
        <v>83</v>
      </c>
      <c r="AW295" s="13" t="s">
        <v>32</v>
      </c>
      <c r="AX295" s="13" t="s">
        <v>76</v>
      </c>
      <c r="AY295" s="235" t="s">
        <v>121</v>
      </c>
    </row>
    <row r="296" spans="1:51" s="13" customFormat="1" ht="12">
      <c r="A296" s="13"/>
      <c r="B296" s="224"/>
      <c r="C296" s="225"/>
      <c r="D296" s="226" t="s">
        <v>131</v>
      </c>
      <c r="E296" s="227" t="s">
        <v>1</v>
      </c>
      <c r="F296" s="228" t="s">
        <v>178</v>
      </c>
      <c r="G296" s="225"/>
      <c r="H296" s="229">
        <v>8.4</v>
      </c>
      <c r="I296" s="230"/>
      <c r="J296" s="225"/>
      <c r="K296" s="225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131</v>
      </c>
      <c r="AU296" s="235" t="s">
        <v>83</v>
      </c>
      <c r="AV296" s="13" t="s">
        <v>83</v>
      </c>
      <c r="AW296" s="13" t="s">
        <v>32</v>
      </c>
      <c r="AX296" s="13" t="s">
        <v>76</v>
      </c>
      <c r="AY296" s="235" t="s">
        <v>121</v>
      </c>
    </row>
    <row r="297" spans="1:51" s="13" customFormat="1" ht="12">
      <c r="A297" s="13"/>
      <c r="B297" s="224"/>
      <c r="C297" s="225"/>
      <c r="D297" s="226" t="s">
        <v>131</v>
      </c>
      <c r="E297" s="227" t="s">
        <v>1</v>
      </c>
      <c r="F297" s="228" t="s">
        <v>179</v>
      </c>
      <c r="G297" s="225"/>
      <c r="H297" s="229">
        <v>2</v>
      </c>
      <c r="I297" s="230"/>
      <c r="J297" s="225"/>
      <c r="K297" s="225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131</v>
      </c>
      <c r="AU297" s="235" t="s">
        <v>83</v>
      </c>
      <c r="AV297" s="13" t="s">
        <v>83</v>
      </c>
      <c r="AW297" s="13" t="s">
        <v>32</v>
      </c>
      <c r="AX297" s="13" t="s">
        <v>76</v>
      </c>
      <c r="AY297" s="235" t="s">
        <v>121</v>
      </c>
    </row>
    <row r="298" spans="1:51" s="14" customFormat="1" ht="12">
      <c r="A298" s="14"/>
      <c r="B298" s="236"/>
      <c r="C298" s="237"/>
      <c r="D298" s="226" t="s">
        <v>131</v>
      </c>
      <c r="E298" s="238" t="s">
        <v>1</v>
      </c>
      <c r="F298" s="239" t="s">
        <v>135</v>
      </c>
      <c r="G298" s="237"/>
      <c r="H298" s="240">
        <v>73.8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131</v>
      </c>
      <c r="AU298" s="246" t="s">
        <v>83</v>
      </c>
      <c r="AV298" s="14" t="s">
        <v>136</v>
      </c>
      <c r="AW298" s="14" t="s">
        <v>32</v>
      </c>
      <c r="AX298" s="14" t="s">
        <v>76</v>
      </c>
      <c r="AY298" s="246" t="s">
        <v>121</v>
      </c>
    </row>
    <row r="299" spans="1:51" s="15" customFormat="1" ht="12">
      <c r="A299" s="15"/>
      <c r="B299" s="247"/>
      <c r="C299" s="248"/>
      <c r="D299" s="226" t="s">
        <v>131</v>
      </c>
      <c r="E299" s="249" t="s">
        <v>1</v>
      </c>
      <c r="F299" s="250" t="s">
        <v>137</v>
      </c>
      <c r="G299" s="248"/>
      <c r="H299" s="251">
        <v>73.8</v>
      </c>
      <c r="I299" s="252"/>
      <c r="J299" s="248"/>
      <c r="K299" s="248"/>
      <c r="L299" s="253"/>
      <c r="M299" s="254"/>
      <c r="N299" s="255"/>
      <c r="O299" s="255"/>
      <c r="P299" s="255"/>
      <c r="Q299" s="255"/>
      <c r="R299" s="255"/>
      <c r="S299" s="255"/>
      <c r="T299" s="25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7" t="s">
        <v>131</v>
      </c>
      <c r="AU299" s="257" t="s">
        <v>83</v>
      </c>
      <c r="AV299" s="15" t="s">
        <v>129</v>
      </c>
      <c r="AW299" s="15" t="s">
        <v>32</v>
      </c>
      <c r="AX299" s="15" t="s">
        <v>81</v>
      </c>
      <c r="AY299" s="257" t="s">
        <v>121</v>
      </c>
    </row>
    <row r="300" spans="1:65" s="2" customFormat="1" ht="21.75" customHeight="1">
      <c r="A300" s="38"/>
      <c r="B300" s="39"/>
      <c r="C300" s="211" t="s">
        <v>465</v>
      </c>
      <c r="D300" s="211" t="s">
        <v>124</v>
      </c>
      <c r="E300" s="212" t="s">
        <v>466</v>
      </c>
      <c r="F300" s="213" t="s">
        <v>467</v>
      </c>
      <c r="G300" s="214" t="s">
        <v>190</v>
      </c>
      <c r="H300" s="215">
        <v>60.84</v>
      </c>
      <c r="I300" s="216"/>
      <c r="J300" s="217">
        <f>ROUND(I300*H300,2)</f>
        <v>0</v>
      </c>
      <c r="K300" s="213" t="s">
        <v>128</v>
      </c>
      <c r="L300" s="44"/>
      <c r="M300" s="218" t="s">
        <v>1</v>
      </c>
      <c r="N300" s="219" t="s">
        <v>41</v>
      </c>
      <c r="O300" s="91"/>
      <c r="P300" s="220">
        <f>O300*H300</f>
        <v>0</v>
      </c>
      <c r="Q300" s="220">
        <v>2E-05</v>
      </c>
      <c r="R300" s="220">
        <f>Q300*H300</f>
        <v>0.0012168</v>
      </c>
      <c r="S300" s="220">
        <v>0</v>
      </c>
      <c r="T300" s="221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2" t="s">
        <v>208</v>
      </c>
      <c r="AT300" s="222" t="s">
        <v>124</v>
      </c>
      <c r="AU300" s="222" t="s">
        <v>83</v>
      </c>
      <c r="AY300" s="17" t="s">
        <v>121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17" t="s">
        <v>81</v>
      </c>
      <c r="BK300" s="223">
        <f>ROUND(I300*H300,2)</f>
        <v>0</v>
      </c>
      <c r="BL300" s="17" t="s">
        <v>208</v>
      </c>
      <c r="BM300" s="222" t="s">
        <v>468</v>
      </c>
    </row>
    <row r="301" spans="1:51" s="13" customFormat="1" ht="12">
      <c r="A301" s="13"/>
      <c r="B301" s="224"/>
      <c r="C301" s="225"/>
      <c r="D301" s="226" t="s">
        <v>131</v>
      </c>
      <c r="E301" s="227" t="s">
        <v>1</v>
      </c>
      <c r="F301" s="228" t="s">
        <v>469</v>
      </c>
      <c r="G301" s="225"/>
      <c r="H301" s="229">
        <v>60.84</v>
      </c>
      <c r="I301" s="230"/>
      <c r="J301" s="225"/>
      <c r="K301" s="225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131</v>
      </c>
      <c r="AU301" s="235" t="s">
        <v>83</v>
      </c>
      <c r="AV301" s="13" t="s">
        <v>83</v>
      </c>
      <c r="AW301" s="13" t="s">
        <v>32</v>
      </c>
      <c r="AX301" s="13" t="s">
        <v>76</v>
      </c>
      <c r="AY301" s="235" t="s">
        <v>121</v>
      </c>
    </row>
    <row r="302" spans="1:51" s="14" customFormat="1" ht="12">
      <c r="A302" s="14"/>
      <c r="B302" s="236"/>
      <c r="C302" s="237"/>
      <c r="D302" s="226" t="s">
        <v>131</v>
      </c>
      <c r="E302" s="238" t="s">
        <v>1</v>
      </c>
      <c r="F302" s="239" t="s">
        <v>135</v>
      </c>
      <c r="G302" s="237"/>
      <c r="H302" s="240">
        <v>60.84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131</v>
      </c>
      <c r="AU302" s="246" t="s">
        <v>83</v>
      </c>
      <c r="AV302" s="14" t="s">
        <v>136</v>
      </c>
      <c r="AW302" s="14" t="s">
        <v>32</v>
      </c>
      <c r="AX302" s="14" t="s">
        <v>76</v>
      </c>
      <c r="AY302" s="246" t="s">
        <v>121</v>
      </c>
    </row>
    <row r="303" spans="1:51" s="15" customFormat="1" ht="12">
      <c r="A303" s="15"/>
      <c r="B303" s="247"/>
      <c r="C303" s="248"/>
      <c r="D303" s="226" t="s">
        <v>131</v>
      </c>
      <c r="E303" s="249" t="s">
        <v>1</v>
      </c>
      <c r="F303" s="250" t="s">
        <v>137</v>
      </c>
      <c r="G303" s="248"/>
      <c r="H303" s="251">
        <v>60.84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7" t="s">
        <v>131</v>
      </c>
      <c r="AU303" s="257" t="s">
        <v>83</v>
      </c>
      <c r="AV303" s="15" t="s">
        <v>129</v>
      </c>
      <c r="AW303" s="15" t="s">
        <v>32</v>
      </c>
      <c r="AX303" s="15" t="s">
        <v>81</v>
      </c>
      <c r="AY303" s="257" t="s">
        <v>121</v>
      </c>
    </row>
    <row r="304" spans="1:65" s="2" customFormat="1" ht="24.15" customHeight="1">
      <c r="A304" s="38"/>
      <c r="B304" s="39"/>
      <c r="C304" s="211" t="s">
        <v>470</v>
      </c>
      <c r="D304" s="211" t="s">
        <v>124</v>
      </c>
      <c r="E304" s="212" t="s">
        <v>471</v>
      </c>
      <c r="F304" s="213" t="s">
        <v>472</v>
      </c>
      <c r="G304" s="214" t="s">
        <v>127</v>
      </c>
      <c r="H304" s="215">
        <v>73.8</v>
      </c>
      <c r="I304" s="216"/>
      <c r="J304" s="217">
        <f>ROUND(I304*H304,2)</f>
        <v>0</v>
      </c>
      <c r="K304" s="213" t="s">
        <v>128</v>
      </c>
      <c r="L304" s="44"/>
      <c r="M304" s="218" t="s">
        <v>1</v>
      </c>
      <c r="N304" s="219" t="s">
        <v>41</v>
      </c>
      <c r="O304" s="91"/>
      <c r="P304" s="220">
        <f>O304*H304</f>
        <v>0</v>
      </c>
      <c r="Q304" s="220">
        <v>4E-05</v>
      </c>
      <c r="R304" s="220">
        <f>Q304*H304</f>
        <v>0.002952</v>
      </c>
      <c r="S304" s="220">
        <v>0</v>
      </c>
      <c r="T304" s="221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2" t="s">
        <v>208</v>
      </c>
      <c r="AT304" s="222" t="s">
        <v>124</v>
      </c>
      <c r="AU304" s="222" t="s">
        <v>83</v>
      </c>
      <c r="AY304" s="17" t="s">
        <v>121</v>
      </c>
      <c r="BE304" s="223">
        <f>IF(N304="základní",J304,0)</f>
        <v>0</v>
      </c>
      <c r="BF304" s="223">
        <f>IF(N304="snížená",J304,0)</f>
        <v>0</v>
      </c>
      <c r="BG304" s="223">
        <f>IF(N304="zákl. přenesená",J304,0)</f>
        <v>0</v>
      </c>
      <c r="BH304" s="223">
        <f>IF(N304="sníž. přenesená",J304,0)</f>
        <v>0</v>
      </c>
      <c r="BI304" s="223">
        <f>IF(N304="nulová",J304,0)</f>
        <v>0</v>
      </c>
      <c r="BJ304" s="17" t="s">
        <v>81</v>
      </c>
      <c r="BK304" s="223">
        <f>ROUND(I304*H304,2)</f>
        <v>0</v>
      </c>
      <c r="BL304" s="17" t="s">
        <v>208</v>
      </c>
      <c r="BM304" s="222" t="s">
        <v>473</v>
      </c>
    </row>
    <row r="305" spans="1:51" s="13" customFormat="1" ht="12">
      <c r="A305" s="13"/>
      <c r="B305" s="224"/>
      <c r="C305" s="225"/>
      <c r="D305" s="226" t="s">
        <v>131</v>
      </c>
      <c r="E305" s="227" t="s">
        <v>1</v>
      </c>
      <c r="F305" s="228" t="s">
        <v>177</v>
      </c>
      <c r="G305" s="225"/>
      <c r="H305" s="229">
        <v>63.4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131</v>
      </c>
      <c r="AU305" s="235" t="s">
        <v>83</v>
      </c>
      <c r="AV305" s="13" t="s">
        <v>83</v>
      </c>
      <c r="AW305" s="13" t="s">
        <v>32</v>
      </c>
      <c r="AX305" s="13" t="s">
        <v>76</v>
      </c>
      <c r="AY305" s="235" t="s">
        <v>121</v>
      </c>
    </row>
    <row r="306" spans="1:51" s="13" customFormat="1" ht="12">
      <c r="A306" s="13"/>
      <c r="B306" s="224"/>
      <c r="C306" s="225"/>
      <c r="D306" s="226" t="s">
        <v>131</v>
      </c>
      <c r="E306" s="227" t="s">
        <v>1</v>
      </c>
      <c r="F306" s="228" t="s">
        <v>178</v>
      </c>
      <c r="G306" s="225"/>
      <c r="H306" s="229">
        <v>8.4</v>
      </c>
      <c r="I306" s="230"/>
      <c r="J306" s="225"/>
      <c r="K306" s="225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131</v>
      </c>
      <c r="AU306" s="235" t="s">
        <v>83</v>
      </c>
      <c r="AV306" s="13" t="s">
        <v>83</v>
      </c>
      <c r="AW306" s="13" t="s">
        <v>32</v>
      </c>
      <c r="AX306" s="13" t="s">
        <v>76</v>
      </c>
      <c r="AY306" s="235" t="s">
        <v>121</v>
      </c>
    </row>
    <row r="307" spans="1:51" s="13" customFormat="1" ht="12">
      <c r="A307" s="13"/>
      <c r="B307" s="224"/>
      <c r="C307" s="225"/>
      <c r="D307" s="226" t="s">
        <v>131</v>
      </c>
      <c r="E307" s="227" t="s">
        <v>1</v>
      </c>
      <c r="F307" s="228" t="s">
        <v>179</v>
      </c>
      <c r="G307" s="225"/>
      <c r="H307" s="229">
        <v>2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131</v>
      </c>
      <c r="AU307" s="235" t="s">
        <v>83</v>
      </c>
      <c r="AV307" s="13" t="s">
        <v>83</v>
      </c>
      <c r="AW307" s="13" t="s">
        <v>32</v>
      </c>
      <c r="AX307" s="13" t="s">
        <v>76</v>
      </c>
      <c r="AY307" s="235" t="s">
        <v>121</v>
      </c>
    </row>
    <row r="308" spans="1:51" s="14" customFormat="1" ht="12">
      <c r="A308" s="14"/>
      <c r="B308" s="236"/>
      <c r="C308" s="237"/>
      <c r="D308" s="226" t="s">
        <v>131</v>
      </c>
      <c r="E308" s="238" t="s">
        <v>1</v>
      </c>
      <c r="F308" s="239" t="s">
        <v>135</v>
      </c>
      <c r="G308" s="237"/>
      <c r="H308" s="240">
        <v>73.8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6" t="s">
        <v>131</v>
      </c>
      <c r="AU308" s="246" t="s">
        <v>83</v>
      </c>
      <c r="AV308" s="14" t="s">
        <v>136</v>
      </c>
      <c r="AW308" s="14" t="s">
        <v>32</v>
      </c>
      <c r="AX308" s="14" t="s">
        <v>76</v>
      </c>
      <c r="AY308" s="246" t="s">
        <v>121</v>
      </c>
    </row>
    <row r="309" spans="1:51" s="15" customFormat="1" ht="12">
      <c r="A309" s="15"/>
      <c r="B309" s="247"/>
      <c r="C309" s="248"/>
      <c r="D309" s="226" t="s">
        <v>131</v>
      </c>
      <c r="E309" s="249" t="s">
        <v>1</v>
      </c>
      <c r="F309" s="250" t="s">
        <v>137</v>
      </c>
      <c r="G309" s="248"/>
      <c r="H309" s="251">
        <v>73.8</v>
      </c>
      <c r="I309" s="252"/>
      <c r="J309" s="248"/>
      <c r="K309" s="248"/>
      <c r="L309" s="253"/>
      <c r="M309" s="254"/>
      <c r="N309" s="255"/>
      <c r="O309" s="255"/>
      <c r="P309" s="255"/>
      <c r="Q309" s="255"/>
      <c r="R309" s="255"/>
      <c r="S309" s="255"/>
      <c r="T309" s="25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7" t="s">
        <v>131</v>
      </c>
      <c r="AU309" s="257" t="s">
        <v>83</v>
      </c>
      <c r="AV309" s="15" t="s">
        <v>129</v>
      </c>
      <c r="AW309" s="15" t="s">
        <v>32</v>
      </c>
      <c r="AX309" s="15" t="s">
        <v>81</v>
      </c>
      <c r="AY309" s="257" t="s">
        <v>121</v>
      </c>
    </row>
    <row r="310" spans="1:65" s="2" customFormat="1" ht="21.75" customHeight="1">
      <c r="A310" s="38"/>
      <c r="B310" s="39"/>
      <c r="C310" s="211" t="s">
        <v>474</v>
      </c>
      <c r="D310" s="211" t="s">
        <v>124</v>
      </c>
      <c r="E310" s="212" t="s">
        <v>475</v>
      </c>
      <c r="F310" s="213" t="s">
        <v>476</v>
      </c>
      <c r="G310" s="214" t="s">
        <v>127</v>
      </c>
      <c r="H310" s="215">
        <v>74.575</v>
      </c>
      <c r="I310" s="216"/>
      <c r="J310" s="217">
        <f>ROUND(I310*H310,2)</f>
        <v>0</v>
      </c>
      <c r="K310" s="213" t="s">
        <v>1</v>
      </c>
      <c r="L310" s="44"/>
      <c r="M310" s="218" t="s">
        <v>1</v>
      </c>
      <c r="N310" s="219" t="s">
        <v>41</v>
      </c>
      <c r="O310" s="91"/>
      <c r="P310" s="220">
        <f>O310*H310</f>
        <v>0</v>
      </c>
      <c r="Q310" s="220">
        <v>0.0003</v>
      </c>
      <c r="R310" s="220">
        <f>Q310*H310</f>
        <v>0.0223725</v>
      </c>
      <c r="S310" s="220">
        <v>0</v>
      </c>
      <c r="T310" s="221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2" t="s">
        <v>208</v>
      </c>
      <c r="AT310" s="222" t="s">
        <v>124</v>
      </c>
      <c r="AU310" s="222" t="s">
        <v>83</v>
      </c>
      <c r="AY310" s="17" t="s">
        <v>121</v>
      </c>
      <c r="BE310" s="223">
        <f>IF(N310="základní",J310,0)</f>
        <v>0</v>
      </c>
      <c r="BF310" s="223">
        <f>IF(N310="snížená",J310,0)</f>
        <v>0</v>
      </c>
      <c r="BG310" s="223">
        <f>IF(N310="zákl. přenesená",J310,0)</f>
        <v>0</v>
      </c>
      <c r="BH310" s="223">
        <f>IF(N310="sníž. přenesená",J310,0)</f>
        <v>0</v>
      </c>
      <c r="BI310" s="223">
        <f>IF(N310="nulová",J310,0)</f>
        <v>0</v>
      </c>
      <c r="BJ310" s="17" t="s">
        <v>81</v>
      </c>
      <c r="BK310" s="223">
        <f>ROUND(I310*H310,2)</f>
        <v>0</v>
      </c>
      <c r="BL310" s="17" t="s">
        <v>208</v>
      </c>
      <c r="BM310" s="222" t="s">
        <v>477</v>
      </c>
    </row>
    <row r="311" spans="1:51" s="13" customFormat="1" ht="12">
      <c r="A311" s="13"/>
      <c r="B311" s="224"/>
      <c r="C311" s="225"/>
      <c r="D311" s="226" t="s">
        <v>131</v>
      </c>
      <c r="E311" s="227" t="s">
        <v>1</v>
      </c>
      <c r="F311" s="228" t="s">
        <v>177</v>
      </c>
      <c r="G311" s="225"/>
      <c r="H311" s="229">
        <v>63.4</v>
      </c>
      <c r="I311" s="230"/>
      <c r="J311" s="225"/>
      <c r="K311" s="225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131</v>
      </c>
      <c r="AU311" s="235" t="s">
        <v>83</v>
      </c>
      <c r="AV311" s="13" t="s">
        <v>83</v>
      </c>
      <c r="AW311" s="13" t="s">
        <v>32</v>
      </c>
      <c r="AX311" s="13" t="s">
        <v>76</v>
      </c>
      <c r="AY311" s="235" t="s">
        <v>121</v>
      </c>
    </row>
    <row r="312" spans="1:51" s="13" customFormat="1" ht="12">
      <c r="A312" s="13"/>
      <c r="B312" s="224"/>
      <c r="C312" s="225"/>
      <c r="D312" s="226" t="s">
        <v>131</v>
      </c>
      <c r="E312" s="227" t="s">
        <v>1</v>
      </c>
      <c r="F312" s="228" t="s">
        <v>478</v>
      </c>
      <c r="G312" s="225"/>
      <c r="H312" s="229">
        <v>9.175</v>
      </c>
      <c r="I312" s="230"/>
      <c r="J312" s="225"/>
      <c r="K312" s="225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131</v>
      </c>
      <c r="AU312" s="235" t="s">
        <v>83</v>
      </c>
      <c r="AV312" s="13" t="s">
        <v>83</v>
      </c>
      <c r="AW312" s="13" t="s">
        <v>32</v>
      </c>
      <c r="AX312" s="13" t="s">
        <v>76</v>
      </c>
      <c r="AY312" s="235" t="s">
        <v>121</v>
      </c>
    </row>
    <row r="313" spans="1:51" s="13" customFormat="1" ht="12">
      <c r="A313" s="13"/>
      <c r="B313" s="224"/>
      <c r="C313" s="225"/>
      <c r="D313" s="226" t="s">
        <v>131</v>
      </c>
      <c r="E313" s="227" t="s">
        <v>1</v>
      </c>
      <c r="F313" s="228" t="s">
        <v>179</v>
      </c>
      <c r="G313" s="225"/>
      <c r="H313" s="229">
        <v>2</v>
      </c>
      <c r="I313" s="230"/>
      <c r="J313" s="225"/>
      <c r="K313" s="225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131</v>
      </c>
      <c r="AU313" s="235" t="s">
        <v>83</v>
      </c>
      <c r="AV313" s="13" t="s">
        <v>83</v>
      </c>
      <c r="AW313" s="13" t="s">
        <v>32</v>
      </c>
      <c r="AX313" s="13" t="s">
        <v>76</v>
      </c>
      <c r="AY313" s="235" t="s">
        <v>121</v>
      </c>
    </row>
    <row r="314" spans="1:51" s="14" customFormat="1" ht="12">
      <c r="A314" s="14"/>
      <c r="B314" s="236"/>
      <c r="C314" s="237"/>
      <c r="D314" s="226" t="s">
        <v>131</v>
      </c>
      <c r="E314" s="238" t="s">
        <v>1</v>
      </c>
      <c r="F314" s="239" t="s">
        <v>135</v>
      </c>
      <c r="G314" s="237"/>
      <c r="H314" s="240">
        <v>74.575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131</v>
      </c>
      <c r="AU314" s="246" t="s">
        <v>83</v>
      </c>
      <c r="AV314" s="14" t="s">
        <v>136</v>
      </c>
      <c r="AW314" s="14" t="s">
        <v>32</v>
      </c>
      <c r="AX314" s="14" t="s">
        <v>76</v>
      </c>
      <c r="AY314" s="246" t="s">
        <v>121</v>
      </c>
    </row>
    <row r="315" spans="1:51" s="15" customFormat="1" ht="12">
      <c r="A315" s="15"/>
      <c r="B315" s="247"/>
      <c r="C315" s="248"/>
      <c r="D315" s="226" t="s">
        <v>131</v>
      </c>
      <c r="E315" s="249" t="s">
        <v>1</v>
      </c>
      <c r="F315" s="250" t="s">
        <v>137</v>
      </c>
      <c r="G315" s="248"/>
      <c r="H315" s="251">
        <v>74.575</v>
      </c>
      <c r="I315" s="252"/>
      <c r="J315" s="248"/>
      <c r="K315" s="248"/>
      <c r="L315" s="253"/>
      <c r="M315" s="254"/>
      <c r="N315" s="255"/>
      <c r="O315" s="255"/>
      <c r="P315" s="255"/>
      <c r="Q315" s="255"/>
      <c r="R315" s="255"/>
      <c r="S315" s="255"/>
      <c r="T315" s="256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7" t="s">
        <v>131</v>
      </c>
      <c r="AU315" s="257" t="s">
        <v>83</v>
      </c>
      <c r="AV315" s="15" t="s">
        <v>129</v>
      </c>
      <c r="AW315" s="15" t="s">
        <v>32</v>
      </c>
      <c r="AX315" s="15" t="s">
        <v>81</v>
      </c>
      <c r="AY315" s="257" t="s">
        <v>121</v>
      </c>
    </row>
    <row r="316" spans="1:65" s="2" customFormat="1" ht="16.5" customHeight="1">
      <c r="A316" s="38"/>
      <c r="B316" s="39"/>
      <c r="C316" s="211" t="s">
        <v>479</v>
      </c>
      <c r="D316" s="211" t="s">
        <v>124</v>
      </c>
      <c r="E316" s="212" t="s">
        <v>480</v>
      </c>
      <c r="F316" s="213" t="s">
        <v>481</v>
      </c>
      <c r="G316" s="214" t="s">
        <v>127</v>
      </c>
      <c r="H316" s="215">
        <v>74.575</v>
      </c>
      <c r="I316" s="216"/>
      <c r="J316" s="217">
        <f>ROUND(I316*H316,2)</f>
        <v>0</v>
      </c>
      <c r="K316" s="213" t="s">
        <v>1</v>
      </c>
      <c r="L316" s="44"/>
      <c r="M316" s="218" t="s">
        <v>1</v>
      </c>
      <c r="N316" s="219" t="s">
        <v>41</v>
      </c>
      <c r="O316" s="91"/>
      <c r="P316" s="220">
        <f>O316*H316</f>
        <v>0</v>
      </c>
      <c r="Q316" s="220">
        <v>0.0054</v>
      </c>
      <c r="R316" s="220">
        <f>Q316*H316</f>
        <v>0.40270500000000004</v>
      </c>
      <c r="S316" s="220">
        <v>0</v>
      </c>
      <c r="T316" s="22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2" t="s">
        <v>208</v>
      </c>
      <c r="AT316" s="222" t="s">
        <v>124</v>
      </c>
      <c r="AU316" s="222" t="s">
        <v>83</v>
      </c>
      <c r="AY316" s="17" t="s">
        <v>121</v>
      </c>
      <c r="BE316" s="223">
        <f>IF(N316="základní",J316,0)</f>
        <v>0</v>
      </c>
      <c r="BF316" s="223">
        <f>IF(N316="snížená",J316,0)</f>
        <v>0</v>
      </c>
      <c r="BG316" s="223">
        <f>IF(N316="zákl. přenesená",J316,0)</f>
        <v>0</v>
      </c>
      <c r="BH316" s="223">
        <f>IF(N316="sníž. přenesená",J316,0)</f>
        <v>0</v>
      </c>
      <c r="BI316" s="223">
        <f>IF(N316="nulová",J316,0)</f>
        <v>0</v>
      </c>
      <c r="BJ316" s="17" t="s">
        <v>81</v>
      </c>
      <c r="BK316" s="223">
        <f>ROUND(I316*H316,2)</f>
        <v>0</v>
      </c>
      <c r="BL316" s="17" t="s">
        <v>208</v>
      </c>
      <c r="BM316" s="222" t="s">
        <v>482</v>
      </c>
    </row>
    <row r="317" spans="1:51" s="13" customFormat="1" ht="12">
      <c r="A317" s="13"/>
      <c r="B317" s="224"/>
      <c r="C317" s="225"/>
      <c r="D317" s="226" t="s">
        <v>131</v>
      </c>
      <c r="E317" s="227" t="s">
        <v>1</v>
      </c>
      <c r="F317" s="228" t="s">
        <v>177</v>
      </c>
      <c r="G317" s="225"/>
      <c r="H317" s="229">
        <v>63.4</v>
      </c>
      <c r="I317" s="230"/>
      <c r="J317" s="225"/>
      <c r="K317" s="225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131</v>
      </c>
      <c r="AU317" s="235" t="s">
        <v>83</v>
      </c>
      <c r="AV317" s="13" t="s">
        <v>83</v>
      </c>
      <c r="AW317" s="13" t="s">
        <v>32</v>
      </c>
      <c r="AX317" s="13" t="s">
        <v>76</v>
      </c>
      <c r="AY317" s="235" t="s">
        <v>121</v>
      </c>
    </row>
    <row r="318" spans="1:51" s="13" customFormat="1" ht="12">
      <c r="A318" s="13"/>
      <c r="B318" s="224"/>
      <c r="C318" s="225"/>
      <c r="D318" s="226" t="s">
        <v>131</v>
      </c>
      <c r="E318" s="227" t="s">
        <v>1</v>
      </c>
      <c r="F318" s="228" t="s">
        <v>478</v>
      </c>
      <c r="G318" s="225"/>
      <c r="H318" s="229">
        <v>9.175</v>
      </c>
      <c r="I318" s="230"/>
      <c r="J318" s="225"/>
      <c r="K318" s="225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131</v>
      </c>
      <c r="AU318" s="235" t="s">
        <v>83</v>
      </c>
      <c r="AV318" s="13" t="s">
        <v>83</v>
      </c>
      <c r="AW318" s="13" t="s">
        <v>32</v>
      </c>
      <c r="AX318" s="13" t="s">
        <v>76</v>
      </c>
      <c r="AY318" s="235" t="s">
        <v>121</v>
      </c>
    </row>
    <row r="319" spans="1:51" s="13" customFormat="1" ht="12">
      <c r="A319" s="13"/>
      <c r="B319" s="224"/>
      <c r="C319" s="225"/>
      <c r="D319" s="226" t="s">
        <v>131</v>
      </c>
      <c r="E319" s="227" t="s">
        <v>1</v>
      </c>
      <c r="F319" s="228" t="s">
        <v>179</v>
      </c>
      <c r="G319" s="225"/>
      <c r="H319" s="229">
        <v>2</v>
      </c>
      <c r="I319" s="230"/>
      <c r="J319" s="225"/>
      <c r="K319" s="225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131</v>
      </c>
      <c r="AU319" s="235" t="s">
        <v>83</v>
      </c>
      <c r="AV319" s="13" t="s">
        <v>83</v>
      </c>
      <c r="AW319" s="13" t="s">
        <v>32</v>
      </c>
      <c r="AX319" s="13" t="s">
        <v>76</v>
      </c>
      <c r="AY319" s="235" t="s">
        <v>121</v>
      </c>
    </row>
    <row r="320" spans="1:51" s="14" customFormat="1" ht="12">
      <c r="A320" s="14"/>
      <c r="B320" s="236"/>
      <c r="C320" s="237"/>
      <c r="D320" s="226" t="s">
        <v>131</v>
      </c>
      <c r="E320" s="238" t="s">
        <v>1</v>
      </c>
      <c r="F320" s="239" t="s">
        <v>135</v>
      </c>
      <c r="G320" s="237"/>
      <c r="H320" s="240">
        <v>74.575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6" t="s">
        <v>131</v>
      </c>
      <c r="AU320" s="246" t="s">
        <v>83</v>
      </c>
      <c r="AV320" s="14" t="s">
        <v>136</v>
      </c>
      <c r="AW320" s="14" t="s">
        <v>32</v>
      </c>
      <c r="AX320" s="14" t="s">
        <v>76</v>
      </c>
      <c r="AY320" s="246" t="s">
        <v>121</v>
      </c>
    </row>
    <row r="321" spans="1:51" s="15" customFormat="1" ht="12">
      <c r="A321" s="15"/>
      <c r="B321" s="247"/>
      <c r="C321" s="248"/>
      <c r="D321" s="226" t="s">
        <v>131</v>
      </c>
      <c r="E321" s="249" t="s">
        <v>1</v>
      </c>
      <c r="F321" s="250" t="s">
        <v>137</v>
      </c>
      <c r="G321" s="248"/>
      <c r="H321" s="251">
        <v>74.575</v>
      </c>
      <c r="I321" s="252"/>
      <c r="J321" s="248"/>
      <c r="K321" s="248"/>
      <c r="L321" s="253"/>
      <c r="M321" s="254"/>
      <c r="N321" s="255"/>
      <c r="O321" s="255"/>
      <c r="P321" s="255"/>
      <c r="Q321" s="255"/>
      <c r="R321" s="255"/>
      <c r="S321" s="255"/>
      <c r="T321" s="25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7" t="s">
        <v>131</v>
      </c>
      <c r="AU321" s="257" t="s">
        <v>83</v>
      </c>
      <c r="AV321" s="15" t="s">
        <v>129</v>
      </c>
      <c r="AW321" s="15" t="s">
        <v>32</v>
      </c>
      <c r="AX321" s="15" t="s">
        <v>81</v>
      </c>
      <c r="AY321" s="257" t="s">
        <v>121</v>
      </c>
    </row>
    <row r="322" spans="1:65" s="2" customFormat="1" ht="16.5" customHeight="1">
      <c r="A322" s="38"/>
      <c r="B322" s="39"/>
      <c r="C322" s="211" t="s">
        <v>483</v>
      </c>
      <c r="D322" s="211" t="s">
        <v>124</v>
      </c>
      <c r="E322" s="212" t="s">
        <v>484</v>
      </c>
      <c r="F322" s="213" t="s">
        <v>485</v>
      </c>
      <c r="G322" s="214" t="s">
        <v>127</v>
      </c>
      <c r="H322" s="215">
        <v>74.575</v>
      </c>
      <c r="I322" s="216"/>
      <c r="J322" s="217">
        <f>ROUND(I322*H322,2)</f>
        <v>0</v>
      </c>
      <c r="K322" s="213" t="s">
        <v>1</v>
      </c>
      <c r="L322" s="44"/>
      <c r="M322" s="218" t="s">
        <v>1</v>
      </c>
      <c r="N322" s="219" t="s">
        <v>41</v>
      </c>
      <c r="O322" s="91"/>
      <c r="P322" s="220">
        <f>O322*H322</f>
        <v>0</v>
      </c>
      <c r="Q322" s="220">
        <v>0.00024</v>
      </c>
      <c r="R322" s="220">
        <f>Q322*H322</f>
        <v>0.017898</v>
      </c>
      <c r="S322" s="220">
        <v>0</v>
      </c>
      <c r="T322" s="221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2" t="s">
        <v>208</v>
      </c>
      <c r="AT322" s="222" t="s">
        <v>124</v>
      </c>
      <c r="AU322" s="222" t="s">
        <v>83</v>
      </c>
      <c r="AY322" s="17" t="s">
        <v>121</v>
      </c>
      <c r="BE322" s="223">
        <f>IF(N322="základní",J322,0)</f>
        <v>0</v>
      </c>
      <c r="BF322" s="223">
        <f>IF(N322="snížená",J322,0)</f>
        <v>0</v>
      </c>
      <c r="BG322" s="223">
        <f>IF(N322="zákl. přenesená",J322,0)</f>
        <v>0</v>
      </c>
      <c r="BH322" s="223">
        <f>IF(N322="sníž. přenesená",J322,0)</f>
        <v>0</v>
      </c>
      <c r="BI322" s="223">
        <f>IF(N322="nulová",J322,0)</f>
        <v>0</v>
      </c>
      <c r="BJ322" s="17" t="s">
        <v>81</v>
      </c>
      <c r="BK322" s="223">
        <f>ROUND(I322*H322,2)</f>
        <v>0</v>
      </c>
      <c r="BL322" s="17" t="s">
        <v>208</v>
      </c>
      <c r="BM322" s="222" t="s">
        <v>486</v>
      </c>
    </row>
    <row r="323" spans="1:65" s="2" customFormat="1" ht="16.5" customHeight="1">
      <c r="A323" s="38"/>
      <c r="B323" s="39"/>
      <c r="C323" s="211" t="s">
        <v>487</v>
      </c>
      <c r="D323" s="211" t="s">
        <v>124</v>
      </c>
      <c r="E323" s="212" t="s">
        <v>488</v>
      </c>
      <c r="F323" s="213" t="s">
        <v>489</v>
      </c>
      <c r="G323" s="214" t="s">
        <v>127</v>
      </c>
      <c r="H323" s="215">
        <v>74.575</v>
      </c>
      <c r="I323" s="216"/>
      <c r="J323" s="217">
        <f>ROUND(I323*H323,2)</f>
        <v>0</v>
      </c>
      <c r="K323" s="213" t="s">
        <v>1</v>
      </c>
      <c r="L323" s="44"/>
      <c r="M323" s="218" t="s">
        <v>1</v>
      </c>
      <c r="N323" s="219" t="s">
        <v>41</v>
      </c>
      <c r="O323" s="91"/>
      <c r="P323" s="220">
        <f>O323*H323</f>
        <v>0</v>
      </c>
      <c r="Q323" s="220">
        <v>0.00025</v>
      </c>
      <c r="R323" s="220">
        <f>Q323*H323</f>
        <v>0.01864375</v>
      </c>
      <c r="S323" s="220">
        <v>0</v>
      </c>
      <c r="T323" s="221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2" t="s">
        <v>208</v>
      </c>
      <c r="AT323" s="222" t="s">
        <v>124</v>
      </c>
      <c r="AU323" s="222" t="s">
        <v>83</v>
      </c>
      <c r="AY323" s="17" t="s">
        <v>121</v>
      </c>
      <c r="BE323" s="223">
        <f>IF(N323="základní",J323,0)</f>
        <v>0</v>
      </c>
      <c r="BF323" s="223">
        <f>IF(N323="snížená",J323,0)</f>
        <v>0</v>
      </c>
      <c r="BG323" s="223">
        <f>IF(N323="zákl. přenesená",J323,0)</f>
        <v>0</v>
      </c>
      <c r="BH323" s="223">
        <f>IF(N323="sníž. přenesená",J323,0)</f>
        <v>0</v>
      </c>
      <c r="BI323" s="223">
        <f>IF(N323="nulová",J323,0)</f>
        <v>0</v>
      </c>
      <c r="BJ323" s="17" t="s">
        <v>81</v>
      </c>
      <c r="BK323" s="223">
        <f>ROUND(I323*H323,2)</f>
        <v>0</v>
      </c>
      <c r="BL323" s="17" t="s">
        <v>208</v>
      </c>
      <c r="BM323" s="222" t="s">
        <v>490</v>
      </c>
    </row>
    <row r="324" spans="1:65" s="2" customFormat="1" ht="16.5" customHeight="1">
      <c r="A324" s="38"/>
      <c r="B324" s="39"/>
      <c r="C324" s="211" t="s">
        <v>491</v>
      </c>
      <c r="D324" s="211" t="s">
        <v>124</v>
      </c>
      <c r="E324" s="212" t="s">
        <v>492</v>
      </c>
      <c r="F324" s="213" t="s">
        <v>493</v>
      </c>
      <c r="G324" s="214" t="s">
        <v>127</v>
      </c>
      <c r="H324" s="215">
        <v>74.575</v>
      </c>
      <c r="I324" s="216"/>
      <c r="J324" s="217">
        <f>ROUND(I324*H324,2)</f>
        <v>0</v>
      </c>
      <c r="K324" s="213" t="s">
        <v>1</v>
      </c>
      <c r="L324" s="44"/>
      <c r="M324" s="218" t="s">
        <v>1</v>
      </c>
      <c r="N324" s="219" t="s">
        <v>41</v>
      </c>
      <c r="O324" s="91"/>
      <c r="P324" s="220">
        <f>O324*H324</f>
        <v>0</v>
      </c>
      <c r="Q324" s="220">
        <v>4E-05</v>
      </c>
      <c r="R324" s="220">
        <f>Q324*H324</f>
        <v>0.0029830000000000004</v>
      </c>
      <c r="S324" s="220">
        <v>0</v>
      </c>
      <c r="T324" s="221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2" t="s">
        <v>208</v>
      </c>
      <c r="AT324" s="222" t="s">
        <v>124</v>
      </c>
      <c r="AU324" s="222" t="s">
        <v>83</v>
      </c>
      <c r="AY324" s="17" t="s">
        <v>121</v>
      </c>
      <c r="BE324" s="223">
        <f>IF(N324="základní",J324,0)</f>
        <v>0</v>
      </c>
      <c r="BF324" s="223">
        <f>IF(N324="snížená",J324,0)</f>
        <v>0</v>
      </c>
      <c r="BG324" s="223">
        <f>IF(N324="zákl. přenesená",J324,0)</f>
        <v>0</v>
      </c>
      <c r="BH324" s="223">
        <f>IF(N324="sníž. přenesená",J324,0)</f>
        <v>0</v>
      </c>
      <c r="BI324" s="223">
        <f>IF(N324="nulová",J324,0)</f>
        <v>0</v>
      </c>
      <c r="BJ324" s="17" t="s">
        <v>81</v>
      </c>
      <c r="BK324" s="223">
        <f>ROUND(I324*H324,2)</f>
        <v>0</v>
      </c>
      <c r="BL324" s="17" t="s">
        <v>208</v>
      </c>
      <c r="BM324" s="222" t="s">
        <v>494</v>
      </c>
    </row>
    <row r="325" spans="1:65" s="2" customFormat="1" ht="24.15" customHeight="1">
      <c r="A325" s="38"/>
      <c r="B325" s="39"/>
      <c r="C325" s="211" t="s">
        <v>495</v>
      </c>
      <c r="D325" s="211" t="s">
        <v>124</v>
      </c>
      <c r="E325" s="212" t="s">
        <v>496</v>
      </c>
      <c r="F325" s="213" t="s">
        <v>497</v>
      </c>
      <c r="G325" s="214" t="s">
        <v>266</v>
      </c>
      <c r="H325" s="268"/>
      <c r="I325" s="216"/>
      <c r="J325" s="217">
        <f>ROUND(I325*H325,2)</f>
        <v>0</v>
      </c>
      <c r="K325" s="213" t="s">
        <v>128</v>
      </c>
      <c r="L325" s="44"/>
      <c r="M325" s="218" t="s">
        <v>1</v>
      </c>
      <c r="N325" s="219" t="s">
        <v>41</v>
      </c>
      <c r="O325" s="91"/>
      <c r="P325" s="220">
        <f>O325*H325</f>
        <v>0</v>
      </c>
      <c r="Q325" s="220">
        <v>0</v>
      </c>
      <c r="R325" s="220">
        <f>Q325*H325</f>
        <v>0</v>
      </c>
      <c r="S325" s="220">
        <v>0</v>
      </c>
      <c r="T325" s="221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2" t="s">
        <v>208</v>
      </c>
      <c r="AT325" s="222" t="s">
        <v>124</v>
      </c>
      <c r="AU325" s="222" t="s">
        <v>83</v>
      </c>
      <c r="AY325" s="17" t="s">
        <v>121</v>
      </c>
      <c r="BE325" s="223">
        <f>IF(N325="základní",J325,0)</f>
        <v>0</v>
      </c>
      <c r="BF325" s="223">
        <f>IF(N325="snížená",J325,0)</f>
        <v>0</v>
      </c>
      <c r="BG325" s="223">
        <f>IF(N325="zákl. přenesená",J325,0)</f>
        <v>0</v>
      </c>
      <c r="BH325" s="223">
        <f>IF(N325="sníž. přenesená",J325,0)</f>
        <v>0</v>
      </c>
      <c r="BI325" s="223">
        <f>IF(N325="nulová",J325,0)</f>
        <v>0</v>
      </c>
      <c r="BJ325" s="17" t="s">
        <v>81</v>
      </c>
      <c r="BK325" s="223">
        <f>ROUND(I325*H325,2)</f>
        <v>0</v>
      </c>
      <c r="BL325" s="17" t="s">
        <v>208</v>
      </c>
      <c r="BM325" s="222" t="s">
        <v>498</v>
      </c>
    </row>
    <row r="326" spans="1:63" s="12" customFormat="1" ht="25.9" customHeight="1">
      <c r="A326" s="12"/>
      <c r="B326" s="195"/>
      <c r="C326" s="196"/>
      <c r="D326" s="197" t="s">
        <v>75</v>
      </c>
      <c r="E326" s="198" t="s">
        <v>499</v>
      </c>
      <c r="F326" s="198" t="s">
        <v>500</v>
      </c>
      <c r="G326" s="196"/>
      <c r="H326" s="196"/>
      <c r="I326" s="199"/>
      <c r="J326" s="200">
        <f>BK326</f>
        <v>0</v>
      </c>
      <c r="K326" s="196"/>
      <c r="L326" s="201"/>
      <c r="M326" s="202"/>
      <c r="N326" s="203"/>
      <c r="O326" s="203"/>
      <c r="P326" s="204">
        <f>P327+P329</f>
        <v>0</v>
      </c>
      <c r="Q326" s="203"/>
      <c r="R326" s="204">
        <f>R327+R329</f>
        <v>0</v>
      </c>
      <c r="S326" s="203"/>
      <c r="T326" s="205">
        <f>T327+T329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6" t="s">
        <v>154</v>
      </c>
      <c r="AT326" s="207" t="s">
        <v>75</v>
      </c>
      <c r="AU326" s="207" t="s">
        <v>76</v>
      </c>
      <c r="AY326" s="206" t="s">
        <v>121</v>
      </c>
      <c r="BK326" s="208">
        <f>BK327+BK329</f>
        <v>0</v>
      </c>
    </row>
    <row r="327" spans="1:63" s="12" customFormat="1" ht="22.8" customHeight="1">
      <c r="A327" s="12"/>
      <c r="B327" s="195"/>
      <c r="C327" s="196"/>
      <c r="D327" s="197" t="s">
        <v>75</v>
      </c>
      <c r="E327" s="209" t="s">
        <v>501</v>
      </c>
      <c r="F327" s="209" t="s">
        <v>502</v>
      </c>
      <c r="G327" s="196"/>
      <c r="H327" s="196"/>
      <c r="I327" s="199"/>
      <c r="J327" s="210">
        <f>BK327</f>
        <v>0</v>
      </c>
      <c r="K327" s="196"/>
      <c r="L327" s="201"/>
      <c r="M327" s="202"/>
      <c r="N327" s="203"/>
      <c r="O327" s="203"/>
      <c r="P327" s="204">
        <f>P328</f>
        <v>0</v>
      </c>
      <c r="Q327" s="203"/>
      <c r="R327" s="204">
        <f>R328</f>
        <v>0</v>
      </c>
      <c r="S327" s="203"/>
      <c r="T327" s="205">
        <f>T328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6" t="s">
        <v>154</v>
      </c>
      <c r="AT327" s="207" t="s">
        <v>75</v>
      </c>
      <c r="AU327" s="207" t="s">
        <v>81</v>
      </c>
      <c r="AY327" s="206" t="s">
        <v>121</v>
      </c>
      <c r="BK327" s="208">
        <f>BK328</f>
        <v>0</v>
      </c>
    </row>
    <row r="328" spans="1:65" s="2" customFormat="1" ht="16.5" customHeight="1">
      <c r="A328" s="38"/>
      <c r="B328" s="39"/>
      <c r="C328" s="211" t="s">
        <v>503</v>
      </c>
      <c r="D328" s="211" t="s">
        <v>124</v>
      </c>
      <c r="E328" s="212" t="s">
        <v>504</v>
      </c>
      <c r="F328" s="213" t="s">
        <v>502</v>
      </c>
      <c r="G328" s="214" t="s">
        <v>289</v>
      </c>
      <c r="H328" s="215">
        <v>1</v>
      </c>
      <c r="I328" s="216"/>
      <c r="J328" s="217">
        <f>ROUND(I328*H328,2)</f>
        <v>0</v>
      </c>
      <c r="K328" s="213" t="s">
        <v>128</v>
      </c>
      <c r="L328" s="44"/>
      <c r="M328" s="218" t="s">
        <v>1</v>
      </c>
      <c r="N328" s="219" t="s">
        <v>41</v>
      </c>
      <c r="O328" s="91"/>
      <c r="P328" s="220">
        <f>O328*H328</f>
        <v>0</v>
      </c>
      <c r="Q328" s="220">
        <v>0</v>
      </c>
      <c r="R328" s="220">
        <f>Q328*H328</f>
        <v>0</v>
      </c>
      <c r="S328" s="220">
        <v>0</v>
      </c>
      <c r="T328" s="221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2" t="s">
        <v>505</v>
      </c>
      <c r="AT328" s="222" t="s">
        <v>124</v>
      </c>
      <c r="AU328" s="222" t="s">
        <v>83</v>
      </c>
      <c r="AY328" s="17" t="s">
        <v>121</v>
      </c>
      <c r="BE328" s="223">
        <f>IF(N328="základní",J328,0)</f>
        <v>0</v>
      </c>
      <c r="BF328" s="223">
        <f>IF(N328="snížená",J328,0)</f>
        <v>0</v>
      </c>
      <c r="BG328" s="223">
        <f>IF(N328="zákl. přenesená",J328,0)</f>
        <v>0</v>
      </c>
      <c r="BH328" s="223">
        <f>IF(N328="sníž. přenesená",J328,0)</f>
        <v>0</v>
      </c>
      <c r="BI328" s="223">
        <f>IF(N328="nulová",J328,0)</f>
        <v>0</v>
      </c>
      <c r="BJ328" s="17" t="s">
        <v>81</v>
      </c>
      <c r="BK328" s="223">
        <f>ROUND(I328*H328,2)</f>
        <v>0</v>
      </c>
      <c r="BL328" s="17" t="s">
        <v>505</v>
      </c>
      <c r="BM328" s="222" t="s">
        <v>506</v>
      </c>
    </row>
    <row r="329" spans="1:63" s="12" customFormat="1" ht="22.8" customHeight="1">
      <c r="A329" s="12"/>
      <c r="B329" s="195"/>
      <c r="C329" s="196"/>
      <c r="D329" s="197" t="s">
        <v>75</v>
      </c>
      <c r="E329" s="209" t="s">
        <v>507</v>
      </c>
      <c r="F329" s="209" t="s">
        <v>508</v>
      </c>
      <c r="G329" s="196"/>
      <c r="H329" s="196"/>
      <c r="I329" s="199"/>
      <c r="J329" s="210">
        <f>BK329</f>
        <v>0</v>
      </c>
      <c r="K329" s="196"/>
      <c r="L329" s="201"/>
      <c r="M329" s="202"/>
      <c r="N329" s="203"/>
      <c r="O329" s="203"/>
      <c r="P329" s="204">
        <f>SUM(P330:P331)</f>
        <v>0</v>
      </c>
      <c r="Q329" s="203"/>
      <c r="R329" s="204">
        <f>SUM(R330:R331)</f>
        <v>0</v>
      </c>
      <c r="S329" s="203"/>
      <c r="T329" s="205">
        <f>SUM(T330:T331)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6" t="s">
        <v>154</v>
      </c>
      <c r="AT329" s="207" t="s">
        <v>75</v>
      </c>
      <c r="AU329" s="207" t="s">
        <v>81</v>
      </c>
      <c r="AY329" s="206" t="s">
        <v>121</v>
      </c>
      <c r="BK329" s="208">
        <f>SUM(BK330:BK331)</f>
        <v>0</v>
      </c>
    </row>
    <row r="330" spans="1:65" s="2" customFormat="1" ht="16.5" customHeight="1">
      <c r="A330" s="38"/>
      <c r="B330" s="39"/>
      <c r="C330" s="211" t="s">
        <v>509</v>
      </c>
      <c r="D330" s="211" t="s">
        <v>124</v>
      </c>
      <c r="E330" s="212" t="s">
        <v>510</v>
      </c>
      <c r="F330" s="213" t="s">
        <v>508</v>
      </c>
      <c r="G330" s="214" t="s">
        <v>289</v>
      </c>
      <c r="H330" s="215">
        <v>1</v>
      </c>
      <c r="I330" s="216"/>
      <c r="J330" s="217">
        <f>ROUND(I330*H330,2)</f>
        <v>0</v>
      </c>
      <c r="K330" s="213" t="s">
        <v>128</v>
      </c>
      <c r="L330" s="44"/>
      <c r="M330" s="218" t="s">
        <v>1</v>
      </c>
      <c r="N330" s="219" t="s">
        <v>41</v>
      </c>
      <c r="O330" s="91"/>
      <c r="P330" s="220">
        <f>O330*H330</f>
        <v>0</v>
      </c>
      <c r="Q330" s="220">
        <v>0</v>
      </c>
      <c r="R330" s="220">
        <f>Q330*H330</f>
        <v>0</v>
      </c>
      <c r="S330" s="220">
        <v>0</v>
      </c>
      <c r="T330" s="221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2" t="s">
        <v>505</v>
      </c>
      <c r="AT330" s="222" t="s">
        <v>124</v>
      </c>
      <c r="AU330" s="222" t="s">
        <v>83</v>
      </c>
      <c r="AY330" s="17" t="s">
        <v>121</v>
      </c>
      <c r="BE330" s="223">
        <f>IF(N330="základní",J330,0)</f>
        <v>0</v>
      </c>
      <c r="BF330" s="223">
        <f>IF(N330="snížená",J330,0)</f>
        <v>0</v>
      </c>
      <c r="BG330" s="223">
        <f>IF(N330="zákl. přenesená",J330,0)</f>
        <v>0</v>
      </c>
      <c r="BH330" s="223">
        <f>IF(N330="sníž. přenesená",J330,0)</f>
        <v>0</v>
      </c>
      <c r="BI330" s="223">
        <f>IF(N330="nulová",J330,0)</f>
        <v>0</v>
      </c>
      <c r="BJ330" s="17" t="s">
        <v>81</v>
      </c>
      <c r="BK330" s="223">
        <f>ROUND(I330*H330,2)</f>
        <v>0</v>
      </c>
      <c r="BL330" s="17" t="s">
        <v>505</v>
      </c>
      <c r="BM330" s="222" t="s">
        <v>511</v>
      </c>
    </row>
    <row r="331" spans="1:65" s="2" customFormat="1" ht="24.15" customHeight="1">
      <c r="A331" s="38"/>
      <c r="B331" s="39"/>
      <c r="C331" s="211" t="s">
        <v>512</v>
      </c>
      <c r="D331" s="211" t="s">
        <v>124</v>
      </c>
      <c r="E331" s="212" t="s">
        <v>513</v>
      </c>
      <c r="F331" s="213" t="s">
        <v>514</v>
      </c>
      <c r="G331" s="214" t="s">
        <v>289</v>
      </c>
      <c r="H331" s="215">
        <v>1</v>
      </c>
      <c r="I331" s="216"/>
      <c r="J331" s="217">
        <f>ROUND(I331*H331,2)</f>
        <v>0</v>
      </c>
      <c r="K331" s="213" t="s">
        <v>1</v>
      </c>
      <c r="L331" s="44"/>
      <c r="M331" s="269" t="s">
        <v>1</v>
      </c>
      <c r="N331" s="270" t="s">
        <v>41</v>
      </c>
      <c r="O331" s="271"/>
      <c r="P331" s="272">
        <f>O331*H331</f>
        <v>0</v>
      </c>
      <c r="Q331" s="272">
        <v>0</v>
      </c>
      <c r="R331" s="272">
        <f>Q331*H331</f>
        <v>0</v>
      </c>
      <c r="S331" s="272">
        <v>0</v>
      </c>
      <c r="T331" s="27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2" t="s">
        <v>505</v>
      </c>
      <c r="AT331" s="222" t="s">
        <v>124</v>
      </c>
      <c r="AU331" s="222" t="s">
        <v>83</v>
      </c>
      <c r="AY331" s="17" t="s">
        <v>121</v>
      </c>
      <c r="BE331" s="223">
        <f>IF(N331="základní",J331,0)</f>
        <v>0</v>
      </c>
      <c r="BF331" s="223">
        <f>IF(N331="snížená",J331,0)</f>
        <v>0</v>
      </c>
      <c r="BG331" s="223">
        <f>IF(N331="zákl. přenesená",J331,0)</f>
        <v>0</v>
      </c>
      <c r="BH331" s="223">
        <f>IF(N331="sníž. přenesená",J331,0)</f>
        <v>0</v>
      </c>
      <c r="BI331" s="223">
        <f>IF(N331="nulová",J331,0)</f>
        <v>0</v>
      </c>
      <c r="BJ331" s="17" t="s">
        <v>81</v>
      </c>
      <c r="BK331" s="223">
        <f>ROUND(I331*H331,2)</f>
        <v>0</v>
      </c>
      <c r="BL331" s="17" t="s">
        <v>505</v>
      </c>
      <c r="BM331" s="222" t="s">
        <v>515</v>
      </c>
    </row>
    <row r="332" spans="1:31" s="2" customFormat="1" ht="6.95" customHeight="1">
      <c r="A332" s="38"/>
      <c r="B332" s="66"/>
      <c r="C332" s="67"/>
      <c r="D332" s="67"/>
      <c r="E332" s="67"/>
      <c r="F332" s="67"/>
      <c r="G332" s="67"/>
      <c r="H332" s="67"/>
      <c r="I332" s="67"/>
      <c r="J332" s="67"/>
      <c r="K332" s="67"/>
      <c r="L332" s="44"/>
      <c r="M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</row>
  </sheetData>
  <sheetProtection password="CC35" sheet="1" objects="1" scenarios="1" formatColumns="0" formatRows="0" autoFilter="0"/>
  <autoFilter ref="C127:K331"/>
  <mergeCells count="6">
    <mergeCell ref="E7:H7"/>
    <mergeCell ref="E16:H16"/>
    <mergeCell ref="E25:H25"/>
    <mergeCell ref="E85:H85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MARV-PC\Marv</dc:creator>
  <cp:keywords/>
  <dc:description/>
  <cp:lastModifiedBy>MARV-PC\Marv</cp:lastModifiedBy>
  <dcterms:created xsi:type="dcterms:W3CDTF">2024-04-09T08:16:00Z</dcterms:created>
  <dcterms:modified xsi:type="dcterms:W3CDTF">2024-04-09T08:16:04Z</dcterms:modified>
  <cp:category/>
  <cp:version/>
  <cp:contentType/>
  <cp:contentStatus/>
</cp:coreProperties>
</file>