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/>
  <bookViews>
    <workbookView xWindow="65416" yWindow="65416" windowWidth="29040" windowHeight="15840" activeTab="0"/>
  </bookViews>
  <sheets>
    <sheet name="Rekapitulace stavby" sheetId="1" r:id="rId1"/>
    <sheet name="01 - Bourání" sheetId="2" r:id="rId2"/>
    <sheet name="02 - Stavební úpravy" sheetId="3" r:id="rId3"/>
    <sheet name="03 -  VRN" sheetId="4" r:id="rId4"/>
    <sheet name="04 - Zpevnění plochy" sheetId="5" r:id="rId5"/>
    <sheet name="05a - Silnoproudé instalace" sheetId="6" r:id="rId6"/>
    <sheet name="05b - Slaboproudé instalace" sheetId="7" r:id="rId7"/>
    <sheet name="06 - Vytápění" sheetId="8" r:id="rId8"/>
    <sheet name="07 -  ZTI" sheetId="9" r:id="rId9"/>
    <sheet name="08 -  VZT" sheetId="10" r:id="rId10"/>
  </sheets>
  <definedNames>
    <definedName name="_xlnm._FilterDatabase" localSheetId="1" hidden="1">'01 - Bourání'!$C$127:$K$200</definedName>
    <definedName name="_xlnm._FilterDatabase" localSheetId="2" hidden="1">'02 - Stavební úpravy'!$C$143:$K$668</definedName>
    <definedName name="_xlnm._FilterDatabase" localSheetId="3" hidden="1">'03 -  VRN'!$C$123:$K$165</definedName>
    <definedName name="_xlnm._FilterDatabase" localSheetId="4" hidden="1">'04 - Zpevnění plochy'!$C$122:$K$171</definedName>
    <definedName name="_xlnm._FilterDatabase" localSheetId="5" hidden="1">'05a - Silnoproudé instalace'!$C$125:$K$303</definedName>
    <definedName name="_xlnm._FilterDatabase" localSheetId="6" hidden="1">'05b - Slaboproudé instalace'!$C$121:$K$215</definedName>
    <definedName name="_xlnm._FilterDatabase" localSheetId="7" hidden="1">'06 - Vytápění'!$C$128:$K$270</definedName>
    <definedName name="_xlnm._FilterDatabase" localSheetId="8" hidden="1">'07 -  ZTI'!$C$137:$K$355</definedName>
    <definedName name="_xlnm._FilterDatabase" localSheetId="9" hidden="1">'08 -  VZT'!$C$125:$K$250</definedName>
    <definedName name="_xlnm.Print_Area" localSheetId="1">'01 - Bourání'!$C$4:$J$76,'01 - Bourání'!$C$82:$J$109,'01 - Bourání'!$C$115:$K$200</definedName>
    <definedName name="_xlnm.Print_Area" localSheetId="2">'02 - Stavební úpravy'!$C$4:$J$76,'02 - Stavební úpravy'!$C$82:$J$125,'02 - Stavební úpravy'!$C$131:$K$668</definedName>
    <definedName name="_xlnm.Print_Area" localSheetId="3">'03 -  VRN'!$C$4:$J$76,'03 -  VRN'!$C$82:$J$105,'03 -  VRN'!$C$111:$K$165</definedName>
    <definedName name="_xlnm.Print_Area" localSheetId="4">'04 - Zpevnění plochy'!$C$4:$J$76,'04 - Zpevnění plochy'!$C$82:$J$104,'04 - Zpevnění plochy'!$C$110:$K$171</definedName>
    <definedName name="_xlnm.Print_Area" localSheetId="5">'05a - Silnoproudé instalace'!$C$4:$J$76,'05a - Silnoproudé instalace'!$C$82:$J$107,'05a - Silnoproudé instalace'!$C$113:$K$303</definedName>
    <definedName name="_xlnm.Print_Area" localSheetId="6">'05b - Slaboproudé instalace'!$C$4:$J$76,'05b - Slaboproudé instalace'!$C$82:$J$103,'05b - Slaboproudé instalace'!$C$109:$K$215</definedName>
    <definedName name="_xlnm.Print_Area" localSheetId="7">'06 - Vytápění'!$C$4:$J$76,'06 - Vytápění'!$C$82:$J$110,'06 - Vytápění'!$C$116:$K$270</definedName>
    <definedName name="_xlnm.Print_Area" localSheetId="8">'07 -  ZTI'!$C$4:$J$76,'07 -  ZTI'!$C$82:$J$119,'07 -  ZTI'!$C$125:$K$355</definedName>
    <definedName name="_xlnm.Print_Area" localSheetId="9">'08 -  VZT'!$C$4:$J$76,'08 -  VZT'!$C$82:$J$107,'08 -  VZT'!$C$113:$K$250</definedName>
    <definedName name="_xlnm.Print_Area" localSheetId="0">'Rekapitulace stavby'!$D$4:$AO$76,'Rekapitulace stavby'!$C$82:$AQ$104</definedName>
    <definedName name="_xlnm.Print_Titles" localSheetId="0">'Rekapitulace stavby'!$92:$92</definedName>
    <definedName name="_xlnm.Print_Titles" localSheetId="1">'01 - Bourání'!$127:$127</definedName>
    <definedName name="_xlnm.Print_Titles" localSheetId="2">'02 - Stavební úpravy'!$143:$143</definedName>
    <definedName name="_xlnm.Print_Titles" localSheetId="3">'03 -  VRN'!$123:$123</definedName>
    <definedName name="_xlnm.Print_Titles" localSheetId="4">'04 - Zpevnění plochy'!$122:$122</definedName>
    <definedName name="_xlnm.Print_Titles" localSheetId="5">'05a - Silnoproudé instalace'!$125:$125</definedName>
    <definedName name="_xlnm.Print_Titles" localSheetId="6">'05b - Slaboproudé instalace'!$121:$121</definedName>
    <definedName name="_xlnm.Print_Titles" localSheetId="7">'06 - Vytápění'!$128:$128</definedName>
    <definedName name="_xlnm.Print_Titles" localSheetId="8">'07 -  ZTI'!$137:$137</definedName>
    <definedName name="_xlnm.Print_Titles" localSheetId="9">'08 -  VZT'!$125:$125</definedName>
  </definedNames>
  <calcPr calcId="181029"/>
</workbook>
</file>

<file path=xl/sharedStrings.xml><?xml version="1.0" encoding="utf-8"?>
<sst xmlns="http://schemas.openxmlformats.org/spreadsheetml/2006/main" count="14099" uniqueCount="2294">
  <si>
    <t>Export Komplet</t>
  </si>
  <si>
    <t/>
  </si>
  <si>
    <t>2.0</t>
  </si>
  <si>
    <t>ZAMOK</t>
  </si>
  <si>
    <t>False</t>
  </si>
  <si>
    <t>{ee990f65-fb5f-47a5-96bb-0d7d0683b927}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</si>
  <si>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</si>
  <si>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</si>
  <si>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</si>
  <si>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</si>
  <si>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</si>
  <si>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</si>
  <si>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</si>
  <si>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</si>
  <si>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BJ03042022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</si>
  <si>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</si>
  <si>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</si>
  <si>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CNC centrum a Svářečská škola v SOU Nové Strašecí</t>
  </si>
  <si>
    <t>KSO:</t>
  </si>
  <si>
    <t>CC-CZ:</t>
  </si>
  <si>
    <t>Místo:</t>
  </si>
  <si>
    <t>Sportovní 1135</t>
  </si>
  <si>
    <t>Datum:</t>
  </si>
  <si>
    <t>2. 3. 2022</t>
  </si>
  <si>
    <t>Zadavatel:</t>
  </si>
  <si>
    <t>IČ:</t>
  </si>
  <si>
    <t>SOU,  Sportovní 1135, 27180 Nové Strašecí</t>
  </si>
  <si>
    <t>DIČ:</t>
  </si>
  <si>
    <t>Uchazeč:</t>
  </si>
  <si>
    <t>Vyplň údaj</t>
  </si>
  <si>
    <t>Projektant:</t>
  </si>
  <si>
    <t>09098569</t>
  </si>
  <si>
    <t>Studio PHX s.r.o.Ondříčkova 384/33, Praha 3 Žižkov</t>
  </si>
  <si>
    <t>True</t>
  </si>
  <si>
    <t>Zpracovatel:</t>
  </si>
  <si>
    <t>66406293</t>
  </si>
  <si>
    <t>Ing. Jan Brožek</t>
  </si>
  <si>
    <t>Poznámka:</t>
  </si>
  <si>
    <t xml:space="preserve">Rozpočet zahrnuje profese Elektro, ZTI , ÚT, VZT podle podkladů , předaných projektanty uvedených profesí.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</si>
  <si>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</si>
  <si>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</si>
  <si>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</si>
  <si>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</si>
  <si>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</si>
  <si>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</si>
  <si>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</si>
  <si>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</si>
  <si>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</si>
  <si>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</si>
  <si>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</si>
  <si>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</si>
  <si>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</si>
  <si>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</si>
  <si>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</si>
  <si>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</si>
  <si>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</si>
  <si>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</si>
  <si>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</si>
  <si>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</si>
  <si>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</si>
  <si>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</si>
  <si>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</si>
  <si>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</si>
  <si>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</si>
  <si>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</si>
  <si>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</si>
  <si>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</si>
  <si>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</si>
  <si>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</si>
  <si>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</si>
  <si>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</si>
  <si>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</si>
  <si>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</si>
  <si>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</si>
  <si>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</si>
  <si>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</si>
  <si>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</si>
  <si>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</si>
  <si>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</si>
  <si>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</si>
  <si>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</si>
  <si>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</si>
  <si>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</si>
  <si>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</si>
  <si>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</si>
  <si>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Bourání</t>
  </si>
  <si>
    <t>STA</t>
  </si>
  <si>
    <t>1</t>
  </si>
  <si>
    <t>{1802f6ef-15e3-429e-bf38-4ad197c5b129}</t>
  </si>
  <si>
    <t>2</t>
  </si>
  <si>
    <t>02</t>
  </si>
  <si>
    <t>Stavební úpravy</t>
  </si>
  <si>
    <t>{c0f8beba-f68e-4481-bdbe-5c112f8c84bd}</t>
  </si>
  <si>
    <t>03</t>
  </si>
  <si>
    <t xml:space="preserve"> VRN</t>
  </si>
  <si>
    <t>{4c11553e-de83-4f0f-9d83-22ef4ff397ba}</t>
  </si>
  <si>
    <t>04</t>
  </si>
  <si>
    <t>Zpevnění plochy</t>
  </si>
  <si>
    <t>{80e53121-cc9d-422c-a074-47449d4e21fd}</t>
  </si>
  <si>
    <t>05a</t>
  </si>
  <si>
    <t>Silnoproudé instalace</t>
  </si>
  <si>
    <t>{369de9ef-3ed0-45e0-aef5-0f5e0080af5f}</t>
  </si>
  <si>
    <t>05b</t>
  </si>
  <si>
    <t>Slaboproudé instalace</t>
  </si>
  <si>
    <t>{d3ba1827-cbe0-4259-bb64-acce62f910bc}</t>
  </si>
  <si>
    <t>06</t>
  </si>
  <si>
    <t>Vytápění</t>
  </si>
  <si>
    <t>{77f76367-240c-4ede-8fe2-fdc183533c88}</t>
  </si>
  <si>
    <t>07</t>
  </si>
  <si>
    <t xml:space="preserve"> ZTI</t>
  </si>
  <si>
    <t>{876eb532-6f1c-4221-8cff-e4a9a781c40b}</t>
  </si>
  <si>
    <t>08</t>
  </si>
  <si>
    <t xml:space="preserve"> VZT</t>
  </si>
  <si>
    <t>{9fed5d93-e268-4846-b6d3-814e7725b391}</t>
  </si>
  <si>
    <t>KRYCÍ LIST SOUPISU PRACÍ</t>
  </si>
  <si>
    <t>Objekt:</t>
  </si>
  <si>
    <t>01 - Bourání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</si>
  <si>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</si>
  <si>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</si>
  <si>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</si>
  <si>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</si>
  <si>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</si>
  <si>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</si>
  <si>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</si>
  <si>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</si>
  <si>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</si>
  <si>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</si>
  <si>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</si>
  <si>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</si>
  <si>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</si>
  <si>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</si>
  <si>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</si>
  <si>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</si>
  <si>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</si>
  <si>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</si>
  <si>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</si>
  <si>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</si>
  <si>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</si>
  <si>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</si>
  <si>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</si>
  <si>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</si>
  <si>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</si>
  <si>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</si>
  <si>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</si>
  <si>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</si>
  <si>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</si>
  <si>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</si>
  <si>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</si>
  <si>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</si>
  <si>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</si>
  <si>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</si>
  <si>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</si>
  <si>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129951121</t>
  </si>
  <si>
    <t>Bourání zdiva z betonu prostého neprokládaného v odkopávkách nebo prokopávkách strojně</t>
  </si>
  <si>
    <t>m3</t>
  </si>
  <si>
    <t>4</t>
  </si>
  <si>
    <t>-344075571</t>
  </si>
  <si>
    <t>PP</t>
  </si>
  <si>
    <t>Bourání konstrukcí v odkopávkách a prokopávkách strojně s přemístěním suti na hromady na vzdálenost do 20 m nebo s naložením na dopravní prostředek z betonu prostého neprokládaného</t>
  </si>
  <si>
    <t>9</t>
  </si>
  <si>
    <t>Ostatní konstrukce a práce, bourání</t>
  </si>
  <si>
    <t>31</t>
  </si>
  <si>
    <t>941211111</t>
  </si>
  <si>
    <t>Montáž lešení řadového rámového lehkého zatížení do 200 kg/m2 š od 0,6 do 0,9 m v do 10 m</t>
  </si>
  <si>
    <t>m2</t>
  </si>
  <si>
    <t>CS ÚRS 2023 02</t>
  </si>
  <si>
    <t>449446644</t>
  </si>
  <si>
    <t>Lešení řadové rámové lehké pracovní s podlahami s provozním zatížením tř. 3 do 200 kg/m2 šířky tř. SW06 od 0,6 do 0,9 m výšky do 10 m montáž</t>
  </si>
  <si>
    <t>32</t>
  </si>
  <si>
    <t>941211211</t>
  </si>
  <si>
    <t>Příplatek k lešení řadovému rámovému lehkému do 200 kg/m2 š od 0,6 do 0,9 m v do 10 m za každý den použití</t>
  </si>
  <si>
    <t>-552862434</t>
  </si>
  <si>
    <t>Lešení řadové rámové lehké pracovní s podlahami s provozním zatížením tř. 3 do 200 kg/m2 šířky tř. SW06 od 0,6 do 0,9 m výšky do 10 m příplatek za každý den použití</t>
  </si>
  <si>
    <t>33</t>
  </si>
  <si>
    <t>941211811</t>
  </si>
  <si>
    <t>Demontáž lešení řadového rámového lehkého zatížení do 200 kg/m2 š od 0,6 do 0,9 m v do 10 m</t>
  </si>
  <si>
    <t>1669495226</t>
  </si>
  <si>
    <t>Lešení řadové rámové lehké pracovní s podlahami s provozním zatížením tř. 3 do 200 kg/m2 šířky tř. SW06 od 0,6 do 0,9 m výšky do 10 m demontáž</t>
  </si>
  <si>
    <t>5</t>
  </si>
  <si>
    <t>961044111</t>
  </si>
  <si>
    <t>Bourání základů z betonu prostého</t>
  </si>
  <si>
    <t>-1481571791</t>
  </si>
  <si>
    <t>Bourání základů z betonu  prostého</t>
  </si>
  <si>
    <t>6</t>
  </si>
  <si>
    <t>962032241</t>
  </si>
  <si>
    <t>Bourání zdiva z cihel pálených nebo vápenopískových na MC přes 1 m3</t>
  </si>
  <si>
    <t>-429503552</t>
  </si>
  <si>
    <t>Bourání zdiva nadzákladového z cihel nebo tvárnic  z cihel pálených nebo vápenopískových, na maltu cementovou, objemu přes 1 m3</t>
  </si>
  <si>
    <t>7</t>
  </si>
  <si>
    <t>962032314</t>
  </si>
  <si>
    <t>Bourání pilířů cihelných z dutých nebo plných cihel pálených i nepálených na jakoukoli maltu</t>
  </si>
  <si>
    <t>-1015780504</t>
  </si>
  <si>
    <t>Bourání zdiva nadzákladového z cihel nebo tvárnic  pilířů cihelných průřezu do 0,36 m2</t>
  </si>
  <si>
    <t>8</t>
  </si>
  <si>
    <t>962081141</t>
  </si>
  <si>
    <t>Bourání příček ze skleněných tvárnic tl do 150 mm</t>
  </si>
  <si>
    <t>-1534171623</t>
  </si>
  <si>
    <t>Bourání zdiva příček nebo vybourání otvorů ze skleněných tvárnic, tl. do 150 mm</t>
  </si>
  <si>
    <t>P</t>
  </si>
  <si>
    <t>Poznámka k položce:
MS02  Demontáž luxfer</t>
  </si>
  <si>
    <t>963013530</t>
  </si>
  <si>
    <t>Bourání stropů s keramickou výplní</t>
  </si>
  <si>
    <t>-1181634260</t>
  </si>
  <si>
    <t>Bourání stropů s keramickou výplní včetně vybourání nosníků a jejich odklizení jakékoliv tloušťky</t>
  </si>
  <si>
    <t>10</t>
  </si>
  <si>
    <t>965081323</t>
  </si>
  <si>
    <t>Bourání podlah z dlaždic betonových, teracových nebo čedičových tl do 25 mm plochy přes 1 m2</t>
  </si>
  <si>
    <t>2102501336</t>
  </si>
  <si>
    <t>Bourání podlah z dlaždic bez podkladního lože nebo mazaniny, s jakoukoliv výplní spár betonových, teracových nebo čedičových tl. do 25 mm, plochy přes 1 m2</t>
  </si>
  <si>
    <t>11</t>
  </si>
  <si>
    <t>965081523</t>
  </si>
  <si>
    <t>Bourání podlah  tl přes 10 mm plochy přes 1 m2</t>
  </si>
  <si>
    <t>636364480</t>
  </si>
  <si>
    <t>Poznámka k položce:
DF1 odstranění stávajících podlah z betonových panelů</t>
  </si>
  <si>
    <t>12</t>
  </si>
  <si>
    <t>968062377</t>
  </si>
  <si>
    <t>Vybourání dřevěných rámů oken zdvojených včetně křídel pl přes 4 m2</t>
  </si>
  <si>
    <t>-294001228</t>
  </si>
  <si>
    <t>Vybourání dřevěných rámů oken s křídly, dveřních zárubní, vrat, stěn, ostění nebo obkladů  rámů oken s křídly zdvojených, plochy přes 4 m2</t>
  </si>
  <si>
    <t>997</t>
  </si>
  <si>
    <t>Přesun sutě</t>
  </si>
  <si>
    <t>13</t>
  </si>
  <si>
    <t>997013111</t>
  </si>
  <si>
    <t>Vnitrostaveništní doprava suti a vybouraných hmot pro budovy v do 6 m s použitím mechanizace</t>
  </si>
  <si>
    <t>t</t>
  </si>
  <si>
    <t>-214294523</t>
  </si>
  <si>
    <t>Vnitrostaveništní doprava suti a vybouraných hmot  vodorovně do 50 m svisle s použitím mechanizace pro budovy a haly výšky do 6 m</t>
  </si>
  <si>
    <t>14</t>
  </si>
  <si>
    <t>997013501</t>
  </si>
  <si>
    <t>Odvoz suti a vybouraných hmot na skládku nebo meziskládku do 1 km se složením</t>
  </si>
  <si>
    <t>801907761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</si>
  <si>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</si>
  <si>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</si>
  <si>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</si>
  <si>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1423619475</t>
  </si>
  <si>
    <t>Odvoz suti a vybouraných hmot na skládku nebo meziskládku  se složením, na vzdálenost Příplatek k ceně za každý další i započatý 1 km přes 1 km</t>
  </si>
  <si>
    <t>16</t>
  </si>
  <si>
    <t>997013609</t>
  </si>
  <si>
    <t>Poplatek za uložení na skládce (skládkovné) stavebního odpadu ze směsí nebo oddělených frakcí betonu, cihel a keramických výrobků kód odpadu 17 01 07</t>
  </si>
  <si>
    <t>393757673</t>
  </si>
  <si>
    <t>Poplatek za uložení stavebního odpadu na skládce (skládkovné) ze směsí nebo oddělených frakcí betonu, cihel a keramických výrobků zatříděného do Katalogu odpadů pod kódem 17 01 07</t>
  </si>
  <si>
    <t>Poznámka k položce:
RYNHOLEC</t>
  </si>
  <si>
    <t>PSV</t>
  </si>
  <si>
    <t>Práce a dodávky PSV</t>
  </si>
  <si>
    <t>711</t>
  </si>
  <si>
    <t>Izolace proti vodě, vlhkosti a plynům</t>
  </si>
  <si>
    <t>17</t>
  </si>
  <si>
    <t>711131811</t>
  </si>
  <si>
    <t>Odstranění izolace proti zemní vlhkosti vodorovné</t>
  </si>
  <si>
    <t>-1975708837</t>
  </si>
  <si>
    <t>Odstranění izolace proti zemní vlhkosti  na ploše vodorovné V</t>
  </si>
  <si>
    <t>721</t>
  </si>
  <si>
    <t>Zdravotechnika - vnitřní kanalizace</t>
  </si>
  <si>
    <t>18</t>
  </si>
  <si>
    <t>721171808</t>
  </si>
  <si>
    <t>Demontáž potrubí z PVC D přes 75 do 114</t>
  </si>
  <si>
    <t>m</t>
  </si>
  <si>
    <t>1120746676</t>
  </si>
  <si>
    <t>Demontáž potrubí z novodurových trub odpadních nebo připojovacích přes 75 do D 114</t>
  </si>
  <si>
    <t>722</t>
  </si>
  <si>
    <t>Zdravotechnika - vnitřní vodovod</t>
  </si>
  <si>
    <t>19</t>
  </si>
  <si>
    <t>722130801</t>
  </si>
  <si>
    <t>Demontáž potrubí ocelové pozinkované závitové DN do 25</t>
  </si>
  <si>
    <t>839531180</t>
  </si>
  <si>
    <t>Demontáž potrubí z ocelových trubek pozinkovaných závitových do DN 25</t>
  </si>
  <si>
    <t>751</t>
  </si>
  <si>
    <t>Vzduchotechnika</t>
  </si>
  <si>
    <t>20</t>
  </si>
  <si>
    <t>751398825</t>
  </si>
  <si>
    <t>Demontáž větrací mřížky stěnové průřezu přes 0,200 m2</t>
  </si>
  <si>
    <t>kus</t>
  </si>
  <si>
    <t>1162075087</t>
  </si>
  <si>
    <t>Demontáž ostatních zařízení větrací mřížky stěnové, průřezu přes 0,200 m2</t>
  </si>
  <si>
    <t>Poznámka k položce:
DM1 650x650</t>
  </si>
  <si>
    <t>-189324905</t>
  </si>
  <si>
    <t>Poznámka k položce:
DM2  odstranění ventilační mřížky 900x900</t>
  </si>
  <si>
    <t>763</t>
  </si>
  <si>
    <t>Konstrukce suché výstavby</t>
  </si>
  <si>
    <t>22</t>
  </si>
  <si>
    <t>763135802</t>
  </si>
  <si>
    <t>Demontáž podhledu sádrokartonového z desek děrovaných se spárami tmelenými</t>
  </si>
  <si>
    <t>-1945874681</t>
  </si>
  <si>
    <t>Demontáž podhledu sádrokartonového  z desek děrovaných se spárami tmelenými</t>
  </si>
  <si>
    <t>764</t>
  </si>
  <si>
    <t>Konstrukce klempířské</t>
  </si>
  <si>
    <t>23</t>
  </si>
  <si>
    <t>764001841</t>
  </si>
  <si>
    <t>Demontáž krytiny ze šablon do suti</t>
  </si>
  <si>
    <t>-473110428</t>
  </si>
  <si>
    <t>Demontáž klempířských konstrukcí krytiny ze šablon do suti</t>
  </si>
  <si>
    <t>Poznámka k položce:
Demontáž stávajících trapézových plechů střešního pláště</t>
  </si>
  <si>
    <t>24</t>
  </si>
  <si>
    <t>764004801</t>
  </si>
  <si>
    <t>Demontáž podokapního žlabu do suti</t>
  </si>
  <si>
    <t>-929360408</t>
  </si>
  <si>
    <t>Demontáž klempířských konstrukcí žlabu podokapního do suti</t>
  </si>
  <si>
    <t>25</t>
  </si>
  <si>
    <t>764004861</t>
  </si>
  <si>
    <t>Demontáž svodu do suti</t>
  </si>
  <si>
    <t>-1940583561</t>
  </si>
  <si>
    <t>Demontáž klempířských konstrukcí svodu do suti</t>
  </si>
  <si>
    <t>767</t>
  </si>
  <si>
    <t>Konstrukce zámečnické</t>
  </si>
  <si>
    <t>26</t>
  </si>
  <si>
    <t>767132812</t>
  </si>
  <si>
    <t>Demontáž příček svařovaných do suti</t>
  </si>
  <si>
    <t>-1793494781</t>
  </si>
  <si>
    <t>Demontáž stěn a příček z plechů svařovaných do suti</t>
  </si>
  <si>
    <t>27</t>
  </si>
  <si>
    <t>767651845</t>
  </si>
  <si>
    <t>Demontáž vrat garážových skládacích plochy do 32 m2</t>
  </si>
  <si>
    <t>894102547</t>
  </si>
  <si>
    <t>Demontáž garážových a průmyslových vrat skládacích, plochy přes 20 do 32 m2</t>
  </si>
  <si>
    <t>02 - Stavební úpravy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</si>
  <si>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</si>
  <si>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</si>
  <si>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</si>
  <si>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</si>
  <si>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</si>
  <si>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712 - Povlakové krytiny</t>
  </si>
  <si>
    <t xml:space="preserve">    713 - Izolace tepelné</t>
  </si>
  <si>
    <t xml:space="preserve">    723 - Zdravotechnika - vnitřní plynovod</t>
  </si>
  <si>
    <t xml:space="preserve">    727 - Zdravotechnika - požární ochrana</t>
  </si>
  <si>
    <t xml:space="preserve">    731 - Ústřední vytápění - kotelny</t>
  </si>
  <si>
    <t xml:space="preserve">    762 - Konstrukce tesařské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</si>
  <si>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</si>
  <si>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</si>
  <si>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</si>
  <si>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</si>
  <si>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</si>
  <si>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</si>
  <si>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</si>
  <si>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789 - Povrchové úpravy ocelových konstrukcí a technologických zařízení</t>
  </si>
  <si>
    <t>122253503</t>
  </si>
  <si>
    <t>Odkopávky a prokopávky zapažené v hornině třídy těžitelnosti I skupiny 3 objem do 100 m3 strojně v omezeném prostoru</t>
  </si>
  <si>
    <t>703291990</t>
  </si>
  <si>
    <t>Odkopávky a prokopávky zapažené strojně v omezeném prostoru v hornině třídy těžitelnosti I skupiny 3 přes 50 do 100 m3</t>
  </si>
  <si>
    <t xml:space="preserve">Poznámka k položce:
odkopání základů pro nové izolace </t>
  </si>
  <si>
    <t>132251104</t>
  </si>
  <si>
    <t>Hloubení rýh nezapažených  š do 800 mm v hornině třídy těžitelnosti I, skupiny 3 objem přes 100 m3 strojně</t>
  </si>
  <si>
    <t>-88233024</t>
  </si>
  <si>
    <t>Hloubení nezapažených rýh šířky do 800 mm strojně s urovnáním dna do předepsaného profilu a spádu v hornině třídy těžitelnosti I skupiny 3 přes 100 m3</t>
  </si>
  <si>
    <t>3</t>
  </si>
  <si>
    <t>162651112</t>
  </si>
  <si>
    <t>Vodorovné přemístění do 5000 m výkopku/sypaniny z horniny třídy těžitelnosti I, skupiny 1 až 3</t>
  </si>
  <si>
    <t>-1361864241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</si>
  <si>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</si>
  <si>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171201221</t>
  </si>
  <si>
    <t>Poplatek za uložení na skládce (skládkovné) zeminy a kamení kód odpadu 17 05 04</t>
  </si>
  <si>
    <t>1524358307</t>
  </si>
  <si>
    <t>Poplatek za uložení stavebního odpadu na skládce (skládkovné) zeminy a kamení zatříděného do Katalogu odpadů pod kódem 17 05 04</t>
  </si>
  <si>
    <t>171251201</t>
  </si>
  <si>
    <t>Uložení sypaniny na skládky nebo meziskládky</t>
  </si>
  <si>
    <t>651334501</t>
  </si>
  <si>
    <t>Uložení sypaniny na skládky nebo meziskládky bez hutnění s upravením uložené sypaniny do předepsaného tvaru</t>
  </si>
  <si>
    <t>990731580</t>
  </si>
  <si>
    <t>174151101</t>
  </si>
  <si>
    <t>Zásyp jam, šachet rýh nebo kolem objektů sypaninou se zhutněním</t>
  </si>
  <si>
    <t>154191663</t>
  </si>
  <si>
    <t>Zásyp sypaninou z jakékoliv horniny strojně s uložením výkopku ve vrstvách se zhutněním jam, šachet, rýh nebo kolem objektů v těchto vykopávkách</t>
  </si>
  <si>
    <t>181951114</t>
  </si>
  <si>
    <t>Úprava pláně v hornině třídy těžitelnosti II, skupiny 4 a 5 se zhutněním strojně</t>
  </si>
  <si>
    <t>-122046276</t>
  </si>
  <si>
    <t>Úprava pláně vyrovnáním výškových rozdílů strojně v hornině třídy těžitelnosti II, skupiny 4 a 5 se zhutněním</t>
  </si>
  <si>
    <t>Zakládání</t>
  </si>
  <si>
    <t>212750101</t>
  </si>
  <si>
    <t>Trativod z drenážních trubek PVC-U SN 4 perforace 360° včetně lože otevřený výkop DN 100 pro budovy plocha pro vtékání vody min. 80 cm2/m</t>
  </si>
  <si>
    <t>630999541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</si>
  <si>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</si>
  <si>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273361116</t>
  </si>
  <si>
    <t>Výztuž základových desek z betonářské oceli 10 505</t>
  </si>
  <si>
    <t>-1451139959</t>
  </si>
  <si>
    <t>Výztuž základových konstrukcí desek z betonářské oceli 10 505 (R) nebo BSt 500</t>
  </si>
  <si>
    <t>Poznámka k položce:
VÁZANÁ VÝZTUŽ DESKY D2</t>
  </si>
  <si>
    <t>273362021</t>
  </si>
  <si>
    <t>Výztuž základových desek svařovanými sítěmi Kari</t>
  </si>
  <si>
    <t>290815253</t>
  </si>
  <si>
    <t>Výztuž základů desek ze svařovaných sítí z drátů typu KARI</t>
  </si>
  <si>
    <t>631311115</t>
  </si>
  <si>
    <t>Mazanina tl přes 50 do 80 mm z betonu prostého bez zvýšených nároků na prostředí tř. C 20/25</t>
  </si>
  <si>
    <t>543825070</t>
  </si>
  <si>
    <t>Mazanina z betonu prostého bez zvýšených nároků na prostředí tl. přes 50 do 80 mm tř. C 20/25</t>
  </si>
  <si>
    <t>274313711</t>
  </si>
  <si>
    <t>Základové pásy z betonu tř. C 20/25</t>
  </si>
  <si>
    <t>-1168006311</t>
  </si>
  <si>
    <t>Základy z betonu prostého pasy betonu kamenem neprokládaného tř. C 20/25</t>
  </si>
  <si>
    <t>274351121</t>
  </si>
  <si>
    <t>Zřízení bednění základových pasů rovného</t>
  </si>
  <si>
    <t>1884861236</t>
  </si>
  <si>
    <t>Bednění základů pasů rovné zřízení</t>
  </si>
  <si>
    <t>274351122</t>
  </si>
  <si>
    <t>Odstranění bednění základových pasů rovného</t>
  </si>
  <si>
    <t>930296885</t>
  </si>
  <si>
    <t>Bednění základů pasů rovné odstranění</t>
  </si>
  <si>
    <t>279113144</t>
  </si>
  <si>
    <t>Základová zeď tl přes 250 do 300 mm z tvárnic ztraceného bednění včetně výplně z betonu tř. C 20/25</t>
  </si>
  <si>
    <t>1831180039</t>
  </si>
  <si>
    <t>Základové zdi z tvárnic ztraceného bednění včetně výplně z betonu bez zvláštních nároků na vliv prostředí třídy C 20/25, tloušťky zdiva přes 250 do 300 mm</t>
  </si>
  <si>
    <t>Svislé a kompletní konstrukce</t>
  </si>
  <si>
    <t>311234001</t>
  </si>
  <si>
    <t xml:space="preserve">Zdivo jednovrstvé  napojení stávajících stěn </t>
  </si>
  <si>
    <t>1567251336</t>
  </si>
  <si>
    <t>Poznámka k položce:
Napojení stávajících stěn na nové zdivo</t>
  </si>
  <si>
    <t>311236101.WNR</t>
  </si>
  <si>
    <t>Zdivo jednovrstvé zvukově izolační z cihel  19 AKU P15 na maltu M10 tloušťky 190 mm</t>
  </si>
  <si>
    <t>-1178578334</t>
  </si>
  <si>
    <t>311236151.HLZ</t>
  </si>
  <si>
    <t>Zdivo jednovrstvé zvukově izolační z cihel  AKU 30/33,3 P20 na maltu M10 tloušťky 300 mm</t>
  </si>
  <si>
    <t>-955772802</t>
  </si>
  <si>
    <t>317168032.HLZ</t>
  </si>
  <si>
    <t>Překlad plochý  17,5 dl 1250 mm</t>
  </si>
  <si>
    <t>1643986717</t>
  </si>
  <si>
    <t>317168051.HLZ</t>
  </si>
  <si>
    <t>Překlad vysoký  23,8 dl 1000 mm</t>
  </si>
  <si>
    <t>-604294245</t>
  </si>
  <si>
    <t>Překlad vysoký 23,8 dl 1000 mm</t>
  </si>
  <si>
    <t>317168052.HLZ</t>
  </si>
  <si>
    <t>Překlad vysoký 23,8 dl 1250 mm</t>
  </si>
  <si>
    <t>1566604574</t>
  </si>
  <si>
    <t>Překlad vysoký  23,8 dl 1250 mm</t>
  </si>
  <si>
    <t>317168053.HLZ</t>
  </si>
  <si>
    <t>Překlad vysoký  23,8 dl 1500 mm</t>
  </si>
  <si>
    <t>-253518523</t>
  </si>
  <si>
    <t>317168054.HLZ</t>
  </si>
  <si>
    <t>Překlad vysoký  23,8 dl 1750 mm</t>
  </si>
  <si>
    <t>395166472</t>
  </si>
  <si>
    <t>317168057.HLZ</t>
  </si>
  <si>
    <t>Překlad vysoký  23,8 dl 2500 mm</t>
  </si>
  <si>
    <t>1711465741</t>
  </si>
  <si>
    <t>317168061.HLZ</t>
  </si>
  <si>
    <t>Překlad vysoký 23,8 dl 3500 mm</t>
  </si>
  <si>
    <t>-1472081570</t>
  </si>
  <si>
    <t>317168333.WNR</t>
  </si>
  <si>
    <t>Překlad složený roletový  KP Vario UNI tl zdi 440 mm dl 1750 mm</t>
  </si>
  <si>
    <t>-698480351</t>
  </si>
  <si>
    <t>28</t>
  </si>
  <si>
    <t>317998111</t>
  </si>
  <si>
    <t>Tepelná izolace mezi překlady v 24 cm z EPS tl přes 30 do 50 mm</t>
  </si>
  <si>
    <t>1588031783</t>
  </si>
  <si>
    <t>Izolace tepelná mezi překlady z pěnového polystyrenu výšky 24 cm, tloušťky přes 30 do 50 mm</t>
  </si>
  <si>
    <t>29</t>
  </si>
  <si>
    <t>317998114</t>
  </si>
  <si>
    <t>Tepelná izolace mezi překlady v 24 cm z EPS tl 90 mm</t>
  </si>
  <si>
    <t>2027484903</t>
  </si>
  <si>
    <t>Izolace tepelná mezi překlady z pěnového polystyrenu výšky 24 cm, tloušťky 90 mm</t>
  </si>
  <si>
    <t>30</t>
  </si>
  <si>
    <t>331273011</t>
  </si>
  <si>
    <t>Pilíř z tvárnic betonových rozměru do 300x300 mm</t>
  </si>
  <si>
    <t>-79462817</t>
  </si>
  <si>
    <t>Pilíř z betonových tvárnic včetně zmonolitnění betonovou směsí bez výztuže, rozměru do 300x300 mm</t>
  </si>
  <si>
    <t>331361321</t>
  </si>
  <si>
    <t>Výztuž sloupů hranatých betonářskou ocelí 11 375</t>
  </si>
  <si>
    <t>1610338612</t>
  </si>
  <si>
    <t>Výztuž sloupů, pilířů, rámových stojek, táhel nebo vzpěr hranatých svislých nebo šikmých (odkloněných) z betonářské oceli 11 375 (EZ)</t>
  </si>
  <si>
    <t>331361821</t>
  </si>
  <si>
    <t>Výztuž sloupů hranatých betonářskou ocelí 10 505</t>
  </si>
  <si>
    <t>1054977929</t>
  </si>
  <si>
    <t>Výztuž sloupů, pilířů, rámových stojek, táhel nebo vzpěr hranatých svislých nebo šikmých (odkloněných) z betonářské oceli 10 505 (R) nebo BSt 500</t>
  </si>
  <si>
    <t>342244301.HLZ</t>
  </si>
  <si>
    <t>Příčka zvukově izolační z cihel  11,5 AKU P15 na maltu M10 tloušťky 115 mm</t>
  </si>
  <si>
    <t>-1540641507</t>
  </si>
  <si>
    <t>Vodorovné konstrukce</t>
  </si>
  <si>
    <t>34</t>
  </si>
  <si>
    <t>417321414</t>
  </si>
  <si>
    <t>Ztužující pásy a věnce ze ŽB tř. C 20/25</t>
  </si>
  <si>
    <t>1900030533</t>
  </si>
  <si>
    <t>Ztužující pásy a věnce z betonu železového (bez výztuže)  tř. C 20/25</t>
  </si>
  <si>
    <t>35</t>
  </si>
  <si>
    <t>417351115</t>
  </si>
  <si>
    <t>Zřízení bednění ztužujících věnců</t>
  </si>
  <si>
    <t>395074933</t>
  </si>
  <si>
    <t>Bednění bočnic ztužujících pásů a věnců včetně vzpěr  zřízení</t>
  </si>
  <si>
    <t>36</t>
  </si>
  <si>
    <t>417351116</t>
  </si>
  <si>
    <t>Odstranění bednění ztužujících věnců</t>
  </si>
  <si>
    <t>-138305732</t>
  </si>
  <si>
    <t>Bednění bočnic ztužujících pásů a věnců včetně vzpěr  odstranění</t>
  </si>
  <si>
    <t>37</t>
  </si>
  <si>
    <t>417361821</t>
  </si>
  <si>
    <t>Výztuž ztužujících pásů a věnců betonářskou ocelí 10 505</t>
  </si>
  <si>
    <t>1303126854</t>
  </si>
  <si>
    <t>Výztuž ztužujících pásů a věnců  z betonářské oceli 10 505 (R) nebo BSt 500</t>
  </si>
  <si>
    <t>Úpravy povrchů, podlahy a osazování výplní</t>
  </si>
  <si>
    <t>38</t>
  </si>
  <si>
    <t>612131300</t>
  </si>
  <si>
    <t>Vápenný postřik vnitřních stěn nanášený strojně</t>
  </si>
  <si>
    <t>-360189415</t>
  </si>
  <si>
    <t>Podkladní a spojovací vrstva vnitřních omítaných ploch  vápenný postřik nanášený strojně celoplošně stěn</t>
  </si>
  <si>
    <t>39</t>
  </si>
  <si>
    <t>612311141</t>
  </si>
  <si>
    <t>Vápenná omítka štuková dvouvrstvá vnitřních stěn nanášená ručně</t>
  </si>
  <si>
    <t>839690929</t>
  </si>
  <si>
    <t>Omítka vápenná vnitřních ploch  nanášená ručně dvouvrstvá štuková, tloušťky jádrové omítky do 10 mm a tloušťky štuku do 3 mm svislých konstrukcí stěn</t>
  </si>
  <si>
    <t>40</t>
  </si>
  <si>
    <t>612321121</t>
  </si>
  <si>
    <t>Vápenocementová omítka hladká jednovrstvá vnitřních stěn nanášená ručně</t>
  </si>
  <si>
    <t>2025213357</t>
  </si>
  <si>
    <t>Omítka vápenocementová vnitřních ploch nanášená ručně jednovrstvá, tloušťky do 10 mm hladká svislých konstrukcí stěn</t>
  </si>
  <si>
    <t>41</t>
  </si>
  <si>
    <t>622131121</t>
  </si>
  <si>
    <t>Penetrační disperzní nátěr vnějších stěn nanášený ručně</t>
  </si>
  <si>
    <t>721941611</t>
  </si>
  <si>
    <t>Podkladní a spojovací vrstva vnějších omítaných ploch  penetrace akrylát-silikonová nanášená ručně stěn</t>
  </si>
  <si>
    <t>42</t>
  </si>
  <si>
    <t>622142001</t>
  </si>
  <si>
    <t>Potažení vnějších stěn sklovláknitým pletivem vtlačeným do tenkovrstvé hmoty</t>
  </si>
  <si>
    <t>-156633625</t>
  </si>
  <si>
    <t>Potažení vnějších ploch pletivem v ploše nebo pruzích, na plném podkladu sklovláknitým vtlačením do tmelu stěn</t>
  </si>
  <si>
    <t>43</t>
  </si>
  <si>
    <t>1466076984</t>
  </si>
  <si>
    <t>44</t>
  </si>
  <si>
    <t>622143004</t>
  </si>
  <si>
    <t>Montáž omítkových samolepících začišťovacích profilů pro spojení s okenním rámem</t>
  </si>
  <si>
    <t>1884131868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</si>
  <si>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</si>
  <si>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45</t>
  </si>
  <si>
    <t>M</t>
  </si>
  <si>
    <t>59051476</t>
  </si>
  <si>
    <t>profil začišťovací PVC 9mm s výztužnou tkaninou pro ostění ETICS</t>
  </si>
  <si>
    <t>-1912613895</t>
  </si>
  <si>
    <t>46</t>
  </si>
  <si>
    <t>622211021</t>
  </si>
  <si>
    <t>Montáž kontaktního zateplení vnějších stěn lepením a mechanickým kotvením polystyrénových desek tl do 120 mm</t>
  </si>
  <si>
    <t>-1848347973</t>
  </si>
  <si>
    <t>Montáž kontaktního zateplení lepením a mechanickým kotvením z polystyrenových desek nebo z kombinovaných desek na vnější stěny, tloušťky desek přes 80 do 120 mm</t>
  </si>
  <si>
    <t>47</t>
  </si>
  <si>
    <t>BCL.0001143.URS</t>
  </si>
  <si>
    <t>deska z extrudovaného polystyrénu  XPS 300 G 100mm</t>
  </si>
  <si>
    <t>-12640957</t>
  </si>
  <si>
    <t>deska z extrudovaného polystyrénu L XPS 300 G 100mm</t>
  </si>
  <si>
    <t>48</t>
  </si>
  <si>
    <t>622221023</t>
  </si>
  <si>
    <t>Montáž kontaktního zateplení vnějších stěn lepením a mechanickým kotvením desek z minerální vlny s podélnou orientací do dřeva přes 80 do 120 mm</t>
  </si>
  <si>
    <t>-1706810055</t>
  </si>
  <si>
    <t>Montáž kontaktního zateplení lepením a mechanickým kotvením z desek z minerální vlny s podélnou orientací vláken nebo kombinovaných na vnější stěny, na podklad dřevěný nebo kovový, tloušťky desek přes 80 do 120 mm</t>
  </si>
  <si>
    <t xml:space="preserve">Poznámka k položce:
ocelové nosníky </t>
  </si>
  <si>
    <t>49</t>
  </si>
  <si>
    <t>63142025</t>
  </si>
  <si>
    <t>deska tepelně izolační minerální kontaktních fasád podélné vlákno λ=0,035-0,036 tl 100mm</t>
  </si>
  <si>
    <t>1426731994</t>
  </si>
  <si>
    <t>50</t>
  </si>
  <si>
    <t>622221031</t>
  </si>
  <si>
    <t>Montáž kontaktního zateplení vnějších stěn lepením a mechanickým kotvením desek z minerální vlny s podélnou orientací vláken tl do 160 mm</t>
  </si>
  <si>
    <t>1774509680</t>
  </si>
  <si>
    <t>Montáž kontaktního zateplení lepením a mechanickým kotvením z desek z minerální vlny s podélnou orientací vláken na vnější stěny, tloušťky desek přes 120 do 160 mm</t>
  </si>
  <si>
    <t>51</t>
  </si>
  <si>
    <t>ISV.8592248022514</t>
  </si>
  <si>
    <t>Izolace TF PROFI 140mm, λD = 0,036 (W·m-1·K-1),1000x600x140mm(pro izolaci ostění), pevnost v tahu TR 10kPa, fasádní minerální izolace s podélným vláknem.</t>
  </si>
  <si>
    <t>1515959331</t>
  </si>
  <si>
    <t>52</t>
  </si>
  <si>
    <t>622222011</t>
  </si>
  <si>
    <t>Montáž kontaktního zateplení vnějšího ostění, nadpraží nebo parapetu hl. špalety do 200 mm lepením desek z minerální vlny tl do 80 mm</t>
  </si>
  <si>
    <t>657821392</t>
  </si>
  <si>
    <t>Montáž kontaktního zateplení vnějšího ostění, nadpraží nebo parapetu lepením z desek z minerální vlny s podélnou nebo kolmou orientací vláken nebo z kombinovaných desek hloubky špalet do 200 mm, tloušťky desek přes 40 do 80 mm</t>
  </si>
  <si>
    <t>53</t>
  </si>
  <si>
    <t>63142021</t>
  </si>
  <si>
    <t>deska tepelně izolační minerální kontaktních fasád podélné vlákno λ=0,035-0,036 tl 50mm</t>
  </si>
  <si>
    <t>-1834672397</t>
  </si>
  <si>
    <t>54</t>
  </si>
  <si>
    <t>622252001</t>
  </si>
  <si>
    <t>Montáž profilů kontaktního zateplení připevněných mechanicky</t>
  </si>
  <si>
    <t>-1575510184</t>
  </si>
  <si>
    <t>Montáž profilů kontaktního zateplení zakládacích soklových připevněných hmoždinkami</t>
  </si>
  <si>
    <t>55</t>
  </si>
  <si>
    <t>59051651</t>
  </si>
  <si>
    <t>profil zakládací Al tl 0,7mm pro ETICS pro izolant tl 140mm</t>
  </si>
  <si>
    <t>720454267</t>
  </si>
  <si>
    <t>56</t>
  </si>
  <si>
    <t>622252002</t>
  </si>
  <si>
    <t>Montáž profilů kontaktního zateplení lepených</t>
  </si>
  <si>
    <t>-1579793720</t>
  </si>
  <si>
    <t>Montáž profilů kontaktního zateplení ostatních stěnových, dilatačních apod. lepených do tmelu</t>
  </si>
  <si>
    <t>57</t>
  </si>
  <si>
    <t>59051486</t>
  </si>
  <si>
    <t>profil rohový PVC 15x15mm s výztužnou tkaninou š 100mm pro ETICS</t>
  </si>
  <si>
    <t>833465067</t>
  </si>
  <si>
    <t>58</t>
  </si>
  <si>
    <t>1638185659</t>
  </si>
  <si>
    <t>Poznámka k položce:
montáž profilu začišťovacího  s okapnicí PVC s výztužnou tkaninou pro parapet ETICS</t>
  </si>
  <si>
    <t>59</t>
  </si>
  <si>
    <t>59051512</t>
  </si>
  <si>
    <t>profil začišťovací s okapnicí PVC s výztužnou tkaninou pro parapet ETICS</t>
  </si>
  <si>
    <t>962796800</t>
  </si>
  <si>
    <t>60</t>
  </si>
  <si>
    <t>622321111</t>
  </si>
  <si>
    <t>Vápenocementová omítka hrubá jednovrstvá zatřená vnějších stěn nanášená ručně</t>
  </si>
  <si>
    <t>2075358401</t>
  </si>
  <si>
    <t>Omítka vápenocementová vnějších ploch nanášená ručně jednovrstvá, tloušťky do 15 mm hrubá zatřená stěn</t>
  </si>
  <si>
    <t>Poznámka k položce:
odstranění a vyspravení stávající vnější omítky na zdivu, které bude ponecháno stávající bez odstranění na jižní straně objektu</t>
  </si>
  <si>
    <t>61</t>
  </si>
  <si>
    <t>622541-R21</t>
  </si>
  <si>
    <t>Tenkovrstvá silikonsilikátová zrnitá omítka tl. 2,0 mm včetně penetrace vnějších stěn</t>
  </si>
  <si>
    <t>-1992907897</t>
  </si>
  <si>
    <t>Omítka tenkovrstvá silikonsilikátová vnějších ploch  hydrofobní, se samočistícím účinkem probarvená, včetně penetrace podkladu zrnitá, tloušťky 2,0 mm stěn</t>
  </si>
  <si>
    <t>Poznámka k položce:
stěny</t>
  </si>
  <si>
    <t>62</t>
  </si>
  <si>
    <t>-1333857510</t>
  </si>
  <si>
    <t>Poznámka k položce:
ocelové nosníky</t>
  </si>
  <si>
    <t>63</t>
  </si>
  <si>
    <t>622151001</t>
  </si>
  <si>
    <t>Penetrační akrylátový nátěr vnějších pastovitých tenkovrstvých omítek stěn</t>
  </si>
  <si>
    <t>-858210767</t>
  </si>
  <si>
    <t>Penetrační nátěr vnějších pastovitých tenkovrstvých omítek akrylátový stěn</t>
  </si>
  <si>
    <t>64</t>
  </si>
  <si>
    <t>-253194671</t>
  </si>
  <si>
    <t>65</t>
  </si>
  <si>
    <t>941111311</t>
  </si>
  <si>
    <t>Odborná prohlídka lešení řadového trubkového lehkého s podlahami zatížení do 200 kg/m2 š od 0,6 do 1,5 m v do 25 m pl do 500 m2 nezakrytého</t>
  </si>
  <si>
    <t>1072763773</t>
  </si>
  <si>
    <t>Odborná prohlídka lešení řadového trubkového lehkého pracovního s podlahami s provozním zatížením tř. 3 do 200 kg/m2 šířky tř. W06 až W12 od 0,6 m do 1,5 m výšky do 25 m, celkové plochy do 500 m2 nezakrytého</t>
  </si>
  <si>
    <t>66</t>
  </si>
  <si>
    <t>-449332092</t>
  </si>
  <si>
    <t>67</t>
  </si>
  <si>
    <t>-2145429316</t>
  </si>
  <si>
    <t>68</t>
  </si>
  <si>
    <t>1064056834</t>
  </si>
  <si>
    <t>69</t>
  </si>
  <si>
    <t>949101112</t>
  </si>
  <si>
    <t>Lešení pomocné pro objekty pozemních staveb s lešeňovou podlahou v přes 1,9 do 3,5 m zatížení do 150 kg/m2</t>
  </si>
  <si>
    <t>1296297548</t>
  </si>
  <si>
    <t>Lešení pomocné pracovní pro objekty pozemních staveb pro zatížení do 150 kg/m2, o výšce lešeňové podlahy přes 1,9 do 3,5 m</t>
  </si>
  <si>
    <t>70</t>
  </si>
  <si>
    <t>952901221</t>
  </si>
  <si>
    <t>Vyčištění budov průmyslových objektů při jakékoliv výšce podlaží</t>
  </si>
  <si>
    <t>-1674658810</t>
  </si>
  <si>
    <t>Vyčištění budov nebo objektů před předáním do užívání průmyslových budov a objektů výrobních, skladovacích, garáží, dílen nebo hal apod. s nespalnou podlahou jakékoliv výšky podlaží</t>
  </si>
  <si>
    <t>71</t>
  </si>
  <si>
    <t>966072001</t>
  </si>
  <si>
    <t xml:space="preserve">Statické zajištění ocelových rámů konstrukce </t>
  </si>
  <si>
    <t>kpl</t>
  </si>
  <si>
    <t>-1157279480</t>
  </si>
  <si>
    <t>Poznámka k položce:
Před odstraněním stávajících vyzdívek v obvodových stěnách budou ocelové sloupy statcky zajištěny ve směru kolmo na rámy (v podélném směru haly)</t>
  </si>
  <si>
    <t>72</t>
  </si>
  <si>
    <t>978015391</t>
  </si>
  <si>
    <t>Otlučení (osekání) vnější vápenné nebo vápenocementové omítky stupně členitosti 1 a 2 v rozsahu přes 80 do 100 %</t>
  </si>
  <si>
    <t>1162388736</t>
  </si>
  <si>
    <t>Otlučení vápenných nebo vápenocementových omítek vnějších ploch s vyškrabáním spar a s očištěním zdiva stupně členitosti 1 a 2, v rozsahu přes 80 do 100 %</t>
  </si>
  <si>
    <t>73</t>
  </si>
  <si>
    <t>993111111</t>
  </si>
  <si>
    <t>Dovoz a odvoz lešení řadového do 10 km včetně naložení a složení</t>
  </si>
  <si>
    <t>1199977626</t>
  </si>
  <si>
    <t>Dovoz a odvoz lešení včetně naložení a složení řadového, na vzdálenost do 10 km</t>
  </si>
  <si>
    <t>74</t>
  </si>
  <si>
    <t>993111119</t>
  </si>
  <si>
    <t>Příplatek k ceně dovozu a odvozu lešení řadového ZKD 10 km přes 10 km</t>
  </si>
  <si>
    <t>-456951392</t>
  </si>
  <si>
    <t>Dovoz a odvoz lešení včetně naložení a složení řadového, na vzdálenost Příplatek k ceně za každých dalších i započatých 10 km přes 10 km</t>
  </si>
  <si>
    <t>998</t>
  </si>
  <si>
    <t>Přesun hmot</t>
  </si>
  <si>
    <t>75</t>
  </si>
  <si>
    <t>998011002</t>
  </si>
  <si>
    <t>Přesun hmot pro budovy zděné v do 12 m</t>
  </si>
  <si>
    <t>337462945</t>
  </si>
  <si>
    <t>Přesun hmot pro budovy občanské výstavby, bydlení, výrobu a služby  s nosnou svislou konstrukcí zděnou z cihel, tvárnic nebo kamene vodorovná dopravní vzdálenost do 100 m pro budovy výšky přes 6 do 12 m</t>
  </si>
  <si>
    <t>76</t>
  </si>
  <si>
    <t>711111001</t>
  </si>
  <si>
    <t>Provedení izolace proti zemní vlhkosti vodorovné za studena nátěrem penetračním</t>
  </si>
  <si>
    <t>1729704074</t>
  </si>
  <si>
    <t>Provedení izolace proti zemní vlhkosti natěradly a tmely za studena  na ploše vodorovné V nátěrem penetračním</t>
  </si>
  <si>
    <t>77</t>
  </si>
  <si>
    <t>11163150</t>
  </si>
  <si>
    <t>lak penetrační asfaltový</t>
  </si>
  <si>
    <t>-1336514987</t>
  </si>
  <si>
    <t>78</t>
  </si>
  <si>
    <t>711112001</t>
  </si>
  <si>
    <t>Provedení izolace proti zemní vlhkosti svislé za studena nátěrem penetračním</t>
  </si>
  <si>
    <t>-535193247</t>
  </si>
  <si>
    <t>Provedení izolace proti zemní vlhkosti natěradly a tmely za studena  na ploše svislé S nátěrem penetračním</t>
  </si>
  <si>
    <t>79</t>
  </si>
  <si>
    <t>1270923627</t>
  </si>
  <si>
    <t>80</t>
  </si>
  <si>
    <t>711141559</t>
  </si>
  <si>
    <t>Provedení izolace proti zemní vlhkosti pásy přitavením vodorovné NAIP</t>
  </si>
  <si>
    <t>-1845015669</t>
  </si>
  <si>
    <t>Provedení izolace proti zemní vlhkosti pásy přitavením  NAIP na ploše vodorovné V</t>
  </si>
  <si>
    <t>81</t>
  </si>
  <si>
    <t>KVK.8104KP10</t>
  </si>
  <si>
    <t>Modifikovaný asfaltový pás tl. 4 mm</t>
  </si>
  <si>
    <t>1460952150</t>
  </si>
  <si>
    <t>82</t>
  </si>
  <si>
    <t>711142559</t>
  </si>
  <si>
    <t>Provedení izolace proti zemní vlhkosti pásy přitavením svislé NAIP</t>
  </si>
  <si>
    <t>8645654</t>
  </si>
  <si>
    <t>Provedení izolace proti zemní vlhkosti pásy přitavením  NAIP na ploše svislé S</t>
  </si>
  <si>
    <t>83</t>
  </si>
  <si>
    <t>-322924144</t>
  </si>
  <si>
    <t>84</t>
  </si>
  <si>
    <t>711191101</t>
  </si>
  <si>
    <t>Provedení izolace proti vlhkosti hydroizolační stěrkou vodorovné na betonu, 1 vrstva</t>
  </si>
  <si>
    <t>1123438007</t>
  </si>
  <si>
    <t>Provedení izolace proti vlhkosti hydroizolační stěrkou na ploše vodorovné V jednovrstvá na betonu</t>
  </si>
  <si>
    <t>Poznámka k položce:
s napojením na stěny 
v místnostech  s vlhkým provozem 
skladba F/03</t>
  </si>
  <si>
    <t>85</t>
  </si>
  <si>
    <t>59030301</t>
  </si>
  <si>
    <t>stěrka hydroizolační jednosložková do interiéru</t>
  </si>
  <si>
    <t>kg</t>
  </si>
  <si>
    <t>1381168005</t>
  </si>
  <si>
    <t>Poznámka k položce:
Spotřeba: 1,5 kg/m2</t>
  </si>
  <si>
    <t>86</t>
  </si>
  <si>
    <t>711491272</t>
  </si>
  <si>
    <t>Provedení doplňků izolace proti vodě na ploše svislé z textilií vrstva ochranná</t>
  </si>
  <si>
    <t>1421892055</t>
  </si>
  <si>
    <t>Provedení doplňků izolace proti vodě textilií na ploše svislé S vrstva ochranná</t>
  </si>
  <si>
    <t>87</t>
  </si>
  <si>
    <t>69311060</t>
  </si>
  <si>
    <t>geotextilie netkaná separační, ochranná, filtrační, drenážní PP 200g/m2</t>
  </si>
  <si>
    <t>-168697619</t>
  </si>
  <si>
    <t>88</t>
  </si>
  <si>
    <t>711745567</t>
  </si>
  <si>
    <t>Izolace proti vodě provedení spojů přitavením pásu NAIP 500 mm</t>
  </si>
  <si>
    <t>-851235081</t>
  </si>
  <si>
    <t>Provedení detailů pásy přitavením spojů obrácených nebo zpětných se zesílením rš 500 mm NAIP</t>
  </si>
  <si>
    <t>89</t>
  </si>
  <si>
    <t>998711102</t>
  </si>
  <si>
    <t>Přesun hmot tonážní pro izolace proti vodě, vlhkosti a plynům v objektech výšky do 12 m</t>
  </si>
  <si>
    <t>-1724790910</t>
  </si>
  <si>
    <t>Přesun hmot pro izolace proti vodě, vlhkosti a plynům  stanovený z hmotnosti přesunovaného materiálu vodorovná dopravní vzdálenost do 50 m v objektech výšky přes 6 do 12 m</t>
  </si>
  <si>
    <t>712</t>
  </si>
  <si>
    <t>Povlakové krytiny</t>
  </si>
  <si>
    <t>90</t>
  </si>
  <si>
    <t>712363856</t>
  </si>
  <si>
    <t>Povlakové krytiny střech do 10° z tvarovaných poplastovaných lišt délky 2 m okapnice široká RŠ 445 mm</t>
  </si>
  <si>
    <t>170981861</t>
  </si>
  <si>
    <t>Povlakové krytiny střech plochých do 10° z tvarovaných poplastovaných lišt pro mPVC okapnice rš 200 mm</t>
  </si>
  <si>
    <t>91</t>
  </si>
  <si>
    <t>712363398</t>
  </si>
  <si>
    <t>Povlakové krytiny střech do 10° z tvarovaných poplastovaných lišt délky 2 m závětrná lišta rš 290 mm</t>
  </si>
  <si>
    <t>-1315993471</t>
  </si>
  <si>
    <t>Povlakové krytiny střech plochých do 10° z tvarovaných poplastovaných lišt pro mPVC závětrná lišta rš 290 mm</t>
  </si>
  <si>
    <t>93</t>
  </si>
  <si>
    <t>712363511</t>
  </si>
  <si>
    <t xml:space="preserve">Provedení povlak krytiny mechanicky kotvenou do trapézu TI tl do 200 mm </t>
  </si>
  <si>
    <t>-990338373</t>
  </si>
  <si>
    <t xml:space="preserve">Provedení povlakové krytiny střech plochých do 10° s mechanicky kotvenou izolací včetně položení fólie a horkovzdušného svaření tl. tepelné izolace přes 140 mm do 200 mm budovy výšky do 18 m, </t>
  </si>
  <si>
    <t>94</t>
  </si>
  <si>
    <t>DEK.1015102100</t>
  </si>
  <si>
    <t>Povlaková krytina 76 kotvený 1,5mm š.2,10m šedá (31,5m2)</t>
  </si>
  <si>
    <t>758281528</t>
  </si>
  <si>
    <t>95</t>
  </si>
  <si>
    <t>998712102</t>
  </si>
  <si>
    <t>Přesun hmot tonážní tonážní pro krytiny povlakové v objektech v do 12 m</t>
  </si>
  <si>
    <t>2127406735</t>
  </si>
  <si>
    <t>Přesun hmot pro povlakové krytiny stanovený z hmotnosti přesunovaného materiálu vodorovná dopravní vzdálenost do 50 m v objektech výšky přes 6 do 12 m</t>
  </si>
  <si>
    <t>713</t>
  </si>
  <si>
    <t>Izolace tepelné</t>
  </si>
  <si>
    <t>96</t>
  </si>
  <si>
    <t>713121111</t>
  </si>
  <si>
    <t>Montáž izolace tepelné podlah volně kladenými rohožemi, pásy, dílci, deskami 1 vrstva</t>
  </si>
  <si>
    <t>-783367126</t>
  </si>
  <si>
    <t>Montáž tepelné izolace podlah rohožemi, pásy, deskami, dílci, bloky (izolační materiál ve specifikaci) kladenými volně jednovrstvá</t>
  </si>
  <si>
    <t>Poznámka k položce:
izolace ve dvou vrstvách</t>
  </si>
  <si>
    <t>97</t>
  </si>
  <si>
    <t>ISV.8591057520167</t>
  </si>
  <si>
    <t>Isover EPS 100 - 50mm, λD = 0,037 (W·m-1·K-1),1000x500x50mm, stabilizované desky pro tepelné izolace konstrukcí s běžnými požadavky na zatížení, např. ploché střechy, podlahy apod. Trvalá zatížitelnost v tlaku max. 2000kg/m2 při def. &lt; 2%.</t>
  </si>
  <si>
    <t>-658220119</t>
  </si>
  <si>
    <t>Poznámka k položce:
Tepelněizolační desky ze stabilizovaného pěnového polystyrenu pro všeobecné použití v konstrukcích s běžnými požadavky na zatížení tlakem.</t>
  </si>
  <si>
    <t>98</t>
  </si>
  <si>
    <t>ISV.8591057520112</t>
  </si>
  <si>
    <t>Isover EPS 100 - 100mm, λD = 0,037 (W·m-1·K-1),1000x500x100mm, stabilizované desky pro tepelné izolace konstrukcí s běžnými požadavky na zatížení, např. ploché střechy, podlahy apod. Trvalá zatížitelnost v tlaku max. 2000kg/m2 při def. &lt; 2%.</t>
  </si>
  <si>
    <t>-1931700614</t>
  </si>
  <si>
    <t>99</t>
  </si>
  <si>
    <t>713141242</t>
  </si>
  <si>
    <t>Přikotvení tepelné izolace šrouby do trapézového plechu nebo do dřeva pro izolaci tl přes 140 do 200 mm</t>
  </si>
  <si>
    <t>645296007</t>
  </si>
  <si>
    <t>Montáž tepelné izolace střech plochých mechanické přikotvení šrouby včetně dodávky šroubů, bez položení tepelné izolace tl. izolace přes 140 do 200 mm do trapézového plechu nebo do dřeva</t>
  </si>
  <si>
    <t>100</t>
  </si>
  <si>
    <t>1435541620</t>
  </si>
  <si>
    <t>Tepelná izolace  100 mm (3,48 m2/bal.)</t>
  </si>
  <si>
    <t>-1864429310</t>
  </si>
  <si>
    <t>Tepelná izolaceL 100 mm (3,48 m2/bal.)</t>
  </si>
  <si>
    <t>101</t>
  </si>
  <si>
    <t>1435491220</t>
  </si>
  <si>
    <t>Tepelná izolace  80 mm (4,5 m2/bal.)</t>
  </si>
  <si>
    <t>964924126</t>
  </si>
  <si>
    <t>102</t>
  </si>
  <si>
    <t>713141376</t>
  </si>
  <si>
    <t>Montáž spádové izolace lepené za studena nízkoexpanzní (PUR) pěnou</t>
  </si>
  <si>
    <t>-284569962</t>
  </si>
  <si>
    <t>Montáž tepelné izolace  spádovými klíny přilepenými za studena nízkoexpanzní (PUR) pěnou</t>
  </si>
  <si>
    <t>Poznámka k položce:
C.07 detail soklu</t>
  </si>
  <si>
    <t>103</t>
  </si>
  <si>
    <t>28376102</t>
  </si>
  <si>
    <t>klín izolační spádový EPS GREY 150</t>
  </si>
  <si>
    <t>174061969</t>
  </si>
  <si>
    <t>104</t>
  </si>
  <si>
    <t>713191132</t>
  </si>
  <si>
    <t>Montáž izolace tepelné podlah, stropů vrchem nebo střech překrytí separační fólií z PE</t>
  </si>
  <si>
    <t>1266339621</t>
  </si>
  <si>
    <t>Montáž tepelné izolace stavebních konstrukcí - doplňky a konstrukční součásti podlah, stropů vrchem nebo střech překrytím fólií separační z PE</t>
  </si>
  <si>
    <t>105</t>
  </si>
  <si>
    <t>28323053</t>
  </si>
  <si>
    <t>fólie PE (500 kg/m3) separační podlahová oddělující tepelnou izolaci tl 0,6mm</t>
  </si>
  <si>
    <t>747329365</t>
  </si>
  <si>
    <t>106</t>
  </si>
  <si>
    <t>998713102</t>
  </si>
  <si>
    <t>Přesun hmot tonážní pro izolace tepelné v objektech v do 12 m</t>
  </si>
  <si>
    <t>-1689285556</t>
  </si>
  <si>
    <t>Přesun hmot pro izolace tepelné stanovený z hmotnosti přesunovaného materiálu vodorovná dopravní vzdálenost do 50 m v objektech výšky přes 6 m do 12 m</t>
  </si>
  <si>
    <t>723</t>
  </si>
  <si>
    <t>Zdravotechnika - vnitřní plynovod</t>
  </si>
  <si>
    <t>107</t>
  </si>
  <si>
    <t>723120804</t>
  </si>
  <si>
    <t>Demontáž potrubí ocelové závitové svařované DN do 25</t>
  </si>
  <si>
    <t>211382530</t>
  </si>
  <si>
    <t>Demontáž potrubí svařovaného z ocelových trubek závitových do DN 25</t>
  </si>
  <si>
    <t>727</t>
  </si>
  <si>
    <t>Zdravotechnika - požární ochrana</t>
  </si>
  <si>
    <t>108</t>
  </si>
  <si>
    <t>727111106</t>
  </si>
  <si>
    <t>Provedení protipožárních ucpávek , požární odolnost EI 60-120</t>
  </si>
  <si>
    <t>479293128</t>
  </si>
  <si>
    <t>731</t>
  </si>
  <si>
    <t>Ústřední vytápění - kotelny</t>
  </si>
  <si>
    <t>109</t>
  </si>
  <si>
    <t>731200825</t>
  </si>
  <si>
    <t>Demontáž kotle ocelového na plynná nebo kapalná paliva</t>
  </si>
  <si>
    <t>951961910</t>
  </si>
  <si>
    <t>Demontáž kotlů ocelových na kapalná nebo plynná paliva</t>
  </si>
  <si>
    <t>Poznámka k položce:
Podle výkr. D.1.1.b.02</t>
  </si>
  <si>
    <t>110</t>
  </si>
  <si>
    <t>751398025</t>
  </si>
  <si>
    <t>Montáž větrací mřížky stěnové přes 0,200 m2</t>
  </si>
  <si>
    <t>659217826</t>
  </si>
  <si>
    <t>Montáž ostatních zařízení větrací mřížky stěnové, průřezu přes 0,200 m2</t>
  </si>
  <si>
    <t>111</t>
  </si>
  <si>
    <t>553R01</t>
  </si>
  <si>
    <t>Mřížka větrací fasádní 0,75x0,75</t>
  </si>
  <si>
    <t>1655977718</t>
  </si>
  <si>
    <t>Poznámka k položce:
K/04
FASÁDNÍ MŘÍŽKA, LAKOVANÝ POZINK V HNĚDÉ BARVĚ
0,75x0,75 m</t>
  </si>
  <si>
    <t>112</t>
  </si>
  <si>
    <t>1007614336</t>
  </si>
  <si>
    <t>113</t>
  </si>
  <si>
    <t>553R02</t>
  </si>
  <si>
    <t>mřížka větrací fasádní 0,80x1,0</t>
  </si>
  <si>
    <t>2077351319</t>
  </si>
  <si>
    <t>Mřížka větrací fasádní 0,80x1,0</t>
  </si>
  <si>
    <t>Poznámka k položce:
K/05
FASÁDNÍ MŘÍŽKA, LAKOVANÝ POZINK V HNĚDÉ BARVĚ
0,80x1,0 m</t>
  </si>
  <si>
    <t>762</t>
  </si>
  <si>
    <t>Konstrukce tesařské</t>
  </si>
  <si>
    <t>114</t>
  </si>
  <si>
    <t>762341675</t>
  </si>
  <si>
    <t>Montáž bednění štítových okapových říms z dřevotřískových na pero a drážku</t>
  </si>
  <si>
    <t>-703949376</t>
  </si>
  <si>
    <t>Montáž bednění střech štítových okapových říms, krajnic, závětrných prken a žaluzií ve spádu nebo rovnoběžně s okapem z desek dřevotřískových nebo dřevoštěpkových na pero a drážku</t>
  </si>
  <si>
    <t>115</t>
  </si>
  <si>
    <t>60722216</t>
  </si>
  <si>
    <t>deska dřevotřísková surová 925x2050mm tl 16mm – P+D</t>
  </si>
  <si>
    <t>1979525556</t>
  </si>
  <si>
    <t>116</t>
  </si>
  <si>
    <t>762361311</t>
  </si>
  <si>
    <t>Konstrukční a vyrovnávací vrstva pod klempířské prvky (atiky) z desek dřevoštěpkových tl 18 mm</t>
  </si>
  <si>
    <t>-1883099584</t>
  </si>
  <si>
    <t>Konstrukční vrstva pod klempířské prvky pro oplechování horních ploch zdí a nadezdívek (atik) z desek dřevoštěpkových šroubovaných do podkladu, tloušťky desky 18 mm</t>
  </si>
  <si>
    <t>117</t>
  </si>
  <si>
    <t>763131411</t>
  </si>
  <si>
    <t>SDK podhled desky 1xA 12,5 bez izolace dvouvrstvá spodní kce profil CD+UD</t>
  </si>
  <si>
    <t>539314363</t>
  </si>
  <si>
    <t>Podhled ze sádrokartonových desek dvouvrstvá zavěšená spodní konstrukce z ocelových profilů CD, UD jednoduše opláštěná deskou standardní A, tl. 12,5 mm, bez izolace</t>
  </si>
  <si>
    <t>Poznámka k položce:
montáž čela (v=1,7m) u SDK podhledu C02 s rozdílnou výškou v chodbě m.č. 111</t>
  </si>
  <si>
    <t>118</t>
  </si>
  <si>
    <t>763131491.RGS</t>
  </si>
  <si>
    <t xml:space="preserve">SDK podhled  deska (A) 12,5 dvouvrstvá spodní kce profil CD+UD </t>
  </si>
  <si>
    <t>-1113194793</t>
  </si>
  <si>
    <t>119</t>
  </si>
  <si>
    <t>763131722</t>
  </si>
  <si>
    <t>SDK podhled skoková změna v přes 0,5 m</t>
  </si>
  <si>
    <t>1171388987</t>
  </si>
  <si>
    <t>Podhled ze sádrokartonových desek ostatní práce a konstrukce na podhledech ze sádrokartonových desek skokové změny výšky podhledu přes 0,5 m</t>
  </si>
  <si>
    <t>120</t>
  </si>
  <si>
    <t>763131731</t>
  </si>
  <si>
    <t>SDK podhled - čelo pro kazetové podhledy (F lišta) tl 12,5 mm</t>
  </si>
  <si>
    <t>1165934620</t>
  </si>
  <si>
    <t>Podhled ze sádrokartonových desek ostatní práce a konstrukce na podhledech ze sádrokartonových desek čelo pro kazetové pohledy (F lišta) tl. 12,5 mm</t>
  </si>
  <si>
    <t>121</t>
  </si>
  <si>
    <t>763131765</t>
  </si>
  <si>
    <t>Příplatek k SDK podhledu za výšku zavěšení přes 0,5 do 1,0 m</t>
  </si>
  <si>
    <t>1282212951</t>
  </si>
  <si>
    <t>Podhled ze sádrokartonových desek Příplatek k cenám za výšku zavěšení přes 0,5 do 1,0 m</t>
  </si>
  <si>
    <t>122</t>
  </si>
  <si>
    <t>763135101</t>
  </si>
  <si>
    <t>Montáž minerálního kazetového podhledu z kazet 600x600 mm na zavěšenou viditelnou nosnou konstrukci</t>
  </si>
  <si>
    <t>-1401611780</t>
  </si>
  <si>
    <t>Montáž minerálního  podhledu kazetového demontovatelného, velikosti kazet 600x600 mm včetně zavěšené nosné konstrukce viditelné</t>
  </si>
  <si>
    <t>123</t>
  </si>
  <si>
    <t>59030583</t>
  </si>
  <si>
    <t>podhled kazetový - bez děrování, skrytá hrana tl 10 mm 600x600mm</t>
  </si>
  <si>
    <t>-1440376126</t>
  </si>
  <si>
    <t>podhled kazetový bez děrování, skrytá hrana tl 10 mm 600x600mm</t>
  </si>
  <si>
    <t xml:space="preserve">Poznámka k položce:
kompletní konstrukce včetně krajových lišt </t>
  </si>
  <si>
    <t>124</t>
  </si>
  <si>
    <t>763172315</t>
  </si>
  <si>
    <t>Montáž revizních dvířek SDK kcí vel. 600x600 mm</t>
  </si>
  <si>
    <t>-1969115167</t>
  </si>
  <si>
    <t>Instalační technika pro konstrukce ze sádrokartonových desek  montáž revizních dvířek velikost 600 x 600 mm</t>
  </si>
  <si>
    <t>125</t>
  </si>
  <si>
    <t>59030714</t>
  </si>
  <si>
    <t>dvířka revizní s automatickým zámkem 600x600mm</t>
  </si>
  <si>
    <t>1344714262</t>
  </si>
  <si>
    <t>126</t>
  </si>
  <si>
    <t>998763302</t>
  </si>
  <si>
    <t>Přesun hmot tonážní pro sádrokartonové konstrukce v objektech v do 12 m</t>
  </si>
  <si>
    <t>412858632</t>
  </si>
  <si>
    <t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</si>
  <si>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127</t>
  </si>
  <si>
    <t>764214685</t>
  </si>
  <si>
    <t>Oplechování horních ploch  z Pz s povrch úpravou mechanicky kotvené rš 400 mm</t>
  </si>
  <si>
    <t>-813540564</t>
  </si>
  <si>
    <t>Oplechování horních ploch  z pozinkovaného plechu s povrchovou úpravou mechanicky kotvené rš 400 mm</t>
  </si>
  <si>
    <t>Poznámka k položce:
K/01 Oplechování vrcholu ocelového nosného rámu
Lakovaný pozink v hnědé barvě</t>
  </si>
  <si>
    <t>128</t>
  </si>
  <si>
    <t>764216604.LND</t>
  </si>
  <si>
    <t>Oplechování rovných parapetů  mechanicky kotvené rš 330 mm</t>
  </si>
  <si>
    <t>-2096019425</t>
  </si>
  <si>
    <t>Oplechování rovných parapetůL mechanicky kotvené rš 330 mm</t>
  </si>
  <si>
    <t>129</t>
  </si>
  <si>
    <t>764511604.LND</t>
  </si>
  <si>
    <t>Žlab podokapní půlkruhový D 155 mm</t>
  </si>
  <si>
    <t>-386861416</t>
  </si>
  <si>
    <t>130</t>
  </si>
  <si>
    <t>764518623.LND</t>
  </si>
  <si>
    <t>Svody kruhové včetně objímek, kolen, odskoků  průměru 120 mm</t>
  </si>
  <si>
    <t>-1360468465</t>
  </si>
  <si>
    <t>131</t>
  </si>
  <si>
    <t>998764101</t>
  </si>
  <si>
    <t>Přesun hmot tonážní pro konstrukce klempířské v objektech v do 6 m</t>
  </si>
  <si>
    <t>330319611</t>
  </si>
  <si>
    <t>Přesun hmot pro konstrukce klempířské stanovený z hmotnosti přesunovaného materiálu vodorovná dopravní vzdálenost do 50 m v objektech výšky do 6 m</t>
  </si>
  <si>
    <t>765</t>
  </si>
  <si>
    <t>Krytina skládaná</t>
  </si>
  <si>
    <t>132</t>
  </si>
  <si>
    <t>765115298</t>
  </si>
  <si>
    <t>Montáž manžety pro napojení na hydroizolaci DN75</t>
  </si>
  <si>
    <t>-123575313</t>
  </si>
  <si>
    <t xml:space="preserve">Poznámka k položce:
S03 ODVĚTRÁNÍ KANALIZACE
INTEGROVANÁ PVC MANŽETA PRO NAPOJENÍ NA HYDROIZOLACI
PRO NAPOJENÍ NA POTRUBÍ ODVĚTRÁNÍ DN75
VÝŠKA KOMÍNKU NAD IZOLACÍ 300 mm 
HLOUBKA POD IZOLACÍ 200 mm
DEŠŤOVÁ KRYTKA
</t>
  </si>
  <si>
    <t>133</t>
  </si>
  <si>
    <t>59660001</t>
  </si>
  <si>
    <t>manžeta  odvětrání PVC  D 75mm</t>
  </si>
  <si>
    <t>83290724</t>
  </si>
  <si>
    <t>134</t>
  </si>
  <si>
    <t>765115299</t>
  </si>
  <si>
    <t>Montáž manžety pro napojení na hydroizolaci DN110</t>
  </si>
  <si>
    <t>1353153556</t>
  </si>
  <si>
    <t xml:space="preserve">Poznámka k položce:
S04 ODVĚTRÁNÍ KANALIZACE
INTEGROVANÁ PVC MANŽETA PRO NAPOJENÍ NA HYDROIZOLACI
PRO NAPOJENÍ NA POTRUBÍ ODVĚTRÁNÍ DN110
VÝŠKA KOMÍNKU NAD IZOLACÍ 300 mm 
HLOUBKA POD IZOLACÍ 200 mm
DEŠŤOVÁ KRYTKA
</t>
  </si>
  <si>
    <t>135</t>
  </si>
  <si>
    <t>59660002</t>
  </si>
  <si>
    <t>manžeta  odvětrání PVC  D 110mm</t>
  </si>
  <si>
    <t>-671048103</t>
  </si>
  <si>
    <t>136</t>
  </si>
  <si>
    <t>765191023</t>
  </si>
  <si>
    <t>Montáž pojistné hydroizolační nebo parotěsné kladené ve sklonu přes 20° s lepenými spoji na bednění</t>
  </si>
  <si>
    <t>797964273</t>
  </si>
  <si>
    <t>Montáž pojistné hydroizolační nebo parotěsné fólie kladené ve sklonu přes 20° s lepenými přesahy na bednění nebo tepelnou izolaci</t>
  </si>
  <si>
    <t>137</t>
  </si>
  <si>
    <t>2600701000</t>
  </si>
  <si>
    <t>Fólie separační,</t>
  </si>
  <si>
    <t>-460965013</t>
  </si>
  <si>
    <t>Fólie separační</t>
  </si>
  <si>
    <t>138</t>
  </si>
  <si>
    <t>998765102</t>
  </si>
  <si>
    <t>Přesun hmot tonážní pro krytiny skládané v objektech v do 12 m</t>
  </si>
  <si>
    <t>-256433466</t>
  </si>
  <si>
    <t>Přesun hmot pro krytiny skládané stanovený z hmotnosti přesunovaného materiálu vodorovná dopravní vzdálenost do 50 m na objektech výšky přes 6 do 12 m</t>
  </si>
  <si>
    <t>766</t>
  </si>
  <si>
    <t>Konstrukce truhlářské</t>
  </si>
  <si>
    <t>139</t>
  </si>
  <si>
    <t>766622115</t>
  </si>
  <si>
    <t>Montáž plastových oken plochy přes 1 m2 pevných výšky do 1,5 m s rámem do zdiva</t>
  </si>
  <si>
    <t>-1805996509</t>
  </si>
  <si>
    <t>Montáž oken plastových včetně montáže rámu plochy přes 1 m2 pevných do zdiva, výšky do 1,5 m</t>
  </si>
  <si>
    <t>Poznámka k položce:
okna exteriér</t>
  </si>
  <si>
    <t>140</t>
  </si>
  <si>
    <t>61140043</t>
  </si>
  <si>
    <t>okno plastové s fixním zasklením dvojsklo přes plochu 1m2 do v 1,5m</t>
  </si>
  <si>
    <t>1615244487</t>
  </si>
  <si>
    <t>okno plastové OS, zasklení dvojsklo přes plochu 1m2 do v 1,5m</t>
  </si>
  <si>
    <t>141</t>
  </si>
  <si>
    <t>766622132</t>
  </si>
  <si>
    <t>Montáž plastových oken plochy přes 1 m2 otevíravých výšky do 2,5 m s rámem do zdiva</t>
  </si>
  <si>
    <t>592433552</t>
  </si>
  <si>
    <t>Montáž oken plastových včetně montáže rámu plochy přes 1 m2 otevíravých do zdiva, výšky přes 1,5 do 2,5 m</t>
  </si>
  <si>
    <t>Poznámka k položce:
okna interiér</t>
  </si>
  <si>
    <t>142</t>
  </si>
  <si>
    <t>61140051</t>
  </si>
  <si>
    <t>okno plastové otevíravé/sklopné dvojsklo přes plochu 1m2 do v 1,5m</t>
  </si>
  <si>
    <t>-41073228</t>
  </si>
  <si>
    <t>okno plastové fixní dvojsklo přes plochu 1m2 do v 1,5m</t>
  </si>
  <si>
    <t>143</t>
  </si>
  <si>
    <t>766660001</t>
  </si>
  <si>
    <t>Montáž dveřních křídel otvíravých jednokřídlových š do 0,8 m do ocelové zárubně</t>
  </si>
  <si>
    <t>-1403921460</t>
  </si>
  <si>
    <t>Montáž dveřních křídel dřevěných nebo plastových otevíravých do ocelové zárubně povrchově upravených jednokřídlových, šířky do 800 mm</t>
  </si>
  <si>
    <t xml:space="preserve">Poznámka k položce:
D07 NOVÉ INTERIÉROVÉ DVEŘE
OTOČNÉ, PLNÉ, VÝPLŇ ODLEHČENÁ DTD, POVRCH CPL
S POLODRÁŽKOU
OCELOVÁ ZÁRUBEŇ
ŠTÍTOVÉ NEREZ KOVÁNÍ KLIKA-KLIKA
BARVA: ŠEDÁ
BARVA ZÁRUBNÍ: ŠEDÁ
ZADLABACÍ ZÁMEK S CYLINDRICKOU VLOŽKOU
BEZ PRAHU
</t>
  </si>
  <si>
    <t>144</t>
  </si>
  <si>
    <t>MSN.0027214.URS</t>
  </si>
  <si>
    <t>dveře interiérové jednokřídlé plné, voština, CPL standard, 80x197</t>
  </si>
  <si>
    <t>683408254</t>
  </si>
  <si>
    <t>145</t>
  </si>
  <si>
    <t>1995467377</t>
  </si>
  <si>
    <t xml:space="preserve">Poznámka k položce:
D08 NOVÉ INTERIÉROVÉ DVEŘE
OTOČNÉ, PLNÉ, VÝPLŇ ODLEHČENÁ DTD, POVRCH CPL
S POLODRÁŽKOU
OCELOVÁ ZÁRUBEŇ
ŠTÍTOVÉ NEREZ KOVÁNÍ KLIKA-KLIKA
BARVA: ŠEDÁ
ZADLABACÍ ZÁMEK S CYLINDRICKOU VLOŽKOU
BEZ PRAHU
</t>
  </si>
  <si>
    <t>146</t>
  </si>
  <si>
    <t>MSN.0027213.URS</t>
  </si>
  <si>
    <t>dveře interiérové jednokřídlé plné, voština, CPL standard, 70x197</t>
  </si>
  <si>
    <t>-1715645852</t>
  </si>
  <si>
    <t>Poznámka k položce:
D08 NOVÉ INTERIÉROVÉ DVEŘE
OTOČNÉ, PLNÉ, VÝPLŇ ODLEHČENÁ DTD, POVRCH CPL
S POLODRÁŽKOU
OCELOVÁ ZÁRUBEŇ
ŠTÍTOVÉ NEREZ KOVÁNÍ KLIKA-KLIKA
BARVA: ŠEDÁ
ZADLABACÍ ZÁMEK S CYLINDRICKOU VLOŽKOU
BEZ PRAHU</t>
  </si>
  <si>
    <t>147</t>
  </si>
  <si>
    <t>962080074</t>
  </si>
  <si>
    <t xml:space="preserve">Poznámka k položce:
D09 NOVÉ INTERIÉROVÉ DVEŘE
OTOČNÉ, PLNÉ
OCELOVÁ ZÁRUBEŇ
ŠTÍTOVÉ NEREZ KOVÁNÍ KLIKA-KLIKA
BARVA: ŠEDÁ
LEVÉ
POŽADAVKY Z HLEDISKA PBŘ: EW 15-C DP3 
</t>
  </si>
  <si>
    <t>148</t>
  </si>
  <si>
    <t>-634636473</t>
  </si>
  <si>
    <t xml:space="preserve">Poznámka k položce:
D09 NOVÉ INTERIÉROVÉ DVEŘE
OTOČNÉ, PLNÉ
OCELOVÁ ZÁRUBEŇ
ŠTÍTOVÉ NEREZ KOVÁNÍ KLIKA-KLIKA
BARVA: ŠEDÁ
LEVÉ
POŽADAVKY Z HLEDISKA PBŘ: EW 15-C DP3 </t>
  </si>
  <si>
    <t>149</t>
  </si>
  <si>
    <t>766660002</t>
  </si>
  <si>
    <t>Montáž dveřních křídel otvíravých jednokřídlových š přes 0,8 m do ocelové zárubně</t>
  </si>
  <si>
    <t>1751762431</t>
  </si>
  <si>
    <t>Montáž dveřních křídel dřevěných nebo plastových otevíravých do ocelové zárubně povrchově upravených jednokřídlových, šířky přes 800 mm</t>
  </si>
  <si>
    <t xml:space="preserve">Poznámka k položce:
D10 NOVÉ INTERIÉROVÉ DVEŘE
OTOČNÉ, PROSKLENÉ, VÝPLŇ ODLEHČENÁ DTD, POVRCH CPL
PROSKLENÍ DVEŘÍ 700 x 670 mm
S POLODRÁŽKOU
OCELOVÁ ZÁRUBEŇ
ŠTÍTOVÉ NEREZ KOVÁNÍ KLIKA-KLIKA
BARVA: ŠEDÁ
PRAVÉ
ZADLABACÍ ZÁMEK S CYLINDRICKOU VLOŽKOU
BEZ PRAHU
</t>
  </si>
  <si>
    <t>150</t>
  </si>
  <si>
    <t>MSN.0027255.URS</t>
  </si>
  <si>
    <t>dveře interiérové jednokřídlé zasklené 1/3, voština, CPL standard, 90x197</t>
  </si>
  <si>
    <t>1899594681</t>
  </si>
  <si>
    <t>151</t>
  </si>
  <si>
    <t>766694116</t>
  </si>
  <si>
    <t>Montáž parapetních desek dřevěných nebo plastových š do 30 cm</t>
  </si>
  <si>
    <t>-1193037266</t>
  </si>
  <si>
    <t>Montáž ostatních truhlářských konstrukcí parapetních desek dřevěných nebo plastových šířky do 300 mm</t>
  </si>
  <si>
    <t xml:space="preserve">Poznámka k položce:
T01 , T02
PARAPET VNITŘNÍ, hl. 180
DŘEVOTŘÍSKOVÁ DESKA TL. 18 mm S NOSEM 36 mm
POVRCH CPL
BARVA: BÍLÁ - RAL 9010
</t>
  </si>
  <si>
    <t>152</t>
  </si>
  <si>
    <t>60794101</t>
  </si>
  <si>
    <t>parapet dřevotřískový vnitřní povrch laminátový š 200mm</t>
  </si>
  <si>
    <t>1470079750</t>
  </si>
  <si>
    <t>153</t>
  </si>
  <si>
    <t>-357065119</t>
  </si>
  <si>
    <t xml:space="preserve">Poznámka k položce:
T03
PARAPET VNITŘNÍ hl.100 mm
DŘEVOTŘÍSKOVÁ DESKA TL. 18 mm S NOSEM 36 mm
POVRCH CPL
BARVA: BÍLÁ - RAL 9010
</t>
  </si>
  <si>
    <t>154</t>
  </si>
  <si>
    <t>60794100</t>
  </si>
  <si>
    <t>parapet dřevotřískový vnitřní povrch laminátový š 150mm</t>
  </si>
  <si>
    <t>1367790765</t>
  </si>
  <si>
    <t>155</t>
  </si>
  <si>
    <t>998766102</t>
  </si>
  <si>
    <t>Přesun hmot tonážní pro konstrukce truhlářské v objektech v do 12 m</t>
  </si>
  <si>
    <t>1289626871</t>
  </si>
  <si>
    <t>Přesun hmot pro konstrukce truhlářské stanovený z hmotnosti přesunovaného materiálu vodorovná dopravní vzdálenost do 50 m v objektech výšky přes 6 do 12 m</t>
  </si>
  <si>
    <t>156</t>
  </si>
  <si>
    <t>767113120</t>
  </si>
  <si>
    <t>Montáž stěn pro zasklení z Al profilů plochy do 9 m2</t>
  </si>
  <si>
    <t>1661888023</t>
  </si>
  <si>
    <t>Montáž stěn a příček pro zasklení  z hliníkových profilů, plochy jednotlivých stěn přes 6 do 9 m2</t>
  </si>
  <si>
    <t>157</t>
  </si>
  <si>
    <t>55342147.</t>
  </si>
  <si>
    <t>Hliníková dělící příčka 3x2,02m, výplň 2x bezpečnostní lepené sklo connex, s dveřmi 33.1. - barevná výplň, povrchová úprava komaxit</t>
  </si>
  <si>
    <t>986223469</t>
  </si>
  <si>
    <t>158</t>
  </si>
  <si>
    <t>767122192</t>
  </si>
  <si>
    <t>Montáž stěn s plechovou výplní , svařované/šroubované</t>
  </si>
  <si>
    <t>1440579052</t>
  </si>
  <si>
    <t>Montáž stěn a příček s plechovou výplní   spojených svařováním/šroubováním</t>
  </si>
  <si>
    <t>Poznámka k položce:
Z/05
Montáž svařovacích boxů dle specifikace PD 
Cena zahrnuje výrobu a montáž svařovacích boxů  včetně finálního nátěr barvou šedou 
Dodávka materiálu v samostatné specifikaci</t>
  </si>
  <si>
    <t>159</t>
  </si>
  <si>
    <t>14550236</t>
  </si>
  <si>
    <t>profil ocelový čtvercový svařovaný 40x40x3mm</t>
  </si>
  <si>
    <t>1948517984</t>
  </si>
  <si>
    <t>160</t>
  </si>
  <si>
    <t>14550226</t>
  </si>
  <si>
    <t>profil ocelový čtvercový svařovaný 30x30x2mm</t>
  </si>
  <si>
    <t>-1185059896</t>
  </si>
  <si>
    <t>161</t>
  </si>
  <si>
    <t>13756570</t>
  </si>
  <si>
    <t>plech ocelový hladký jakost 11321.21 tl 1,5mm tabule</t>
  </si>
  <si>
    <t>-1981469015</t>
  </si>
  <si>
    <t>162</t>
  </si>
  <si>
    <t>767154-R01</t>
  </si>
  <si>
    <t>Montáž WC kabin</t>
  </si>
  <si>
    <t>742909392</t>
  </si>
  <si>
    <t xml:space="preserve">Montáž WC kabin </t>
  </si>
  <si>
    <t>Poznámka k položce:
poz. T04 truhlářské výrobky 
Sestava  WC kabin 
Kompletní dodávka sestavy dle vybraného výrobce</t>
  </si>
  <si>
    <t>163</t>
  </si>
  <si>
    <t>590R01</t>
  </si>
  <si>
    <t xml:space="preserve">Modulový systém pro montované sestavy wc kabin </t>
  </si>
  <si>
    <t>1321280786</t>
  </si>
  <si>
    <t>WC kabina</t>
  </si>
  <si>
    <t xml:space="preserve">Poznámka k položce:
T04
Modulový systém pro montované sestavy wc kabin 
Cena bude upravena podle vybraného výrobce </t>
  </si>
  <si>
    <t>164</t>
  </si>
  <si>
    <t>767163201</t>
  </si>
  <si>
    <t>Montáž přímého kovového zábradlí z dílců do zdiva nebo lehčeného betonu na schodišti</t>
  </si>
  <si>
    <t>1784104964</t>
  </si>
  <si>
    <t>Montáž kompletního kovového zábradlí přímého z dílců na schodišti kotveného do zdiva nebo lehčeného betonu</t>
  </si>
  <si>
    <t>165</t>
  </si>
  <si>
    <t>55342281</t>
  </si>
  <si>
    <t>zábradlí s prutovou výplní, horní kotvení, kulatý sloupek</t>
  </si>
  <si>
    <t>-1840776934</t>
  </si>
  <si>
    <t>166</t>
  </si>
  <si>
    <t>767210112</t>
  </si>
  <si>
    <t>Montáž schodnic ocelových rovných do zdiva</t>
  </si>
  <si>
    <t>-105888824</t>
  </si>
  <si>
    <t>Montáž schodnic ocelových  rovných do zdiva</t>
  </si>
  <si>
    <t>167</t>
  </si>
  <si>
    <t>55342006</t>
  </si>
  <si>
    <t>schodiště interierové ocel. přímé, schodnice protiskluzový PZ plech tl 2mm, bez zábradlí, do výšky 2765mm 15 stupňů</t>
  </si>
  <si>
    <t>800542143</t>
  </si>
  <si>
    <t>168</t>
  </si>
  <si>
    <t>767391112</t>
  </si>
  <si>
    <t>Montáž krytiny z tvarovaných plechů šroubováním</t>
  </si>
  <si>
    <t>-1027963643</t>
  </si>
  <si>
    <t>Montáž krytiny z tvarovaných plechů trapézových nebo vlnitých, uchyceným šroubováním</t>
  </si>
  <si>
    <t xml:space="preserve">Poznámka k položce:
Nová střešní krytina - pokládka trapézového plechu </t>
  </si>
  <si>
    <t>169</t>
  </si>
  <si>
    <t>15484353</t>
  </si>
  <si>
    <t>plech trapézový 150/280 PES 25µm tl 0,75mm</t>
  </si>
  <si>
    <t>1113855994</t>
  </si>
  <si>
    <t>170</t>
  </si>
  <si>
    <t>767531111</t>
  </si>
  <si>
    <t>Montáž vstupních kovových nebo plastových rohoží čisticích zón</t>
  </si>
  <si>
    <t>35114484</t>
  </si>
  <si>
    <t>Montáž vstupních čisticích zón z rohoží kovových nebo plastových</t>
  </si>
  <si>
    <t>Poznámka k položce:
- ZAPUŠTĚNÁ PODLAHOVÁ ROHOŽ V OCELOVÉM RÁMU, BARVA: ŠEDÁ</t>
  </si>
  <si>
    <t>171</t>
  </si>
  <si>
    <t>69752006</t>
  </si>
  <si>
    <t>rohož vstupní provedení hliník super 17 mm</t>
  </si>
  <si>
    <t>1632571858</t>
  </si>
  <si>
    <t>172</t>
  </si>
  <si>
    <t>767620718</t>
  </si>
  <si>
    <t>Montáž oken kovových - pákového uzávěru</t>
  </si>
  <si>
    <t>-710561725</t>
  </si>
  <si>
    <t>Ostatní práce a doplňky při montáži oken a stěn montáž kování pákového uzávěru</t>
  </si>
  <si>
    <t>173</t>
  </si>
  <si>
    <t>54913110</t>
  </si>
  <si>
    <t>kování uzávěr ventilační okenní pákový</t>
  </si>
  <si>
    <t>371198972</t>
  </si>
  <si>
    <t>174</t>
  </si>
  <si>
    <t>767640112</t>
  </si>
  <si>
    <t>Montáž dveří ocelových nebo hliníkových vchodových jednokřídlových s nadsvětlíkem</t>
  </si>
  <si>
    <t>1958484132</t>
  </si>
  <si>
    <t>Montáž dveří ocelových nebo hliníkových vchodových jednokřídlových s nadsvětlíkem</t>
  </si>
  <si>
    <t>Poznámka k položce:
D 03 - Vchodové hliníkové dveře ,jednokřídlé, otočné prosklené, s nadsvětlíkem 1300/3500
Atyp. výrobek
Cena je předběžná, bude upravena podle konkrétního dodavatele</t>
  </si>
  <si>
    <t>175</t>
  </si>
  <si>
    <t>6116001R</t>
  </si>
  <si>
    <t>dveře jednokřídné hliníkové - atyp. výrobek</t>
  </si>
  <si>
    <t>1991738849</t>
  </si>
  <si>
    <t>176</t>
  </si>
  <si>
    <t>1874177491</t>
  </si>
  <si>
    <t>Poznámka k položce:
D 04 - Interiérové hliníkové dveře ,jednokřídlé, otočné prosklené, s nadsvětlíkem 1200/2750
Cena je předběžná, bude upravena podle konkrétního dodavatele</t>
  </si>
  <si>
    <t>177</t>
  </si>
  <si>
    <t>6116002R</t>
  </si>
  <si>
    <t>1989831212</t>
  </si>
  <si>
    <t>178</t>
  </si>
  <si>
    <t>-456314198</t>
  </si>
  <si>
    <t xml:space="preserve">Poznámka k položce:
D 05 - NOVÉ INTERIÉROVÉ HLINÍKOVÉ DVEŘE
JEDNOKŘÍDLOVÉ, PLNÉ, S FIXNÍM NADSVĚTLÍKEM
CELKOVÝ ROZMĚR 1000 x 2750 mm, NADSVĚTLÍK 1000 x 730 mm
HLINÍKOVÁ ZÁRUBEŇ, ŠTÍTOVÉ NEREZ KOVÁNÍ KLIKA-KLIKA
ZADLABACÍ ZÁMEK S CYLINDRICKOU VLOŽKOU
BEZ PRAHU
BARVA: ŠEDÁ
Z VNITŘNÍ STRANY OPATŘENY VODOROVNÝM MADLEM VE VÝŠCE 850 mm
</t>
  </si>
  <si>
    <t>179</t>
  </si>
  <si>
    <t>6116003R</t>
  </si>
  <si>
    <t>-1033939078</t>
  </si>
  <si>
    <t>180</t>
  </si>
  <si>
    <t>1818688611</t>
  </si>
  <si>
    <t xml:space="preserve">Poznámka k položce:
D06 NOVÉ INTERIÉROVÉ DVEŘE
OTOČNÉ, PLNÉ, VÝPLŇ ODLEHČENÁ DTD, POVRCH CPL
S POLODRÁŽKOU
OCELOVÁ ZÁRUBEŇ
ŠTÍTOVÉ NEREZ KOVÁNÍ KLIKA-KLIKA
BARVA: ŠEDÁ
BARVA ZÁRUBNÍ: ŠEDÁ
ZADLABACÍ ZÁMEK S CYLINDRICKOU VLOŽKOU
BEZ PRAHU
</t>
  </si>
  <si>
    <t>181</t>
  </si>
  <si>
    <t>6116004R</t>
  </si>
  <si>
    <t>-1018343650</t>
  </si>
  <si>
    <t>182</t>
  </si>
  <si>
    <t>767640222</t>
  </si>
  <si>
    <t>Montáž dveří ocelových nebo hliníkových vchodových dvoukřídlových s nadsvětlíkem</t>
  </si>
  <si>
    <t>301626890</t>
  </si>
  <si>
    <t>Montáž dveří ocelových nebo hliníkových vchodových dvoukřídlové s nadsvětlíkem</t>
  </si>
  <si>
    <t>Poznámka k položce:
D 01 - Vchodové hliníkové dveře , dvoukřídlé, otočné prosklené, dveře 1800/2020, nadsvětlík 1800/730
Atyp. výrobek
Cena je předběžná, bude upravena podle konkrétního dodavatele</t>
  </si>
  <si>
    <t>183</t>
  </si>
  <si>
    <t>6116000R</t>
  </si>
  <si>
    <t>dveře dvoukřídné hliníkové - atyp. výrobek</t>
  </si>
  <si>
    <t>-886057504</t>
  </si>
  <si>
    <t>184</t>
  </si>
  <si>
    <t>767640311</t>
  </si>
  <si>
    <t>Montáž dveří ocelových nebo hliníkových vnitřních jednokřídlových</t>
  </si>
  <si>
    <t>-634551943</t>
  </si>
  <si>
    <t>Poznámka k položce:
Posuvné dveře z ochranných svářečských lamel 900x2000 mm
(pro sestavu svařovacích boxů Z/05)</t>
  </si>
  <si>
    <t>185</t>
  </si>
  <si>
    <t>55341300</t>
  </si>
  <si>
    <t>Posuvné dveře z ochranných svářečských lamel 900x2000 mm</t>
  </si>
  <si>
    <t>544905620</t>
  </si>
  <si>
    <t>dveře jednokřídlé ocelové interierové plné 800x1970mm</t>
  </si>
  <si>
    <t>186</t>
  </si>
  <si>
    <t>767651114</t>
  </si>
  <si>
    <t xml:space="preserve">Montáž vrat garážových sekčních zajížděcích pod strop </t>
  </si>
  <si>
    <t>1474762733</t>
  </si>
  <si>
    <t>Montáž vrat garážových nebo průmyslových sekčních zajížděcích pod strop</t>
  </si>
  <si>
    <t xml:space="preserve">Poznámka k položce:
D02 PRŮMYSLOVÁ SEKČNÍ VRATA S INTEGROVANÝMI DVEŘMI
HLINÍKOVÁ, BARVA BÍLÁ
DVEŘE: LEVÉ, 900 x 2050 mm, OTEVÍRAVÁ VEN
VRATA PROSKLENÁ S PLNOU PODLAHOVOU SEKCÍ
V CCA 600 mm Z SENDVIČOVÉHO TEPELNĚ IZOLAČNÍHO PANELU TL. 16 mm - VZOR LAMELA
ZBÝVAJÍCÍ ČÁST ZASKLENÁ DVOJITÝMI UMĚLOHMOTNÝMI ČIRÝMI TABULKAMI TL. 16 mm 
</t>
  </si>
  <si>
    <t>187</t>
  </si>
  <si>
    <t>55345871</t>
  </si>
  <si>
    <t>vrata garážová sekční zateplená 3,0*3,5</t>
  </si>
  <si>
    <t>-2107054946</t>
  </si>
  <si>
    <t>vrata garážová sekční zateplená lamela typ M 6,0x2,25m</t>
  </si>
  <si>
    <t xml:space="preserve">Poznámka k položce:
D02 PRŮMYSLOVÁ SEKČNÍ VRATA S INTEGROVANÝMI DVEŘMI
HLINÍKOVÁ, BARVA BÍLÁ
DVEŘE: LEVÉ, 900 x 2050 mm, OTEVÍRAVÁ VEN
VRATA PROSKLENÁ S PLNOU PODLAHOVOU SEKCÍ
V CCA 600 mm Z SENDVIČOVÉHO TEPELNĚ IZOLAČNÍHO PANELU TL. 16 mm - VZOR LAMELA
ZBÝVAJÍCÍ ČÁST ZASKLENÁ DVOJITÝMI UMĚLOHMOTNÝMI ČIRÝMI TABULKAMI TL. 16 mm </t>
  </si>
  <si>
    <t>188</t>
  </si>
  <si>
    <t>767893006</t>
  </si>
  <si>
    <t>Dodávka a montáž stříšek nad vstupy kotvených pomocí závěsů rovných, výplň skleněná hmot šířky do 2,20 m</t>
  </si>
  <si>
    <t>-273337218</t>
  </si>
  <si>
    <t xml:space="preserve">Poznámka k položce:
Z04 Zavěšená stříška nad vchod 
Odhad nákladů . cena dle výrobce </t>
  </si>
  <si>
    <t>189</t>
  </si>
  <si>
    <t>767991011</t>
  </si>
  <si>
    <t>Spojovací a montážní materiál</t>
  </si>
  <si>
    <t>482877119</t>
  </si>
  <si>
    <t>Poznámka k položce:
Spojovací a montážní materiál pro výrobu a montáž svařovacích baxů</t>
  </si>
  <si>
    <t>190</t>
  </si>
  <si>
    <t>998767102</t>
  </si>
  <si>
    <t>Přesun hmot tonážní pro zámečnické konstrukce v objektech v do 12 m</t>
  </si>
  <si>
    <t>264618584</t>
  </si>
  <si>
    <t>Přesun hmot pro zámečnické konstrukce  stanovený z hmotnosti přesunovaného materiálu vodorovná dopravní vzdálenost do 50 m v objektech výšky přes 6 do 12 m</t>
  </si>
  <si>
    <t>771</t>
  </si>
  <si>
    <t>Podlahy z dlaždic</t>
  </si>
  <si>
    <t>191</t>
  </si>
  <si>
    <t>771121011</t>
  </si>
  <si>
    <t>Nátěr penetrační na podlahu</t>
  </si>
  <si>
    <t>728914746</t>
  </si>
  <si>
    <t>Příprava podkladu před provedením dlažby nátěr penetrační na podlahu</t>
  </si>
  <si>
    <t>192</t>
  </si>
  <si>
    <t>771151011</t>
  </si>
  <si>
    <t>Samonivelační stěrka podlah pevnosti 20 MPa tl 3 mm</t>
  </si>
  <si>
    <t>1450605910</t>
  </si>
  <si>
    <t>Příprava podkladu před provedením dlažby samonivelační stěrka min.pevnosti 20 MPa, tloušťky do 3 mm</t>
  </si>
  <si>
    <t>193</t>
  </si>
  <si>
    <t>771474112</t>
  </si>
  <si>
    <t>Montáž soklů z dlaždic keramických rovných flexibilní lepidlo v do 90 mm</t>
  </si>
  <si>
    <t>-202438297</t>
  </si>
  <si>
    <t>Montáž soklů z dlaždic keramických lepených flexibilním lepidlem rovných, výšky přes 65 do 90 mm</t>
  </si>
  <si>
    <t>194</t>
  </si>
  <si>
    <t>LSS.TAA35078</t>
  </si>
  <si>
    <t>dlaždice , 298x298x9mm</t>
  </si>
  <si>
    <t>-1949854551</t>
  </si>
  <si>
    <t>dlaždice  , 298x298x9mm</t>
  </si>
  <si>
    <t>195</t>
  </si>
  <si>
    <t>771474113</t>
  </si>
  <si>
    <t>Montáž soklů z dlaždic keramických rovných flexibilní lepidlo v do 120 mm</t>
  </si>
  <si>
    <t>1852076416</t>
  </si>
  <si>
    <t>Montáž soklů z dlaždic keramických lepených flexibilním lepidlem rovných, výšky přes 90 do 120 mm</t>
  </si>
  <si>
    <t>196</t>
  </si>
  <si>
    <t>833765459</t>
  </si>
  <si>
    <t>197</t>
  </si>
  <si>
    <t>771574311</t>
  </si>
  <si>
    <t>Montáž podlah keramických hladkých lepených flexibilním rychletuhnoucím lepidlem do 9 ks/m2</t>
  </si>
  <si>
    <t>516889853</t>
  </si>
  <si>
    <t>Montáž podlah z dlaždic keramických lepených flexibilním rychletuhnoucím lepidlem maloformátových hladkých přes 6 do 9 ks/m2</t>
  </si>
  <si>
    <t>198</t>
  </si>
  <si>
    <t>LSS.TAA35065</t>
  </si>
  <si>
    <t>-73568539</t>
  </si>
  <si>
    <t>199</t>
  </si>
  <si>
    <t>771591270</t>
  </si>
  <si>
    <t xml:space="preserve">Spádová a vyrovnávací vrstva </t>
  </si>
  <si>
    <t>-1251043537</t>
  </si>
  <si>
    <t>Spádová a vyrovnávací vrstva</t>
  </si>
  <si>
    <t>Poznámka k položce:
pouze v místnostech 119 a 122 
skladba F/03</t>
  </si>
  <si>
    <t>200</t>
  </si>
  <si>
    <t>998771102</t>
  </si>
  <si>
    <t>Přesun hmot tonážní pro podlahy z dlaždic v objektech v do 12 m</t>
  </si>
  <si>
    <t>-1353024690</t>
  </si>
  <si>
    <t>Přesun hmot pro podlahy z dlaždic stanovený z hmotnosti přesunovaného materiálu vodorovná dopravní vzdálenost do 50 m v objektech výšky přes 6 do 12 m</t>
  </si>
  <si>
    <t>781</t>
  </si>
  <si>
    <t>Dokončovací práce - obklady</t>
  </si>
  <si>
    <t>201</t>
  </si>
  <si>
    <t>781121011</t>
  </si>
  <si>
    <t>Nátěr penetrační na stěnu</t>
  </si>
  <si>
    <t>1227681625</t>
  </si>
  <si>
    <t>Příprava podkladu před provedením obkladu nátěr penetrační na stěnu</t>
  </si>
  <si>
    <t>202</t>
  </si>
  <si>
    <t>781474111</t>
  </si>
  <si>
    <t>Montáž obkladů vnitřních keramických hladkých do 9 ks/m2 lepených flexibilním lepidlem</t>
  </si>
  <si>
    <t>2120157001</t>
  </si>
  <si>
    <t>Montáž obkladů vnitřních stěn z dlaždic keramických lepených flexibilním lepidlem maloformátových hladkých přes 6 do 9 ks/m2</t>
  </si>
  <si>
    <t>203</t>
  </si>
  <si>
    <t>2139453331</t>
  </si>
  <si>
    <t>204</t>
  </si>
  <si>
    <t>998781101</t>
  </si>
  <si>
    <t>Přesun hmot tonážní pro obklady keramické v objektech v do 6 m</t>
  </si>
  <si>
    <t>-855145022</t>
  </si>
  <si>
    <t>Přesun hmot pro obklady keramické  stanovený z hmotnosti přesunovaného materiálu vodorovná dopravní vzdálenost do 50 m v objektech výšky do 6 m</t>
  </si>
  <si>
    <t>783</t>
  </si>
  <si>
    <t>Dokončovací práce - nátěry</t>
  </si>
  <si>
    <t>205</t>
  </si>
  <si>
    <t>783334201</t>
  </si>
  <si>
    <t>Základní antikorozní jednonásobný epoxidový nátěr zámečnických konstrukcí</t>
  </si>
  <si>
    <t>2100387740</t>
  </si>
  <si>
    <t>Základní antikorozní nátěr zámečnických konstrukcí jednonásobný epoxidový</t>
  </si>
  <si>
    <t>206</t>
  </si>
  <si>
    <t>783943151</t>
  </si>
  <si>
    <t>Penetrační polyuretanový nátěr hladkých betonových podlah</t>
  </si>
  <si>
    <t>-1035506294</t>
  </si>
  <si>
    <t>Penetrační nátěr betonových podlah hladkých (z pohledového nebo gletovaného betonu, stěrky apod.) polyuretanový</t>
  </si>
  <si>
    <t>207</t>
  </si>
  <si>
    <t>783947161</t>
  </si>
  <si>
    <t>Krycí dvojnásobný polyuretanový vodou ředitelný nátěr betonové podlahy</t>
  </si>
  <si>
    <t>-233195783</t>
  </si>
  <si>
    <t>Krycí (uzavírací) nátěr betonových podlah dvojnásobný polyuretanový vodou ředitelný</t>
  </si>
  <si>
    <t>208</t>
  </si>
  <si>
    <t>783997151</t>
  </si>
  <si>
    <t>Příplatek k cenám krycího nátěru betonové podlahy za protiskluznou úpravu</t>
  </si>
  <si>
    <t>-2035592226</t>
  </si>
  <si>
    <t>Krycí (uzavírací) nátěr betonových podlah Příplatek k cenám za provedení protiskluzné vrstvy prosypem křemičitým pískem nebo skleněnými kuličkami</t>
  </si>
  <si>
    <t>784</t>
  </si>
  <si>
    <t>Dokončovací práce - malby a tapety</t>
  </si>
  <si>
    <t>209</t>
  </si>
  <si>
    <t>784181103</t>
  </si>
  <si>
    <t>Základní akrylátová jednonásobná bezbarvá penetrace podkladu v místnostech v přes 3,80 do 5,00 m</t>
  </si>
  <si>
    <t>1360554448</t>
  </si>
  <si>
    <t>Penetrace podkladu jednonásobná základní akrylátová bezbarvá v místnostech výšky přes 3,80 do 5,00 m</t>
  </si>
  <si>
    <t>210</t>
  </si>
  <si>
    <t>784211103</t>
  </si>
  <si>
    <t>Dvojnásobné bílé malby ze směsí za mokra výborně oděruvzdorných v místnostech v přes 3,80 do 5,00 m</t>
  </si>
  <si>
    <t>-512466095</t>
  </si>
  <si>
    <t>Malby z malířských směsí oděruvzdorných za mokra dvojnásobné, bílé za mokra oděruvzdorné výborně v místnostech výšky přes 3,80 do 5,00 m</t>
  </si>
  <si>
    <t>786</t>
  </si>
  <si>
    <t>Dokončovací práce - čalounické úpravy</t>
  </si>
  <si>
    <t>211</t>
  </si>
  <si>
    <t>786623011</t>
  </si>
  <si>
    <t>Montáž venkovní žaluzie do okenního nebo dveřního otvoru na rám nebo do žaluziové schránky ovládané motorem pl do 4 m2</t>
  </si>
  <si>
    <t>1900135032</t>
  </si>
  <si>
    <t>Montáž venkovních žaluzií do okenního nebo dveřního otvoru ovládaných motorem, upevněných na rám nebo do žaluziově schránky, plochy do 4 m2</t>
  </si>
  <si>
    <t xml:space="preserve">Poznámka k položce:
VENKOVNÍ PŘEDOKENNÍ ŽALUZIE
LAMELY VE TVARU PÍSMENE S
ELEKTRICKY OVLÁDANÉ DÁLKOVÝM OVLADAČEM
BOX A VODÍCÍ LIŠTY POD OMÍTKOU
MATERIÁL: HLINÍK
BARVA: BÍLÁ - RAL 9010
</t>
  </si>
  <si>
    <t>212</t>
  </si>
  <si>
    <t>55342526</t>
  </si>
  <si>
    <t>žaluzie Z-90 ovládaná základním motorem včetně příslušenství plochy do 2,5m2</t>
  </si>
  <si>
    <t>1693134396</t>
  </si>
  <si>
    <t>Poznámka k položce:
příslušenství = horní Al profil včetně držáků, spodní Al profil, vodící Al profil včetně držáků</t>
  </si>
  <si>
    <t>213</t>
  </si>
  <si>
    <t>55342529</t>
  </si>
  <si>
    <t>žaluzie Z-90 ovládaná základním motorem včetně příslušenství plochy do 4,0m2</t>
  </si>
  <si>
    <t>155057724</t>
  </si>
  <si>
    <t>789</t>
  </si>
  <si>
    <t>Povrchové úpravy ocelových konstrukcí a technologických zařízení</t>
  </si>
  <si>
    <t>214</t>
  </si>
  <si>
    <t>789121240</t>
  </si>
  <si>
    <t>Odmaštění ocelových konstrukcí třídy I</t>
  </si>
  <si>
    <t>580510807</t>
  </si>
  <si>
    <t>Úpravy povrchů pod nátěry ocelových konstrukcí třídy I očištění odmaštěním</t>
  </si>
  <si>
    <t>215</t>
  </si>
  <si>
    <t>789121250</t>
  </si>
  <si>
    <t>Čištění otryskáním ocelových konstrukcí třídy I</t>
  </si>
  <si>
    <t>1063008469</t>
  </si>
  <si>
    <t>Úpravy povrchů pod nátěry ocelových konstrukcí třídy I očištění otryskáním</t>
  </si>
  <si>
    <t>216</t>
  </si>
  <si>
    <t>789326431</t>
  </si>
  <si>
    <t>Protipožární jednosložkový vodou ředitelný nátěr ocelových konstrukcí třídy II tl do 200 μm</t>
  </si>
  <si>
    <t>-1916904505</t>
  </si>
  <si>
    <t>Protipožární zpěňující nátěr ocelových konstrukcí třídy II jednosložkový vodou ředitelný, funkční tloušťky do 200 μm</t>
  </si>
  <si>
    <t>03 -  VRN</t>
  </si>
  <si>
    <t xml:space="preserve">    9 - Ostatní konstrukce a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</si>
  <si>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</si>
  <si>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</si>
  <si>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</si>
  <si>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</si>
  <si>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</si>
  <si>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</si>
  <si>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Ostatní konstrukce a práce</t>
  </si>
  <si>
    <t>953943212</t>
  </si>
  <si>
    <t>Osazování  hasicích  přístrojů</t>
  </si>
  <si>
    <t>-128762720</t>
  </si>
  <si>
    <t>44932110</t>
  </si>
  <si>
    <t>přístroj hasicí ruční práškový PG 1 LE</t>
  </si>
  <si>
    <t>-2101373910</t>
  </si>
  <si>
    <t>Poznámka k položce:
Počet ks dle PD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</si>
  <si>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</si>
  <si>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</si>
  <si>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</si>
  <si>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</si>
  <si>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</si>
  <si>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</t>
  </si>
  <si>
    <t>KPL</t>
  </si>
  <si>
    <t>1024</t>
  </si>
  <si>
    <t>1651734077</t>
  </si>
  <si>
    <t xml:space="preserve">Poznámka k položce:
Kontrola a měření únosnosti základové spáry </t>
  </si>
  <si>
    <t>011514000</t>
  </si>
  <si>
    <t>Stavebně-statický průzkum</t>
  </si>
  <si>
    <t>-2084431550</t>
  </si>
  <si>
    <t xml:space="preserve">Poznámka k položce:
Kontrola a revize stávající ocelové konstrukce </t>
  </si>
  <si>
    <t>VRN3</t>
  </si>
  <si>
    <t>Zařízení staveniště</t>
  </si>
  <si>
    <t>030001000</t>
  </si>
  <si>
    <t>-621164966</t>
  </si>
  <si>
    <t>Poznámka k položce:
zahrnuje náklady na spotřebované energie</t>
  </si>
  <si>
    <t>032803000</t>
  </si>
  <si>
    <t>Ostatní vybavení staveniště, WC</t>
  </si>
  <si>
    <t>1781751987</t>
  </si>
  <si>
    <t>034103000</t>
  </si>
  <si>
    <t>Oplocení staveniště</t>
  </si>
  <si>
    <t>1286631749</t>
  </si>
  <si>
    <t>034503000</t>
  </si>
  <si>
    <t>Informační tabule na staveništi</t>
  </si>
  <si>
    <t>-585543027</t>
  </si>
  <si>
    <t>039103000</t>
  </si>
  <si>
    <t>Rozebrání, bourání a odvoz zařízení staveniště</t>
  </si>
  <si>
    <t>-1398922281</t>
  </si>
  <si>
    <t>VRN4</t>
  </si>
  <si>
    <t>Inženýrská činnost</t>
  </si>
  <si>
    <t>043103000</t>
  </si>
  <si>
    <t>Zkoušky  a měření</t>
  </si>
  <si>
    <t>-1662071179</t>
  </si>
  <si>
    <t xml:space="preserve">Poznámka k položce:
Kontrola stávajících spojů a stavu ocelové konstrukce skeletu haly, statické ověření únosnosti </t>
  </si>
  <si>
    <t>043134000</t>
  </si>
  <si>
    <t>Zkoušky zatěžovací</t>
  </si>
  <si>
    <t>-1697890208</t>
  </si>
  <si>
    <t xml:space="preserve">Poznámka k položce:
Provedení výtažných zkoušek pro volbu vhodného kotevního systému a ověření únosnosti stávajícícho střešního pláště. Vypracování protokolu zkoušky </t>
  </si>
  <si>
    <t>VRN6</t>
  </si>
  <si>
    <t>Územní vlivy</t>
  </si>
  <si>
    <t>065002000</t>
  </si>
  <si>
    <t>Mimostaveništní doprava materiálů</t>
  </si>
  <si>
    <t>-398778944</t>
  </si>
  <si>
    <t>VRN9</t>
  </si>
  <si>
    <t>Ostatní náklady</t>
  </si>
  <si>
    <t>091003010</t>
  </si>
  <si>
    <t xml:space="preserve">Označovací tabulky, piktogramy </t>
  </si>
  <si>
    <t>…</t>
  </si>
  <si>
    <t>1883701824</t>
  </si>
  <si>
    <t>Poznámka k položce:
Specifikace tabulek dle PD. Upřesnění ceny dle dodavatele produktů</t>
  </si>
  <si>
    <t>04 - Zpevnění plochy</t>
  </si>
  <si>
    <t xml:space="preserve">    5 - Komunikace pozemní</t>
  </si>
  <si>
    <t>113107223</t>
  </si>
  <si>
    <t>Odstranění podkladu z kameniva drceného tl 300 mm strojně pl přes 200 m2</t>
  </si>
  <si>
    <t>704408575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</si>
  <si>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</si>
  <si>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113151111</t>
  </si>
  <si>
    <t>Rozebrání zpevněných ploch ze silničních dílců</t>
  </si>
  <si>
    <t>-331530473</t>
  </si>
  <si>
    <t>Rozebírání zpevněných ploch  s přemístěním na skládku na vzdálenost do 20 m nebo s naložením na dopravní prostředek ze silničních panelů</t>
  </si>
  <si>
    <t xml:space="preserve">Poznámka k položce:
odstranění panelových ploch podél objektu </t>
  </si>
  <si>
    <t>122251104</t>
  </si>
  <si>
    <t>Odkopávky a prokopávky nezapažené v hornině třídy těžitelnosti I, skupiny 3 objem do 500 m3 strojně</t>
  </si>
  <si>
    <t>1741243010</t>
  </si>
  <si>
    <t>Odkopávky a prokopávky nezapažené strojně v hornině třídy těžitelnosti I skupiny 3 přes 100 do 500 m3</t>
  </si>
  <si>
    <t>Poznámka k položce:
příprava plochy pro provedení nového krytu
po odstranění ŠD krytu v tl. do 200 mm</t>
  </si>
  <si>
    <t>212751106</t>
  </si>
  <si>
    <t>Trativod z drenážních trubek flexibilních PVC-U SN 4 perforace 360° včetně lože otevřený výkop DN 160 pro meliorace</t>
  </si>
  <si>
    <t>-711601283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</si>
  <si>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</si>
  <si>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Poznámka k položce:
Podélná drenáž pr. 150 mm, zaústění do vsaku</t>
  </si>
  <si>
    <t>Komunikace pozemní</t>
  </si>
  <si>
    <t>561011111</t>
  </si>
  <si>
    <t>Zřízení podkladu ze zeminy upravené vápnem, cementem, směsnými pojivy tl 120 mm plochy do 1000 m2</t>
  </si>
  <si>
    <t>-245517441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</si>
  <si>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do 150 mm</t>
  </si>
  <si>
    <t>58521113</t>
  </si>
  <si>
    <t>cement portlandský CEM I 52,5MPa</t>
  </si>
  <si>
    <t>184130149</t>
  </si>
  <si>
    <t>564762111</t>
  </si>
  <si>
    <t>Podklad z vibrovaného štěrku VŠ tl 200 mm</t>
  </si>
  <si>
    <t>-55603855</t>
  </si>
  <si>
    <t>Podklad nebo kryt z vibrovaného štěrku VŠ  s rozprostřením, vlhčením a zhutněním, po zhutnění tl. 200 mm</t>
  </si>
  <si>
    <t>573111114</t>
  </si>
  <si>
    <t>Postřik živičný infiltrační s posypem z asfaltu množství 2 kg/m2</t>
  </si>
  <si>
    <t>1320058269</t>
  </si>
  <si>
    <t>Postřik infiltrační PI z asfaltu silničního s posypem kamenivem, v množství 2,00 kg/m2</t>
  </si>
  <si>
    <t>573231108</t>
  </si>
  <si>
    <t>Postřik živičný spojovací ze silniční emulze v množství 0,50 kg/m2</t>
  </si>
  <si>
    <t>1750256940</t>
  </si>
  <si>
    <t>Postřik spojovací PS bez posypu kamenivem ze silniční emulze, v množství 0,50 kg/m2</t>
  </si>
  <si>
    <t>577134111</t>
  </si>
  <si>
    <t>Asfaltový beton vrstva obrusná ACO 11 (ABS) tř. I tl 40 mm š do 3 m z nemodifikovaného asfaltu</t>
  </si>
  <si>
    <t>1045063210</t>
  </si>
  <si>
    <t>Asfaltový beton vrstva obrusná ACO 11 (ABS)  s rozprostřením a se zhutněním z nemodifikovaného asfaltu v pruhu šířky do 3 m tř. I, po zhutnění tl. 40 mm</t>
  </si>
  <si>
    <t>577155012</t>
  </si>
  <si>
    <t>Asfaltový beton vrstva ložní ACP 16+ (ABH) tl 60 mm š do 3 m z nemodifikovaného asfaltu</t>
  </si>
  <si>
    <t>1879481202</t>
  </si>
  <si>
    <t>Asfaltový beton vrstva ložní ACP+ 16 (ABH)  s rozprostřením a zhutněním z nemodifikovaného asfaltu v pruhu šířky do 3 m, po zhutnění tl. 60 mm</t>
  </si>
  <si>
    <t>919121111</t>
  </si>
  <si>
    <t>Těsnění spár zálivkou za studena pro komůrky š 10 mm hl 20 mm s těsnicím profilem</t>
  </si>
  <si>
    <t>-552049018</t>
  </si>
  <si>
    <t>Utěsnění dilatačních spár zálivkou za studena  v cementobetonovém nebo živičném krytu včetně adhezního nátěru s těsnicím profilem pod zálivkou, pro komůrky šířky 10 mm, hloubky 20 mm</t>
  </si>
  <si>
    <t>935923208</t>
  </si>
  <si>
    <t>Osazení  odvodňovacího žlabu betonového nebo polymerbetonového s krycím roštem šířky přes 200 mm</t>
  </si>
  <si>
    <t>-1119072980</t>
  </si>
  <si>
    <t>Osazení odvodňovacího žlabu s krycím roštem vpusti pro žlab šířky přes 200 mm</t>
  </si>
  <si>
    <t>Poznámka k položce:
Osazení žlabu do lože z betonu c 30/37XD1</t>
  </si>
  <si>
    <t>59228434</t>
  </si>
  <si>
    <t>žlab  betonový s roštem 300x300, únosnost 40t</t>
  </si>
  <si>
    <t>388288510</t>
  </si>
  <si>
    <t xml:space="preserve">žlab  betonový s roštem 300x300 dl. 1,0 </t>
  </si>
  <si>
    <t>Poznámka k položce:
Žlab betonový odvodňovací  s litinovou mříží, 
únosnost 40t</t>
  </si>
  <si>
    <t>997002511</t>
  </si>
  <si>
    <t xml:space="preserve">Vodorovné přemístění suti a vybouraných hmot bez naložení ale se složením </t>
  </si>
  <si>
    <t>234120408</t>
  </si>
  <si>
    <t xml:space="preserve">Vodorovné přemístění suti a vybouraných hmot  bez naložení, se složením </t>
  </si>
  <si>
    <t>997221071</t>
  </si>
  <si>
    <t xml:space="preserve">Vodorovná doprava vybouraných hmot </t>
  </si>
  <si>
    <t>-1619643794</t>
  </si>
  <si>
    <t xml:space="preserve">Vodorovná doprava vybouraných hmot  </t>
  </si>
  <si>
    <t>997221655</t>
  </si>
  <si>
    <t>-207598195</t>
  </si>
  <si>
    <t>998225111</t>
  </si>
  <si>
    <t>Přesun hmot pro pozemní komunikace s krytem z kamene, monolitickým betonovým nebo živičným</t>
  </si>
  <si>
    <t>-980662411</t>
  </si>
  <si>
    <t>Přesun hmot pro komunikace s krytem z kameniva, monolitickým betonovým nebo živičným  dopravní vzdálenost do 200 m jakékoliv délky objektu</t>
  </si>
  <si>
    <t>05a - Silnoproudé instalace</t>
  </si>
  <si>
    <t>D1 - SILNOPROUDÁ INSTALACE</t>
  </si>
  <si>
    <t xml:space="preserve">    D2 - Svítidla</t>
  </si>
  <si>
    <t xml:space="preserve">    D3 - Silnoproudá instalace</t>
  </si>
  <si>
    <t xml:space="preserve">    D4 - Kabely</t>
  </si>
  <si>
    <t xml:space="preserve">    D5 - Elektroinstalační nosný a úložný materiál</t>
  </si>
  <si>
    <t xml:space="preserve">    D6 - Rozváděče</t>
  </si>
  <si>
    <t xml:space="preserve">    D7 - Hromosvod a uzemnění</t>
  </si>
  <si>
    <t xml:space="preserve">    D8 - Ostatní náklady</t>
  </si>
  <si>
    <t xml:space="preserve">    741 - Elektroinstalace - silnoproud</t>
  </si>
  <si>
    <t>D1</t>
  </si>
  <si>
    <t>SILNOPROUDÁ INSTALACE</t>
  </si>
  <si>
    <t>D2</t>
  </si>
  <si>
    <t>Svítidla</t>
  </si>
  <si>
    <t>A</t>
  </si>
  <si>
    <t>ZÁVĚSNÉ LED SVÍTIDLO, 7700 lm, IP65</t>
  </si>
  <si>
    <t>ks</t>
  </si>
  <si>
    <t>AS</t>
  </si>
  <si>
    <t>PŘISAZENÉ LED SVÍTIDLO, 6200 lm, IP20, 4000K</t>
  </si>
  <si>
    <t>B</t>
  </si>
  <si>
    <t>VESTAVNÉ LED SVÍTIDLO DO RASTRU, 3600 lm, 4000K, IP20</t>
  </si>
  <si>
    <t>B2</t>
  </si>
  <si>
    <t>VESTAVNÉ LED SVÍTIDLO DO RASTRU, 4200 lm, 4000 K, IP65</t>
  </si>
  <si>
    <t>B3</t>
  </si>
  <si>
    <t>VESTAVNÉ LED SVÍTIDLO DO RASTRU, 5400 lm, 4000 K, IP65</t>
  </si>
  <si>
    <t>C</t>
  </si>
  <si>
    <t>VESTAVNÉ BODOVÉ LED SVÍTIDLO, 2375 lm, IP44, 4000K</t>
  </si>
  <si>
    <t>EXTERIÉROVÉ LED SVÍTIDLO, 7700 lm, IP65, 4000K</t>
  </si>
  <si>
    <t>Pol1</t>
  </si>
  <si>
    <t>Drobný a montážní materiál, kotevní materiál pro světelná tělesa, světelné zdroje, recyklační poplatek, revize a měření</t>
  </si>
  <si>
    <t>Pol2</t>
  </si>
  <si>
    <t>Montáž svítidel komplet</t>
  </si>
  <si>
    <t>D3</t>
  </si>
  <si>
    <t>Silnoproudá instalace</t>
  </si>
  <si>
    <t>Pol3</t>
  </si>
  <si>
    <t>Zásuvka jednonásobná zapuštěná 230V/16A, 50Hz,IP20, barva bílá - komplet</t>
  </si>
  <si>
    <t>Pol4</t>
  </si>
  <si>
    <t>Zásuvka jednonásobná přisazená 230V/16A, 50Hz,IP54</t>
  </si>
  <si>
    <t>Pol5</t>
  </si>
  <si>
    <t>Zásuvka dvojnásobná zapuštěná 230V/16A, 50Hz,IP20, barva bílá - komplet</t>
  </si>
  <si>
    <t>Pol6</t>
  </si>
  <si>
    <t>Zásuvka dvojnásobná zapuštěná 230V/16A, 50Hz,IP20, s přepěťovou ochranou tř.III, barva bílá - komplet</t>
  </si>
  <si>
    <t>Pol7</t>
  </si>
  <si>
    <t>Zásuvka třífázová, pětipólová nástěnná400V/16A, 50Hz,IP54, barva bílá - komplet</t>
  </si>
  <si>
    <t>Pol8</t>
  </si>
  <si>
    <t xml:space="preserve">Zásuvkový podlahový box vhodný pro montáž do betonové mazaniny, 9-ti modulová montážní vana, výzbroj"              1x přepěťová ochrana III.třídy (D)                                                  4x zásuvka 16A/230V                                     </t>
  </si>
  <si>
    <t>Zásuvkový podlahový box vhodný pro montáž do betonové mazaniny, 9-ti modulová montážní vana, výzbroj"              1x přepěťová ochrana III.třídy (D)                                                  4x zásuvka 16A/230V                                                                              2x datový port RJ45 cat.6</t>
  </si>
  <si>
    <t>Pol9</t>
  </si>
  <si>
    <t>Zásuvková rozvodnice nástěnná s vlastním rozjištěním a proudovým chráničem: výzbroj 4x zásuvka 230V/16A, 2x zásuvka 400V/16A</t>
  </si>
  <si>
    <t>Pol10</t>
  </si>
  <si>
    <t>Jednopólový vypínač 230V, 50Hz, 10A IP20, řaz1, barva bílá - komplet</t>
  </si>
  <si>
    <t>Pol11</t>
  </si>
  <si>
    <t>Jednopólový vypínač 230V, 50Hz, 10A IP44, řaz1, barva bílá - komplet</t>
  </si>
  <si>
    <t>Pol12</t>
  </si>
  <si>
    <t>Sériový přepínač zapuštěný 230V, 50Hz, 10A IP20, řaz5, barva bílá - komplet</t>
  </si>
  <si>
    <t>Pol13</t>
  </si>
  <si>
    <t>Sériový přepínač přisazený 230V, 50Hz, 10A IP44, řaz5, barva bílá - komplet</t>
  </si>
  <si>
    <t>Pol14</t>
  </si>
  <si>
    <t>Střídavý přepínač zapuštěný 230V, 50Hz, 10A IP20, řaz6, barva bílá - komplet</t>
  </si>
  <si>
    <t>Pol15</t>
  </si>
  <si>
    <t>Tlačítkový ovladač zapuštěný 230V, 50Hz, 10A IP20, řaz1/0, barva bílá - komplet</t>
  </si>
  <si>
    <t>Pol16</t>
  </si>
  <si>
    <t>Tlačítkový ovladač přisazený 230V, 50Hz, 10A IP44, řaz1/0, barva bílá - komplet</t>
  </si>
  <si>
    <t>Pol17</t>
  </si>
  <si>
    <t>Žaluziový ovladač zapuštěný 230V, 50Hz, 10A IP20, barva bílá - komplet</t>
  </si>
  <si>
    <t>TS</t>
  </si>
  <si>
    <t>Tlačítko nouzového zastavení TOTAL STOP, IP67 zajištěný proti manipulaci dle ČSN EN 408, základna krytu černá RAL 9005, vrchní část krytu žlutá RAL 1004,hřibovité, viditelně označeno štítkem</t>
  </si>
  <si>
    <t>Pol18</t>
  </si>
  <si>
    <t>Drobný a montážní materiál, kotevní materiál, revize a měření</t>
  </si>
  <si>
    <t>Pol19</t>
  </si>
  <si>
    <t>Montáž komplet</t>
  </si>
  <si>
    <t>D4</t>
  </si>
  <si>
    <t>Kabely</t>
  </si>
  <si>
    <t>Pol20</t>
  </si>
  <si>
    <t>Kabel CYKY(O) 2x1,5 včetně ukončení</t>
  </si>
  <si>
    <t>Pol21</t>
  </si>
  <si>
    <t>Kabel CYKY(O) 3x1,5 včetně ukončení</t>
  </si>
  <si>
    <t>Pol22</t>
  </si>
  <si>
    <t>Kabel CYKY(J) 3x1,5 včetně ukončení</t>
  </si>
  <si>
    <t>Pol23</t>
  </si>
  <si>
    <t>Kabel CYKY(J) 3x2,5 včetně ukončení</t>
  </si>
  <si>
    <t>Pol24</t>
  </si>
  <si>
    <t>Kabel CYKY(J) 5x1,5 včetně ukončení</t>
  </si>
  <si>
    <t>Pol25</t>
  </si>
  <si>
    <t>Kabel CYKY(J) 5x2,5 včetně ukončení</t>
  </si>
  <si>
    <t>Pol26</t>
  </si>
  <si>
    <t>Kabel CYKY(J) 5x6 včetně ukončení</t>
  </si>
  <si>
    <t>Pol27</t>
  </si>
  <si>
    <t>Kabel CYKY(J) 7x1,5 včetně ukončení</t>
  </si>
  <si>
    <t>Pol28</t>
  </si>
  <si>
    <t>Kabel 1-CYKY(J) 4x70 včetně ukončení</t>
  </si>
  <si>
    <t>Pol29</t>
  </si>
  <si>
    <t>Kabel CXKH-V(J) 3x1,5 B2cas1d0 včetně ukončení</t>
  </si>
  <si>
    <t>Pol30</t>
  </si>
  <si>
    <t>Vodič CYA 4</t>
  </si>
  <si>
    <t>Pol31</t>
  </si>
  <si>
    <t>Vodič CYA 10</t>
  </si>
  <si>
    <t>Pol32</t>
  </si>
  <si>
    <t>Vodič CYA 25</t>
  </si>
  <si>
    <t>Pol33</t>
  </si>
  <si>
    <t>Drobný a montážní materiál, kotevní materiál, ukončení kabelů, revize a měření</t>
  </si>
  <si>
    <t>Pol34</t>
  </si>
  <si>
    <t>D5</t>
  </si>
  <si>
    <t>Elektroinstalační nosný a úložný materiál</t>
  </si>
  <si>
    <t>Pol35</t>
  </si>
  <si>
    <t>Kabelový oceloplechový perforovaný žlab s dělící přepážkou, galvanický pozink, 100/60 (šxv), včetně příslušenství tvarových dílů, propojek, spojovacího materiálu, kotvícího materiálu (závěsů a nosníků), uchycení kabelů dle normového systému</t>
  </si>
  <si>
    <t>Pol36</t>
  </si>
  <si>
    <t>Kabelový oceloplechový perforovaný žlab s dělící přepážkou, galvanický pozink, 400/60 (šxv), včetně příslušenství tvarových dílů, propojek, spojovacího materiálu, kotvícího materiálu (závěsů a nosníků), uchycení kabelů dle normového systému</t>
  </si>
  <si>
    <t>Pol37</t>
  </si>
  <si>
    <t>Kabelový stoupací žebřík 200/35 (šxv), galvanický pozink, včetně příslušenství tvarových dílů, propojek, spojovacího materiálu, kotvícího materiálu (závěsů a nosníků), uchycení kabelů dle normového systému</t>
  </si>
  <si>
    <t>Pol38</t>
  </si>
  <si>
    <t>Chránička plastová ohebná pr. 23</t>
  </si>
  <si>
    <t>92</t>
  </si>
  <si>
    <t>Pol39</t>
  </si>
  <si>
    <t>Chránička plastová tuhá, bezhalogenová pr. 23 včetně tvarových dílů a příchytek na betonovou stěnu</t>
  </si>
  <si>
    <t>Pol40</t>
  </si>
  <si>
    <t>Instalační krabice se svorkovnicí a víkem KU68-1902</t>
  </si>
  <si>
    <t>Pol41</t>
  </si>
  <si>
    <t>Instalační krabice přístrojové KP68/2</t>
  </si>
  <si>
    <t>Pol42</t>
  </si>
  <si>
    <t>Nástřešák s keramickými izolátory</t>
  </si>
  <si>
    <t>Pol43</t>
  </si>
  <si>
    <t>Pol44</t>
  </si>
  <si>
    <t>D6</t>
  </si>
  <si>
    <t>Rozváděče</t>
  </si>
  <si>
    <t>Pol45</t>
  </si>
  <si>
    <t>Pojistková přípojková skříň určená pro montáž do zděné niky s 1 sadou pojistkových spodků, In-400A, maximální průřez připojovaného kabelu 240mm2, IP43, včetně 3x nožovéh pojistky In-125AgG</t>
  </si>
  <si>
    <t>RH</t>
  </si>
  <si>
    <t>Oceloplechový skříňový rozváděč  s dveřmi se 4-bodovým rozvorovým mechanismem s výklopnou klikou o rozměrech 590x2025x250 (šxhxv), barva RAL 7035 , krytí: IP30, přívod a vývody horem, včetně prodrátování, označení, průvodní dokumentace, přístrojové náplně</t>
  </si>
  <si>
    <t>Oceloplechový skříňový rozváděč  s dveřmi se 4-bodovým rozvorovým mechanismem s výklopnou klikou o rozměrech 590x2025x250 (šxhxv), barva RAL 7035 , krytí: IP30, přívod a vývody horem, včetně prodrátování, označení, průvodní dokumentace, přístrojové náplně a kompletního zapojení, provedení dle výkresové dokumentace v.č. b06</t>
  </si>
  <si>
    <t>Pol46</t>
  </si>
  <si>
    <t>Drobný a montážní materiál, revize a měření</t>
  </si>
  <si>
    <t>Pol47</t>
  </si>
  <si>
    <t>Montáž rozváděčů komplet</t>
  </si>
  <si>
    <t>D7</t>
  </si>
  <si>
    <t>Hromosvod a uzemnění</t>
  </si>
  <si>
    <t>Pol48</t>
  </si>
  <si>
    <t>Hlavní ochranná ekvipotenciální přípojnice HOP (2x přípojnice potenciálového vyrovnání) - v elektroinstalační krabici KT250L</t>
  </si>
  <si>
    <t>Pol49</t>
  </si>
  <si>
    <t>Hromosvodový drát AlMgSi  ø8</t>
  </si>
  <si>
    <t>Pol50</t>
  </si>
  <si>
    <t>Zemnící drát FeZn  ø10</t>
  </si>
  <si>
    <t>Pol51</t>
  </si>
  <si>
    <t>Zemnící pásek FeZn 30/4 mm</t>
  </si>
  <si>
    <t>Pol52</t>
  </si>
  <si>
    <t>Zkušební svorka Sza</t>
  </si>
  <si>
    <t>Pol53</t>
  </si>
  <si>
    <t>Lemová svorka pro připojení okapového žlabu Soa dvoušroubová</t>
  </si>
  <si>
    <t>Pol54</t>
  </si>
  <si>
    <t>Hromosvodová  křížová svorka drát/drát SK</t>
  </si>
  <si>
    <t>Pol55</t>
  </si>
  <si>
    <t>Hromosvodová  křížová svorka drát/pásek SK</t>
  </si>
  <si>
    <t>Pol56</t>
  </si>
  <si>
    <t>Hromosvodová  svorka univerzální  Sua</t>
  </si>
  <si>
    <t>Pol57</t>
  </si>
  <si>
    <t>Hromosvodová  střešní podpěra na plochou střechu pro drát  ø8 PV 21 c</t>
  </si>
  <si>
    <t>Pol58</t>
  </si>
  <si>
    <t>Hromosvodová  podpěra do zdiva PV 1a-30 pro drát  ø8</t>
  </si>
  <si>
    <t>Pol59</t>
  </si>
  <si>
    <t>Orientační štítek OŠ</t>
  </si>
  <si>
    <t>Pol60</t>
  </si>
  <si>
    <t>Ochranný úhelník hromosvodu</t>
  </si>
  <si>
    <t>Pol61</t>
  </si>
  <si>
    <t>Držák ochranného úhelníku hromosvodu</t>
  </si>
  <si>
    <t>Pol62</t>
  </si>
  <si>
    <t>Ochranný z/žl nátěr</t>
  </si>
  <si>
    <t>Pol63</t>
  </si>
  <si>
    <t>Drobný a montážní materiál, ochranné nátěry, revize a měření</t>
  </si>
  <si>
    <t>Pol64</t>
  </si>
  <si>
    <t>D8</t>
  </si>
  <si>
    <t>Pol65</t>
  </si>
  <si>
    <t>Demontáž stávající elektroinstalace komplet</t>
  </si>
  <si>
    <t>Pol66</t>
  </si>
  <si>
    <t>Úprava stávajícího přívodního kabelu</t>
  </si>
  <si>
    <t>Pol67</t>
  </si>
  <si>
    <t>Přenosné lešení</t>
  </si>
  <si>
    <t>Pol68</t>
  </si>
  <si>
    <t>Požární ucpávky</t>
  </si>
  <si>
    <t>Pol69</t>
  </si>
  <si>
    <t>Stavební přípomoce</t>
  </si>
  <si>
    <t>Poznámka k položce:
Práce obsahují náklady spojené s průrazy zdivem a případné daší prostupy</t>
  </si>
  <si>
    <t>Pol70</t>
  </si>
  <si>
    <t>Zkoušky technologických zařízení pod napětím</t>
  </si>
  <si>
    <t>Pol71</t>
  </si>
  <si>
    <t>Uvedení do provozu</t>
  </si>
  <si>
    <t>Pol72</t>
  </si>
  <si>
    <t>Výchozí revize</t>
  </si>
  <si>
    <t>741</t>
  </si>
  <si>
    <t>Elektroinstalace - silnoproud</t>
  </si>
  <si>
    <t>741430003</t>
  </si>
  <si>
    <t>Montáž tyč jímací délky do 3 m na konstrukci ocelovou</t>
  </si>
  <si>
    <t>-280337924</t>
  </si>
  <si>
    <t>Montáž jímacích tyčí délky do 3 m, na konstrukci ocelovou</t>
  </si>
  <si>
    <t>35441127</t>
  </si>
  <si>
    <t>tyč jímací s kovaným hrotem 1000mm nerez</t>
  </si>
  <si>
    <t>1248553896</t>
  </si>
  <si>
    <t>05b - Slaboproudé instalace</t>
  </si>
  <si>
    <t>D1 - SLABOPROUDÁ INSTALACE</t>
  </si>
  <si>
    <t xml:space="preserve">    D2 - Interkom</t>
  </si>
  <si>
    <t xml:space="preserve">    D3 - Datové a televonní rozvody</t>
  </si>
  <si>
    <t xml:space="preserve">    D4 - Elektrický zabezpečovací systém EZS</t>
  </si>
  <si>
    <t xml:space="preserve">    D5 - Asistenční systém pro seniory a invalidy</t>
  </si>
  <si>
    <t xml:space="preserve">    D6 - Ostatní náklady</t>
  </si>
  <si>
    <t>SLABOPROUDÁ INSTALACE</t>
  </si>
  <si>
    <t>Interkom</t>
  </si>
  <si>
    <t>Pol74</t>
  </si>
  <si>
    <t>Audiosestava s elektrickým dveřním zámkem s možností rozšířaní až na 3 telefony obsahuje: venkovní panel a instalační krabici pod omítku, venkovní panel (130x128mm, instalační krabici S1 (115x114x45), 1x telefon, zdroj 12Vstř./1.5A na DIN, dveřní zámek MO</t>
  </si>
  <si>
    <t>Audiosestava s elektrickým dveřním zámkem s možností rozšířaní až na 3 telefony obsahuje: venkovní panel a instalační krabici pod omítku, venkovní panel (130x128mm, instalační krabici S1 (115x114x45), 1x telefon, zdroj 12Vstř./1.5A na DIN, dveřní zámek MOD 450NS-12Vstř., včetně kompletního příslušenství</t>
  </si>
  <si>
    <t>Pol75</t>
  </si>
  <si>
    <t>Drobný montážní materiál</t>
  </si>
  <si>
    <t>Pol76</t>
  </si>
  <si>
    <t>Montáž a oživení systému DDS komplet</t>
  </si>
  <si>
    <t>Datové a televonní rozvody</t>
  </si>
  <si>
    <t>DR</t>
  </si>
  <si>
    <t>19" STOJANOVÝ DATOVÝ ROZVADĚČ 18Ux600x600 - 2 páry posuvných 19" lišt L, povrchová úprava je provedena práškovou technologií dle vzorníku barev RAL - barevné provedení tmavě šedá (RAL 7035), horní, spodní a zadní průchody pro kabeláž, přední skleněné dveř</t>
  </si>
  <si>
    <t>19" STOJANOVÝ DATOVÝ ROZVADĚČ 18Ux600x600 - 2 páry posuvných 19" lišt L, povrchová úprava je provedena práškovou technologií dle vzorníku barev RAL - barevné provedení tmavě šedá (RAL 7035), horní, spodní a zadní průchody pro kabeláž, přední skleněné dveře s pákovým jednobodovým zámkem, výměnnnou DIN vložkou, univerzální klíč 333, zadní plechový panel s kabelovým vstupem pro vstup kabelů, univerzální klíč</t>
  </si>
  <si>
    <t>Pol77</t>
  </si>
  <si>
    <t xml:space="preserve">Výzbroj datového rozváděče DR1:                                                             - 1x optická vana 24xSC                                                                                           - 2x 24-Port Gigabit  Switch SFP+/QoS            </t>
  </si>
  <si>
    <t>Výzbroj datového rozváděče DR1:                                                             - 1x optická vana 24xSC                                                                                           - 2x 24-Port Gigabit  Switch SFP+/QoS                                         - 2x patch panel - metalický 24p, UTP, Cat. 6                                     - 2x vyvazovací panel 1U                                                                        - 1x držák svorkovnic LSA + 1x svorkovnice LSA10 + 1x zemnící svorkovnice + 1x držák bleskojistek                                            - 1x bleskojiska                                                                                             - 1x napájecí panel 2U Conteg                                                              - 1x UTE, přepěťová ochrana, vypínač                                                    - 1x horizontální ventilační jednotkas,2x ventilátor, 220V/30W, termostat, 2U                                                                               - 55x patch kabel 2m UTP, Cat. 6                                                            - 5x Pigtail 50/125 SCpc MM OM2 1,5m SXPI-SC-PC-OM2-1,5M                                                                                                 - 1x  sada nivelačních nožiček nastavitelných pro stojanový rozváděč                                                         Upřesnění výzbroje viz. v.č.b07</t>
  </si>
  <si>
    <t>Pol78</t>
  </si>
  <si>
    <t>Datová dvouportová zásuvka zapuštěná Cat. 6,  2xRJ 45 - komplet, barva bílá</t>
  </si>
  <si>
    <t>Pol79</t>
  </si>
  <si>
    <t>Kabel kroucený nestínený čtyřpár UTP cat.6 LSOH</t>
  </si>
  <si>
    <t>Pol80</t>
  </si>
  <si>
    <t>Optický kabel SM 24x9/125</t>
  </si>
  <si>
    <t>Pol81</t>
  </si>
  <si>
    <t>Pol82</t>
  </si>
  <si>
    <t>Plastová chránička MONOFLEX 1416/1</t>
  </si>
  <si>
    <t>Pol83</t>
  </si>
  <si>
    <t>Měření a kontrola zapojení data zásuvek (portů)</t>
  </si>
  <si>
    <t>Pol84</t>
  </si>
  <si>
    <t>Ostatní instalační materiál - stahovací pásky, příchytky…</t>
  </si>
  <si>
    <t>Pol85</t>
  </si>
  <si>
    <t>Montáž a oživení systému komplet</t>
  </si>
  <si>
    <t>Elektrický zabezpečovací systém EZS</t>
  </si>
  <si>
    <t>Pol86</t>
  </si>
  <si>
    <t>Ústředna až 520 zón a 32 grup v krytu bez klávesnice s komunikátorem a zdrojem</t>
  </si>
  <si>
    <t>Pol87</t>
  </si>
  <si>
    <t>Akumulátor 12V / 18Ah se šroubovými svorkami M5 a životností až 3 roky</t>
  </si>
  <si>
    <t>Pol88</t>
  </si>
  <si>
    <t>TCP/IP komunikátor bez krytu, verze dle EN norem. ISOM protokol</t>
  </si>
  <si>
    <t>Pol89</t>
  </si>
  <si>
    <t>Systémový GSM modul v kovovém krytu pro posílání SMS a volání uživateli</t>
  </si>
  <si>
    <t>Pol90</t>
  </si>
  <si>
    <t>LCD klávesnice</t>
  </si>
  <si>
    <t>Pol91</t>
  </si>
  <si>
    <t>Koncentrátor v plastovém krytu pro 8 zón se 4 PGM výstupy</t>
  </si>
  <si>
    <t>Pol92</t>
  </si>
  <si>
    <t>Modul posilovacího zdroje 2,75A v krytu s vestavěným koncentrátorem</t>
  </si>
  <si>
    <t>Pol93</t>
  </si>
  <si>
    <t>PIR detektor s dosahem 12m, pohledem pod sebe a PLUG-IN konstrukcí</t>
  </si>
  <si>
    <t>Pol94</t>
  </si>
  <si>
    <t>MG kontakt čtyřdrátový s pracovní mezerou 25mm</t>
  </si>
  <si>
    <t>Pol95</t>
  </si>
  <si>
    <t>Výstupní modul GVM16P včetně 4ks reléového modulu GRM4</t>
  </si>
  <si>
    <t>Pol96</t>
  </si>
  <si>
    <t>Zálohovaná plastová siréna venkovní 110dB/1m s majákem a akumulátorem</t>
  </si>
  <si>
    <t>Poznámka k položce:
Kabel CYKY(J) 3x1.5</t>
  </si>
  <si>
    <t>Pol97</t>
  </si>
  <si>
    <t>Kabel FTP cat.6</t>
  </si>
  <si>
    <t>Pol98</t>
  </si>
  <si>
    <t>Kabel SYKFY 3x2x0.5</t>
  </si>
  <si>
    <t>Pol99</t>
  </si>
  <si>
    <t>Programování systému, odzkoušení a uvedení do provozu</t>
  </si>
  <si>
    <t>Pol100</t>
  </si>
  <si>
    <t>Drobný montážní materiál, montáž a zapojení</t>
  </si>
  <si>
    <t>Pol101</t>
  </si>
  <si>
    <t>Asistenční systém pro seniory a invalidy</t>
  </si>
  <si>
    <t>Pol102</t>
  </si>
  <si>
    <t>Napájecí zdroj pro asistenční systém</t>
  </si>
  <si>
    <t>Pol103</t>
  </si>
  <si>
    <t>Jednotka „koncentrátor“ asistenčního systému včetně zdroje                                                                                             - připojení až 4 systémových setů / WC -  výstupní relé</t>
  </si>
  <si>
    <t>Pol104</t>
  </si>
  <si>
    <t>Indikátor nad dveře pro asistenční systém</t>
  </si>
  <si>
    <t>Pol105</t>
  </si>
  <si>
    <t>Jednotka s táhlem pro asistenční systém</t>
  </si>
  <si>
    <t>Pol106</t>
  </si>
  <si>
    <t>Tlačítko zrušení poplachu pro asistenční</t>
  </si>
  <si>
    <t>Pol107</t>
  </si>
  <si>
    <t>Systémová kabeláž - 2- žilový kabel</t>
  </si>
  <si>
    <t>Pol108</t>
  </si>
  <si>
    <t>Pol109</t>
  </si>
  <si>
    <t>Drobný a montážní materiál</t>
  </si>
  <si>
    <t>Pol110</t>
  </si>
  <si>
    <t>Pol111</t>
  </si>
  <si>
    <t>Pol112</t>
  </si>
  <si>
    <t>Pol113</t>
  </si>
  <si>
    <t>Pol114</t>
  </si>
  <si>
    <t>Zkoušky technologických zařízení</t>
  </si>
  <si>
    <t>06 - Vytápění</t>
  </si>
  <si>
    <t>D1 - Technická místnost</t>
  </si>
  <si>
    <t xml:space="preserve">    D2 - Armatury</t>
  </si>
  <si>
    <t>D3 - Sálavé vytápění</t>
  </si>
  <si>
    <t>D4 - Otopné plochy</t>
  </si>
  <si>
    <t xml:space="preserve">    D5 - Potrubí topné vody</t>
  </si>
  <si>
    <t xml:space="preserve">    D6 - Tepelně izolační pouzdro z minerální vaty</t>
  </si>
  <si>
    <t xml:space="preserve">    D7 - Doplňkový materiál</t>
  </si>
  <si>
    <t xml:space="preserve">    D8 - Ostatní</t>
  </si>
  <si>
    <t>M - Práce a dodávky M</t>
  </si>
  <si>
    <t xml:space="preserve">    58-M - Revize vyhrazených technických zařízení</t>
  </si>
  <si>
    <t>Technická místnost</t>
  </si>
  <si>
    <t>Pol116</t>
  </si>
  <si>
    <t>Termohydraulický rozdělovač DN40</t>
  </si>
  <si>
    <t>Pol117</t>
  </si>
  <si>
    <t>Expanzní nádoba 35 l</t>
  </si>
  <si>
    <t>Pol118</t>
  </si>
  <si>
    <t>Rozdělovač a sběrač pro dvě čerpadlové skupiny DN25; včetně nosné konstrukce a izolace</t>
  </si>
  <si>
    <t>Pol119</t>
  </si>
  <si>
    <t>Čerpadlová skupina DN25 - míchaná;  modul obsahuje: přívodní a vratné potrubí, oběhové čerpadlo,  2 ks šroubení k čerpadlu, 3cestný směšovací ventil, servopohon 230 V, 2 ks teploměrů, 2 ks kulových uzávěrů, zpětný ventil a tepelnou izolaci</t>
  </si>
  <si>
    <t>Pol120</t>
  </si>
  <si>
    <t>Ekvitermní regulátor pro řízení čerpalové skupiny a venkovního čidla</t>
  </si>
  <si>
    <t>Armatury</t>
  </si>
  <si>
    <t>Pol121</t>
  </si>
  <si>
    <t>Kulový kohout DN25</t>
  </si>
  <si>
    <t>Pol122</t>
  </si>
  <si>
    <t>Kulový kohout DN32</t>
  </si>
  <si>
    <t>Pol123</t>
  </si>
  <si>
    <t>Kulový kohout DN40</t>
  </si>
  <si>
    <t>Pol124</t>
  </si>
  <si>
    <t>Filtr DN25</t>
  </si>
  <si>
    <t>Pol125</t>
  </si>
  <si>
    <t>Měřič tepla</t>
  </si>
  <si>
    <t>Pol126</t>
  </si>
  <si>
    <t>Vypouštěcí kohout DN15</t>
  </si>
  <si>
    <t>Pol127</t>
  </si>
  <si>
    <t>Připojovací armatura pro EN</t>
  </si>
  <si>
    <t>Pol128</t>
  </si>
  <si>
    <t>Automatický odvzdušňovací ventil DN15</t>
  </si>
  <si>
    <t>Sálavé vytápění</t>
  </si>
  <si>
    <t>Pol129</t>
  </si>
  <si>
    <t>Sálavý panel 6000/600</t>
  </si>
  <si>
    <t>Pol130</t>
  </si>
  <si>
    <t>Sálavý panel 4000/600</t>
  </si>
  <si>
    <t>Pol131</t>
  </si>
  <si>
    <t>Registr lisovaný včetně krytu</t>
  </si>
  <si>
    <t>Pol132</t>
  </si>
  <si>
    <t>Lisovací nátrubek DN28, M-Profil, do 135 °C</t>
  </si>
  <si>
    <t>Pol133</t>
  </si>
  <si>
    <t>Lankový závěsný systém - plynule nastavitelný 2 m, max. 45 kg,</t>
  </si>
  <si>
    <t>Pol134</t>
  </si>
  <si>
    <t>Sada pro regulaci výsledné teploty (termostat + čidlo) 230V, PWM nebo 3-polohová</t>
  </si>
  <si>
    <t>Pol135</t>
  </si>
  <si>
    <t>Doprava na staveniště</t>
  </si>
  <si>
    <t>Pol136</t>
  </si>
  <si>
    <t>Vyvažovací ventil DN15</t>
  </si>
  <si>
    <t>Pol137</t>
  </si>
  <si>
    <t>Vyvažovací ventil DN20</t>
  </si>
  <si>
    <t>Otopné plochy</t>
  </si>
  <si>
    <t>Pol138</t>
  </si>
  <si>
    <t>Deskové otopné těleso VK 11/600x400</t>
  </si>
  <si>
    <t>Pol139</t>
  </si>
  <si>
    <t>Deskové otopné těleso VK 11/600x600</t>
  </si>
  <si>
    <t>Pol140</t>
  </si>
  <si>
    <t>Deskové otopné těleso VK 11/600x800</t>
  </si>
  <si>
    <t>Pol141</t>
  </si>
  <si>
    <t>Deskové otopné těleso VK 11/600x1000</t>
  </si>
  <si>
    <t>Pol142</t>
  </si>
  <si>
    <t>Deskové otopné těleso VK 21/600x1400</t>
  </si>
  <si>
    <t>Pol143</t>
  </si>
  <si>
    <t>Deskové otopné těleso VK 22/600x1000</t>
  </si>
  <si>
    <t>Pol144</t>
  </si>
  <si>
    <t>Deskové otopné těleso VK 22/600x1800</t>
  </si>
  <si>
    <t>Pol145</t>
  </si>
  <si>
    <t>Trubkové těleso KLCM 1500x600</t>
  </si>
  <si>
    <t>Pol146</t>
  </si>
  <si>
    <t>OT ventilová vložka, součást OT</t>
  </si>
  <si>
    <t>Pol147</t>
  </si>
  <si>
    <t>OT šroubení, rohový, DN15</t>
  </si>
  <si>
    <t>Pol148</t>
  </si>
  <si>
    <t>Připojovací sada HM včetně termostatické hlavice, DN15</t>
  </si>
  <si>
    <t>Pol149</t>
  </si>
  <si>
    <t>Termostatická hlavice</t>
  </si>
  <si>
    <t>Potrubí topné vody</t>
  </si>
  <si>
    <t>Pol150</t>
  </si>
  <si>
    <t>Potrubí z uhlíkové oceli 15x1,2, včetně tvarovek</t>
  </si>
  <si>
    <t>Pol151</t>
  </si>
  <si>
    <t>Potrubí z uhlíkové oceli 18x1,2, včetně tvarovek</t>
  </si>
  <si>
    <t>Pol152</t>
  </si>
  <si>
    <t>Potrubí z uhlíkové oceli 22x1,5, včetně tvarovek</t>
  </si>
  <si>
    <t>Pol153</t>
  </si>
  <si>
    <t>Potrubí z uhlíkové oceli 28x1,5, včetně tvarovek</t>
  </si>
  <si>
    <t>Pol154</t>
  </si>
  <si>
    <t>Potrubí z uhlíkové oceli 35x1,5, včetně tvarovek</t>
  </si>
  <si>
    <t>Pol155</t>
  </si>
  <si>
    <t>Ocelové potrubí DN40, včetně tvarovek</t>
  </si>
  <si>
    <t>Tepelně izolační pouzdro z minerální vaty</t>
  </si>
  <si>
    <t>Pol156</t>
  </si>
  <si>
    <t>Pro potrubí 15x1,0, tl. 20mm</t>
  </si>
  <si>
    <t>Pol157</t>
  </si>
  <si>
    <t>Pro potrubí 18x1,0, tl. 20mm</t>
  </si>
  <si>
    <t>Pol158</t>
  </si>
  <si>
    <t>Pro potrubí 22x1,5, tl. 20mm</t>
  </si>
  <si>
    <t>Pol159</t>
  </si>
  <si>
    <t>Pro potrubí 28x1,5, tl. 30mm</t>
  </si>
  <si>
    <t>Pol160</t>
  </si>
  <si>
    <t>Pro potrubí 35x1,5, tl. 30mm</t>
  </si>
  <si>
    <t>Pol161</t>
  </si>
  <si>
    <t>Pro potrubí DN40, tl. 40mm</t>
  </si>
  <si>
    <t>Doplňkový materiál</t>
  </si>
  <si>
    <t>Pol162</t>
  </si>
  <si>
    <t>Příchytky potrubí</t>
  </si>
  <si>
    <t>Pol163</t>
  </si>
  <si>
    <t>Ochranná trubka</t>
  </si>
  <si>
    <t>Pol164</t>
  </si>
  <si>
    <t>Chemie</t>
  </si>
  <si>
    <t>l</t>
  </si>
  <si>
    <t>Pol165</t>
  </si>
  <si>
    <t>Drobný materiál (hmoždinky, matky, šrouby)</t>
  </si>
  <si>
    <t>Ostatní</t>
  </si>
  <si>
    <t>Pol166</t>
  </si>
  <si>
    <t>Demontáž stávajícího zařízení</t>
  </si>
  <si>
    <t>Pol167</t>
  </si>
  <si>
    <t>Přípravné práce - drážkování</t>
  </si>
  <si>
    <t>Pol168</t>
  </si>
  <si>
    <t>Přípravné práce - prostupy</t>
  </si>
  <si>
    <t>Pol169</t>
  </si>
  <si>
    <t>Přípravné práce v technické místnosti</t>
  </si>
  <si>
    <t>Pol170</t>
  </si>
  <si>
    <t>Montáž</t>
  </si>
  <si>
    <t>Pol171</t>
  </si>
  <si>
    <t>Tlaková zkouška</t>
  </si>
  <si>
    <t>Pol172</t>
  </si>
  <si>
    <t>Topná zkouška</t>
  </si>
  <si>
    <t>Pol173</t>
  </si>
  <si>
    <t>Pol174</t>
  </si>
  <si>
    <t>Zaregulování systému</t>
  </si>
  <si>
    <t>Pol175</t>
  </si>
  <si>
    <t>Protokoly, revize</t>
  </si>
  <si>
    <t>727111105</t>
  </si>
  <si>
    <t>506149417</t>
  </si>
  <si>
    <t>Práce a dodávky M</t>
  </si>
  <si>
    <t>58-M</t>
  </si>
  <si>
    <t>Revize vyhrazených technických zařízení</t>
  </si>
  <si>
    <t>580507202</t>
  </si>
  <si>
    <t>Kontrola celkového technického stavu  stávajících kotlů a expanzních nádob</t>
  </si>
  <si>
    <t>1777187516</t>
  </si>
  <si>
    <t>07 -  ZTI</t>
  </si>
  <si>
    <t>D1 - Kanalizace splašková</t>
  </si>
  <si>
    <t xml:space="preserve">    D2 - Potrubí kanalizace - včetně tvarovek</t>
  </si>
  <si>
    <t xml:space="preserve">    D3 - Zařizovací předměty a příslušentví</t>
  </si>
  <si>
    <t xml:space="preserve">D4 - Kanalizace dešťová </t>
  </si>
  <si>
    <t xml:space="preserve">    D5 - Kanalizační armatury a příslušenství</t>
  </si>
  <si>
    <t>D6 - Vodovod</t>
  </si>
  <si>
    <t xml:space="preserve">    D7 - Rozvod</t>
  </si>
  <si>
    <t xml:space="preserve">    D8 - Vodovod izolace</t>
  </si>
  <si>
    <t xml:space="preserve">    D9 - Armatury zapojení zásobníků TV</t>
  </si>
  <si>
    <t xml:space="preserve">    D10 - Armatury rozvod</t>
  </si>
  <si>
    <t xml:space="preserve">    D11 - Armatury vodoměr</t>
  </si>
  <si>
    <t xml:space="preserve">    D12 - Armatury požární vodovod</t>
  </si>
  <si>
    <t>D13 - Sanita</t>
  </si>
  <si>
    <t>D14 - Montážní práce</t>
  </si>
  <si>
    <t xml:space="preserve">    2 - Zakládání - drenáže základů</t>
  </si>
  <si>
    <t xml:space="preserve">    8 - Trubní vedení</t>
  </si>
  <si>
    <t>Kanalizace splašková</t>
  </si>
  <si>
    <t>Potrubí kanalizace - včetně tvarovek</t>
  </si>
  <si>
    <t>Pol176</t>
  </si>
  <si>
    <t>plastová trubka hrdlová DN 40</t>
  </si>
  <si>
    <t>Pol177</t>
  </si>
  <si>
    <t>plastová trubka hrdlová DN 50</t>
  </si>
  <si>
    <t>Pol178</t>
  </si>
  <si>
    <t>plastová trubka hrdlová DN 75</t>
  </si>
  <si>
    <t>Pol179</t>
  </si>
  <si>
    <t>plastová trubka hrdlová DN 110</t>
  </si>
  <si>
    <t>Pol180</t>
  </si>
  <si>
    <t>plastová trubka hrdlová PVC-KG DN 110</t>
  </si>
  <si>
    <t>Pol181</t>
  </si>
  <si>
    <t>plastová trubka hrdlová PVC-KG DN 125</t>
  </si>
  <si>
    <t>Zařizovací předměty a příslušentví</t>
  </si>
  <si>
    <t>Pol182</t>
  </si>
  <si>
    <t>modul pro závěsné WC</t>
  </si>
  <si>
    <t>Pol183</t>
  </si>
  <si>
    <t>modul pro závěsné WC invalida</t>
  </si>
  <si>
    <t>Pol184</t>
  </si>
  <si>
    <t>modul pro pisoár</t>
  </si>
  <si>
    <t>Pol185</t>
  </si>
  <si>
    <t>modul pro umyvadlo</t>
  </si>
  <si>
    <t>Pol186</t>
  </si>
  <si>
    <t>sifon umyvadlo</t>
  </si>
  <si>
    <t>Pol187</t>
  </si>
  <si>
    <t>sifon pisoár</t>
  </si>
  <si>
    <t>Pol188</t>
  </si>
  <si>
    <t>sifon výlevka</t>
  </si>
  <si>
    <t>Pol189</t>
  </si>
  <si>
    <t>podlahová vpusť DN110</t>
  </si>
  <si>
    <t>Pol190</t>
  </si>
  <si>
    <t>sifon sprchový</t>
  </si>
  <si>
    <t>Pol191</t>
  </si>
  <si>
    <t>čistící kus - PP-HT- DN110</t>
  </si>
  <si>
    <t>Pol192</t>
  </si>
  <si>
    <t>větrací hlavice DN100</t>
  </si>
  <si>
    <t>Pol193</t>
  </si>
  <si>
    <t>kotvící materiál (závitové tyče, hmoždiny apod.)</t>
  </si>
  <si>
    <t xml:space="preserve">Kanalizace dešťová </t>
  </si>
  <si>
    <t>Pol194</t>
  </si>
  <si>
    <t>Pol195</t>
  </si>
  <si>
    <t>plastová trubka hrdlová PVC-KG DN 160</t>
  </si>
  <si>
    <t>Kanalizační armatury a příslušenství</t>
  </si>
  <si>
    <t>Pol196</t>
  </si>
  <si>
    <t>lapač střešních splavenin</t>
  </si>
  <si>
    <t>Pol198</t>
  </si>
  <si>
    <t>akumulační nádrž</t>
  </si>
  <si>
    <t>Pol199</t>
  </si>
  <si>
    <t>vsakovací bloky (EcoBloc)</t>
  </si>
  <si>
    <t>Pol200</t>
  </si>
  <si>
    <t>kotvicí materiál (závitové tyče, hmoždiny apod.)</t>
  </si>
  <si>
    <t>Vodovod</t>
  </si>
  <si>
    <t>Rozvod</t>
  </si>
  <si>
    <t>Pol201</t>
  </si>
  <si>
    <t>plastové potrubí pro pitnou vodou z PV PP-RC HOT PN20 20x2,8; včetně tvarovek, závěsů, objímek a kotvení</t>
  </si>
  <si>
    <t>Pol202</t>
  </si>
  <si>
    <t>plastové potrubí pro pitnou vodou z PV PP-RC HOT PN20 25x3,5; včetně tvarovek, závěsů, objímek a kotvení</t>
  </si>
  <si>
    <t>Pol203</t>
  </si>
  <si>
    <t>plastové potrubí pro pitnou vodou z PV PP-RC HOT PN20 32x4,4; včetně tvarovek, závěsů, objímek a kotvení</t>
  </si>
  <si>
    <t>Pol204</t>
  </si>
  <si>
    <t>plastové potrubí pro pitnou vodou z PV PP-RC HOT PN20 40x5,5; včetně tvarovek, závěsů, objímek a kotvení</t>
  </si>
  <si>
    <t>Pol205</t>
  </si>
  <si>
    <t>plastové potrubí pro pitnou vodou z PV PP-RC HOT PN20 50x6,9; včetně tvarovek, závěsů, objímek a kotvení</t>
  </si>
  <si>
    <t>Pol206</t>
  </si>
  <si>
    <t>plastové potrubí pro pitnou vodou z PV PP-RC HOT PN20 63x8,6; včetně tvarovek, závěsů, objímek a kotvení</t>
  </si>
  <si>
    <t>Vodovod izolace</t>
  </si>
  <si>
    <t>Pol207</t>
  </si>
  <si>
    <t>tepelná izolace pro potrubí SV, TV, CV 20x2,8; tl. 20 mm</t>
  </si>
  <si>
    <t>Pol208</t>
  </si>
  <si>
    <t>tepelná izolace pro potrubí SV, TV, CV 25x3,5; tl. 20 mm</t>
  </si>
  <si>
    <t>Pol209</t>
  </si>
  <si>
    <t>tepelná izolace pro potrubí SV, TV, CV 32x4,4; tl. 20 mm</t>
  </si>
  <si>
    <t>Pol210</t>
  </si>
  <si>
    <t>tepelná izolace pro potrubí SV, TV, CV 40x5,5; tl. 20 mm</t>
  </si>
  <si>
    <t>Pol211</t>
  </si>
  <si>
    <t>tepelná izolace pro potrubí SV, TV, CV 50x6,9; tl. 20 mm</t>
  </si>
  <si>
    <t>Pol212</t>
  </si>
  <si>
    <t>tepelná izolace pro potrubí SV, TV, CV 63x8,6; tl. 20 mm</t>
  </si>
  <si>
    <t>D9</t>
  </si>
  <si>
    <t>Armatury zapojení zásobníků TV</t>
  </si>
  <si>
    <t>Pol213</t>
  </si>
  <si>
    <t>zásobníkový ohřívač TV Dražice OKCE 300 S</t>
  </si>
  <si>
    <t>Pol214</t>
  </si>
  <si>
    <t>Vestavná elektrická topná jednotka 6000 W, 400V</t>
  </si>
  <si>
    <t>Pol215</t>
  </si>
  <si>
    <t>kulový kohout DN25</t>
  </si>
  <si>
    <t>Pol216</t>
  </si>
  <si>
    <t>filtr 25</t>
  </si>
  <si>
    <t>Pol217</t>
  </si>
  <si>
    <t>zpětná klapka</t>
  </si>
  <si>
    <t>Pol218</t>
  </si>
  <si>
    <t>vypouštěcí ventil 20</t>
  </si>
  <si>
    <t>Pol219</t>
  </si>
  <si>
    <t>pojistný ventil 25</t>
  </si>
  <si>
    <t>Pol220</t>
  </si>
  <si>
    <t>cirkulační čerpadlo vč. časového čidla 20-40n</t>
  </si>
  <si>
    <t>D10</t>
  </si>
  <si>
    <t>Armatury rozvod</t>
  </si>
  <si>
    <t>Pol221</t>
  </si>
  <si>
    <t>termostatický vyvažovací ventil TVV 20</t>
  </si>
  <si>
    <t>Pol222</t>
  </si>
  <si>
    <t>kulový kohout DN20</t>
  </si>
  <si>
    <t>Pol223</t>
  </si>
  <si>
    <t>kulový kohout DN32</t>
  </si>
  <si>
    <t>Pol224</t>
  </si>
  <si>
    <t>kulový kohout DN40</t>
  </si>
  <si>
    <t>Pol225</t>
  </si>
  <si>
    <t>kulový kohout DN63</t>
  </si>
  <si>
    <t>Pol226</t>
  </si>
  <si>
    <t>rohový ventil 1/2" na 3/8" (baterie)</t>
  </si>
  <si>
    <t>Pol227</t>
  </si>
  <si>
    <t>rohový ventil 1/2" na 1/2" (WC)</t>
  </si>
  <si>
    <t>D11</t>
  </si>
  <si>
    <t>Armatury vodoměr</t>
  </si>
  <si>
    <t>Pol228</t>
  </si>
  <si>
    <t>šoupě DN40</t>
  </si>
  <si>
    <t>Pol229</t>
  </si>
  <si>
    <t>filtr DN40</t>
  </si>
  <si>
    <t>Pol230</t>
  </si>
  <si>
    <t>vodoměr DN40 (trvalý průtok 16 m3/h)</t>
  </si>
  <si>
    <t>D12</t>
  </si>
  <si>
    <t>Armatury požární vodovod</t>
  </si>
  <si>
    <t>Pol231</t>
  </si>
  <si>
    <t>trubní oddělovač</t>
  </si>
  <si>
    <t>Pol232</t>
  </si>
  <si>
    <t>kulový kohout DN 20</t>
  </si>
  <si>
    <t>Pol233</t>
  </si>
  <si>
    <t>hydrant D19 650x650x175</t>
  </si>
  <si>
    <t>Pol234</t>
  </si>
  <si>
    <t>ocelové potrubí pozinkované požárního vodovodu DN50</t>
  </si>
  <si>
    <t>D13</t>
  </si>
  <si>
    <t>Sanita</t>
  </si>
  <si>
    <t>Pol235</t>
  </si>
  <si>
    <t>závěsné WC</t>
  </si>
  <si>
    <t>Pol236</t>
  </si>
  <si>
    <t>závěsné WC invalida</t>
  </si>
  <si>
    <t>Pol237</t>
  </si>
  <si>
    <t>madlo pevné invalida</t>
  </si>
  <si>
    <t>Pol238</t>
  </si>
  <si>
    <t>madlo sklopné invalida</t>
  </si>
  <si>
    <t>Pol239</t>
  </si>
  <si>
    <t>sedátko na WC</t>
  </si>
  <si>
    <t>Pol240</t>
  </si>
  <si>
    <t>splachovací tlačítko WC</t>
  </si>
  <si>
    <t>Pol241</t>
  </si>
  <si>
    <t>oddálené WC tlačítko invalida</t>
  </si>
  <si>
    <t>Pol242</t>
  </si>
  <si>
    <t>pisoár</t>
  </si>
  <si>
    <t>Pol243</t>
  </si>
  <si>
    <t>umyvadlo</t>
  </si>
  <si>
    <t>Pol244</t>
  </si>
  <si>
    <t>umyvadlo invalida</t>
  </si>
  <si>
    <t>Pol245</t>
  </si>
  <si>
    <t>umyvadlová baterie stojánková</t>
  </si>
  <si>
    <t>Pol246</t>
  </si>
  <si>
    <t>umyvadlová baterie invalida</t>
  </si>
  <si>
    <t>Pol247</t>
  </si>
  <si>
    <t>výlevka</t>
  </si>
  <si>
    <t>Pol248</t>
  </si>
  <si>
    <t>baterie k výlevce</t>
  </si>
  <si>
    <t>Pol249</t>
  </si>
  <si>
    <t>sprchová baterie</t>
  </si>
  <si>
    <t>Pol250</t>
  </si>
  <si>
    <t>sprchová vanička</t>
  </si>
  <si>
    <t>D14</t>
  </si>
  <si>
    <t>Montážní práce</t>
  </si>
  <si>
    <t>Pol251</t>
  </si>
  <si>
    <t>Pol252</t>
  </si>
  <si>
    <t>132151101</t>
  </si>
  <si>
    <t>Hloubení rýh nezapažených  š do 800 mm v hornině třídy těžitelnosti I, skupiny 1 a 2 objem do 20 m3 strojně</t>
  </si>
  <si>
    <t>-988822030</t>
  </si>
  <si>
    <t>Hloubení nezapažených rýh šířky do 800 mm strojně s urovnáním dna do předepsaného profilu a spádu v hornině třídy těžitelnosti I skupiny 1 a 2 do 20 m3</t>
  </si>
  <si>
    <t>269567712</t>
  </si>
  <si>
    <t>175151201</t>
  </si>
  <si>
    <t>Obsypání objektu nad přilehlým původním terénem sypaninou bez prohození, uloženou do 3 m strojně</t>
  </si>
  <si>
    <t>-65271249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</si>
  <si>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</si>
  <si>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58337303</t>
  </si>
  <si>
    <t>štěrkopísek frakce 0/8</t>
  </si>
  <si>
    <t>-1772582792</t>
  </si>
  <si>
    <t>Zakládání - drenáže základů</t>
  </si>
  <si>
    <t>211970001</t>
  </si>
  <si>
    <t>Geotextilie FIltek 300 š=2,0m</t>
  </si>
  <si>
    <t>1393279914</t>
  </si>
  <si>
    <t>132112101</t>
  </si>
  <si>
    <t>Hloubení rýh š do 800 mm v soudržných horninách</t>
  </si>
  <si>
    <t>-753038241</t>
  </si>
  <si>
    <t>211970099</t>
  </si>
  <si>
    <t xml:space="preserve">Kamenivo 16-32 fr. </t>
  </si>
  <si>
    <t>-1785019595</t>
  </si>
  <si>
    <t>2127-011</t>
  </si>
  <si>
    <t>Trubka drenážní tyčová Opti drain DN 100</t>
  </si>
  <si>
    <t>-1471386358</t>
  </si>
  <si>
    <t>2127-012</t>
  </si>
  <si>
    <t>Plastová trubka hrdlová PVC-KG DN 160</t>
  </si>
  <si>
    <t>911482001</t>
  </si>
  <si>
    <t>2127-013</t>
  </si>
  <si>
    <t>Hrdlo spojovací FF DRAIN DN 100</t>
  </si>
  <si>
    <t>-2077517610</t>
  </si>
  <si>
    <t>2127-014</t>
  </si>
  <si>
    <t xml:space="preserve">Šachta drenážní Opti-control DN 300 bez lapače písku </t>
  </si>
  <si>
    <t>344795708</t>
  </si>
  <si>
    <t>2127-015</t>
  </si>
  <si>
    <t>Nástavec šachtový Opti-control DN 300 délka 0,8 m</t>
  </si>
  <si>
    <t>-577112484</t>
  </si>
  <si>
    <t>2127-016</t>
  </si>
  <si>
    <t>Revizní kanalizační šachta hladká - sestava "E" DN315</t>
  </si>
  <si>
    <t>-1172251740</t>
  </si>
  <si>
    <t>Revizní kanalizační šachta hladká - sestava "E" DN315 se zpětnou klapkou
(šachtové dno se zpětnou kalpkou s hliníkovým táhlem, potrubní nástavec DN 315-1,5 m, plastový poklop)</t>
  </si>
  <si>
    <t>2127-017</t>
  </si>
  <si>
    <t xml:space="preserve">Montážní práce - provedení drenážního systému </t>
  </si>
  <si>
    <t>-1240831987</t>
  </si>
  <si>
    <t>Trubní vedení</t>
  </si>
  <si>
    <t>893811112</t>
  </si>
  <si>
    <t>Osazení filtrační  šachty z PP samonosné pro běžné zatížení pl do 1,1 m2 hl přes 1,2 do 1,4 m</t>
  </si>
  <si>
    <t>-856703158</t>
  </si>
  <si>
    <t>Osazení šachty z polypropylenu PP samonosné pro běžné zatížení hranaté, půdorysné plochy do 1,1 m2, světlé hloubky přes 1,2 m do 1,4 m</t>
  </si>
  <si>
    <t xml:space="preserve">Poznámka k položce:
Filtrační šachta , osazení před napojením liniového žlabu do kanalizace </t>
  </si>
  <si>
    <t>28661784</t>
  </si>
  <si>
    <t>revizní šachty D 400-kalový koš pro D 315</t>
  </si>
  <si>
    <t>-1201706744</t>
  </si>
  <si>
    <t>28610404</t>
  </si>
  <si>
    <t>revizní šachta drenážního potrubí pro systém budov DN 300 bez lapače písku</t>
  </si>
  <si>
    <t>1486573243</t>
  </si>
  <si>
    <t>899722113</t>
  </si>
  <si>
    <t>Krytí potrubí z plastů výstražnou fólií z PVC 34cm</t>
  </si>
  <si>
    <t>142854039</t>
  </si>
  <si>
    <t>Krytí potrubí z plastů výstražnou fólií z PVC šířky 34 cm</t>
  </si>
  <si>
    <t>998011001</t>
  </si>
  <si>
    <t>Přesun hmot pro budovy zděné v do 6 m</t>
  </si>
  <si>
    <t>-371015652</t>
  </si>
  <si>
    <t>Přesun hmot pro budovy občanské výstavby, bydlení, výrobu a služby  s nosnou svislou konstrukcí zděnou z cihel, tvárnic nebo kamene vodorovná dopravní vzdálenost do 100 m pro budovy výšky do 6 m</t>
  </si>
  <si>
    <t>998721201</t>
  </si>
  <si>
    <t>Přesun hmot procentní pro vnitřní kanalizace v objektech v do 6 m</t>
  </si>
  <si>
    <t>%</t>
  </si>
  <si>
    <t>601994046</t>
  </si>
  <si>
    <t>Přesun hmot pro vnitřní kanalizace  stanovený procentní sazbou (%) z ceny vodorovná dopravní vzdálenost do 50 m v objektech výšky do 6 m</t>
  </si>
  <si>
    <t>08 -  VZT</t>
  </si>
  <si>
    <t>D1 - Mechanická zařízení</t>
  </si>
  <si>
    <t>D2 - Regulace</t>
  </si>
  <si>
    <t>D3 - Výustky</t>
  </si>
  <si>
    <t>D4 - Čtyřhranné potrubí</t>
  </si>
  <si>
    <t>D5 - Čtyřhranné potrubí - tvarovky</t>
  </si>
  <si>
    <t>D6 - Kruhové SPIRO potrubí</t>
  </si>
  <si>
    <t xml:space="preserve">D7 - Tvarovky SPIRO potrubí </t>
  </si>
  <si>
    <t>D8 - Ostatní</t>
  </si>
  <si>
    <t>Mechanická zařízení</t>
  </si>
  <si>
    <t>Pol253</t>
  </si>
  <si>
    <t>Odsavací a filtrační jednotka, včetně regulace</t>
  </si>
  <si>
    <t>Pol254</t>
  </si>
  <si>
    <t>předodlučovač jisker</t>
  </si>
  <si>
    <t>Pol255</t>
  </si>
  <si>
    <t>Brousící stůl</t>
  </si>
  <si>
    <t>Pol256</t>
  </si>
  <si>
    <t>Stůl k řezání plamenem</t>
  </si>
  <si>
    <t>1.1 / 1.2</t>
  </si>
  <si>
    <t>Úsporný diagonální ventilátor do kruhového potrubí ∅160 mm</t>
  </si>
  <si>
    <t>1.3</t>
  </si>
  <si>
    <t>Úsporný diagonální ventilátor do kruhového potrubí ∅250 mm</t>
  </si>
  <si>
    <t>1.4</t>
  </si>
  <si>
    <t>Úsporný diagonální ventilátor do kruhového potrubí ∅315 mm</t>
  </si>
  <si>
    <t>Regulace</t>
  </si>
  <si>
    <t>Pol257</t>
  </si>
  <si>
    <t>Regulační a uzavírací klapka do kruhového potrubí - ruční ovládání   200</t>
  </si>
  <si>
    <t>Pol258</t>
  </si>
  <si>
    <t>Regulační a uzavírací klapka do kruhového potrubí - ovládání servomotorem   160</t>
  </si>
  <si>
    <t>Pol259</t>
  </si>
  <si>
    <t>Regulační a uzavírací klapka do kruhového potrubí - ovládání servomotorem   280</t>
  </si>
  <si>
    <t>Pol260</t>
  </si>
  <si>
    <t>Regulační a uzavírací klapka do čtyřhranného potrubí - ovládání servomotorem  500x200</t>
  </si>
  <si>
    <t>Pol261</t>
  </si>
  <si>
    <t>Regulační a uzavírací klapka do čtyřhranného potrubí - ovládání servomotorem  1200x1000</t>
  </si>
  <si>
    <t>Výustky</t>
  </si>
  <si>
    <t>Pol262</t>
  </si>
  <si>
    <t>Protidešťová žaluzie 500x200</t>
  </si>
  <si>
    <t>Pol263</t>
  </si>
  <si>
    <t>Protidešťová žaluzie 1500x1000</t>
  </si>
  <si>
    <t>Pol264</t>
  </si>
  <si>
    <t>Talířový ventil odvodní d100</t>
  </si>
  <si>
    <t>Pol265</t>
  </si>
  <si>
    <t>Talířový ventil odvodní d125</t>
  </si>
  <si>
    <t>Pol266</t>
  </si>
  <si>
    <t>Talířový ventil odvodní d200</t>
  </si>
  <si>
    <t>Pol267</t>
  </si>
  <si>
    <t>Odsavací rameno - dodávka technologie</t>
  </si>
  <si>
    <t>Pol268</t>
  </si>
  <si>
    <t>Výustka do čtyřhraného potrubí 1025x525, včetně regulace</t>
  </si>
  <si>
    <t>Pol269</t>
  </si>
  <si>
    <t>Výfukový nástavec na kruhové potrubí   150</t>
  </si>
  <si>
    <t>Pol270</t>
  </si>
  <si>
    <t>Výfukový nástavec na kruhové potrubí   160</t>
  </si>
  <si>
    <t>Pol271</t>
  </si>
  <si>
    <t>Výfukový nástavec na kruhové potrubí   250</t>
  </si>
  <si>
    <t>Pol272</t>
  </si>
  <si>
    <t>Výfukový nástavec na kruhové potrubí  315</t>
  </si>
  <si>
    <t>Čtyřhranné potrubí</t>
  </si>
  <si>
    <t>Pol273</t>
  </si>
  <si>
    <t>Čtyřhranné potrubí z pozinkovaného plechu přímé</t>
  </si>
  <si>
    <t>m²</t>
  </si>
  <si>
    <t>Poznámka k položce:
včetně uchycení zavěšením na táhlech do střešní konstrukce</t>
  </si>
  <si>
    <t>Čtyřhranné potrubí - tvarovky</t>
  </si>
  <si>
    <t>Pol274</t>
  </si>
  <si>
    <t>Čtyřhranné potrubí z pozinkovaného plechu tvarovky</t>
  </si>
  <si>
    <t>Kruhové SPIRO potrubí</t>
  </si>
  <si>
    <t>Pol275</t>
  </si>
  <si>
    <t>Kruhové SPIRO potrubí z pozinkovaného plechu, vč. návlekové izolace   100</t>
  </si>
  <si>
    <t>Pol276</t>
  </si>
  <si>
    <t>Kruhové SPIRO potrubí z pozinkovaného plechu, vč. návlekové izolace  125</t>
  </si>
  <si>
    <t>Pol277</t>
  </si>
  <si>
    <t>Kruhové SPIRO potrubí z pozinkovaného plechu,   150</t>
  </si>
  <si>
    <t>Pol278</t>
  </si>
  <si>
    <t>Kruhové SPIRO potrubí z pozinkovaného plechu, vč. návlekové izolace   160</t>
  </si>
  <si>
    <t>Pol279</t>
  </si>
  <si>
    <t>Kruhové SPIRO potrubí z pozinkovaného plechu, vč. návlekové izolace   200</t>
  </si>
  <si>
    <t>Pol280</t>
  </si>
  <si>
    <t>Kruhové SPIRO potrubí z pozinkovaného plechu, vč. návlekové izolace  225</t>
  </si>
  <si>
    <t>Pol281</t>
  </si>
  <si>
    <t>Kruhové SPIRO potrubí z pozinkovaného plechu, vč. návlekové izolace   250</t>
  </si>
  <si>
    <t>Pol282</t>
  </si>
  <si>
    <t>Kruhové SPIRO potrubí z pozinkovaného plechu,    280</t>
  </si>
  <si>
    <t>Pol283</t>
  </si>
  <si>
    <t>Kruhové SPIRO potrubí z pozinkovaného plechu, vč. návlekové izolace   315</t>
  </si>
  <si>
    <t>Pol284</t>
  </si>
  <si>
    <t>Kruhové SPIRO potrubí z pozinkovaného plechu, vč. návlekové izolace   560</t>
  </si>
  <si>
    <t>Pol285</t>
  </si>
  <si>
    <t>Kruhové SPIRO potrubí z pozinkovaného plechu, vč. návlekové izolace   710</t>
  </si>
  <si>
    <t xml:space="preserve">Tvarovky SPIRO potrubí </t>
  </si>
  <si>
    <t>Pol286</t>
  </si>
  <si>
    <t>Tvarovky SPIRO potrubí z pozinkovaného plechu    100</t>
  </si>
  <si>
    <t>Pol287</t>
  </si>
  <si>
    <t>Tvarovky SPIRO potrubí z pozinkovaného plechu  125</t>
  </si>
  <si>
    <t>Pol288</t>
  </si>
  <si>
    <t>Tvarovky SPIRO potrubí z pozinkovaného plechu   150</t>
  </si>
  <si>
    <t>Pol289</t>
  </si>
  <si>
    <t>Tvarovky SPIRO potrubí z pozinkovaného plechu   160</t>
  </si>
  <si>
    <t>Pol290</t>
  </si>
  <si>
    <t>Tvarovky SPIRO potrubí z pozinkovaného plechu   200</t>
  </si>
  <si>
    <t>Pol291</t>
  </si>
  <si>
    <t>Tvarovky SPIRO potrubí z pozinkovaného plechu   225</t>
  </si>
  <si>
    <t>Pol292</t>
  </si>
  <si>
    <t>Tvarovky SPIRO potrubí z pozinkovaného plechu   250</t>
  </si>
  <si>
    <t>Pol293</t>
  </si>
  <si>
    <t>Tvarovky SPIRO potrubí z pozinkovaného plechu    280</t>
  </si>
  <si>
    <t>Pol294</t>
  </si>
  <si>
    <t>Tvarovky SPIRO potrubí z pozinkovaného plechu   315</t>
  </si>
  <si>
    <t>Pol295</t>
  </si>
  <si>
    <t>Tvarovky SPIRO potrubí z pozinkovaného plechu  560</t>
  </si>
  <si>
    <t>Pol296</t>
  </si>
  <si>
    <t>Pol297</t>
  </si>
  <si>
    <t>Pol298</t>
  </si>
  <si>
    <t>Pol299</t>
  </si>
  <si>
    <t>998751201</t>
  </si>
  <si>
    <t>Přesun hmot procentní pro vzduchotechniku v objektech v do 12 m</t>
  </si>
  <si>
    <t>1235647917</t>
  </si>
  <si>
    <t>Přesun hmot pro vzduchotechniku stanovený procentní sazbou (%) z ceny vodorovná dopravní vzdálenost do 50 m v objektech výšky do 12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</si>
</sst>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6A5F6"/>
        <bgColor indexed="64"/>
      </patternFill>
    </fill>
    <fill>
      <patternFill patternType="solid">
        <fgColor rgb="FFFFD274"/>
        <bgColor indexed="64"/>
      </patternFill>
    </fill>
    <fill>
      <patternFill patternType="solid">
        <fgColor rgb="FF83F0F7"/>
        <bgColor indexed="64"/>
      </patternFill>
    </fill>
    <fill>
      <patternFill patternType="solid">
        <fgColor rgb="FFD6D180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E6E7D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0" fillId="5" borderId="22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0" fillId="7" borderId="2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8" borderId="22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35" fillId="8" borderId="22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35" fillId="6" borderId="22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35" fillId="10" borderId="22" xfId="0" applyFont="1" applyFill="1" applyBorder="1" applyAlignment="1">
      <alignment horizontal="center" vertical="center"/>
    </xf>
    <xf numFmtId="0" fontId="35" fillId="7" borderId="22" xfId="0" applyFont="1" applyFill="1" applyBorder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92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R5" s="16"/>
      <c r="BE5" s="189" t="s">
        <v>15</v>
      </c>
      <c r="BS5" s="13" t="s">
        <v>6</v>
      </c>
    </row>
    <row r="6" spans="2:71" ht="36.95" customHeight="1">
      <c r="B6" s="16"/>
      <c r="D6" s="22" t="s">
        <v>16</v>
      </c>
      <c r="K6" s="19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R6" s="16"/>
      <c r="BE6" s="190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90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90"/>
      <c r="BS8" s="13" t="s">
        <v>6</v>
      </c>
    </row>
    <row r="9" spans="2:71" ht="14.45" customHeight="1">
      <c r="B9" s="16"/>
      <c r="AR9" s="16"/>
      <c r="BE9" s="190"/>
      <c r="BS9" s="13" t="s">
        <v>6</v>
      </c>
    </row>
    <row r="10" spans="2:71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190"/>
      <c r="BS10" s="13" t="s">
        <v>6</v>
      </c>
    </row>
    <row r="11" spans="2:71" ht="18.4" customHeight="1">
      <c r="B11" s="16"/>
      <c r="E11" s="21" t="s">
        <v>26</v>
      </c>
      <c r="AK11" s="23" t="s">
        <v>27</v>
      </c>
      <c r="AN11" s="21" t="s">
        <v>1</v>
      </c>
      <c r="AR11" s="16"/>
      <c r="BE11" s="190"/>
      <c r="BS11" s="13" t="s">
        <v>6</v>
      </c>
    </row>
    <row r="12" spans="2:71" ht="6.95" customHeight="1">
      <c r="B12" s="16"/>
      <c r="AR12" s="16"/>
      <c r="BE12" s="190"/>
      <c r="BS12" s="13" t="s">
        <v>6</v>
      </c>
    </row>
    <row r="13" spans="2:71" ht="12" customHeight="1">
      <c r="B13" s="16"/>
      <c r="D13" s="23" t="s">
        <v>28</v>
      </c>
      <c r="AK13" s="23" t="s">
        <v>25</v>
      </c>
      <c r="AN13" s="25" t="s">
        <v>29</v>
      </c>
      <c r="AR13" s="16"/>
      <c r="BE13" s="190"/>
      <c r="BS13" s="13" t="s">
        <v>6</v>
      </c>
    </row>
    <row r="14" spans="2:71" ht="12.75">
      <c r="B14" s="16"/>
      <c r="E14" s="195" t="s">
        <v>29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23" t="s">
        <v>27</v>
      </c>
      <c r="AN14" s="25" t="s">
        <v>29</v>
      </c>
      <c r="AR14" s="16"/>
      <c r="BE14" s="190"/>
      <c r="BS14" s="13" t="s">
        <v>6</v>
      </c>
    </row>
    <row r="15" spans="2:71" ht="6.95" customHeight="1">
      <c r="B15" s="16"/>
      <c r="AR15" s="16"/>
      <c r="BE15" s="190"/>
      <c r="BS15" s="13" t="s">
        <v>4</v>
      </c>
    </row>
    <row r="16" spans="2:71" ht="12" customHeight="1">
      <c r="B16" s="16"/>
      <c r="D16" s="23" t="s">
        <v>30</v>
      </c>
      <c r="AK16" s="23" t="s">
        <v>25</v>
      </c>
      <c r="AN16" s="21" t="s">
        <v>31</v>
      </c>
      <c r="AR16" s="16"/>
      <c r="BE16" s="190"/>
      <c r="BS16" s="13" t="s">
        <v>4</v>
      </c>
    </row>
    <row r="17" spans="2:71" ht="18.4" customHeight="1">
      <c r="B17" s="16"/>
      <c r="E17" s="21" t="s">
        <v>32</v>
      </c>
      <c r="AK17" s="23" t="s">
        <v>27</v>
      </c>
      <c r="AN17" s="21" t="s">
        <v>1</v>
      </c>
      <c r="AR17" s="16"/>
      <c r="BE17" s="190"/>
      <c r="BS17" s="13" t="s">
        <v>33</v>
      </c>
    </row>
    <row r="18" spans="2:71" ht="6.95" customHeight="1">
      <c r="B18" s="16"/>
      <c r="AR18" s="16"/>
      <c r="BE18" s="190"/>
      <c r="BS18" s="13" t="s">
        <v>6</v>
      </c>
    </row>
    <row r="19" spans="2:71" ht="12" customHeight="1">
      <c r="B19" s="16"/>
      <c r="D19" s="23" t="s">
        <v>34</v>
      </c>
      <c r="AK19" s="23" t="s">
        <v>25</v>
      </c>
      <c r="AN19" s="21" t="s">
        <v>35</v>
      </c>
      <c r="AR19" s="16"/>
      <c r="BE19" s="190"/>
      <c r="BS19" s="13" t="s">
        <v>6</v>
      </c>
    </row>
    <row r="20" spans="2:71" ht="18.4" customHeight="1">
      <c r="B20" s="16"/>
      <c r="E20" s="21" t="s">
        <v>36</v>
      </c>
      <c r="AK20" s="23" t="s">
        <v>27</v>
      </c>
      <c r="AN20" s="21" t="s">
        <v>1</v>
      </c>
      <c r="AR20" s="16"/>
      <c r="BE20" s="190"/>
      <c r="BS20" s="13" t="s">
        <v>33</v>
      </c>
    </row>
    <row r="21" spans="2:57" ht="6.95" customHeight="1">
      <c r="B21" s="16"/>
      <c r="AR21" s="16"/>
      <c r="BE21" s="190"/>
    </row>
    <row r="22" spans="2:57" ht="12" customHeight="1">
      <c r="B22" s="16"/>
      <c r="D22" s="23" t="s">
        <v>37</v>
      </c>
      <c r="AR22" s="16"/>
      <c r="BE22" s="190"/>
    </row>
    <row r="23" spans="2:57" ht="16.5" customHeight="1">
      <c r="B23" s="16"/>
      <c r="E23" s="197" t="s">
        <v>38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6"/>
      <c r="BE23" s="190"/>
    </row>
    <row r="24" spans="2:57" ht="6.95" customHeight="1">
      <c r="B24" s="16"/>
      <c r="AR24" s="16"/>
      <c r="BE24" s="190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0"/>
    </row>
    <row r="26" spans="2:57" s="1" customFormat="1" ht="25.9" customHeight="1">
      <c r="B26" s="28"/>
      <c r="D26" s="29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8">
        <f>ROUND(AG94,2)</f>
        <v>0</v>
      </c>
      <c r="AL26" s="199"/>
      <c r="AM26" s="199"/>
      <c r="AN26" s="199"/>
      <c r="AO26" s="199"/>
      <c r="AR26" s="28"/>
      <c r="BE26" s="190"/>
    </row>
    <row r="27" spans="2:57" s="1" customFormat="1" ht="6.95" customHeight="1">
      <c r="B27" s="28"/>
      <c r="AR27" s="28"/>
      <c r="BE27" s="190"/>
    </row>
    <row r="28" spans="2:57" s="1" customFormat="1" ht="12.75">
      <c r="B28" s="28"/>
      <c r="L28" s="200" t="s">
        <v>40</v>
      </c>
      <c r="M28" s="200"/>
      <c r="N28" s="200"/>
      <c r="O28" s="200"/>
      <c r="P28" s="200"/>
      <c r="W28" s="200" t="s">
        <v>41</v>
      </c>
      <c r="X28" s="200"/>
      <c r="Y28" s="200"/>
      <c r="Z28" s="200"/>
      <c r="AA28" s="200"/>
      <c r="AB28" s="200"/>
      <c r="AC28" s="200"/>
      <c r="AD28" s="200"/>
      <c r="AE28" s="200"/>
      <c r="AK28" s="200" t="s">
        <v>42</v>
      </c>
      <c r="AL28" s="200"/>
      <c r="AM28" s="200"/>
      <c r="AN28" s="200"/>
      <c r="AO28" s="200"/>
      <c r="AR28" s="28"/>
      <c r="BE28" s="190"/>
    </row>
    <row r="29" spans="2:57" s="2" customFormat="1" ht="14.45" customHeight="1">
      <c r="B29" s="32"/>
      <c r="D29" s="23" t="s">
        <v>43</v>
      </c>
      <c r="F29" s="23" t="s">
        <v>44</v>
      </c>
      <c r="L29" s="203">
        <v>0.21</v>
      </c>
      <c r="M29" s="202"/>
      <c r="N29" s="202"/>
      <c r="O29" s="202"/>
      <c r="P29" s="202"/>
      <c r="W29" s="201">
        <f>ROUND(AZ94,2)</f>
        <v>0</v>
      </c>
      <c r="X29" s="202"/>
      <c r="Y29" s="202"/>
      <c r="Z29" s="202"/>
      <c r="AA29" s="202"/>
      <c r="AB29" s="202"/>
      <c r="AC29" s="202"/>
      <c r="AD29" s="202"/>
      <c r="AE29" s="202"/>
      <c r="AK29" s="201">
        <f>ROUND(AV94,2)</f>
        <v>0</v>
      </c>
      <c r="AL29" s="202"/>
      <c r="AM29" s="202"/>
      <c r="AN29" s="202"/>
      <c r="AO29" s="202"/>
      <c r="AR29" s="32"/>
      <c r="BE29" s="191"/>
    </row>
    <row r="30" spans="2:57" s="2" customFormat="1" ht="14.45" customHeight="1">
      <c r="B30" s="32"/>
      <c r="F30" s="23" t="s">
        <v>45</v>
      </c>
      <c r="L30" s="203">
        <v>0.15</v>
      </c>
      <c r="M30" s="202"/>
      <c r="N30" s="202"/>
      <c r="O30" s="202"/>
      <c r="P30" s="202"/>
      <c r="W30" s="201">
        <f>ROUND(BA94,2)</f>
        <v>0</v>
      </c>
      <c r="X30" s="202"/>
      <c r="Y30" s="202"/>
      <c r="Z30" s="202"/>
      <c r="AA30" s="202"/>
      <c r="AB30" s="202"/>
      <c r="AC30" s="202"/>
      <c r="AD30" s="202"/>
      <c r="AE30" s="202"/>
      <c r="AK30" s="201">
        <f>ROUND(AW94,2)</f>
        <v>0</v>
      </c>
      <c r="AL30" s="202"/>
      <c r="AM30" s="202"/>
      <c r="AN30" s="202"/>
      <c r="AO30" s="202"/>
      <c r="AR30" s="32"/>
      <c r="BE30" s="191"/>
    </row>
    <row r="31" spans="2:57" s="2" customFormat="1" ht="14.45" customHeight="1" hidden="1">
      <c r="B31" s="32"/>
      <c r="F31" s="23" t="s">
        <v>46</v>
      </c>
      <c r="L31" s="203">
        <v>0.21</v>
      </c>
      <c r="M31" s="202"/>
      <c r="N31" s="202"/>
      <c r="O31" s="202"/>
      <c r="P31" s="202"/>
      <c r="W31" s="201">
        <f>ROUND(BB94,2)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2"/>
      <c r="BE31" s="191"/>
    </row>
    <row r="32" spans="2:57" s="2" customFormat="1" ht="14.45" customHeight="1" hidden="1">
      <c r="B32" s="32"/>
      <c r="F32" s="23" t="s">
        <v>47</v>
      </c>
      <c r="L32" s="203">
        <v>0.15</v>
      </c>
      <c r="M32" s="202"/>
      <c r="N32" s="202"/>
      <c r="O32" s="202"/>
      <c r="P32" s="202"/>
      <c r="W32" s="201">
        <f>ROUND(BC94,2)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2"/>
      <c r="BE32" s="191"/>
    </row>
    <row r="33" spans="2:57" s="2" customFormat="1" ht="14.45" customHeight="1" hidden="1">
      <c r="B33" s="32"/>
      <c r="F33" s="23" t="s">
        <v>48</v>
      </c>
      <c r="L33" s="203">
        <v>0</v>
      </c>
      <c r="M33" s="202"/>
      <c r="N33" s="202"/>
      <c r="O33" s="202"/>
      <c r="P33" s="202"/>
      <c r="W33" s="201">
        <f>ROUND(BD94,2)</f>
        <v>0</v>
      </c>
      <c r="X33" s="202"/>
      <c r="Y33" s="202"/>
      <c r="Z33" s="202"/>
      <c r="AA33" s="202"/>
      <c r="AB33" s="202"/>
      <c r="AC33" s="202"/>
      <c r="AD33" s="202"/>
      <c r="AE33" s="202"/>
      <c r="AK33" s="201">
        <v>0</v>
      </c>
      <c r="AL33" s="202"/>
      <c r="AM33" s="202"/>
      <c r="AN33" s="202"/>
      <c r="AO33" s="202"/>
      <c r="AR33" s="32"/>
      <c r="BE33" s="191"/>
    </row>
    <row r="34" spans="2:57" s="1" customFormat="1" ht="6.95" customHeight="1">
      <c r="B34" s="28"/>
      <c r="AR34" s="28"/>
      <c r="BE34" s="190"/>
    </row>
    <row r="35" spans="2:44" s="1" customFormat="1" ht="25.9" customHeight="1">
      <c r="B35" s="28"/>
      <c r="C35" s="33"/>
      <c r="D35" s="34" t="s">
        <v>49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50</v>
      </c>
      <c r="U35" s="35"/>
      <c r="V35" s="35"/>
      <c r="W35" s="35"/>
      <c r="X35" s="207" t="s">
        <v>51</v>
      </c>
      <c r="Y35" s="205"/>
      <c r="Z35" s="205"/>
      <c r="AA35" s="205"/>
      <c r="AB35" s="205"/>
      <c r="AC35" s="35"/>
      <c r="AD35" s="35"/>
      <c r="AE35" s="35"/>
      <c r="AF35" s="35"/>
      <c r="AG35" s="35"/>
      <c r="AH35" s="35"/>
      <c r="AI35" s="35"/>
      <c r="AJ35" s="35"/>
      <c r="AK35" s="204">
        <f>SUM(AK26:AK33)</f>
        <v>0</v>
      </c>
      <c r="AL35" s="205"/>
      <c r="AM35" s="205"/>
      <c r="AN35" s="205"/>
      <c r="AO35" s="206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53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54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54</v>
      </c>
      <c r="AI60" s="30"/>
      <c r="AJ60" s="30"/>
      <c r="AK60" s="30"/>
      <c r="AL60" s="30"/>
      <c r="AM60" s="39" t="s">
        <v>55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56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57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54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54</v>
      </c>
      <c r="AI75" s="30"/>
      <c r="AJ75" s="30"/>
      <c r="AK75" s="30"/>
      <c r="AL75" s="30"/>
      <c r="AM75" s="39" t="s">
        <v>55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58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BJ03042022</v>
      </c>
      <c r="AR84" s="44"/>
    </row>
    <row r="85" spans="2:44" s="4" customFormat="1" ht="36.95" customHeight="1">
      <c r="B85" s="45"/>
      <c r="C85" s="46" t="s">
        <v>16</v>
      </c>
      <c r="L85" s="170" t="str">
        <f>K6</f>
        <v>CNC centrum a Svářečská škola v SOU Nové Strašecí</v>
      </c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>Sportovní 1135</v>
      </c>
      <c r="AI87" s="23" t="s">
        <v>22</v>
      </c>
      <c r="AM87" s="172" t="str">
        <f>IF(AN8="","",AN8)</f>
        <v>2. 3. 2022</v>
      </c>
      <c r="AN87" s="172"/>
      <c r="AR87" s="28"/>
    </row>
    <row r="88" spans="2:44" s="1" customFormat="1" ht="6.95" customHeight="1">
      <c r="B88" s="28"/>
      <c r="AR88" s="28"/>
    </row>
    <row r="89" spans="2:56" s="1" customFormat="1" ht="25.7" customHeight="1">
      <c r="B89" s="28"/>
      <c r="C89" s="23" t="s">
        <v>24</v>
      </c>
      <c r="L89" s="3" t="str">
        <f>IF(E11="","",E11)</f>
        <v>SOU,  Sportovní 1135, 27180 Nové Strašecí</v>
      </c>
      <c r="AI89" s="23" t="s">
        <v>30</v>
      </c>
      <c r="AM89" s="173" t="str">
        <f>IF(E17="","",E17)</f>
        <v>Studio PHX s.r.o.Ondříčkova 384/33, Praha 3 Žižkov</v>
      </c>
      <c r="AN89" s="174"/>
      <c r="AO89" s="174"/>
      <c r="AP89" s="174"/>
      <c r="AR89" s="28"/>
      <c r="AS89" s="175" t="s">
        <v>59</v>
      </c>
      <c r="AT89" s="176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28</v>
      </c>
      <c r="L90" s="3" t="str">
        <f>IF(E14="Vyplň údaj","",E14)</f>
        <v/>
      </c>
      <c r="AI90" s="23" t="s">
        <v>34</v>
      </c>
      <c r="AM90" s="173" t="str">
        <f>IF(E20="","",E20)</f>
        <v>Ing. Jan Brožek</v>
      </c>
      <c r="AN90" s="174"/>
      <c r="AO90" s="174"/>
      <c r="AP90" s="174"/>
      <c r="AR90" s="28"/>
      <c r="AS90" s="177"/>
      <c r="AT90" s="178"/>
      <c r="BD90" s="52"/>
    </row>
    <row r="91" spans="2:56" s="1" customFormat="1" ht="10.9" customHeight="1">
      <c r="B91" s="28"/>
      <c r="AR91" s="28"/>
      <c r="AS91" s="177"/>
      <c r="AT91" s="178"/>
      <c r="BD91" s="52"/>
    </row>
    <row r="92" spans="2:56" s="1" customFormat="1" ht="29.25" customHeight="1">
      <c r="B92" s="28"/>
      <c r="C92" s="179" t="s">
        <v>60</v>
      </c>
      <c r="D92" s="180"/>
      <c r="E92" s="180"/>
      <c r="F92" s="180"/>
      <c r="G92" s="180"/>
      <c r="H92" s="53"/>
      <c r="I92" s="182" t="s">
        <v>61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1" t="s">
        <v>62</v>
      </c>
      <c r="AH92" s="180"/>
      <c r="AI92" s="180"/>
      <c r="AJ92" s="180"/>
      <c r="AK92" s="180"/>
      <c r="AL92" s="180"/>
      <c r="AM92" s="180"/>
      <c r="AN92" s="182" t="s">
        <v>63</v>
      </c>
      <c r="AO92" s="180"/>
      <c r="AP92" s="183"/>
      <c r="AQ92" s="54" t="s">
        <v>64</v>
      </c>
      <c r="AR92" s="28"/>
      <c r="AS92" s="55" t="s">
        <v>65</v>
      </c>
      <c r="AT92" s="56" t="s">
        <v>66</v>
      </c>
      <c r="AU92" s="56" t="s">
        <v>67</v>
      </c>
      <c r="AV92" s="56" t="s">
        <v>68</v>
      </c>
      <c r="AW92" s="56" t="s">
        <v>69</v>
      </c>
      <c r="AX92" s="56" t="s">
        <v>70</v>
      </c>
      <c r="AY92" s="56" t="s">
        <v>71</v>
      </c>
      <c r="AZ92" s="56" t="s">
        <v>72</v>
      </c>
      <c r="BA92" s="56" t="s">
        <v>73</v>
      </c>
      <c r="BB92" s="56" t="s">
        <v>74</v>
      </c>
      <c r="BC92" s="56" t="s">
        <v>75</v>
      </c>
      <c r="BD92" s="57" t="s">
        <v>76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77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7">
        <f>ROUND(SUM(AG95:AG103),2)</f>
        <v>0</v>
      </c>
      <c r="AH94" s="187"/>
      <c r="AI94" s="187"/>
      <c r="AJ94" s="187"/>
      <c r="AK94" s="187"/>
      <c r="AL94" s="187"/>
      <c r="AM94" s="187"/>
      <c r="AN94" s="188">
        <f aca="true" t="shared" si="0" ref="AN94:AN103">SUM(AG94,AT94)</f>
        <v>0</v>
      </c>
      <c r="AO94" s="188"/>
      <c r="AP94" s="188"/>
      <c r="AQ94" s="63" t="s">
        <v>1</v>
      </c>
      <c r="AR94" s="59"/>
      <c r="AS94" s="64">
        <f>ROUND(SUM(AS95:AS103),2)</f>
        <v>0</v>
      </c>
      <c r="AT94" s="65">
        <f aca="true" t="shared" si="1" ref="AT94:AT103">ROUND(SUM(AV94:AW94),2)</f>
        <v>0</v>
      </c>
      <c r="AU94" s="66">
        <f>ROUND(SUM(AU95:AU103),5)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ROUND(SUM(AZ95:AZ103),2)</f>
        <v>0</v>
      </c>
      <c r="BA94" s="65">
        <f>ROUND(SUM(BA95:BA103),2)</f>
        <v>0</v>
      </c>
      <c r="BB94" s="65">
        <f>ROUND(SUM(BB95:BB103),2)</f>
        <v>0</v>
      </c>
      <c r="BC94" s="65">
        <f>ROUND(SUM(BC95:BC103),2)</f>
        <v>0</v>
      </c>
      <c r="BD94" s="67">
        <f>ROUND(SUM(BD95:BD103),2)</f>
        <v>0</v>
      </c>
      <c r="BS94" s="68" t="s">
        <v>78</v>
      </c>
      <c r="BT94" s="68" t="s">
        <v>79</v>
      </c>
      <c r="BU94" s="69" t="s">
        <v>80</v>
      </c>
      <c r="BV94" s="68" t="s">
        <v>81</v>
      </c>
      <c r="BW94" s="68" t="s">
        <v>5</v>
      </c>
      <c r="BX94" s="68" t="s">
        <v>82</v>
      </c>
      <c r="CL94" s="68" t="s">
        <v>1</v>
      </c>
    </row>
    <row r="95" spans="1:91" s="6" customFormat="1" ht="16.5" customHeight="1">
      <c r="A95" s="70" t="s">
        <v>83</v>
      </c>
      <c r="B95" s="71"/>
      <c r="C95" s="72"/>
      <c r="D95" s="184" t="s">
        <v>84</v>
      </c>
      <c r="E95" s="184"/>
      <c r="F95" s="184"/>
      <c r="G95" s="184"/>
      <c r="H95" s="184"/>
      <c r="I95" s="73"/>
      <c r="J95" s="184" t="s">
        <v>85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5">
        <f>'01 - Bourání'!J30</f>
        <v>0</v>
      </c>
      <c r="AH95" s="186"/>
      <c r="AI95" s="186"/>
      <c r="AJ95" s="186"/>
      <c r="AK95" s="186"/>
      <c r="AL95" s="186"/>
      <c r="AM95" s="186"/>
      <c r="AN95" s="185">
        <f t="shared" si="0"/>
        <v>0</v>
      </c>
      <c r="AO95" s="186"/>
      <c r="AP95" s="186"/>
      <c r="AQ95" s="74" t="s">
        <v>86</v>
      </c>
      <c r="AR95" s="71"/>
      <c r="AS95" s="75">
        <v>0</v>
      </c>
      <c r="AT95" s="76">
        <f t="shared" si="1"/>
        <v>0</v>
      </c>
      <c r="AU95" s="77">
        <f>'01 - Bourání'!P128</f>
        <v>0</v>
      </c>
      <c r="AV95" s="76">
        <f>'01 - Bourání'!J33</f>
        <v>0</v>
      </c>
      <c r="AW95" s="76">
        <f>'01 - Bourání'!J34</f>
        <v>0</v>
      </c>
      <c r="AX95" s="76">
        <f>'01 - Bourání'!J35</f>
        <v>0</v>
      </c>
      <c r="AY95" s="76">
        <f>'01 - Bourání'!J36</f>
        <v>0</v>
      </c>
      <c r="AZ95" s="76">
        <f>'01 - Bourání'!F33</f>
        <v>0</v>
      </c>
      <c r="BA95" s="76">
        <f>'01 - Bourání'!F34</f>
        <v>0</v>
      </c>
      <c r="BB95" s="76">
        <f>'01 - Bourání'!F35</f>
        <v>0</v>
      </c>
      <c r="BC95" s="76">
        <f>'01 - Bourání'!F36</f>
        <v>0</v>
      </c>
      <c r="BD95" s="78">
        <f>'01 - Bourání'!F37</f>
        <v>0</v>
      </c>
      <c r="BT95" s="79" t="s">
        <v>87</v>
      </c>
      <c r="BV95" s="79" t="s">
        <v>81</v>
      </c>
      <c r="BW95" s="79" t="s">
        <v>88</v>
      </c>
      <c r="BX95" s="79" t="s">
        <v>5</v>
      </c>
      <c r="CL95" s="79" t="s">
        <v>1</v>
      </c>
      <c r="CM95" s="79" t="s">
        <v>89</v>
      </c>
    </row>
    <row r="96" spans="1:91" s="6" customFormat="1" ht="16.5" customHeight="1">
      <c r="A96" s="70" t="s">
        <v>83</v>
      </c>
      <c r="B96" s="71"/>
      <c r="C96" s="72"/>
      <c r="D96" s="184" t="s">
        <v>90</v>
      </c>
      <c r="E96" s="184"/>
      <c r="F96" s="184"/>
      <c r="G96" s="184"/>
      <c r="H96" s="184"/>
      <c r="I96" s="73"/>
      <c r="J96" s="184" t="s">
        <v>91</v>
      </c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5">
        <f>'02 - Stavební úpravy'!J30</f>
        <v>0</v>
      </c>
      <c r="AH96" s="186"/>
      <c r="AI96" s="186"/>
      <c r="AJ96" s="186"/>
      <c r="AK96" s="186"/>
      <c r="AL96" s="186"/>
      <c r="AM96" s="186"/>
      <c r="AN96" s="185">
        <f t="shared" si="0"/>
        <v>0</v>
      </c>
      <c r="AO96" s="186"/>
      <c r="AP96" s="186"/>
      <c r="AQ96" s="74" t="s">
        <v>86</v>
      </c>
      <c r="AR96" s="71"/>
      <c r="AS96" s="75">
        <v>0</v>
      </c>
      <c r="AT96" s="76">
        <f t="shared" si="1"/>
        <v>0</v>
      </c>
      <c r="AU96" s="77">
        <f>'02 - Stavební úpravy'!P144</f>
        <v>0</v>
      </c>
      <c r="AV96" s="76">
        <f>'02 - Stavební úpravy'!J33</f>
        <v>0</v>
      </c>
      <c r="AW96" s="76">
        <f>'02 - Stavební úpravy'!J34</f>
        <v>0</v>
      </c>
      <c r="AX96" s="76">
        <f>'02 - Stavební úpravy'!J35</f>
        <v>0</v>
      </c>
      <c r="AY96" s="76">
        <f>'02 - Stavební úpravy'!J36</f>
        <v>0</v>
      </c>
      <c r="AZ96" s="76">
        <f>'02 - Stavební úpravy'!F33</f>
        <v>0</v>
      </c>
      <c r="BA96" s="76">
        <f>'02 - Stavební úpravy'!F34</f>
        <v>0</v>
      </c>
      <c r="BB96" s="76">
        <f>'02 - Stavební úpravy'!F35</f>
        <v>0</v>
      </c>
      <c r="BC96" s="76">
        <f>'02 - Stavební úpravy'!F36</f>
        <v>0</v>
      </c>
      <c r="BD96" s="78">
        <f>'02 - Stavební úpravy'!F37</f>
        <v>0</v>
      </c>
      <c r="BT96" s="79" t="s">
        <v>87</v>
      </c>
      <c r="BV96" s="79" t="s">
        <v>81</v>
      </c>
      <c r="BW96" s="79" t="s">
        <v>92</v>
      </c>
      <c r="BX96" s="79" t="s">
        <v>5</v>
      </c>
      <c r="CL96" s="79" t="s">
        <v>1</v>
      </c>
      <c r="CM96" s="79" t="s">
        <v>89</v>
      </c>
    </row>
    <row r="97" spans="1:91" s="6" customFormat="1" ht="16.5" customHeight="1">
      <c r="A97" s="70" t="s">
        <v>83</v>
      </c>
      <c r="B97" s="71"/>
      <c r="C97" s="72"/>
      <c r="D97" s="184" t="s">
        <v>93</v>
      </c>
      <c r="E97" s="184"/>
      <c r="F97" s="184"/>
      <c r="G97" s="184"/>
      <c r="H97" s="184"/>
      <c r="I97" s="73"/>
      <c r="J97" s="184" t="s">
        <v>94</v>
      </c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5">
        <f>'03 -  VRN'!J30</f>
        <v>0</v>
      </c>
      <c r="AH97" s="186"/>
      <c r="AI97" s="186"/>
      <c r="AJ97" s="186"/>
      <c r="AK97" s="186"/>
      <c r="AL97" s="186"/>
      <c r="AM97" s="186"/>
      <c r="AN97" s="185">
        <f t="shared" si="0"/>
        <v>0</v>
      </c>
      <c r="AO97" s="186"/>
      <c r="AP97" s="186"/>
      <c r="AQ97" s="74" t="s">
        <v>86</v>
      </c>
      <c r="AR97" s="71"/>
      <c r="AS97" s="75">
        <v>0</v>
      </c>
      <c r="AT97" s="76">
        <f t="shared" si="1"/>
        <v>0</v>
      </c>
      <c r="AU97" s="77">
        <f>'03 -  VRN'!P124</f>
        <v>0</v>
      </c>
      <c r="AV97" s="76">
        <f>'03 -  VRN'!J33</f>
        <v>0</v>
      </c>
      <c r="AW97" s="76">
        <f>'03 -  VRN'!J34</f>
        <v>0</v>
      </c>
      <c r="AX97" s="76">
        <f>'03 -  VRN'!J35</f>
        <v>0</v>
      </c>
      <c r="AY97" s="76">
        <f>'03 -  VRN'!J36</f>
        <v>0</v>
      </c>
      <c r="AZ97" s="76">
        <f>'03 -  VRN'!F33</f>
        <v>0</v>
      </c>
      <c r="BA97" s="76">
        <f>'03 -  VRN'!F34</f>
        <v>0</v>
      </c>
      <c r="BB97" s="76">
        <f>'03 -  VRN'!F35</f>
        <v>0</v>
      </c>
      <c r="BC97" s="76">
        <f>'03 -  VRN'!F36</f>
        <v>0</v>
      </c>
      <c r="BD97" s="78">
        <f>'03 -  VRN'!F37</f>
        <v>0</v>
      </c>
      <c r="BT97" s="79" t="s">
        <v>87</v>
      </c>
      <c r="BV97" s="79" t="s">
        <v>81</v>
      </c>
      <c r="BW97" s="79" t="s">
        <v>95</v>
      </c>
      <c r="BX97" s="79" t="s">
        <v>5</v>
      </c>
      <c r="CL97" s="79" t="s">
        <v>1</v>
      </c>
      <c r="CM97" s="79" t="s">
        <v>89</v>
      </c>
    </row>
    <row r="98" spans="1:91" s="6" customFormat="1" ht="16.5" customHeight="1">
      <c r="A98" s="70" t="s">
        <v>83</v>
      </c>
      <c r="B98" s="71"/>
      <c r="C98" s="72"/>
      <c r="D98" s="184" t="s">
        <v>96</v>
      </c>
      <c r="E98" s="184"/>
      <c r="F98" s="184"/>
      <c r="G98" s="184"/>
      <c r="H98" s="184"/>
      <c r="I98" s="73"/>
      <c r="J98" s="184" t="s">
        <v>97</v>
      </c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5">
        <f>'04 - Zpevnění plochy'!J30</f>
        <v>0</v>
      </c>
      <c r="AH98" s="186"/>
      <c r="AI98" s="186"/>
      <c r="AJ98" s="186"/>
      <c r="AK98" s="186"/>
      <c r="AL98" s="186"/>
      <c r="AM98" s="186"/>
      <c r="AN98" s="185">
        <f t="shared" si="0"/>
        <v>0</v>
      </c>
      <c r="AO98" s="186"/>
      <c r="AP98" s="186"/>
      <c r="AQ98" s="74" t="s">
        <v>86</v>
      </c>
      <c r="AR98" s="71"/>
      <c r="AS98" s="75">
        <v>0</v>
      </c>
      <c r="AT98" s="76">
        <f t="shared" si="1"/>
        <v>0</v>
      </c>
      <c r="AU98" s="77">
        <f>'04 - Zpevnění plochy'!P123</f>
        <v>0</v>
      </c>
      <c r="AV98" s="76">
        <f>'04 - Zpevnění plochy'!J33</f>
        <v>0</v>
      </c>
      <c r="AW98" s="76">
        <f>'04 - Zpevnění plochy'!J34</f>
        <v>0</v>
      </c>
      <c r="AX98" s="76">
        <f>'04 - Zpevnění plochy'!J35</f>
        <v>0</v>
      </c>
      <c r="AY98" s="76">
        <f>'04 - Zpevnění plochy'!J36</f>
        <v>0</v>
      </c>
      <c r="AZ98" s="76">
        <f>'04 - Zpevnění plochy'!F33</f>
        <v>0</v>
      </c>
      <c r="BA98" s="76">
        <f>'04 - Zpevnění plochy'!F34</f>
        <v>0</v>
      </c>
      <c r="BB98" s="76">
        <f>'04 - Zpevnění plochy'!F35</f>
        <v>0</v>
      </c>
      <c r="BC98" s="76">
        <f>'04 - Zpevnění plochy'!F36</f>
        <v>0</v>
      </c>
      <c r="BD98" s="78">
        <f>'04 - Zpevnění plochy'!F37</f>
        <v>0</v>
      </c>
      <c r="BT98" s="79" t="s">
        <v>87</v>
      </c>
      <c r="BV98" s="79" t="s">
        <v>81</v>
      </c>
      <c r="BW98" s="79" t="s">
        <v>98</v>
      </c>
      <c r="BX98" s="79" t="s">
        <v>5</v>
      </c>
      <c r="CL98" s="79" t="s">
        <v>1</v>
      </c>
      <c r="CM98" s="79" t="s">
        <v>89</v>
      </c>
    </row>
    <row r="99" spans="1:91" s="6" customFormat="1" ht="16.5" customHeight="1">
      <c r="A99" s="70" t="s">
        <v>83</v>
      </c>
      <c r="B99" s="71"/>
      <c r="C99" s="72"/>
      <c r="D99" s="184" t="s">
        <v>99</v>
      </c>
      <c r="E99" s="184"/>
      <c r="F99" s="184"/>
      <c r="G99" s="184"/>
      <c r="H99" s="184"/>
      <c r="I99" s="73"/>
      <c r="J99" s="184" t="s">
        <v>100</v>
      </c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5">
        <f>'05a - Silnoproudé instalace'!J30</f>
        <v>0</v>
      </c>
      <c r="AH99" s="186"/>
      <c r="AI99" s="186"/>
      <c r="AJ99" s="186"/>
      <c r="AK99" s="186"/>
      <c r="AL99" s="186"/>
      <c r="AM99" s="186"/>
      <c r="AN99" s="185">
        <f t="shared" si="0"/>
        <v>0</v>
      </c>
      <c r="AO99" s="186"/>
      <c r="AP99" s="186"/>
      <c r="AQ99" s="74" t="s">
        <v>86</v>
      </c>
      <c r="AR99" s="71"/>
      <c r="AS99" s="75">
        <v>0</v>
      </c>
      <c r="AT99" s="76">
        <f t="shared" si="1"/>
        <v>0</v>
      </c>
      <c r="AU99" s="77">
        <f>'05a - Silnoproudé instalace'!P126</f>
        <v>0</v>
      </c>
      <c r="AV99" s="76">
        <f>'05a - Silnoproudé instalace'!J33</f>
        <v>0</v>
      </c>
      <c r="AW99" s="76">
        <f>'05a - Silnoproudé instalace'!J34</f>
        <v>0</v>
      </c>
      <c r="AX99" s="76">
        <f>'05a - Silnoproudé instalace'!J35</f>
        <v>0</v>
      </c>
      <c r="AY99" s="76">
        <f>'05a - Silnoproudé instalace'!J36</f>
        <v>0</v>
      </c>
      <c r="AZ99" s="76">
        <f>'05a - Silnoproudé instalace'!F33</f>
        <v>0</v>
      </c>
      <c r="BA99" s="76">
        <f>'05a - Silnoproudé instalace'!F34</f>
        <v>0</v>
      </c>
      <c r="BB99" s="76">
        <f>'05a - Silnoproudé instalace'!F35</f>
        <v>0</v>
      </c>
      <c r="BC99" s="76">
        <f>'05a - Silnoproudé instalace'!F36</f>
        <v>0</v>
      </c>
      <c r="BD99" s="78">
        <f>'05a - Silnoproudé instalace'!F37</f>
        <v>0</v>
      </c>
      <c r="BT99" s="79" t="s">
        <v>87</v>
      </c>
      <c r="BV99" s="79" t="s">
        <v>81</v>
      </c>
      <c r="BW99" s="79" t="s">
        <v>101</v>
      </c>
      <c r="BX99" s="79" t="s">
        <v>5</v>
      </c>
      <c r="CL99" s="79" t="s">
        <v>1</v>
      </c>
      <c r="CM99" s="79" t="s">
        <v>89</v>
      </c>
    </row>
    <row r="100" spans="1:91" s="6" customFormat="1" ht="16.5" customHeight="1">
      <c r="A100" s="70" t="s">
        <v>83</v>
      </c>
      <c r="B100" s="71"/>
      <c r="C100" s="72"/>
      <c r="D100" s="184" t="s">
        <v>102</v>
      </c>
      <c r="E100" s="184"/>
      <c r="F100" s="184"/>
      <c r="G100" s="184"/>
      <c r="H100" s="184"/>
      <c r="I100" s="73"/>
      <c r="J100" s="184" t="s">
        <v>103</v>
      </c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5">
        <f>'05b - Slaboproudé instalace'!J30</f>
        <v>0</v>
      </c>
      <c r="AH100" s="186"/>
      <c r="AI100" s="186"/>
      <c r="AJ100" s="186"/>
      <c r="AK100" s="186"/>
      <c r="AL100" s="186"/>
      <c r="AM100" s="186"/>
      <c r="AN100" s="185">
        <f t="shared" si="0"/>
        <v>0</v>
      </c>
      <c r="AO100" s="186"/>
      <c r="AP100" s="186"/>
      <c r="AQ100" s="74" t="s">
        <v>86</v>
      </c>
      <c r="AR100" s="71"/>
      <c r="AS100" s="75">
        <v>0</v>
      </c>
      <c r="AT100" s="76">
        <f t="shared" si="1"/>
        <v>0</v>
      </c>
      <c r="AU100" s="77">
        <f>'05b - Slaboproudé instalace'!P122</f>
        <v>0</v>
      </c>
      <c r="AV100" s="76">
        <f>'05b - Slaboproudé instalace'!J33</f>
        <v>0</v>
      </c>
      <c r="AW100" s="76">
        <f>'05b - Slaboproudé instalace'!J34</f>
        <v>0</v>
      </c>
      <c r="AX100" s="76">
        <f>'05b - Slaboproudé instalace'!J35</f>
        <v>0</v>
      </c>
      <c r="AY100" s="76">
        <f>'05b - Slaboproudé instalace'!J36</f>
        <v>0</v>
      </c>
      <c r="AZ100" s="76">
        <f>'05b - Slaboproudé instalace'!F33</f>
        <v>0</v>
      </c>
      <c r="BA100" s="76">
        <f>'05b - Slaboproudé instalace'!F34</f>
        <v>0</v>
      </c>
      <c r="BB100" s="76">
        <f>'05b - Slaboproudé instalace'!F35</f>
        <v>0</v>
      </c>
      <c r="BC100" s="76">
        <f>'05b - Slaboproudé instalace'!F36</f>
        <v>0</v>
      </c>
      <c r="BD100" s="78">
        <f>'05b - Slaboproudé instalace'!F37</f>
        <v>0</v>
      </c>
      <c r="BT100" s="79" t="s">
        <v>87</v>
      </c>
      <c r="BV100" s="79" t="s">
        <v>81</v>
      </c>
      <c r="BW100" s="79" t="s">
        <v>104</v>
      </c>
      <c r="BX100" s="79" t="s">
        <v>5</v>
      </c>
      <c r="CL100" s="79" t="s">
        <v>1</v>
      </c>
      <c r="CM100" s="79" t="s">
        <v>89</v>
      </c>
    </row>
    <row r="101" spans="1:91" s="6" customFormat="1" ht="16.5" customHeight="1">
      <c r="A101" s="70" t="s">
        <v>83</v>
      </c>
      <c r="B101" s="71"/>
      <c r="C101" s="72"/>
      <c r="D101" s="184" t="s">
        <v>105</v>
      </c>
      <c r="E101" s="184"/>
      <c r="F101" s="184"/>
      <c r="G101" s="184"/>
      <c r="H101" s="184"/>
      <c r="I101" s="73"/>
      <c r="J101" s="184" t="s">
        <v>106</v>
      </c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5">
        <f>'06 - Vytápění'!J30</f>
        <v>0</v>
      </c>
      <c r="AH101" s="186"/>
      <c r="AI101" s="186"/>
      <c r="AJ101" s="186"/>
      <c r="AK101" s="186"/>
      <c r="AL101" s="186"/>
      <c r="AM101" s="186"/>
      <c r="AN101" s="185">
        <f t="shared" si="0"/>
        <v>0</v>
      </c>
      <c r="AO101" s="186"/>
      <c r="AP101" s="186"/>
      <c r="AQ101" s="74" t="s">
        <v>86</v>
      </c>
      <c r="AR101" s="71"/>
      <c r="AS101" s="75">
        <v>0</v>
      </c>
      <c r="AT101" s="76">
        <f t="shared" si="1"/>
        <v>0</v>
      </c>
      <c r="AU101" s="77">
        <f>'06 - Vytápění'!P129</f>
        <v>0</v>
      </c>
      <c r="AV101" s="76">
        <f>'06 - Vytápění'!J33</f>
        <v>0</v>
      </c>
      <c r="AW101" s="76">
        <f>'06 - Vytápění'!J34</f>
        <v>0</v>
      </c>
      <c r="AX101" s="76">
        <f>'06 - Vytápění'!J35</f>
        <v>0</v>
      </c>
      <c r="AY101" s="76">
        <f>'06 - Vytápění'!J36</f>
        <v>0</v>
      </c>
      <c r="AZ101" s="76">
        <f>'06 - Vytápění'!F33</f>
        <v>0</v>
      </c>
      <c r="BA101" s="76">
        <f>'06 - Vytápění'!F34</f>
        <v>0</v>
      </c>
      <c r="BB101" s="76">
        <f>'06 - Vytápění'!F35</f>
        <v>0</v>
      </c>
      <c r="BC101" s="76">
        <f>'06 - Vytápění'!F36</f>
        <v>0</v>
      </c>
      <c r="BD101" s="78">
        <f>'06 - Vytápění'!F37</f>
        <v>0</v>
      </c>
      <c r="BT101" s="79" t="s">
        <v>87</v>
      </c>
      <c r="BV101" s="79" t="s">
        <v>81</v>
      </c>
      <c r="BW101" s="79" t="s">
        <v>107</v>
      </c>
      <c r="BX101" s="79" t="s">
        <v>5</v>
      </c>
      <c r="CL101" s="79" t="s">
        <v>1</v>
      </c>
      <c r="CM101" s="79" t="s">
        <v>89</v>
      </c>
    </row>
    <row r="102" spans="1:91" s="6" customFormat="1" ht="16.5" customHeight="1">
      <c r="A102" s="70" t="s">
        <v>83</v>
      </c>
      <c r="B102" s="71"/>
      <c r="C102" s="72"/>
      <c r="D102" s="184" t="s">
        <v>108</v>
      </c>
      <c r="E102" s="184"/>
      <c r="F102" s="184"/>
      <c r="G102" s="184"/>
      <c r="H102" s="184"/>
      <c r="I102" s="73"/>
      <c r="J102" s="184" t="s">
        <v>109</v>
      </c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5">
        <f>'07 -  ZTI'!J30</f>
        <v>0</v>
      </c>
      <c r="AH102" s="186"/>
      <c r="AI102" s="186"/>
      <c r="AJ102" s="186"/>
      <c r="AK102" s="186"/>
      <c r="AL102" s="186"/>
      <c r="AM102" s="186"/>
      <c r="AN102" s="185">
        <f t="shared" si="0"/>
        <v>0</v>
      </c>
      <c r="AO102" s="186"/>
      <c r="AP102" s="186"/>
      <c r="AQ102" s="74" t="s">
        <v>86</v>
      </c>
      <c r="AR102" s="71"/>
      <c r="AS102" s="75">
        <v>0</v>
      </c>
      <c r="AT102" s="76">
        <f t="shared" si="1"/>
        <v>0</v>
      </c>
      <c r="AU102" s="77">
        <f>'07 -  ZTI'!P138</f>
        <v>0</v>
      </c>
      <c r="AV102" s="76">
        <f>'07 -  ZTI'!J33</f>
        <v>0</v>
      </c>
      <c r="AW102" s="76">
        <f>'07 -  ZTI'!J34</f>
        <v>0</v>
      </c>
      <c r="AX102" s="76">
        <f>'07 -  ZTI'!J35</f>
        <v>0</v>
      </c>
      <c r="AY102" s="76">
        <f>'07 -  ZTI'!J36</f>
        <v>0</v>
      </c>
      <c r="AZ102" s="76">
        <f>'07 -  ZTI'!F33</f>
        <v>0</v>
      </c>
      <c r="BA102" s="76">
        <f>'07 -  ZTI'!F34</f>
        <v>0</v>
      </c>
      <c r="BB102" s="76">
        <f>'07 -  ZTI'!F35</f>
        <v>0</v>
      </c>
      <c r="BC102" s="76">
        <f>'07 -  ZTI'!F36</f>
        <v>0</v>
      </c>
      <c r="BD102" s="78">
        <f>'07 -  ZTI'!F37</f>
        <v>0</v>
      </c>
      <c r="BT102" s="79" t="s">
        <v>87</v>
      </c>
      <c r="BV102" s="79" t="s">
        <v>81</v>
      </c>
      <c r="BW102" s="79" t="s">
        <v>110</v>
      </c>
      <c r="BX102" s="79" t="s">
        <v>5</v>
      </c>
      <c r="CL102" s="79" t="s">
        <v>1</v>
      </c>
      <c r="CM102" s="79" t="s">
        <v>89</v>
      </c>
    </row>
    <row r="103" spans="1:91" s="6" customFormat="1" ht="16.5" customHeight="1">
      <c r="A103" s="70" t="s">
        <v>83</v>
      </c>
      <c r="B103" s="71"/>
      <c r="C103" s="72"/>
      <c r="D103" s="184" t="s">
        <v>111</v>
      </c>
      <c r="E103" s="184"/>
      <c r="F103" s="184"/>
      <c r="G103" s="184"/>
      <c r="H103" s="184"/>
      <c r="I103" s="73"/>
      <c r="J103" s="184" t="s">
        <v>112</v>
      </c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5">
        <f>'08 -  VZT'!J30</f>
        <v>0</v>
      </c>
      <c r="AH103" s="186"/>
      <c r="AI103" s="186"/>
      <c r="AJ103" s="186"/>
      <c r="AK103" s="186"/>
      <c r="AL103" s="186"/>
      <c r="AM103" s="186"/>
      <c r="AN103" s="185">
        <f t="shared" si="0"/>
        <v>0</v>
      </c>
      <c r="AO103" s="186"/>
      <c r="AP103" s="186"/>
      <c r="AQ103" s="74" t="s">
        <v>86</v>
      </c>
      <c r="AR103" s="71"/>
      <c r="AS103" s="80">
        <v>0</v>
      </c>
      <c r="AT103" s="81">
        <f t="shared" si="1"/>
        <v>0</v>
      </c>
      <c r="AU103" s="82">
        <f>'08 -  VZT'!P126</f>
        <v>0</v>
      </c>
      <c r="AV103" s="81">
        <f>'08 -  VZT'!J33</f>
        <v>0</v>
      </c>
      <c r="AW103" s="81">
        <f>'08 -  VZT'!J34</f>
        <v>0</v>
      </c>
      <c r="AX103" s="81">
        <f>'08 -  VZT'!J35</f>
        <v>0</v>
      </c>
      <c r="AY103" s="81">
        <f>'08 -  VZT'!J36</f>
        <v>0</v>
      </c>
      <c r="AZ103" s="81">
        <f>'08 -  VZT'!F33</f>
        <v>0</v>
      </c>
      <c r="BA103" s="81">
        <f>'08 -  VZT'!F34</f>
        <v>0</v>
      </c>
      <c r="BB103" s="81">
        <f>'08 -  VZT'!F35</f>
        <v>0</v>
      </c>
      <c r="BC103" s="81">
        <f>'08 -  VZT'!F36</f>
        <v>0</v>
      </c>
      <c r="BD103" s="83">
        <f>'08 -  VZT'!F37</f>
        <v>0</v>
      </c>
      <c r="BT103" s="79" t="s">
        <v>87</v>
      </c>
      <c r="BV103" s="79" t="s">
        <v>81</v>
      </c>
      <c r="BW103" s="79" t="s">
        <v>113</v>
      </c>
      <c r="BX103" s="79" t="s">
        <v>5</v>
      </c>
      <c r="CL103" s="79" t="s">
        <v>1</v>
      </c>
      <c r="CM103" s="79" t="s">
        <v>89</v>
      </c>
    </row>
    <row r="104" spans="2:44" s="1" customFormat="1" ht="30" customHeight="1">
      <c r="B104" s="28"/>
      <c r="AR104" s="28"/>
    </row>
    <row r="105" spans="2:44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28"/>
    </row>
  </sheetData>
  <sheetProtection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01 - Bourání'!C2" display="/"/>
    <hyperlink ref="A96" location="'02 - Stavební úpravy'!C2" display="/"/>
    <hyperlink ref="A97" location="'03 -  VRN'!C2" display="/"/>
    <hyperlink ref="A98" location="'04 - Zpevnění plochy'!C2" display="/"/>
    <hyperlink ref="A99" location="'05a - Silnoproudé instalace'!C2" display="/"/>
    <hyperlink ref="A100" location="'05b - Slaboproudé instalace'!C2" display="/"/>
    <hyperlink ref="A101" location="'06 - Vytápění'!C2" display="/"/>
    <hyperlink ref="A102" location="'07 -  ZTI'!C2" display="/"/>
    <hyperlink ref="A103" location="'08 -  VZ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51"/>
  <sheetViews>
    <sheetView showGridLines="0" workbookViewId="0" topLeftCell="A131">
      <selection activeCell="H258" sqref="H25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113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2176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ROUND(J126,2)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ROUND((SUM(BE126:BE250)),2)</f>
        <v>0</v>
      </c>
      <c r="I33" s="88">
        <v>0.21</v>
      </c>
      <c r="J33" s="87">
        <f>ROUND(((SUM(BE126:BE250))*I33),2)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ROUND((SUM(BF126:BF250)),2)</f>
        <v>0</v>
      </c>
      <c r="I34" s="88">
        <v>0.15</v>
      </c>
      <c r="J34" s="87">
        <f>ROUND(((SUM(BF126:BF250))*I34),2)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ROUND((SUM(BG126:BG250)),2)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ROUND((SUM(BH126:BH250)),2)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ROUND((SUM(BI126:BI250)),2)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08 -  VZT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J126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2177</v>
      </c>
      <c r="E97" s="102"/>
      <c r="F97" s="102"/>
      <c r="G97" s="102"/>
      <c r="H97" s="102"/>
      <c r="I97" s="102"/>
      <c r="J97" s="103">
        <f>J127</f>
        <v>0</v>
      </c>
      <c r="L97" s="100"/>
    </row>
    <row r="98" spans="2:12" s="8" customFormat="1" ht="24.95" customHeight="1">
      <c r="B98" s="100"/>
      <c r="D98" s="101" t="s">
        <v>2178</v>
      </c>
      <c r="E98" s="102"/>
      <c r="F98" s="102"/>
      <c r="G98" s="102"/>
      <c r="H98" s="102"/>
      <c r="I98" s="102"/>
      <c r="J98" s="103">
        <f>J142</f>
        <v>0</v>
      </c>
      <c r="L98" s="100"/>
    </row>
    <row r="99" spans="2:12" s="8" customFormat="1" ht="24.95" customHeight="1">
      <c r="B99" s="100"/>
      <c r="D99" s="101" t="s">
        <v>2179</v>
      </c>
      <c r="E99" s="102"/>
      <c r="F99" s="102"/>
      <c r="G99" s="102"/>
      <c r="H99" s="102"/>
      <c r="I99" s="102"/>
      <c r="J99" s="103">
        <f>J153</f>
        <v>0</v>
      </c>
      <c r="L99" s="100"/>
    </row>
    <row r="100" spans="2:12" s="8" customFormat="1" ht="24.95" customHeight="1">
      <c r="B100" s="100"/>
      <c r="D100" s="101" t="s">
        <v>2180</v>
      </c>
      <c r="E100" s="102"/>
      <c r="F100" s="102"/>
      <c r="G100" s="102"/>
      <c r="H100" s="102"/>
      <c r="I100" s="102"/>
      <c r="J100" s="103">
        <f>J176</f>
        <v>0</v>
      </c>
      <c r="L100" s="100"/>
    </row>
    <row r="101" spans="2:12" s="8" customFormat="1" ht="24.95" customHeight="1">
      <c r="B101" s="100"/>
      <c r="D101" s="101" t="s">
        <v>2181</v>
      </c>
      <c r="E101" s="102"/>
      <c r="F101" s="102"/>
      <c r="G101" s="102"/>
      <c r="H101" s="102"/>
      <c r="I101" s="102"/>
      <c r="J101" s="103">
        <f>J180</f>
        <v>0</v>
      </c>
      <c r="L101" s="100"/>
    </row>
    <row r="102" spans="2:12" s="8" customFormat="1" ht="24.95" customHeight="1">
      <c r="B102" s="100"/>
      <c r="D102" s="101" t="s">
        <v>2182</v>
      </c>
      <c r="E102" s="102"/>
      <c r="F102" s="102"/>
      <c r="G102" s="102"/>
      <c r="H102" s="102"/>
      <c r="I102" s="102"/>
      <c r="J102" s="103">
        <f>J184</f>
        <v>0</v>
      </c>
      <c r="L102" s="100"/>
    </row>
    <row r="103" spans="2:12" s="8" customFormat="1" ht="24.95" customHeight="1">
      <c r="B103" s="100"/>
      <c r="D103" s="101" t="s">
        <v>2183</v>
      </c>
      <c r="E103" s="102"/>
      <c r="F103" s="102"/>
      <c r="G103" s="102"/>
      <c r="H103" s="102"/>
      <c r="I103" s="102"/>
      <c r="J103" s="103">
        <f>J217</f>
        <v>0</v>
      </c>
      <c r="L103" s="100"/>
    </row>
    <row r="104" spans="2:12" s="8" customFormat="1" ht="24.95" customHeight="1">
      <c r="B104" s="100"/>
      <c r="D104" s="101" t="s">
        <v>2184</v>
      </c>
      <c r="E104" s="102"/>
      <c r="F104" s="102"/>
      <c r="G104" s="102"/>
      <c r="H104" s="102"/>
      <c r="I104" s="102"/>
      <c r="J104" s="103">
        <f>J238</f>
        <v>0</v>
      </c>
      <c r="L104" s="100"/>
    </row>
    <row r="105" spans="2:12" s="8" customFormat="1" ht="24.95" customHeight="1">
      <c r="B105" s="100"/>
      <c r="D105" s="101" t="s">
        <v>126</v>
      </c>
      <c r="E105" s="102"/>
      <c r="F105" s="102"/>
      <c r="G105" s="102"/>
      <c r="H105" s="102"/>
      <c r="I105" s="102"/>
      <c r="J105" s="103">
        <f>J247</f>
        <v>0</v>
      </c>
      <c r="L105" s="100"/>
    </row>
    <row r="106" spans="2:12" s="9" customFormat="1" ht="19.9" customHeight="1">
      <c r="B106" s="104"/>
      <c r="D106" s="105" t="s">
        <v>130</v>
      </c>
      <c r="E106" s="106"/>
      <c r="F106" s="106"/>
      <c r="G106" s="106"/>
      <c r="H106" s="106"/>
      <c r="I106" s="106"/>
      <c r="J106" s="107">
        <f>J248</f>
        <v>0</v>
      </c>
      <c r="L106" s="104"/>
    </row>
    <row r="107" spans="2:12" s="1" customFormat="1" ht="21.75" customHeight="1">
      <c r="B107" s="28"/>
      <c r="L107" s="28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12" s="1" customFormat="1" ht="24.95" customHeight="1">
      <c r="B113" s="28"/>
      <c r="C113" s="17" t="s">
        <v>134</v>
      </c>
      <c r="L113" s="28"/>
    </row>
    <row r="114" spans="2:12" s="1" customFormat="1" ht="6.95" customHeight="1">
      <c r="B114" s="28"/>
      <c r="L114" s="28"/>
    </row>
    <row r="115" spans="2:12" s="1" customFormat="1" ht="12" customHeight="1">
      <c r="B115" s="28"/>
      <c r="C115" s="23" t="s">
        <v>16</v>
      </c>
      <c r="L115" s="28"/>
    </row>
    <row r="116" spans="2:12" s="1" customFormat="1" ht="16.5" customHeight="1">
      <c r="B116" s="28"/>
      <c r="E116" s="208" t="str">
        <f>E7</f>
        <v>CNC centrum a Svářečská škola v SOU Nové Strašecí</v>
      </c>
      <c r="F116" s="209"/>
      <c r="G116" s="209"/>
      <c r="H116" s="209"/>
      <c r="L116" s="28"/>
    </row>
    <row r="117" spans="2:12" s="1" customFormat="1" ht="12" customHeight="1">
      <c r="B117" s="28"/>
      <c r="C117" s="23" t="s">
        <v>115</v>
      </c>
      <c r="L117" s="28"/>
    </row>
    <row r="118" spans="2:12" s="1" customFormat="1" ht="16.5" customHeight="1">
      <c r="B118" s="28"/>
      <c r="E118" s="170" t="str">
        <f>E9</f>
        <v>08 -  VZT</v>
      </c>
      <c r="F118" s="210"/>
      <c r="G118" s="210"/>
      <c r="H118" s="210"/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20</v>
      </c>
      <c r="F120" s="21" t="str">
        <f>F12</f>
        <v>Sportovní 1135</v>
      </c>
      <c r="I120" s="23" t="s">
        <v>22</v>
      </c>
      <c r="J120" s="48" t="str">
        <f>IF(J12="","",J12)</f>
        <v>2. 3. 2022</v>
      </c>
      <c r="L120" s="28"/>
    </row>
    <row r="121" spans="2:12" s="1" customFormat="1" ht="6.95" customHeight="1">
      <c r="B121" s="28"/>
      <c r="L121" s="28"/>
    </row>
    <row r="122" spans="2:12" s="1" customFormat="1" ht="54.4" customHeight="1">
      <c r="B122" s="28"/>
      <c r="C122" s="23" t="s">
        <v>24</v>
      </c>
      <c r="F122" s="21" t="str">
        <f>E15</f>
        <v>SOU,  Sportovní 1135, 27180 Nové Strašecí</v>
      </c>
      <c r="I122" s="23" t="s">
        <v>30</v>
      </c>
      <c r="J122" s="26" t="str">
        <f>E21</f>
        <v>Studio PHX s.r.o.Ondříčkova 384/33, Praha 3 Žižkov</v>
      </c>
      <c r="L122" s="28"/>
    </row>
    <row r="123" spans="2:12" s="1" customFormat="1" ht="15.2" customHeight="1">
      <c r="B123" s="28"/>
      <c r="C123" s="23" t="s">
        <v>28</v>
      </c>
      <c r="F123" s="21" t="str">
        <f>IF(E18="","",E18)</f>
        <v>Vyplň údaj</v>
      </c>
      <c r="I123" s="23" t="s">
        <v>34</v>
      </c>
      <c r="J123" s="26" t="str">
        <f>E24</f>
        <v>Ing. Jan Brožek</v>
      </c>
      <c r="L123" s="28"/>
    </row>
    <row r="124" spans="2:12" s="1" customFormat="1" ht="10.35" customHeight="1">
      <c r="B124" s="28"/>
      <c r="L124" s="28"/>
    </row>
    <row r="125" spans="2:20" s="10" customFormat="1" ht="29.25" customHeight="1">
      <c r="B125" s="108"/>
      <c r="C125" s="109" t="s">
        <v>135</v>
      </c>
      <c r="D125" s="110" t="s">
        <v>64</v>
      </c>
      <c r="E125" s="110" t="s">
        <v>60</v>
      </c>
      <c r="F125" s="110" t="s">
        <v>61</v>
      </c>
      <c r="G125" s="110" t="s">
        <v>136</v>
      </c>
      <c r="H125" s="110" t="s">
        <v>137</v>
      </c>
      <c r="I125" s="110" t="s">
        <v>138</v>
      </c>
      <c r="J125" s="110" t="s">
        <v>119</v>
      </c>
      <c r="K125" s="111" t="s">
        <v>139</v>
      </c>
      <c r="L125" s="108"/>
      <c r="M125" s="55" t="s">
        <v>1</v>
      </c>
      <c r="N125" s="56" t="s">
        <v>43</v>
      </c>
      <c r="O125" s="56" t="s">
        <v>140</v>
      </c>
      <c r="P125" s="56" t="s">
        <v>141</v>
      </c>
      <c r="Q125" s="56" t="s">
        <v>142</v>
      </c>
      <c r="R125" s="56" t="s">
        <v>143</v>
      </c>
      <c r="S125" s="56" t="s">
        <v>144</v>
      </c>
      <c r="T125" s="57" t="s">
        <v>145</v>
      </c>
    </row>
    <row r="126" spans="2:63" s="1" customFormat="1" ht="22.9" customHeight="1">
      <c r="B126" s="28"/>
      <c r="C126" s="60" t="s">
        <v>146</v>
      </c>
      <c r="J126" s="112">
        <f>BK126</f>
        <v>0</v>
      </c>
      <c r="L126" s="28"/>
      <c r="M126" s="58"/>
      <c r="N126" s="49"/>
      <c r="O126" s="49"/>
      <c r="P126" s="113">
        <f>P127+P142+P153+P176+P180+P184+P217+P238+P247</f>
        <v>0</v>
      </c>
      <c r="Q126" s="49"/>
      <c r="R126" s="113">
        <f>R127+R142+R153+R176+R180+R184+R217+R238+R247</f>
        <v>0</v>
      </c>
      <c r="S126" s="49"/>
      <c r="T126" s="114">
        <f>T127+T142+T153+T176+T180+T184+T217+T238+T247</f>
        <v>0</v>
      </c>
      <c r="AT126" s="13" t="s">
        <v>78</v>
      </c>
      <c r="AU126" s="13" t="s">
        <v>121</v>
      </c>
      <c r="BK126" s="115">
        <f>BK127+BK142+BK153+BK176+BK180+BK184+BK217+BK238+BK247</f>
        <v>0</v>
      </c>
    </row>
    <row r="127" spans="2:63" s="11" customFormat="1" ht="25.9" customHeight="1">
      <c r="B127" s="116"/>
      <c r="D127" s="117" t="s">
        <v>78</v>
      </c>
      <c r="E127" s="118" t="s">
        <v>1495</v>
      </c>
      <c r="F127" s="118" t="s">
        <v>2185</v>
      </c>
      <c r="I127" s="119"/>
      <c r="J127" s="120">
        <f>BK127</f>
        <v>0</v>
      </c>
      <c r="L127" s="116"/>
      <c r="M127" s="121"/>
      <c r="P127" s="122">
        <f>SUM(P128:P141)</f>
        <v>0</v>
      </c>
      <c r="R127" s="122">
        <f>SUM(R128:R141)</f>
        <v>0</v>
      </c>
      <c r="T127" s="123">
        <f>SUM(T128:T141)</f>
        <v>0</v>
      </c>
      <c r="AR127" s="117" t="s">
        <v>87</v>
      </c>
      <c r="AT127" s="124" t="s">
        <v>78</v>
      </c>
      <c r="AU127" s="124" t="s">
        <v>79</v>
      </c>
      <c r="AY127" s="117" t="s">
        <v>149</v>
      </c>
      <c r="BK127" s="125">
        <f>SUM(BK128:BK141)</f>
        <v>0</v>
      </c>
    </row>
    <row r="128" spans="2:65" s="1" customFormat="1" ht="16.5" customHeight="1">
      <c r="B128" s="28"/>
      <c r="C128" s="153" t="s">
        <v>87</v>
      </c>
      <c r="D128" s="153" t="s">
        <v>517</v>
      </c>
      <c r="E128" s="154" t="s">
        <v>2186</v>
      </c>
      <c r="F128" s="155" t="s">
        <v>2187</v>
      </c>
      <c r="G128" s="156" t="s">
        <v>630</v>
      </c>
      <c r="H128" s="157">
        <v>1</v>
      </c>
      <c r="I128" s="158"/>
      <c r="J128" s="159">
        <f>ROUND(I128*H128,2)</f>
        <v>0</v>
      </c>
      <c r="K128" s="155" t="s">
        <v>1</v>
      </c>
      <c r="L128" s="160"/>
      <c r="M128" s="161" t="s">
        <v>1</v>
      </c>
      <c r="N128" s="162" t="s">
        <v>44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168</v>
      </c>
      <c r="AT128" s="139" t="s">
        <v>517</v>
      </c>
      <c r="AU128" s="139" t="s">
        <v>87</v>
      </c>
      <c r="AY128" s="13" t="s">
        <v>149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3" t="s">
        <v>87</v>
      </c>
      <c r="BK128" s="140">
        <f>ROUND(I128*H128,2)</f>
        <v>0</v>
      </c>
      <c r="BL128" s="13" t="s">
        <v>236</v>
      </c>
      <c r="BM128" s="139" t="s">
        <v>89</v>
      </c>
    </row>
    <row r="129" spans="2:47" s="1" customFormat="1" ht="11.25">
      <c r="B129" s="28"/>
      <c r="D129" s="141" t="s">
        <v>157</v>
      </c>
      <c r="F129" s="142" t="s">
        <v>2187</v>
      </c>
      <c r="I129" s="143"/>
      <c r="L129" s="28"/>
      <c r="M129" s="144"/>
      <c r="T129" s="52"/>
      <c r="AT129" s="13" t="s">
        <v>157</v>
      </c>
      <c r="AU129" s="13" t="s">
        <v>87</v>
      </c>
    </row>
    <row r="130" spans="2:65" s="1" customFormat="1" ht="16.5" customHeight="1">
      <c r="B130" s="28"/>
      <c r="C130" s="153" t="s">
        <v>89</v>
      </c>
      <c r="D130" s="153" t="s">
        <v>517</v>
      </c>
      <c r="E130" s="154" t="s">
        <v>2188</v>
      </c>
      <c r="F130" s="155" t="s">
        <v>2189</v>
      </c>
      <c r="G130" s="156" t="s">
        <v>630</v>
      </c>
      <c r="H130" s="157">
        <v>1</v>
      </c>
      <c r="I130" s="158"/>
      <c r="J130" s="159">
        <f>ROUND(I130*H130,2)</f>
        <v>0</v>
      </c>
      <c r="K130" s="155" t="s">
        <v>1</v>
      </c>
      <c r="L130" s="160"/>
      <c r="M130" s="161" t="s">
        <v>1</v>
      </c>
      <c r="N130" s="162" t="s">
        <v>44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168</v>
      </c>
      <c r="AT130" s="139" t="s">
        <v>517</v>
      </c>
      <c r="AU130" s="139" t="s">
        <v>87</v>
      </c>
      <c r="AY130" s="13" t="s">
        <v>149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3" t="s">
        <v>87</v>
      </c>
      <c r="BK130" s="140">
        <f>ROUND(I130*H130,2)</f>
        <v>0</v>
      </c>
      <c r="BL130" s="13" t="s">
        <v>236</v>
      </c>
      <c r="BM130" s="139" t="s">
        <v>155</v>
      </c>
    </row>
    <row r="131" spans="2:47" s="1" customFormat="1" ht="11.25">
      <c r="B131" s="28"/>
      <c r="D131" s="141" t="s">
        <v>157</v>
      </c>
      <c r="F131" s="142" t="s">
        <v>2189</v>
      </c>
      <c r="I131" s="143"/>
      <c r="L131" s="28"/>
      <c r="M131" s="144"/>
      <c r="T131" s="52"/>
      <c r="AT131" s="13" t="s">
        <v>157</v>
      </c>
      <c r="AU131" s="13" t="s">
        <v>87</v>
      </c>
    </row>
    <row r="132" spans="2:65" s="1" customFormat="1" ht="16.5" customHeight="1">
      <c r="B132" s="28"/>
      <c r="C132" s="153" t="s">
        <v>343</v>
      </c>
      <c r="D132" s="153" t="s">
        <v>517</v>
      </c>
      <c r="E132" s="154" t="s">
        <v>2190</v>
      </c>
      <c r="F132" s="155" t="s">
        <v>2191</v>
      </c>
      <c r="G132" s="156" t="s">
        <v>630</v>
      </c>
      <c r="H132" s="157">
        <v>4</v>
      </c>
      <c r="I132" s="158"/>
      <c r="J132" s="159">
        <f>ROUND(I132*H132,2)</f>
        <v>0</v>
      </c>
      <c r="K132" s="155" t="s">
        <v>1</v>
      </c>
      <c r="L132" s="160"/>
      <c r="M132" s="161" t="s">
        <v>1</v>
      </c>
      <c r="N132" s="162" t="s">
        <v>44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168</v>
      </c>
      <c r="AT132" s="139" t="s">
        <v>517</v>
      </c>
      <c r="AU132" s="139" t="s">
        <v>87</v>
      </c>
      <c r="AY132" s="13" t="s">
        <v>149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3" t="s">
        <v>87</v>
      </c>
      <c r="BK132" s="140">
        <f>ROUND(I132*H132,2)</f>
        <v>0</v>
      </c>
      <c r="BL132" s="13" t="s">
        <v>236</v>
      </c>
      <c r="BM132" s="139" t="s">
        <v>183</v>
      </c>
    </row>
    <row r="133" spans="2:47" s="1" customFormat="1" ht="11.25">
      <c r="B133" s="28"/>
      <c r="D133" s="141" t="s">
        <v>157</v>
      </c>
      <c r="F133" s="142" t="s">
        <v>2191</v>
      </c>
      <c r="I133" s="143"/>
      <c r="L133" s="28"/>
      <c r="M133" s="144"/>
      <c r="T133" s="52"/>
      <c r="AT133" s="13" t="s">
        <v>157</v>
      </c>
      <c r="AU133" s="13" t="s">
        <v>87</v>
      </c>
    </row>
    <row r="134" spans="2:65" s="1" customFormat="1" ht="16.5" customHeight="1">
      <c r="B134" s="28"/>
      <c r="C134" s="153" t="s">
        <v>155</v>
      </c>
      <c r="D134" s="153" t="s">
        <v>517</v>
      </c>
      <c r="E134" s="154" t="s">
        <v>2192</v>
      </c>
      <c r="F134" s="155" t="s">
        <v>2193</v>
      </c>
      <c r="G134" s="156" t="s">
        <v>630</v>
      </c>
      <c r="H134" s="157">
        <v>1</v>
      </c>
      <c r="I134" s="158"/>
      <c r="J134" s="159">
        <f>ROUND(I134*H134,2)</f>
        <v>0</v>
      </c>
      <c r="K134" s="155" t="s">
        <v>1</v>
      </c>
      <c r="L134" s="160"/>
      <c r="M134" s="161" t="s">
        <v>1</v>
      </c>
      <c r="N134" s="162" t="s">
        <v>44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168</v>
      </c>
      <c r="AT134" s="139" t="s">
        <v>517</v>
      </c>
      <c r="AU134" s="139" t="s">
        <v>87</v>
      </c>
      <c r="AY134" s="13" t="s">
        <v>149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3" t="s">
        <v>87</v>
      </c>
      <c r="BK134" s="140">
        <f>ROUND(I134*H134,2)</f>
        <v>0</v>
      </c>
      <c r="BL134" s="13" t="s">
        <v>236</v>
      </c>
      <c r="BM134" s="139" t="s">
        <v>193</v>
      </c>
    </row>
    <row r="135" spans="2:47" s="1" customFormat="1" ht="11.25">
      <c r="B135" s="28"/>
      <c r="D135" s="141" t="s">
        <v>157</v>
      </c>
      <c r="F135" s="142" t="s">
        <v>2193</v>
      </c>
      <c r="I135" s="143"/>
      <c r="L135" s="28"/>
      <c r="M135" s="144"/>
      <c r="T135" s="52"/>
      <c r="AT135" s="13" t="s">
        <v>157</v>
      </c>
      <c r="AU135" s="13" t="s">
        <v>87</v>
      </c>
    </row>
    <row r="136" spans="2:65" s="1" customFormat="1" ht="24.2" customHeight="1">
      <c r="B136" s="28"/>
      <c r="C136" s="153" t="s">
        <v>178</v>
      </c>
      <c r="D136" s="153" t="s">
        <v>517</v>
      </c>
      <c r="E136" s="154" t="s">
        <v>2194</v>
      </c>
      <c r="F136" s="155" t="s">
        <v>2195</v>
      </c>
      <c r="G136" s="156" t="s">
        <v>1501</v>
      </c>
      <c r="H136" s="157">
        <v>2</v>
      </c>
      <c r="I136" s="158"/>
      <c r="J136" s="159">
        <f>ROUND(I136*H136,2)</f>
        <v>0</v>
      </c>
      <c r="K136" s="155" t="s">
        <v>1</v>
      </c>
      <c r="L136" s="160"/>
      <c r="M136" s="161" t="s">
        <v>1</v>
      </c>
      <c r="N136" s="162" t="s">
        <v>44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168</v>
      </c>
      <c r="AT136" s="139" t="s">
        <v>517</v>
      </c>
      <c r="AU136" s="139" t="s">
        <v>87</v>
      </c>
      <c r="AY136" s="13" t="s">
        <v>149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3" t="s">
        <v>87</v>
      </c>
      <c r="BK136" s="140">
        <f>ROUND(I136*H136,2)</f>
        <v>0</v>
      </c>
      <c r="BL136" s="13" t="s">
        <v>236</v>
      </c>
      <c r="BM136" s="139" t="s">
        <v>204</v>
      </c>
    </row>
    <row r="137" spans="2:47" s="1" customFormat="1" ht="11.25">
      <c r="B137" s="28"/>
      <c r="D137" s="141" t="s">
        <v>157</v>
      </c>
      <c r="F137" s="142" t="s">
        <v>2195</v>
      </c>
      <c r="I137" s="143"/>
      <c r="L137" s="28"/>
      <c r="M137" s="144"/>
      <c r="T137" s="52"/>
      <c r="AT137" s="13" t="s">
        <v>157</v>
      </c>
      <c r="AU137" s="13" t="s">
        <v>87</v>
      </c>
    </row>
    <row r="138" spans="2:65" s="1" customFormat="1" ht="24.2" customHeight="1">
      <c r="B138" s="28"/>
      <c r="C138" s="153" t="s">
        <v>183</v>
      </c>
      <c r="D138" s="153" t="s">
        <v>517</v>
      </c>
      <c r="E138" s="154" t="s">
        <v>2196</v>
      </c>
      <c r="F138" s="155" t="s">
        <v>2197</v>
      </c>
      <c r="G138" s="156" t="s">
        <v>1501</v>
      </c>
      <c r="H138" s="157">
        <v>1</v>
      </c>
      <c r="I138" s="158"/>
      <c r="J138" s="159">
        <f>ROUND(I138*H138,2)</f>
        <v>0</v>
      </c>
      <c r="K138" s="155" t="s">
        <v>1</v>
      </c>
      <c r="L138" s="160"/>
      <c r="M138" s="161" t="s">
        <v>1</v>
      </c>
      <c r="N138" s="162" t="s">
        <v>44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168</v>
      </c>
      <c r="AT138" s="139" t="s">
        <v>517</v>
      </c>
      <c r="AU138" s="139" t="s">
        <v>87</v>
      </c>
      <c r="AY138" s="13" t="s">
        <v>149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3" t="s">
        <v>87</v>
      </c>
      <c r="BK138" s="140">
        <f>ROUND(I138*H138,2)</f>
        <v>0</v>
      </c>
      <c r="BL138" s="13" t="s">
        <v>236</v>
      </c>
      <c r="BM138" s="139" t="s">
        <v>214</v>
      </c>
    </row>
    <row r="139" spans="2:47" s="1" customFormat="1" ht="11.25">
      <c r="B139" s="28"/>
      <c r="D139" s="141" t="s">
        <v>157</v>
      </c>
      <c r="F139" s="142" t="s">
        <v>2197</v>
      </c>
      <c r="I139" s="143"/>
      <c r="L139" s="28"/>
      <c r="M139" s="144"/>
      <c r="T139" s="52"/>
      <c r="AT139" s="13" t="s">
        <v>157</v>
      </c>
      <c r="AU139" s="13" t="s">
        <v>87</v>
      </c>
    </row>
    <row r="140" spans="2:65" s="1" customFormat="1" ht="24.2" customHeight="1">
      <c r="B140" s="28"/>
      <c r="C140" s="153" t="s">
        <v>188</v>
      </c>
      <c r="D140" s="153" t="s">
        <v>517</v>
      </c>
      <c r="E140" s="154" t="s">
        <v>2198</v>
      </c>
      <c r="F140" s="155" t="s">
        <v>2199</v>
      </c>
      <c r="G140" s="156" t="s">
        <v>1501</v>
      </c>
      <c r="H140" s="157">
        <v>1</v>
      </c>
      <c r="I140" s="158"/>
      <c r="J140" s="159">
        <f>ROUND(I140*H140,2)</f>
        <v>0</v>
      </c>
      <c r="K140" s="155" t="s">
        <v>1</v>
      </c>
      <c r="L140" s="160"/>
      <c r="M140" s="161" t="s">
        <v>1</v>
      </c>
      <c r="N140" s="162" t="s">
        <v>44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168</v>
      </c>
      <c r="AT140" s="139" t="s">
        <v>517</v>
      </c>
      <c r="AU140" s="139" t="s">
        <v>87</v>
      </c>
      <c r="AY140" s="13" t="s">
        <v>149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3" t="s">
        <v>87</v>
      </c>
      <c r="BK140" s="140">
        <f>ROUND(I140*H140,2)</f>
        <v>0</v>
      </c>
      <c r="BL140" s="13" t="s">
        <v>236</v>
      </c>
      <c r="BM140" s="139" t="s">
        <v>227</v>
      </c>
    </row>
    <row r="141" spans="2:47" s="1" customFormat="1" ht="11.25">
      <c r="B141" s="28"/>
      <c r="D141" s="141" t="s">
        <v>157</v>
      </c>
      <c r="F141" s="142" t="s">
        <v>2199</v>
      </c>
      <c r="I141" s="143"/>
      <c r="L141" s="28"/>
      <c r="M141" s="144"/>
      <c r="T141" s="52"/>
      <c r="AT141" s="13" t="s">
        <v>157</v>
      </c>
      <c r="AU141" s="13" t="s">
        <v>87</v>
      </c>
    </row>
    <row r="142" spans="2:63" s="11" customFormat="1" ht="25.9" customHeight="1">
      <c r="B142" s="116"/>
      <c r="D142" s="117" t="s">
        <v>78</v>
      </c>
      <c r="E142" s="118" t="s">
        <v>1497</v>
      </c>
      <c r="F142" s="118" t="s">
        <v>2200</v>
      </c>
      <c r="I142" s="119"/>
      <c r="J142" s="120">
        <f>BK142</f>
        <v>0</v>
      </c>
      <c r="L142" s="116"/>
      <c r="M142" s="121"/>
      <c r="P142" s="122">
        <f>SUM(P143:P152)</f>
        <v>0</v>
      </c>
      <c r="R142" s="122">
        <f>SUM(R143:R152)</f>
        <v>0</v>
      </c>
      <c r="T142" s="123">
        <f>SUM(T143:T152)</f>
        <v>0</v>
      </c>
      <c r="AR142" s="117" t="s">
        <v>87</v>
      </c>
      <c r="AT142" s="124" t="s">
        <v>78</v>
      </c>
      <c r="AU142" s="124" t="s">
        <v>79</v>
      </c>
      <c r="AY142" s="117" t="s">
        <v>149</v>
      </c>
      <c r="BK142" s="125">
        <f>SUM(BK143:BK152)</f>
        <v>0</v>
      </c>
    </row>
    <row r="143" spans="2:65" s="1" customFormat="1" ht="24.2" customHeight="1">
      <c r="B143" s="28"/>
      <c r="C143" s="153" t="s">
        <v>193</v>
      </c>
      <c r="D143" s="153" t="s">
        <v>517</v>
      </c>
      <c r="E143" s="154" t="s">
        <v>2201</v>
      </c>
      <c r="F143" s="155" t="s">
        <v>2202</v>
      </c>
      <c r="G143" s="156" t="s">
        <v>1501</v>
      </c>
      <c r="H143" s="157">
        <v>6</v>
      </c>
      <c r="I143" s="158"/>
      <c r="J143" s="159">
        <f>ROUND(I143*H143,2)</f>
        <v>0</v>
      </c>
      <c r="K143" s="155" t="s">
        <v>1</v>
      </c>
      <c r="L143" s="160"/>
      <c r="M143" s="161" t="s">
        <v>1</v>
      </c>
      <c r="N143" s="162" t="s">
        <v>44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168</v>
      </c>
      <c r="AT143" s="139" t="s">
        <v>517</v>
      </c>
      <c r="AU143" s="139" t="s">
        <v>87</v>
      </c>
      <c r="AY143" s="13" t="s">
        <v>149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3" t="s">
        <v>87</v>
      </c>
      <c r="BK143" s="140">
        <f>ROUND(I143*H143,2)</f>
        <v>0</v>
      </c>
      <c r="BL143" s="13" t="s">
        <v>236</v>
      </c>
      <c r="BM143" s="139" t="s">
        <v>236</v>
      </c>
    </row>
    <row r="144" spans="2:47" s="1" customFormat="1" ht="19.5">
      <c r="B144" s="28"/>
      <c r="D144" s="141" t="s">
        <v>157</v>
      </c>
      <c r="F144" s="142" t="s">
        <v>2202</v>
      </c>
      <c r="I144" s="143"/>
      <c r="L144" s="28"/>
      <c r="M144" s="144"/>
      <c r="T144" s="52"/>
      <c r="AT144" s="13" t="s">
        <v>157</v>
      </c>
      <c r="AU144" s="13" t="s">
        <v>87</v>
      </c>
    </row>
    <row r="145" spans="2:65" s="1" customFormat="1" ht="24.2" customHeight="1">
      <c r="B145" s="28"/>
      <c r="C145" s="153" t="s">
        <v>159</v>
      </c>
      <c r="D145" s="153" t="s">
        <v>517</v>
      </c>
      <c r="E145" s="154" t="s">
        <v>2203</v>
      </c>
      <c r="F145" s="155" t="s">
        <v>2204</v>
      </c>
      <c r="G145" s="156" t="s">
        <v>1501</v>
      </c>
      <c r="H145" s="157">
        <v>1</v>
      </c>
      <c r="I145" s="158"/>
      <c r="J145" s="159">
        <f>ROUND(I145*H145,2)</f>
        <v>0</v>
      </c>
      <c r="K145" s="155" t="s">
        <v>1</v>
      </c>
      <c r="L145" s="160"/>
      <c r="M145" s="161" t="s">
        <v>1</v>
      </c>
      <c r="N145" s="162" t="s">
        <v>44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168</v>
      </c>
      <c r="AT145" s="139" t="s">
        <v>517</v>
      </c>
      <c r="AU145" s="139" t="s">
        <v>87</v>
      </c>
      <c r="AY145" s="13" t="s">
        <v>149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3" t="s">
        <v>87</v>
      </c>
      <c r="BK145" s="140">
        <f>ROUND(I145*H145,2)</f>
        <v>0</v>
      </c>
      <c r="BL145" s="13" t="s">
        <v>236</v>
      </c>
      <c r="BM145" s="139" t="s">
        <v>253</v>
      </c>
    </row>
    <row r="146" spans="2:47" s="1" customFormat="1" ht="19.5">
      <c r="B146" s="28"/>
      <c r="D146" s="141" t="s">
        <v>157</v>
      </c>
      <c r="F146" s="142" t="s">
        <v>2204</v>
      </c>
      <c r="I146" s="143"/>
      <c r="L146" s="28"/>
      <c r="M146" s="144"/>
      <c r="T146" s="52"/>
      <c r="AT146" s="13" t="s">
        <v>157</v>
      </c>
      <c r="AU146" s="13" t="s">
        <v>87</v>
      </c>
    </row>
    <row r="147" spans="2:65" s="1" customFormat="1" ht="24.2" customHeight="1">
      <c r="B147" s="28"/>
      <c r="C147" s="153" t="s">
        <v>204</v>
      </c>
      <c r="D147" s="153" t="s">
        <v>517</v>
      </c>
      <c r="E147" s="154" t="s">
        <v>2205</v>
      </c>
      <c r="F147" s="155" t="s">
        <v>2206</v>
      </c>
      <c r="G147" s="156" t="s">
        <v>1501</v>
      </c>
      <c r="H147" s="157">
        <v>4</v>
      </c>
      <c r="I147" s="158"/>
      <c r="J147" s="159">
        <f>ROUND(I147*H147,2)</f>
        <v>0</v>
      </c>
      <c r="K147" s="155" t="s">
        <v>1</v>
      </c>
      <c r="L147" s="160"/>
      <c r="M147" s="161" t="s">
        <v>1</v>
      </c>
      <c r="N147" s="162" t="s">
        <v>44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168</v>
      </c>
      <c r="AT147" s="139" t="s">
        <v>517</v>
      </c>
      <c r="AU147" s="139" t="s">
        <v>87</v>
      </c>
      <c r="AY147" s="13" t="s">
        <v>149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3" t="s">
        <v>87</v>
      </c>
      <c r="BK147" s="140">
        <f>ROUND(I147*H147,2)</f>
        <v>0</v>
      </c>
      <c r="BL147" s="13" t="s">
        <v>236</v>
      </c>
      <c r="BM147" s="139" t="s">
        <v>268</v>
      </c>
    </row>
    <row r="148" spans="2:47" s="1" customFormat="1" ht="19.5">
      <c r="B148" s="28"/>
      <c r="D148" s="141" t="s">
        <v>157</v>
      </c>
      <c r="F148" s="142" t="s">
        <v>2206</v>
      </c>
      <c r="I148" s="143"/>
      <c r="L148" s="28"/>
      <c r="M148" s="144"/>
      <c r="T148" s="52"/>
      <c r="AT148" s="13" t="s">
        <v>157</v>
      </c>
      <c r="AU148" s="13" t="s">
        <v>87</v>
      </c>
    </row>
    <row r="149" spans="2:65" s="1" customFormat="1" ht="24.2" customHeight="1">
      <c r="B149" s="28"/>
      <c r="C149" s="153" t="s">
        <v>209</v>
      </c>
      <c r="D149" s="153" t="s">
        <v>517</v>
      </c>
      <c r="E149" s="154" t="s">
        <v>2207</v>
      </c>
      <c r="F149" s="155" t="s">
        <v>2208</v>
      </c>
      <c r="G149" s="156" t="s">
        <v>1501</v>
      </c>
      <c r="H149" s="157">
        <v>12</v>
      </c>
      <c r="I149" s="158"/>
      <c r="J149" s="159">
        <f>ROUND(I149*H149,2)</f>
        <v>0</v>
      </c>
      <c r="K149" s="155" t="s">
        <v>1</v>
      </c>
      <c r="L149" s="160"/>
      <c r="M149" s="161" t="s">
        <v>1</v>
      </c>
      <c r="N149" s="162" t="s">
        <v>44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168</v>
      </c>
      <c r="AT149" s="139" t="s">
        <v>517</v>
      </c>
      <c r="AU149" s="139" t="s">
        <v>87</v>
      </c>
      <c r="AY149" s="13" t="s">
        <v>149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3" t="s">
        <v>87</v>
      </c>
      <c r="BK149" s="140">
        <f>ROUND(I149*H149,2)</f>
        <v>0</v>
      </c>
      <c r="BL149" s="13" t="s">
        <v>236</v>
      </c>
      <c r="BM149" s="139" t="s">
        <v>279</v>
      </c>
    </row>
    <row r="150" spans="2:47" s="1" customFormat="1" ht="19.5">
      <c r="B150" s="28"/>
      <c r="D150" s="141" t="s">
        <v>157</v>
      </c>
      <c r="F150" s="142" t="s">
        <v>2208</v>
      </c>
      <c r="I150" s="143"/>
      <c r="L150" s="28"/>
      <c r="M150" s="144"/>
      <c r="T150" s="52"/>
      <c r="AT150" s="13" t="s">
        <v>157</v>
      </c>
      <c r="AU150" s="13" t="s">
        <v>87</v>
      </c>
    </row>
    <row r="151" spans="2:65" s="1" customFormat="1" ht="24.2" customHeight="1">
      <c r="B151" s="28"/>
      <c r="C151" s="153" t="s">
        <v>214</v>
      </c>
      <c r="D151" s="153" t="s">
        <v>517</v>
      </c>
      <c r="E151" s="154" t="s">
        <v>2209</v>
      </c>
      <c r="F151" s="155" t="s">
        <v>2210</v>
      </c>
      <c r="G151" s="156" t="s">
        <v>1501</v>
      </c>
      <c r="H151" s="157">
        <v>2</v>
      </c>
      <c r="I151" s="158"/>
      <c r="J151" s="159">
        <f>ROUND(I151*H151,2)</f>
        <v>0</v>
      </c>
      <c r="K151" s="155" t="s">
        <v>1</v>
      </c>
      <c r="L151" s="160"/>
      <c r="M151" s="161" t="s">
        <v>1</v>
      </c>
      <c r="N151" s="162" t="s">
        <v>44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168</v>
      </c>
      <c r="AT151" s="139" t="s">
        <v>517</v>
      </c>
      <c r="AU151" s="139" t="s">
        <v>87</v>
      </c>
      <c r="AY151" s="13" t="s">
        <v>149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3" t="s">
        <v>87</v>
      </c>
      <c r="BK151" s="140">
        <f>ROUND(I151*H151,2)</f>
        <v>0</v>
      </c>
      <c r="BL151" s="13" t="s">
        <v>236</v>
      </c>
      <c r="BM151" s="139" t="s">
        <v>292</v>
      </c>
    </row>
    <row r="152" spans="2:47" s="1" customFormat="1" ht="19.5">
      <c r="B152" s="28"/>
      <c r="D152" s="141" t="s">
        <v>157</v>
      </c>
      <c r="F152" s="142" t="s">
        <v>2210</v>
      </c>
      <c r="I152" s="143"/>
      <c r="L152" s="28"/>
      <c r="M152" s="144"/>
      <c r="T152" s="52"/>
      <c r="AT152" s="13" t="s">
        <v>157</v>
      </c>
      <c r="AU152" s="13" t="s">
        <v>87</v>
      </c>
    </row>
    <row r="153" spans="2:63" s="11" customFormat="1" ht="25.9" customHeight="1">
      <c r="B153" s="116"/>
      <c r="D153" s="117" t="s">
        <v>78</v>
      </c>
      <c r="E153" s="118" t="s">
        <v>1517</v>
      </c>
      <c r="F153" s="118" t="s">
        <v>2211</v>
      </c>
      <c r="I153" s="119"/>
      <c r="J153" s="120">
        <f>BK153</f>
        <v>0</v>
      </c>
      <c r="L153" s="116"/>
      <c r="M153" s="121"/>
      <c r="P153" s="122">
        <f>SUM(P154:P175)</f>
        <v>0</v>
      </c>
      <c r="R153" s="122">
        <f>SUM(R154:R175)</f>
        <v>0</v>
      </c>
      <c r="T153" s="123">
        <f>SUM(T154:T175)</f>
        <v>0</v>
      </c>
      <c r="AR153" s="117" t="s">
        <v>87</v>
      </c>
      <c r="AT153" s="124" t="s">
        <v>78</v>
      </c>
      <c r="AU153" s="124" t="s">
        <v>79</v>
      </c>
      <c r="AY153" s="117" t="s">
        <v>149</v>
      </c>
      <c r="BK153" s="125">
        <f>SUM(BK154:BK175)</f>
        <v>0</v>
      </c>
    </row>
    <row r="154" spans="2:65" s="1" customFormat="1" ht="16.5" customHeight="1">
      <c r="B154" s="28"/>
      <c r="C154" s="153" t="s">
        <v>221</v>
      </c>
      <c r="D154" s="153" t="s">
        <v>517</v>
      </c>
      <c r="E154" s="154" t="s">
        <v>2212</v>
      </c>
      <c r="F154" s="155" t="s">
        <v>2213</v>
      </c>
      <c r="G154" s="156" t="s">
        <v>1501</v>
      </c>
      <c r="H154" s="157">
        <v>12</v>
      </c>
      <c r="I154" s="158"/>
      <c r="J154" s="159">
        <f>ROUND(I154*H154,2)</f>
        <v>0</v>
      </c>
      <c r="K154" s="155" t="s">
        <v>1</v>
      </c>
      <c r="L154" s="160"/>
      <c r="M154" s="161" t="s">
        <v>1</v>
      </c>
      <c r="N154" s="162" t="s">
        <v>44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168</v>
      </c>
      <c r="AT154" s="139" t="s">
        <v>517</v>
      </c>
      <c r="AU154" s="139" t="s">
        <v>87</v>
      </c>
      <c r="AY154" s="13" t="s">
        <v>149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3" t="s">
        <v>87</v>
      </c>
      <c r="BK154" s="140">
        <f>ROUND(I154*H154,2)</f>
        <v>0</v>
      </c>
      <c r="BL154" s="13" t="s">
        <v>236</v>
      </c>
      <c r="BM154" s="139" t="s">
        <v>304</v>
      </c>
    </row>
    <row r="155" spans="2:47" s="1" customFormat="1" ht="11.25">
      <c r="B155" s="28"/>
      <c r="D155" s="141" t="s">
        <v>157</v>
      </c>
      <c r="F155" s="142" t="s">
        <v>2213</v>
      </c>
      <c r="I155" s="143"/>
      <c r="L155" s="28"/>
      <c r="M155" s="144"/>
      <c r="T155" s="52"/>
      <c r="AT155" s="13" t="s">
        <v>157</v>
      </c>
      <c r="AU155" s="13" t="s">
        <v>87</v>
      </c>
    </row>
    <row r="156" spans="2:65" s="1" customFormat="1" ht="16.5" customHeight="1">
      <c r="B156" s="28"/>
      <c r="C156" s="153" t="s">
        <v>227</v>
      </c>
      <c r="D156" s="153" t="s">
        <v>517</v>
      </c>
      <c r="E156" s="154" t="s">
        <v>2214</v>
      </c>
      <c r="F156" s="155" t="s">
        <v>2215</v>
      </c>
      <c r="G156" s="156" t="s">
        <v>1501</v>
      </c>
      <c r="H156" s="157">
        <v>1</v>
      </c>
      <c r="I156" s="158"/>
      <c r="J156" s="159">
        <f>ROUND(I156*H156,2)</f>
        <v>0</v>
      </c>
      <c r="K156" s="155" t="s">
        <v>1</v>
      </c>
      <c r="L156" s="160"/>
      <c r="M156" s="161" t="s">
        <v>1</v>
      </c>
      <c r="N156" s="162" t="s">
        <v>44</v>
      </c>
      <c r="P156" s="137">
        <f>O156*H156</f>
        <v>0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168</v>
      </c>
      <c r="AT156" s="139" t="s">
        <v>517</v>
      </c>
      <c r="AU156" s="139" t="s">
        <v>87</v>
      </c>
      <c r="AY156" s="13" t="s">
        <v>149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3" t="s">
        <v>87</v>
      </c>
      <c r="BK156" s="140">
        <f>ROUND(I156*H156,2)</f>
        <v>0</v>
      </c>
      <c r="BL156" s="13" t="s">
        <v>236</v>
      </c>
      <c r="BM156" s="139" t="s">
        <v>436</v>
      </c>
    </row>
    <row r="157" spans="2:47" s="1" customFormat="1" ht="11.25">
      <c r="B157" s="28"/>
      <c r="D157" s="141" t="s">
        <v>157</v>
      </c>
      <c r="F157" s="142" t="s">
        <v>2215</v>
      </c>
      <c r="I157" s="143"/>
      <c r="L157" s="28"/>
      <c r="M157" s="144"/>
      <c r="T157" s="52"/>
      <c r="AT157" s="13" t="s">
        <v>157</v>
      </c>
      <c r="AU157" s="13" t="s">
        <v>87</v>
      </c>
    </row>
    <row r="158" spans="2:65" s="1" customFormat="1" ht="16.5" customHeight="1">
      <c r="B158" s="28"/>
      <c r="C158" s="153" t="s">
        <v>8</v>
      </c>
      <c r="D158" s="153" t="s">
        <v>517</v>
      </c>
      <c r="E158" s="154" t="s">
        <v>2216</v>
      </c>
      <c r="F158" s="155" t="s">
        <v>2217</v>
      </c>
      <c r="G158" s="156" t="s">
        <v>1501</v>
      </c>
      <c r="H158" s="157">
        <v>1</v>
      </c>
      <c r="I158" s="158"/>
      <c r="J158" s="159">
        <f>ROUND(I158*H158,2)</f>
        <v>0</v>
      </c>
      <c r="K158" s="155" t="s">
        <v>1</v>
      </c>
      <c r="L158" s="160"/>
      <c r="M158" s="161" t="s">
        <v>1</v>
      </c>
      <c r="N158" s="162" t="s">
        <v>44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168</v>
      </c>
      <c r="AT158" s="139" t="s">
        <v>517</v>
      </c>
      <c r="AU158" s="139" t="s">
        <v>87</v>
      </c>
      <c r="AY158" s="13" t="s">
        <v>149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3" t="s">
        <v>87</v>
      </c>
      <c r="BK158" s="140">
        <f>ROUND(I158*H158,2)</f>
        <v>0</v>
      </c>
      <c r="BL158" s="13" t="s">
        <v>236</v>
      </c>
      <c r="BM158" s="139" t="s">
        <v>446</v>
      </c>
    </row>
    <row r="159" spans="2:47" s="1" customFormat="1" ht="11.25">
      <c r="B159" s="28"/>
      <c r="D159" s="141" t="s">
        <v>157</v>
      </c>
      <c r="F159" s="142" t="s">
        <v>2217</v>
      </c>
      <c r="I159" s="143"/>
      <c r="L159" s="28"/>
      <c r="M159" s="144"/>
      <c r="T159" s="52"/>
      <c r="AT159" s="13" t="s">
        <v>157</v>
      </c>
      <c r="AU159" s="13" t="s">
        <v>87</v>
      </c>
    </row>
    <row r="160" spans="2:65" s="1" customFormat="1" ht="16.5" customHeight="1">
      <c r="B160" s="28"/>
      <c r="C160" s="153" t="s">
        <v>236</v>
      </c>
      <c r="D160" s="153" t="s">
        <v>517</v>
      </c>
      <c r="E160" s="154" t="s">
        <v>2218</v>
      </c>
      <c r="F160" s="155" t="s">
        <v>2219</v>
      </c>
      <c r="G160" s="156" t="s">
        <v>1501</v>
      </c>
      <c r="H160" s="157">
        <v>8</v>
      </c>
      <c r="I160" s="158"/>
      <c r="J160" s="159">
        <f>ROUND(I160*H160,2)</f>
        <v>0</v>
      </c>
      <c r="K160" s="155" t="s">
        <v>1</v>
      </c>
      <c r="L160" s="160"/>
      <c r="M160" s="161" t="s">
        <v>1</v>
      </c>
      <c r="N160" s="162" t="s">
        <v>44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168</v>
      </c>
      <c r="AT160" s="139" t="s">
        <v>517</v>
      </c>
      <c r="AU160" s="139" t="s">
        <v>87</v>
      </c>
      <c r="AY160" s="13" t="s">
        <v>149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3" t="s">
        <v>87</v>
      </c>
      <c r="BK160" s="140">
        <f>ROUND(I160*H160,2)</f>
        <v>0</v>
      </c>
      <c r="BL160" s="13" t="s">
        <v>236</v>
      </c>
      <c r="BM160" s="139" t="s">
        <v>168</v>
      </c>
    </row>
    <row r="161" spans="2:47" s="1" customFormat="1" ht="11.25">
      <c r="B161" s="28"/>
      <c r="D161" s="141" t="s">
        <v>157</v>
      </c>
      <c r="F161" s="142" t="s">
        <v>2219</v>
      </c>
      <c r="I161" s="143"/>
      <c r="L161" s="28"/>
      <c r="M161" s="144"/>
      <c r="T161" s="52"/>
      <c r="AT161" s="13" t="s">
        <v>157</v>
      </c>
      <c r="AU161" s="13" t="s">
        <v>87</v>
      </c>
    </row>
    <row r="162" spans="2:65" s="1" customFormat="1" ht="16.5" customHeight="1">
      <c r="B162" s="28"/>
      <c r="C162" s="153" t="s">
        <v>246</v>
      </c>
      <c r="D162" s="153" t="s">
        <v>517</v>
      </c>
      <c r="E162" s="154" t="s">
        <v>2220</v>
      </c>
      <c r="F162" s="155" t="s">
        <v>2221</v>
      </c>
      <c r="G162" s="156" t="s">
        <v>1501</v>
      </c>
      <c r="H162" s="157">
        <v>7</v>
      </c>
      <c r="I162" s="158"/>
      <c r="J162" s="159">
        <f>ROUND(I162*H162,2)</f>
        <v>0</v>
      </c>
      <c r="K162" s="155" t="s">
        <v>1</v>
      </c>
      <c r="L162" s="160"/>
      <c r="M162" s="161" t="s">
        <v>1</v>
      </c>
      <c r="N162" s="162" t="s">
        <v>44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168</v>
      </c>
      <c r="AT162" s="139" t="s">
        <v>517</v>
      </c>
      <c r="AU162" s="139" t="s">
        <v>87</v>
      </c>
      <c r="AY162" s="13" t="s">
        <v>149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3" t="s">
        <v>87</v>
      </c>
      <c r="BK162" s="140">
        <f>ROUND(I162*H162,2)</f>
        <v>0</v>
      </c>
      <c r="BL162" s="13" t="s">
        <v>236</v>
      </c>
      <c r="BM162" s="139" t="s">
        <v>463</v>
      </c>
    </row>
    <row r="163" spans="2:47" s="1" customFormat="1" ht="11.25">
      <c r="B163" s="28"/>
      <c r="D163" s="141" t="s">
        <v>157</v>
      </c>
      <c r="F163" s="142" t="s">
        <v>2221</v>
      </c>
      <c r="I163" s="143"/>
      <c r="L163" s="28"/>
      <c r="M163" s="144"/>
      <c r="T163" s="52"/>
      <c r="AT163" s="13" t="s">
        <v>157</v>
      </c>
      <c r="AU163" s="13" t="s">
        <v>87</v>
      </c>
    </row>
    <row r="164" spans="2:65" s="1" customFormat="1" ht="16.5" customHeight="1">
      <c r="B164" s="28"/>
      <c r="C164" s="153" t="s">
        <v>253</v>
      </c>
      <c r="D164" s="153" t="s">
        <v>517</v>
      </c>
      <c r="E164" s="154" t="s">
        <v>2222</v>
      </c>
      <c r="F164" s="155" t="s">
        <v>2223</v>
      </c>
      <c r="G164" s="156" t="s">
        <v>1501</v>
      </c>
      <c r="H164" s="157">
        <v>12</v>
      </c>
      <c r="I164" s="158"/>
      <c r="J164" s="159">
        <f>ROUND(I164*H164,2)</f>
        <v>0</v>
      </c>
      <c r="K164" s="155" t="s">
        <v>1</v>
      </c>
      <c r="L164" s="160"/>
      <c r="M164" s="161" t="s">
        <v>1</v>
      </c>
      <c r="N164" s="162" t="s">
        <v>44</v>
      </c>
      <c r="P164" s="137">
        <f>O164*H164</f>
        <v>0</v>
      </c>
      <c r="Q164" s="137">
        <v>0</v>
      </c>
      <c r="R164" s="137">
        <f>Q164*H164</f>
        <v>0</v>
      </c>
      <c r="S164" s="137">
        <v>0</v>
      </c>
      <c r="T164" s="138">
        <f>S164*H164</f>
        <v>0</v>
      </c>
      <c r="AR164" s="139" t="s">
        <v>168</v>
      </c>
      <c r="AT164" s="139" t="s">
        <v>517</v>
      </c>
      <c r="AU164" s="139" t="s">
        <v>87</v>
      </c>
      <c r="AY164" s="13" t="s">
        <v>149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3" t="s">
        <v>87</v>
      </c>
      <c r="BK164" s="140">
        <f>ROUND(I164*H164,2)</f>
        <v>0</v>
      </c>
      <c r="BL164" s="13" t="s">
        <v>236</v>
      </c>
      <c r="BM164" s="139" t="s">
        <v>473</v>
      </c>
    </row>
    <row r="165" spans="2:47" s="1" customFormat="1" ht="11.25">
      <c r="B165" s="28"/>
      <c r="D165" s="141" t="s">
        <v>157</v>
      </c>
      <c r="F165" s="142" t="s">
        <v>2223</v>
      </c>
      <c r="I165" s="143"/>
      <c r="L165" s="28"/>
      <c r="M165" s="144"/>
      <c r="T165" s="52"/>
      <c r="AT165" s="13" t="s">
        <v>157</v>
      </c>
      <c r="AU165" s="13" t="s">
        <v>87</v>
      </c>
    </row>
    <row r="166" spans="2:65" s="1" customFormat="1" ht="24.2" customHeight="1">
      <c r="B166" s="28"/>
      <c r="C166" s="153" t="s">
        <v>261</v>
      </c>
      <c r="D166" s="153" t="s">
        <v>517</v>
      </c>
      <c r="E166" s="154" t="s">
        <v>2224</v>
      </c>
      <c r="F166" s="155" t="s">
        <v>2225</v>
      </c>
      <c r="G166" s="156" t="s">
        <v>1501</v>
      </c>
      <c r="H166" s="157">
        <v>7</v>
      </c>
      <c r="I166" s="158"/>
      <c r="J166" s="159">
        <f>ROUND(I166*H166,2)</f>
        <v>0</v>
      </c>
      <c r="K166" s="155" t="s">
        <v>1</v>
      </c>
      <c r="L166" s="160"/>
      <c r="M166" s="161" t="s">
        <v>1</v>
      </c>
      <c r="N166" s="162" t="s">
        <v>44</v>
      </c>
      <c r="P166" s="137">
        <f>O166*H166</f>
        <v>0</v>
      </c>
      <c r="Q166" s="137">
        <v>0</v>
      </c>
      <c r="R166" s="137">
        <f>Q166*H166</f>
        <v>0</v>
      </c>
      <c r="S166" s="137">
        <v>0</v>
      </c>
      <c r="T166" s="138">
        <f>S166*H166</f>
        <v>0</v>
      </c>
      <c r="AR166" s="139" t="s">
        <v>168</v>
      </c>
      <c r="AT166" s="139" t="s">
        <v>517</v>
      </c>
      <c r="AU166" s="139" t="s">
        <v>87</v>
      </c>
      <c r="AY166" s="13" t="s">
        <v>149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3" t="s">
        <v>87</v>
      </c>
      <c r="BK166" s="140">
        <f>ROUND(I166*H166,2)</f>
        <v>0</v>
      </c>
      <c r="BL166" s="13" t="s">
        <v>236</v>
      </c>
      <c r="BM166" s="139" t="s">
        <v>484</v>
      </c>
    </row>
    <row r="167" spans="2:47" s="1" customFormat="1" ht="11.25">
      <c r="B167" s="28"/>
      <c r="D167" s="141" t="s">
        <v>157</v>
      </c>
      <c r="F167" s="142" t="s">
        <v>2225</v>
      </c>
      <c r="I167" s="143"/>
      <c r="L167" s="28"/>
      <c r="M167" s="144"/>
      <c r="T167" s="52"/>
      <c r="AT167" s="13" t="s">
        <v>157</v>
      </c>
      <c r="AU167" s="13" t="s">
        <v>87</v>
      </c>
    </row>
    <row r="168" spans="2:65" s="1" customFormat="1" ht="16.5" customHeight="1">
      <c r="B168" s="28"/>
      <c r="C168" s="153" t="s">
        <v>268</v>
      </c>
      <c r="D168" s="153" t="s">
        <v>517</v>
      </c>
      <c r="E168" s="154" t="s">
        <v>2226</v>
      </c>
      <c r="F168" s="155" t="s">
        <v>2227</v>
      </c>
      <c r="G168" s="156" t="s">
        <v>630</v>
      </c>
      <c r="H168" s="157">
        <v>1</v>
      </c>
      <c r="I168" s="158"/>
      <c r="J168" s="159">
        <f>ROUND(I168*H168,2)</f>
        <v>0</v>
      </c>
      <c r="K168" s="155" t="s">
        <v>1</v>
      </c>
      <c r="L168" s="160"/>
      <c r="M168" s="161" t="s">
        <v>1</v>
      </c>
      <c r="N168" s="162" t="s">
        <v>44</v>
      </c>
      <c r="P168" s="137">
        <f>O168*H168</f>
        <v>0</v>
      </c>
      <c r="Q168" s="137">
        <v>0</v>
      </c>
      <c r="R168" s="137">
        <f>Q168*H168</f>
        <v>0</v>
      </c>
      <c r="S168" s="137">
        <v>0</v>
      </c>
      <c r="T168" s="138">
        <f>S168*H168</f>
        <v>0</v>
      </c>
      <c r="AR168" s="139" t="s">
        <v>168</v>
      </c>
      <c r="AT168" s="139" t="s">
        <v>517</v>
      </c>
      <c r="AU168" s="139" t="s">
        <v>87</v>
      </c>
      <c r="AY168" s="13" t="s">
        <v>149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3" t="s">
        <v>87</v>
      </c>
      <c r="BK168" s="140">
        <f>ROUND(I168*H168,2)</f>
        <v>0</v>
      </c>
      <c r="BL168" s="13" t="s">
        <v>236</v>
      </c>
      <c r="BM168" s="139" t="s">
        <v>494</v>
      </c>
    </row>
    <row r="169" spans="2:47" s="1" customFormat="1" ht="11.25">
      <c r="B169" s="28"/>
      <c r="D169" s="141" t="s">
        <v>157</v>
      </c>
      <c r="F169" s="142" t="s">
        <v>2227</v>
      </c>
      <c r="I169" s="143"/>
      <c r="L169" s="28"/>
      <c r="M169" s="144"/>
      <c r="T169" s="52"/>
      <c r="AT169" s="13" t="s">
        <v>157</v>
      </c>
      <c r="AU169" s="13" t="s">
        <v>87</v>
      </c>
    </row>
    <row r="170" spans="2:65" s="1" customFormat="1" ht="16.5" customHeight="1">
      <c r="B170" s="28"/>
      <c r="C170" s="153" t="s">
        <v>7</v>
      </c>
      <c r="D170" s="153" t="s">
        <v>517</v>
      </c>
      <c r="E170" s="154" t="s">
        <v>2228</v>
      </c>
      <c r="F170" s="155" t="s">
        <v>2229</v>
      </c>
      <c r="G170" s="156" t="s">
        <v>630</v>
      </c>
      <c r="H170" s="157">
        <v>1</v>
      </c>
      <c r="I170" s="158"/>
      <c r="J170" s="159">
        <f>ROUND(I170*H170,2)</f>
        <v>0</v>
      </c>
      <c r="K170" s="155" t="s">
        <v>1</v>
      </c>
      <c r="L170" s="160"/>
      <c r="M170" s="161" t="s">
        <v>1</v>
      </c>
      <c r="N170" s="162" t="s">
        <v>44</v>
      </c>
      <c r="P170" s="137">
        <f>O170*H170</f>
        <v>0</v>
      </c>
      <c r="Q170" s="137">
        <v>0</v>
      </c>
      <c r="R170" s="137">
        <f>Q170*H170</f>
        <v>0</v>
      </c>
      <c r="S170" s="137">
        <v>0</v>
      </c>
      <c r="T170" s="138">
        <f>S170*H170</f>
        <v>0</v>
      </c>
      <c r="AR170" s="139" t="s">
        <v>168</v>
      </c>
      <c r="AT170" s="139" t="s">
        <v>517</v>
      </c>
      <c r="AU170" s="139" t="s">
        <v>87</v>
      </c>
      <c r="AY170" s="13" t="s">
        <v>149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3" t="s">
        <v>87</v>
      </c>
      <c r="BK170" s="140">
        <f>ROUND(I170*H170,2)</f>
        <v>0</v>
      </c>
      <c r="BL170" s="13" t="s">
        <v>236</v>
      </c>
      <c r="BM170" s="139" t="s">
        <v>504</v>
      </c>
    </row>
    <row r="171" spans="2:47" s="1" customFormat="1" ht="11.25">
      <c r="B171" s="28"/>
      <c r="D171" s="141" t="s">
        <v>157</v>
      </c>
      <c r="F171" s="142" t="s">
        <v>2229</v>
      </c>
      <c r="I171" s="143"/>
      <c r="L171" s="28"/>
      <c r="M171" s="144"/>
      <c r="T171" s="52"/>
      <c r="AT171" s="13" t="s">
        <v>157</v>
      </c>
      <c r="AU171" s="13" t="s">
        <v>87</v>
      </c>
    </row>
    <row r="172" spans="2:65" s="1" customFormat="1" ht="16.5" customHeight="1">
      <c r="B172" s="28"/>
      <c r="C172" s="153" t="s">
        <v>279</v>
      </c>
      <c r="D172" s="153" t="s">
        <v>517</v>
      </c>
      <c r="E172" s="154" t="s">
        <v>2230</v>
      </c>
      <c r="F172" s="155" t="s">
        <v>2231</v>
      </c>
      <c r="G172" s="156" t="s">
        <v>630</v>
      </c>
      <c r="H172" s="157">
        <v>1</v>
      </c>
      <c r="I172" s="158"/>
      <c r="J172" s="159">
        <f>ROUND(I172*H172,2)</f>
        <v>0</v>
      </c>
      <c r="K172" s="155" t="s">
        <v>1</v>
      </c>
      <c r="L172" s="160"/>
      <c r="M172" s="161" t="s">
        <v>1</v>
      </c>
      <c r="N172" s="162" t="s">
        <v>44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168</v>
      </c>
      <c r="AT172" s="139" t="s">
        <v>517</v>
      </c>
      <c r="AU172" s="139" t="s">
        <v>87</v>
      </c>
      <c r="AY172" s="13" t="s">
        <v>149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3" t="s">
        <v>87</v>
      </c>
      <c r="BK172" s="140">
        <f>ROUND(I172*H172,2)</f>
        <v>0</v>
      </c>
      <c r="BL172" s="13" t="s">
        <v>236</v>
      </c>
      <c r="BM172" s="139" t="s">
        <v>511</v>
      </c>
    </row>
    <row r="173" spans="2:47" s="1" customFormat="1" ht="11.25">
      <c r="B173" s="28"/>
      <c r="D173" s="141" t="s">
        <v>157</v>
      </c>
      <c r="F173" s="142" t="s">
        <v>2231</v>
      </c>
      <c r="I173" s="143"/>
      <c r="L173" s="28"/>
      <c r="M173" s="144"/>
      <c r="T173" s="52"/>
      <c r="AT173" s="13" t="s">
        <v>157</v>
      </c>
      <c r="AU173" s="13" t="s">
        <v>87</v>
      </c>
    </row>
    <row r="174" spans="2:65" s="1" customFormat="1" ht="16.5" customHeight="1">
      <c r="B174" s="28"/>
      <c r="C174" s="153" t="s">
        <v>286</v>
      </c>
      <c r="D174" s="153" t="s">
        <v>517</v>
      </c>
      <c r="E174" s="154" t="s">
        <v>2232</v>
      </c>
      <c r="F174" s="155" t="s">
        <v>2233</v>
      </c>
      <c r="G174" s="156" t="s">
        <v>630</v>
      </c>
      <c r="H174" s="157">
        <v>1</v>
      </c>
      <c r="I174" s="158"/>
      <c r="J174" s="159">
        <f>ROUND(I174*H174,2)</f>
        <v>0</v>
      </c>
      <c r="K174" s="155" t="s">
        <v>1</v>
      </c>
      <c r="L174" s="160"/>
      <c r="M174" s="161" t="s">
        <v>1</v>
      </c>
      <c r="N174" s="162" t="s">
        <v>44</v>
      </c>
      <c r="P174" s="137">
        <f>O174*H174</f>
        <v>0</v>
      </c>
      <c r="Q174" s="137">
        <v>0</v>
      </c>
      <c r="R174" s="137">
        <f>Q174*H174</f>
        <v>0</v>
      </c>
      <c r="S174" s="137">
        <v>0</v>
      </c>
      <c r="T174" s="138">
        <f>S174*H174</f>
        <v>0</v>
      </c>
      <c r="AR174" s="139" t="s">
        <v>168</v>
      </c>
      <c r="AT174" s="139" t="s">
        <v>517</v>
      </c>
      <c r="AU174" s="139" t="s">
        <v>87</v>
      </c>
      <c r="AY174" s="13" t="s">
        <v>149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3" t="s">
        <v>87</v>
      </c>
      <c r="BK174" s="140">
        <f>ROUND(I174*H174,2)</f>
        <v>0</v>
      </c>
      <c r="BL174" s="13" t="s">
        <v>236</v>
      </c>
      <c r="BM174" s="139" t="s">
        <v>521</v>
      </c>
    </row>
    <row r="175" spans="2:47" s="1" customFormat="1" ht="11.25">
      <c r="B175" s="28"/>
      <c r="D175" s="141" t="s">
        <v>157</v>
      </c>
      <c r="F175" s="142" t="s">
        <v>2233</v>
      </c>
      <c r="I175" s="143"/>
      <c r="L175" s="28"/>
      <c r="M175" s="144"/>
      <c r="T175" s="52"/>
      <c r="AT175" s="13" t="s">
        <v>157</v>
      </c>
      <c r="AU175" s="13" t="s">
        <v>87</v>
      </c>
    </row>
    <row r="176" spans="2:63" s="11" customFormat="1" ht="25.9" customHeight="1">
      <c r="B176" s="116"/>
      <c r="D176" s="117" t="s">
        <v>78</v>
      </c>
      <c r="E176" s="118" t="s">
        <v>1556</v>
      </c>
      <c r="F176" s="118" t="s">
        <v>2234</v>
      </c>
      <c r="I176" s="119"/>
      <c r="J176" s="120">
        <f>BK176</f>
        <v>0</v>
      </c>
      <c r="L176" s="116"/>
      <c r="M176" s="121"/>
      <c r="P176" s="122">
        <f>SUM(P177:P179)</f>
        <v>0</v>
      </c>
      <c r="R176" s="122">
        <f>SUM(R177:R179)</f>
        <v>0</v>
      </c>
      <c r="T176" s="123">
        <f>SUM(T177:T179)</f>
        <v>0</v>
      </c>
      <c r="AR176" s="117" t="s">
        <v>87</v>
      </c>
      <c r="AT176" s="124" t="s">
        <v>78</v>
      </c>
      <c r="AU176" s="124" t="s">
        <v>79</v>
      </c>
      <c r="AY176" s="117" t="s">
        <v>149</v>
      </c>
      <c r="BK176" s="125">
        <f>SUM(BK177:BK179)</f>
        <v>0</v>
      </c>
    </row>
    <row r="177" spans="2:65" s="1" customFormat="1" ht="16.5" customHeight="1">
      <c r="B177" s="28"/>
      <c r="C177" s="153" t="s">
        <v>292</v>
      </c>
      <c r="D177" s="153" t="s">
        <v>517</v>
      </c>
      <c r="E177" s="154" t="s">
        <v>2235</v>
      </c>
      <c r="F177" s="155" t="s">
        <v>2236</v>
      </c>
      <c r="G177" s="156" t="s">
        <v>2237</v>
      </c>
      <c r="H177" s="157">
        <v>133</v>
      </c>
      <c r="I177" s="158"/>
      <c r="J177" s="159">
        <f>ROUND(I177*H177,2)</f>
        <v>0</v>
      </c>
      <c r="K177" s="155" t="s">
        <v>1</v>
      </c>
      <c r="L177" s="160"/>
      <c r="M177" s="161" t="s">
        <v>1</v>
      </c>
      <c r="N177" s="162" t="s">
        <v>44</v>
      </c>
      <c r="P177" s="137">
        <f>O177*H177</f>
        <v>0</v>
      </c>
      <c r="Q177" s="137">
        <v>0</v>
      </c>
      <c r="R177" s="137">
        <f>Q177*H177</f>
        <v>0</v>
      </c>
      <c r="S177" s="137">
        <v>0</v>
      </c>
      <c r="T177" s="138">
        <f>S177*H177</f>
        <v>0</v>
      </c>
      <c r="AR177" s="139" t="s">
        <v>168</v>
      </c>
      <c r="AT177" s="139" t="s">
        <v>517</v>
      </c>
      <c r="AU177" s="139" t="s">
        <v>87</v>
      </c>
      <c r="AY177" s="13" t="s">
        <v>149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3" t="s">
        <v>87</v>
      </c>
      <c r="BK177" s="140">
        <f>ROUND(I177*H177,2)</f>
        <v>0</v>
      </c>
      <c r="BL177" s="13" t="s">
        <v>236</v>
      </c>
      <c r="BM177" s="139" t="s">
        <v>531</v>
      </c>
    </row>
    <row r="178" spans="2:47" s="1" customFormat="1" ht="11.25">
      <c r="B178" s="28"/>
      <c r="D178" s="141" t="s">
        <v>157</v>
      </c>
      <c r="F178" s="142" t="s">
        <v>2236</v>
      </c>
      <c r="I178" s="143"/>
      <c r="L178" s="28"/>
      <c r="M178" s="144"/>
      <c r="T178" s="52"/>
      <c r="AT178" s="13" t="s">
        <v>157</v>
      </c>
      <c r="AU178" s="13" t="s">
        <v>87</v>
      </c>
    </row>
    <row r="179" spans="2:47" s="1" customFormat="1" ht="19.5">
      <c r="B179" s="28"/>
      <c r="D179" s="141" t="s">
        <v>198</v>
      </c>
      <c r="F179" s="147" t="s">
        <v>2238</v>
      </c>
      <c r="I179" s="143"/>
      <c r="L179" s="28"/>
      <c r="M179" s="144"/>
      <c r="T179" s="52"/>
      <c r="AT179" s="13" t="s">
        <v>198</v>
      </c>
      <c r="AU179" s="13" t="s">
        <v>87</v>
      </c>
    </row>
    <row r="180" spans="2:63" s="11" customFormat="1" ht="25.9" customHeight="1">
      <c r="B180" s="116"/>
      <c r="D180" s="117" t="s">
        <v>78</v>
      </c>
      <c r="E180" s="118" t="s">
        <v>1587</v>
      </c>
      <c r="F180" s="118" t="s">
        <v>2239</v>
      </c>
      <c r="I180" s="119"/>
      <c r="J180" s="120">
        <f>BK180</f>
        <v>0</v>
      </c>
      <c r="L180" s="116"/>
      <c r="M180" s="121"/>
      <c r="P180" s="122">
        <f>SUM(P181:P183)</f>
        <v>0</v>
      </c>
      <c r="R180" s="122">
        <f>SUM(R181:R183)</f>
        <v>0</v>
      </c>
      <c r="T180" s="123">
        <f>SUM(T181:T183)</f>
        <v>0</v>
      </c>
      <c r="AR180" s="117" t="s">
        <v>87</v>
      </c>
      <c r="AT180" s="124" t="s">
        <v>78</v>
      </c>
      <c r="AU180" s="124" t="s">
        <v>79</v>
      </c>
      <c r="AY180" s="117" t="s">
        <v>149</v>
      </c>
      <c r="BK180" s="125">
        <f>SUM(BK181:BK183)</f>
        <v>0</v>
      </c>
    </row>
    <row r="181" spans="2:65" s="1" customFormat="1" ht="21.75" customHeight="1">
      <c r="B181" s="28"/>
      <c r="C181" s="153" t="s">
        <v>297</v>
      </c>
      <c r="D181" s="153" t="s">
        <v>517</v>
      </c>
      <c r="E181" s="154" t="s">
        <v>2240</v>
      </c>
      <c r="F181" s="155" t="s">
        <v>2241</v>
      </c>
      <c r="G181" s="156" t="s">
        <v>2237</v>
      </c>
      <c r="H181" s="157">
        <v>37</v>
      </c>
      <c r="I181" s="158"/>
      <c r="J181" s="159">
        <f>ROUND(I181*H181,2)</f>
        <v>0</v>
      </c>
      <c r="K181" s="155" t="s">
        <v>1</v>
      </c>
      <c r="L181" s="160"/>
      <c r="M181" s="161" t="s">
        <v>1</v>
      </c>
      <c r="N181" s="162" t="s">
        <v>44</v>
      </c>
      <c r="P181" s="137">
        <f>O181*H181</f>
        <v>0</v>
      </c>
      <c r="Q181" s="137">
        <v>0</v>
      </c>
      <c r="R181" s="137">
        <f>Q181*H181</f>
        <v>0</v>
      </c>
      <c r="S181" s="137">
        <v>0</v>
      </c>
      <c r="T181" s="138">
        <f>S181*H181</f>
        <v>0</v>
      </c>
      <c r="AR181" s="139" t="s">
        <v>168</v>
      </c>
      <c r="AT181" s="139" t="s">
        <v>517</v>
      </c>
      <c r="AU181" s="139" t="s">
        <v>87</v>
      </c>
      <c r="AY181" s="13" t="s">
        <v>149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3" t="s">
        <v>87</v>
      </c>
      <c r="BK181" s="140">
        <f>ROUND(I181*H181,2)</f>
        <v>0</v>
      </c>
      <c r="BL181" s="13" t="s">
        <v>236</v>
      </c>
      <c r="BM181" s="139" t="s">
        <v>541</v>
      </c>
    </row>
    <row r="182" spans="2:47" s="1" customFormat="1" ht="11.25">
      <c r="B182" s="28"/>
      <c r="D182" s="141" t="s">
        <v>157</v>
      </c>
      <c r="F182" s="142" t="s">
        <v>2241</v>
      </c>
      <c r="I182" s="143"/>
      <c r="L182" s="28"/>
      <c r="M182" s="144"/>
      <c r="T182" s="52"/>
      <c r="AT182" s="13" t="s">
        <v>157</v>
      </c>
      <c r="AU182" s="13" t="s">
        <v>87</v>
      </c>
    </row>
    <row r="183" spans="2:47" s="1" customFormat="1" ht="19.5">
      <c r="B183" s="28"/>
      <c r="D183" s="141" t="s">
        <v>198</v>
      </c>
      <c r="F183" s="147" t="s">
        <v>2238</v>
      </c>
      <c r="I183" s="143"/>
      <c r="L183" s="28"/>
      <c r="M183" s="144"/>
      <c r="T183" s="52"/>
      <c r="AT183" s="13" t="s">
        <v>198</v>
      </c>
      <c r="AU183" s="13" t="s">
        <v>87</v>
      </c>
    </row>
    <row r="184" spans="2:63" s="11" customFormat="1" ht="25.9" customHeight="1">
      <c r="B184" s="116"/>
      <c r="D184" s="117" t="s">
        <v>78</v>
      </c>
      <c r="E184" s="118" t="s">
        <v>1608</v>
      </c>
      <c r="F184" s="118" t="s">
        <v>2242</v>
      </c>
      <c r="I184" s="119"/>
      <c r="J184" s="120">
        <f>BK184</f>
        <v>0</v>
      </c>
      <c r="L184" s="116"/>
      <c r="M184" s="121"/>
      <c r="P184" s="122">
        <f>SUM(P185:P216)</f>
        <v>0</v>
      </c>
      <c r="R184" s="122">
        <f>SUM(R185:R216)</f>
        <v>0</v>
      </c>
      <c r="T184" s="123">
        <f>SUM(T185:T216)</f>
        <v>0</v>
      </c>
      <c r="AR184" s="117" t="s">
        <v>87</v>
      </c>
      <c r="AT184" s="124" t="s">
        <v>78</v>
      </c>
      <c r="AU184" s="124" t="s">
        <v>79</v>
      </c>
      <c r="AY184" s="117" t="s">
        <v>149</v>
      </c>
      <c r="BK184" s="125">
        <f>SUM(BK185:BK216)</f>
        <v>0</v>
      </c>
    </row>
    <row r="185" spans="2:65" s="1" customFormat="1" ht="24.2" customHeight="1">
      <c r="B185" s="28"/>
      <c r="C185" s="153" t="s">
        <v>304</v>
      </c>
      <c r="D185" s="153" t="s">
        <v>517</v>
      </c>
      <c r="E185" s="154" t="s">
        <v>2243</v>
      </c>
      <c r="F185" s="155" t="s">
        <v>2244</v>
      </c>
      <c r="G185" s="156" t="s">
        <v>256</v>
      </c>
      <c r="H185" s="157">
        <v>1</v>
      </c>
      <c r="I185" s="158"/>
      <c r="J185" s="159">
        <f>ROUND(I185*H185,2)</f>
        <v>0</v>
      </c>
      <c r="K185" s="155" t="s">
        <v>1</v>
      </c>
      <c r="L185" s="160"/>
      <c r="M185" s="161" t="s">
        <v>1</v>
      </c>
      <c r="N185" s="162" t="s">
        <v>44</v>
      </c>
      <c r="P185" s="137">
        <f>O185*H185</f>
        <v>0</v>
      </c>
      <c r="Q185" s="137">
        <v>0</v>
      </c>
      <c r="R185" s="137">
        <f>Q185*H185</f>
        <v>0</v>
      </c>
      <c r="S185" s="137">
        <v>0</v>
      </c>
      <c r="T185" s="138">
        <f>S185*H185</f>
        <v>0</v>
      </c>
      <c r="AR185" s="139" t="s">
        <v>168</v>
      </c>
      <c r="AT185" s="139" t="s">
        <v>517</v>
      </c>
      <c r="AU185" s="139" t="s">
        <v>87</v>
      </c>
      <c r="AY185" s="13" t="s">
        <v>149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3" t="s">
        <v>87</v>
      </c>
      <c r="BK185" s="140">
        <f>ROUND(I185*H185,2)</f>
        <v>0</v>
      </c>
      <c r="BL185" s="13" t="s">
        <v>236</v>
      </c>
      <c r="BM185" s="139" t="s">
        <v>550</v>
      </c>
    </row>
    <row r="186" spans="2:47" s="1" customFormat="1" ht="19.5">
      <c r="B186" s="28"/>
      <c r="D186" s="141" t="s">
        <v>157</v>
      </c>
      <c r="F186" s="142" t="s">
        <v>2244</v>
      </c>
      <c r="I186" s="143"/>
      <c r="L186" s="28"/>
      <c r="M186" s="144"/>
      <c r="T186" s="52"/>
      <c r="AT186" s="13" t="s">
        <v>157</v>
      </c>
      <c r="AU186" s="13" t="s">
        <v>87</v>
      </c>
    </row>
    <row r="187" spans="2:47" s="1" customFormat="1" ht="19.5">
      <c r="B187" s="28"/>
      <c r="D187" s="141" t="s">
        <v>198</v>
      </c>
      <c r="F187" s="147" t="s">
        <v>2238</v>
      </c>
      <c r="I187" s="143"/>
      <c r="L187" s="28"/>
      <c r="M187" s="144"/>
      <c r="T187" s="52"/>
      <c r="AT187" s="13" t="s">
        <v>198</v>
      </c>
      <c r="AU187" s="13" t="s">
        <v>87</v>
      </c>
    </row>
    <row r="188" spans="2:65" s="1" customFormat="1" ht="24.2" customHeight="1">
      <c r="B188" s="28"/>
      <c r="C188" s="153" t="s">
        <v>309</v>
      </c>
      <c r="D188" s="153" t="s">
        <v>517</v>
      </c>
      <c r="E188" s="154" t="s">
        <v>2245</v>
      </c>
      <c r="F188" s="155" t="s">
        <v>2246</v>
      </c>
      <c r="G188" s="156" t="s">
        <v>256</v>
      </c>
      <c r="H188" s="157">
        <v>8</v>
      </c>
      <c r="I188" s="158"/>
      <c r="J188" s="159">
        <f>ROUND(I188*H188,2)</f>
        <v>0</v>
      </c>
      <c r="K188" s="155" t="s">
        <v>1</v>
      </c>
      <c r="L188" s="160"/>
      <c r="M188" s="161" t="s">
        <v>1</v>
      </c>
      <c r="N188" s="162" t="s">
        <v>44</v>
      </c>
      <c r="P188" s="137">
        <f>O188*H188</f>
        <v>0</v>
      </c>
      <c r="Q188" s="137">
        <v>0</v>
      </c>
      <c r="R188" s="137">
        <f>Q188*H188</f>
        <v>0</v>
      </c>
      <c r="S188" s="137">
        <v>0</v>
      </c>
      <c r="T188" s="138">
        <f>S188*H188</f>
        <v>0</v>
      </c>
      <c r="AR188" s="139" t="s">
        <v>168</v>
      </c>
      <c r="AT188" s="139" t="s">
        <v>517</v>
      </c>
      <c r="AU188" s="139" t="s">
        <v>87</v>
      </c>
      <c r="AY188" s="13" t="s">
        <v>149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3" t="s">
        <v>87</v>
      </c>
      <c r="BK188" s="140">
        <f>ROUND(I188*H188,2)</f>
        <v>0</v>
      </c>
      <c r="BL188" s="13" t="s">
        <v>236</v>
      </c>
      <c r="BM188" s="139" t="s">
        <v>559</v>
      </c>
    </row>
    <row r="189" spans="2:47" s="1" customFormat="1" ht="19.5">
      <c r="B189" s="28"/>
      <c r="D189" s="141" t="s">
        <v>157</v>
      </c>
      <c r="F189" s="142" t="s">
        <v>2246</v>
      </c>
      <c r="I189" s="143"/>
      <c r="L189" s="28"/>
      <c r="M189" s="144"/>
      <c r="T189" s="52"/>
      <c r="AT189" s="13" t="s">
        <v>157</v>
      </c>
      <c r="AU189" s="13" t="s">
        <v>87</v>
      </c>
    </row>
    <row r="190" spans="2:65" s="1" customFormat="1" ht="21.75" customHeight="1">
      <c r="B190" s="28"/>
      <c r="C190" s="153" t="s">
        <v>436</v>
      </c>
      <c r="D190" s="153" t="s">
        <v>517</v>
      </c>
      <c r="E190" s="154" t="s">
        <v>2247</v>
      </c>
      <c r="F190" s="155" t="s">
        <v>2248</v>
      </c>
      <c r="G190" s="156" t="s">
        <v>256</v>
      </c>
      <c r="H190" s="157">
        <v>12</v>
      </c>
      <c r="I190" s="158"/>
      <c r="J190" s="159">
        <f>ROUND(I190*H190,2)</f>
        <v>0</v>
      </c>
      <c r="K190" s="155" t="s">
        <v>1</v>
      </c>
      <c r="L190" s="160"/>
      <c r="M190" s="161" t="s">
        <v>1</v>
      </c>
      <c r="N190" s="162" t="s">
        <v>44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168</v>
      </c>
      <c r="AT190" s="139" t="s">
        <v>517</v>
      </c>
      <c r="AU190" s="139" t="s">
        <v>87</v>
      </c>
      <c r="AY190" s="13" t="s">
        <v>149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3" t="s">
        <v>87</v>
      </c>
      <c r="BK190" s="140">
        <f>ROUND(I190*H190,2)</f>
        <v>0</v>
      </c>
      <c r="BL190" s="13" t="s">
        <v>236</v>
      </c>
      <c r="BM190" s="139" t="s">
        <v>568</v>
      </c>
    </row>
    <row r="191" spans="2:47" s="1" customFormat="1" ht="11.25">
      <c r="B191" s="28"/>
      <c r="D191" s="141" t="s">
        <v>157</v>
      </c>
      <c r="F191" s="142" t="s">
        <v>2248</v>
      </c>
      <c r="I191" s="143"/>
      <c r="L191" s="28"/>
      <c r="M191" s="144"/>
      <c r="T191" s="52"/>
      <c r="AT191" s="13" t="s">
        <v>157</v>
      </c>
      <c r="AU191" s="13" t="s">
        <v>87</v>
      </c>
    </row>
    <row r="192" spans="2:47" s="1" customFormat="1" ht="19.5">
      <c r="B192" s="28"/>
      <c r="D192" s="141" t="s">
        <v>198</v>
      </c>
      <c r="F192" s="147" t="s">
        <v>2238</v>
      </c>
      <c r="I192" s="143"/>
      <c r="L192" s="28"/>
      <c r="M192" s="144"/>
      <c r="T192" s="52"/>
      <c r="AT192" s="13" t="s">
        <v>198</v>
      </c>
      <c r="AU192" s="13" t="s">
        <v>87</v>
      </c>
    </row>
    <row r="193" spans="2:65" s="1" customFormat="1" ht="24.2" customHeight="1">
      <c r="B193" s="28"/>
      <c r="C193" s="153" t="s">
        <v>441</v>
      </c>
      <c r="D193" s="153" t="s">
        <v>517</v>
      </c>
      <c r="E193" s="154" t="s">
        <v>2249</v>
      </c>
      <c r="F193" s="155" t="s">
        <v>2250</v>
      </c>
      <c r="G193" s="156" t="s">
        <v>256</v>
      </c>
      <c r="H193" s="157">
        <v>18</v>
      </c>
      <c r="I193" s="158"/>
      <c r="J193" s="159">
        <f>ROUND(I193*H193,2)</f>
        <v>0</v>
      </c>
      <c r="K193" s="155" t="s">
        <v>1</v>
      </c>
      <c r="L193" s="160"/>
      <c r="M193" s="161" t="s">
        <v>1</v>
      </c>
      <c r="N193" s="162" t="s">
        <v>44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168</v>
      </c>
      <c r="AT193" s="139" t="s">
        <v>517</v>
      </c>
      <c r="AU193" s="139" t="s">
        <v>87</v>
      </c>
      <c r="AY193" s="13" t="s">
        <v>149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3" t="s">
        <v>87</v>
      </c>
      <c r="BK193" s="140">
        <f>ROUND(I193*H193,2)</f>
        <v>0</v>
      </c>
      <c r="BL193" s="13" t="s">
        <v>236</v>
      </c>
      <c r="BM193" s="139" t="s">
        <v>577</v>
      </c>
    </row>
    <row r="194" spans="2:47" s="1" customFormat="1" ht="19.5">
      <c r="B194" s="28"/>
      <c r="D194" s="141" t="s">
        <v>157</v>
      </c>
      <c r="F194" s="142" t="s">
        <v>2250</v>
      </c>
      <c r="I194" s="143"/>
      <c r="L194" s="28"/>
      <c r="M194" s="144"/>
      <c r="T194" s="52"/>
      <c r="AT194" s="13" t="s">
        <v>157</v>
      </c>
      <c r="AU194" s="13" t="s">
        <v>87</v>
      </c>
    </row>
    <row r="195" spans="2:47" s="1" customFormat="1" ht="19.5">
      <c r="B195" s="28"/>
      <c r="D195" s="141" t="s">
        <v>198</v>
      </c>
      <c r="F195" s="147" t="s">
        <v>2238</v>
      </c>
      <c r="I195" s="143"/>
      <c r="L195" s="28"/>
      <c r="M195" s="144"/>
      <c r="T195" s="52"/>
      <c r="AT195" s="13" t="s">
        <v>198</v>
      </c>
      <c r="AU195" s="13" t="s">
        <v>87</v>
      </c>
    </row>
    <row r="196" spans="2:65" s="1" customFormat="1" ht="24.2" customHeight="1">
      <c r="B196" s="28"/>
      <c r="C196" s="153" t="s">
        <v>446</v>
      </c>
      <c r="D196" s="153" t="s">
        <v>517</v>
      </c>
      <c r="E196" s="154" t="s">
        <v>2251</v>
      </c>
      <c r="F196" s="155" t="s">
        <v>2252</v>
      </c>
      <c r="G196" s="156" t="s">
        <v>256</v>
      </c>
      <c r="H196" s="157">
        <v>4</v>
      </c>
      <c r="I196" s="158"/>
      <c r="J196" s="159">
        <f>ROUND(I196*H196,2)</f>
        <v>0</v>
      </c>
      <c r="K196" s="155" t="s">
        <v>1</v>
      </c>
      <c r="L196" s="160"/>
      <c r="M196" s="161" t="s">
        <v>1</v>
      </c>
      <c r="N196" s="162" t="s">
        <v>44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168</v>
      </c>
      <c r="AT196" s="139" t="s">
        <v>517</v>
      </c>
      <c r="AU196" s="139" t="s">
        <v>87</v>
      </c>
      <c r="AY196" s="13" t="s">
        <v>149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3" t="s">
        <v>87</v>
      </c>
      <c r="BK196" s="140">
        <f>ROUND(I196*H196,2)</f>
        <v>0</v>
      </c>
      <c r="BL196" s="13" t="s">
        <v>236</v>
      </c>
      <c r="BM196" s="139" t="s">
        <v>584</v>
      </c>
    </row>
    <row r="197" spans="2:47" s="1" customFormat="1" ht="19.5">
      <c r="B197" s="28"/>
      <c r="D197" s="141" t="s">
        <v>157</v>
      </c>
      <c r="F197" s="142" t="s">
        <v>2252</v>
      </c>
      <c r="I197" s="143"/>
      <c r="L197" s="28"/>
      <c r="M197" s="144"/>
      <c r="T197" s="52"/>
      <c r="AT197" s="13" t="s">
        <v>157</v>
      </c>
      <c r="AU197" s="13" t="s">
        <v>87</v>
      </c>
    </row>
    <row r="198" spans="2:47" s="1" customFormat="1" ht="19.5">
      <c r="B198" s="28"/>
      <c r="D198" s="141" t="s">
        <v>198</v>
      </c>
      <c r="F198" s="147" t="s">
        <v>2238</v>
      </c>
      <c r="I198" s="143"/>
      <c r="L198" s="28"/>
      <c r="M198" s="144"/>
      <c r="T198" s="52"/>
      <c r="AT198" s="13" t="s">
        <v>198</v>
      </c>
      <c r="AU198" s="13" t="s">
        <v>87</v>
      </c>
    </row>
    <row r="199" spans="2:65" s="1" customFormat="1" ht="24.2" customHeight="1">
      <c r="B199" s="28"/>
      <c r="C199" s="153" t="s">
        <v>161</v>
      </c>
      <c r="D199" s="153" t="s">
        <v>517</v>
      </c>
      <c r="E199" s="154" t="s">
        <v>2253</v>
      </c>
      <c r="F199" s="155" t="s">
        <v>2254</v>
      </c>
      <c r="G199" s="156" t="s">
        <v>256</v>
      </c>
      <c r="H199" s="157">
        <v>2</v>
      </c>
      <c r="I199" s="158"/>
      <c r="J199" s="159">
        <f>ROUND(I199*H199,2)</f>
        <v>0</v>
      </c>
      <c r="K199" s="155" t="s">
        <v>1</v>
      </c>
      <c r="L199" s="160"/>
      <c r="M199" s="161" t="s">
        <v>1</v>
      </c>
      <c r="N199" s="162" t="s">
        <v>44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168</v>
      </c>
      <c r="AT199" s="139" t="s">
        <v>517</v>
      </c>
      <c r="AU199" s="139" t="s">
        <v>87</v>
      </c>
      <c r="AY199" s="13" t="s">
        <v>149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3" t="s">
        <v>87</v>
      </c>
      <c r="BK199" s="140">
        <f>ROUND(I199*H199,2)</f>
        <v>0</v>
      </c>
      <c r="BL199" s="13" t="s">
        <v>236</v>
      </c>
      <c r="BM199" s="139" t="s">
        <v>596</v>
      </c>
    </row>
    <row r="200" spans="2:47" s="1" customFormat="1" ht="19.5">
      <c r="B200" s="28"/>
      <c r="D200" s="141" t="s">
        <v>157</v>
      </c>
      <c r="F200" s="142" t="s">
        <v>2254</v>
      </c>
      <c r="I200" s="143"/>
      <c r="L200" s="28"/>
      <c r="M200" s="144"/>
      <c r="T200" s="52"/>
      <c r="AT200" s="13" t="s">
        <v>157</v>
      </c>
      <c r="AU200" s="13" t="s">
        <v>87</v>
      </c>
    </row>
    <row r="201" spans="2:47" s="1" customFormat="1" ht="19.5">
      <c r="B201" s="28"/>
      <c r="D201" s="141" t="s">
        <v>198</v>
      </c>
      <c r="F201" s="147" t="s">
        <v>2238</v>
      </c>
      <c r="I201" s="143"/>
      <c r="L201" s="28"/>
      <c r="M201" s="144"/>
      <c r="T201" s="52"/>
      <c r="AT201" s="13" t="s">
        <v>198</v>
      </c>
      <c r="AU201" s="13" t="s">
        <v>87</v>
      </c>
    </row>
    <row r="202" spans="2:65" s="1" customFormat="1" ht="24.2" customHeight="1">
      <c r="B202" s="28"/>
      <c r="C202" s="153" t="s">
        <v>168</v>
      </c>
      <c r="D202" s="153" t="s">
        <v>517</v>
      </c>
      <c r="E202" s="154" t="s">
        <v>2255</v>
      </c>
      <c r="F202" s="155" t="s">
        <v>2256</v>
      </c>
      <c r="G202" s="156" t="s">
        <v>256</v>
      </c>
      <c r="H202" s="157">
        <v>7</v>
      </c>
      <c r="I202" s="158"/>
      <c r="J202" s="159">
        <f>ROUND(I202*H202,2)</f>
        <v>0</v>
      </c>
      <c r="K202" s="155" t="s">
        <v>1</v>
      </c>
      <c r="L202" s="160"/>
      <c r="M202" s="161" t="s">
        <v>1</v>
      </c>
      <c r="N202" s="162" t="s">
        <v>44</v>
      </c>
      <c r="P202" s="137">
        <f>O202*H202</f>
        <v>0</v>
      </c>
      <c r="Q202" s="137">
        <v>0</v>
      </c>
      <c r="R202" s="137">
        <f>Q202*H202</f>
        <v>0</v>
      </c>
      <c r="S202" s="137">
        <v>0</v>
      </c>
      <c r="T202" s="138">
        <f>S202*H202</f>
        <v>0</v>
      </c>
      <c r="AR202" s="139" t="s">
        <v>168</v>
      </c>
      <c r="AT202" s="139" t="s">
        <v>517</v>
      </c>
      <c r="AU202" s="139" t="s">
        <v>87</v>
      </c>
      <c r="AY202" s="13" t="s">
        <v>149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3" t="s">
        <v>87</v>
      </c>
      <c r="BK202" s="140">
        <f>ROUND(I202*H202,2)</f>
        <v>0</v>
      </c>
      <c r="BL202" s="13" t="s">
        <v>236</v>
      </c>
      <c r="BM202" s="139" t="s">
        <v>604</v>
      </c>
    </row>
    <row r="203" spans="2:47" s="1" customFormat="1" ht="19.5">
      <c r="B203" s="28"/>
      <c r="D203" s="141" t="s">
        <v>157</v>
      </c>
      <c r="F203" s="142" t="s">
        <v>2256</v>
      </c>
      <c r="I203" s="143"/>
      <c r="L203" s="28"/>
      <c r="M203" s="144"/>
      <c r="T203" s="52"/>
      <c r="AT203" s="13" t="s">
        <v>157</v>
      </c>
      <c r="AU203" s="13" t="s">
        <v>87</v>
      </c>
    </row>
    <row r="204" spans="2:47" s="1" customFormat="1" ht="19.5">
      <c r="B204" s="28"/>
      <c r="D204" s="141" t="s">
        <v>198</v>
      </c>
      <c r="F204" s="147" t="s">
        <v>2238</v>
      </c>
      <c r="I204" s="143"/>
      <c r="L204" s="28"/>
      <c r="M204" s="144"/>
      <c r="T204" s="52"/>
      <c r="AT204" s="13" t="s">
        <v>198</v>
      </c>
      <c r="AU204" s="13" t="s">
        <v>87</v>
      </c>
    </row>
    <row r="205" spans="2:65" s="1" customFormat="1" ht="21.75" customHeight="1">
      <c r="B205" s="28"/>
      <c r="C205" s="153" t="s">
        <v>173</v>
      </c>
      <c r="D205" s="153" t="s">
        <v>517</v>
      </c>
      <c r="E205" s="154" t="s">
        <v>2257</v>
      </c>
      <c r="F205" s="155" t="s">
        <v>2258</v>
      </c>
      <c r="G205" s="156" t="s">
        <v>256</v>
      </c>
      <c r="H205" s="157">
        <v>16</v>
      </c>
      <c r="I205" s="158"/>
      <c r="J205" s="159">
        <f>ROUND(I205*H205,2)</f>
        <v>0</v>
      </c>
      <c r="K205" s="155" t="s">
        <v>1</v>
      </c>
      <c r="L205" s="160"/>
      <c r="M205" s="161" t="s">
        <v>1</v>
      </c>
      <c r="N205" s="162" t="s">
        <v>44</v>
      </c>
      <c r="P205" s="137">
        <f>O205*H205</f>
        <v>0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168</v>
      </c>
      <c r="AT205" s="139" t="s">
        <v>517</v>
      </c>
      <c r="AU205" s="139" t="s">
        <v>87</v>
      </c>
      <c r="AY205" s="13" t="s">
        <v>149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3" t="s">
        <v>87</v>
      </c>
      <c r="BK205" s="140">
        <f>ROUND(I205*H205,2)</f>
        <v>0</v>
      </c>
      <c r="BL205" s="13" t="s">
        <v>236</v>
      </c>
      <c r="BM205" s="139" t="s">
        <v>611</v>
      </c>
    </row>
    <row r="206" spans="2:47" s="1" customFormat="1" ht="11.25">
      <c r="B206" s="28"/>
      <c r="D206" s="141" t="s">
        <v>157</v>
      </c>
      <c r="F206" s="142" t="s">
        <v>2258</v>
      </c>
      <c r="I206" s="143"/>
      <c r="L206" s="28"/>
      <c r="M206" s="144"/>
      <c r="T206" s="52"/>
      <c r="AT206" s="13" t="s">
        <v>157</v>
      </c>
      <c r="AU206" s="13" t="s">
        <v>87</v>
      </c>
    </row>
    <row r="207" spans="2:47" s="1" customFormat="1" ht="19.5">
      <c r="B207" s="28"/>
      <c r="D207" s="141" t="s">
        <v>198</v>
      </c>
      <c r="F207" s="147" t="s">
        <v>2238</v>
      </c>
      <c r="I207" s="143"/>
      <c r="L207" s="28"/>
      <c r="M207" s="144"/>
      <c r="T207" s="52"/>
      <c r="AT207" s="13" t="s">
        <v>198</v>
      </c>
      <c r="AU207" s="13" t="s">
        <v>87</v>
      </c>
    </row>
    <row r="208" spans="2:65" s="1" customFormat="1" ht="24.2" customHeight="1">
      <c r="B208" s="28"/>
      <c r="C208" s="153" t="s">
        <v>463</v>
      </c>
      <c r="D208" s="153" t="s">
        <v>517</v>
      </c>
      <c r="E208" s="154" t="s">
        <v>2259</v>
      </c>
      <c r="F208" s="155" t="s">
        <v>2260</v>
      </c>
      <c r="G208" s="156" t="s">
        <v>256</v>
      </c>
      <c r="H208" s="157">
        <v>7</v>
      </c>
      <c r="I208" s="158"/>
      <c r="J208" s="159">
        <f>ROUND(I208*H208,2)</f>
        <v>0</v>
      </c>
      <c r="K208" s="155" t="s">
        <v>1</v>
      </c>
      <c r="L208" s="160"/>
      <c r="M208" s="161" t="s">
        <v>1</v>
      </c>
      <c r="N208" s="162" t="s">
        <v>44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168</v>
      </c>
      <c r="AT208" s="139" t="s">
        <v>517</v>
      </c>
      <c r="AU208" s="139" t="s">
        <v>87</v>
      </c>
      <c r="AY208" s="13" t="s">
        <v>149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3" t="s">
        <v>87</v>
      </c>
      <c r="BK208" s="140">
        <f>ROUND(I208*H208,2)</f>
        <v>0</v>
      </c>
      <c r="BL208" s="13" t="s">
        <v>236</v>
      </c>
      <c r="BM208" s="139" t="s">
        <v>615</v>
      </c>
    </row>
    <row r="209" spans="2:47" s="1" customFormat="1" ht="19.5">
      <c r="B209" s="28"/>
      <c r="D209" s="141" t="s">
        <v>157</v>
      </c>
      <c r="F209" s="142" t="s">
        <v>2260</v>
      </c>
      <c r="I209" s="143"/>
      <c r="L209" s="28"/>
      <c r="M209" s="144"/>
      <c r="T209" s="52"/>
      <c r="AT209" s="13" t="s">
        <v>157</v>
      </c>
      <c r="AU209" s="13" t="s">
        <v>87</v>
      </c>
    </row>
    <row r="210" spans="2:47" s="1" customFormat="1" ht="19.5">
      <c r="B210" s="28"/>
      <c r="D210" s="141" t="s">
        <v>198</v>
      </c>
      <c r="F210" s="147" t="s">
        <v>2238</v>
      </c>
      <c r="I210" s="143"/>
      <c r="L210" s="28"/>
      <c r="M210" s="144"/>
      <c r="T210" s="52"/>
      <c r="AT210" s="13" t="s">
        <v>198</v>
      </c>
      <c r="AU210" s="13" t="s">
        <v>87</v>
      </c>
    </row>
    <row r="211" spans="2:65" s="1" customFormat="1" ht="24.2" customHeight="1">
      <c r="B211" s="28"/>
      <c r="C211" s="153" t="s">
        <v>468</v>
      </c>
      <c r="D211" s="153" t="s">
        <v>517</v>
      </c>
      <c r="E211" s="154" t="s">
        <v>2261</v>
      </c>
      <c r="F211" s="155" t="s">
        <v>2262</v>
      </c>
      <c r="G211" s="156" t="s">
        <v>256</v>
      </c>
      <c r="H211" s="157">
        <v>3</v>
      </c>
      <c r="I211" s="158"/>
      <c r="J211" s="159">
        <f>ROUND(I211*H211,2)</f>
        <v>0</v>
      </c>
      <c r="K211" s="155" t="s">
        <v>1</v>
      </c>
      <c r="L211" s="160"/>
      <c r="M211" s="161" t="s">
        <v>1</v>
      </c>
      <c r="N211" s="162" t="s">
        <v>44</v>
      </c>
      <c r="P211" s="137">
        <f>O211*H211</f>
        <v>0</v>
      </c>
      <c r="Q211" s="137">
        <v>0</v>
      </c>
      <c r="R211" s="137">
        <f>Q211*H211</f>
        <v>0</v>
      </c>
      <c r="S211" s="137">
        <v>0</v>
      </c>
      <c r="T211" s="138">
        <f>S211*H211</f>
        <v>0</v>
      </c>
      <c r="AR211" s="139" t="s">
        <v>168</v>
      </c>
      <c r="AT211" s="139" t="s">
        <v>517</v>
      </c>
      <c r="AU211" s="139" t="s">
        <v>87</v>
      </c>
      <c r="AY211" s="13" t="s">
        <v>149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3" t="s">
        <v>87</v>
      </c>
      <c r="BK211" s="140">
        <f>ROUND(I211*H211,2)</f>
        <v>0</v>
      </c>
      <c r="BL211" s="13" t="s">
        <v>236</v>
      </c>
      <c r="BM211" s="139" t="s">
        <v>622</v>
      </c>
    </row>
    <row r="212" spans="2:47" s="1" customFormat="1" ht="19.5">
      <c r="B212" s="28"/>
      <c r="D212" s="141" t="s">
        <v>157</v>
      </c>
      <c r="F212" s="142" t="s">
        <v>2262</v>
      </c>
      <c r="I212" s="143"/>
      <c r="L212" s="28"/>
      <c r="M212" s="144"/>
      <c r="T212" s="52"/>
      <c r="AT212" s="13" t="s">
        <v>157</v>
      </c>
      <c r="AU212" s="13" t="s">
        <v>87</v>
      </c>
    </row>
    <row r="213" spans="2:47" s="1" customFormat="1" ht="19.5">
      <c r="B213" s="28"/>
      <c r="D213" s="141" t="s">
        <v>198</v>
      </c>
      <c r="F213" s="147" t="s">
        <v>2238</v>
      </c>
      <c r="I213" s="143"/>
      <c r="L213" s="28"/>
      <c r="M213" s="144"/>
      <c r="T213" s="52"/>
      <c r="AT213" s="13" t="s">
        <v>198</v>
      </c>
      <c r="AU213" s="13" t="s">
        <v>87</v>
      </c>
    </row>
    <row r="214" spans="2:65" s="1" customFormat="1" ht="24.2" customHeight="1">
      <c r="B214" s="28"/>
      <c r="C214" s="153" t="s">
        <v>473</v>
      </c>
      <c r="D214" s="153" t="s">
        <v>517</v>
      </c>
      <c r="E214" s="154" t="s">
        <v>2263</v>
      </c>
      <c r="F214" s="155" t="s">
        <v>2264</v>
      </c>
      <c r="G214" s="156" t="s">
        <v>256</v>
      </c>
      <c r="H214" s="157">
        <v>1</v>
      </c>
      <c r="I214" s="158"/>
      <c r="J214" s="159">
        <f>ROUND(I214*H214,2)</f>
        <v>0</v>
      </c>
      <c r="K214" s="155" t="s">
        <v>1</v>
      </c>
      <c r="L214" s="160"/>
      <c r="M214" s="161" t="s">
        <v>1</v>
      </c>
      <c r="N214" s="162" t="s">
        <v>44</v>
      </c>
      <c r="P214" s="137">
        <f>O214*H214</f>
        <v>0</v>
      </c>
      <c r="Q214" s="137">
        <v>0</v>
      </c>
      <c r="R214" s="137">
        <f>Q214*H214</f>
        <v>0</v>
      </c>
      <c r="S214" s="137">
        <v>0</v>
      </c>
      <c r="T214" s="138">
        <f>S214*H214</f>
        <v>0</v>
      </c>
      <c r="AR214" s="139" t="s">
        <v>168</v>
      </c>
      <c r="AT214" s="139" t="s">
        <v>517</v>
      </c>
      <c r="AU214" s="139" t="s">
        <v>87</v>
      </c>
      <c r="AY214" s="13" t="s">
        <v>149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3" t="s">
        <v>87</v>
      </c>
      <c r="BK214" s="140">
        <f>ROUND(I214*H214,2)</f>
        <v>0</v>
      </c>
      <c r="BL214" s="13" t="s">
        <v>236</v>
      </c>
      <c r="BM214" s="139" t="s">
        <v>633</v>
      </c>
    </row>
    <row r="215" spans="2:47" s="1" customFormat="1" ht="19.5">
      <c r="B215" s="28"/>
      <c r="D215" s="141" t="s">
        <v>157</v>
      </c>
      <c r="F215" s="142" t="s">
        <v>2264</v>
      </c>
      <c r="I215" s="143"/>
      <c r="L215" s="28"/>
      <c r="M215" s="144"/>
      <c r="T215" s="52"/>
      <c r="AT215" s="13" t="s">
        <v>157</v>
      </c>
      <c r="AU215" s="13" t="s">
        <v>87</v>
      </c>
    </row>
    <row r="216" spans="2:47" s="1" customFormat="1" ht="19.5">
      <c r="B216" s="28"/>
      <c r="D216" s="141" t="s">
        <v>198</v>
      </c>
      <c r="F216" s="147" t="s">
        <v>2238</v>
      </c>
      <c r="I216" s="143"/>
      <c r="L216" s="28"/>
      <c r="M216" s="144"/>
      <c r="T216" s="52"/>
      <c r="AT216" s="13" t="s">
        <v>198</v>
      </c>
      <c r="AU216" s="13" t="s">
        <v>87</v>
      </c>
    </row>
    <row r="217" spans="2:63" s="11" customFormat="1" ht="25.9" customHeight="1">
      <c r="B217" s="116"/>
      <c r="D217" s="117" t="s">
        <v>78</v>
      </c>
      <c r="E217" s="118" t="s">
        <v>1619</v>
      </c>
      <c r="F217" s="118" t="s">
        <v>2265</v>
      </c>
      <c r="I217" s="119"/>
      <c r="J217" s="120">
        <f>BK217</f>
        <v>0</v>
      </c>
      <c r="L217" s="116"/>
      <c r="M217" s="121"/>
      <c r="P217" s="122">
        <f>SUM(P218:P237)</f>
        <v>0</v>
      </c>
      <c r="R217" s="122">
        <f>SUM(R218:R237)</f>
        <v>0</v>
      </c>
      <c r="T217" s="123">
        <f>SUM(T218:T237)</f>
        <v>0</v>
      </c>
      <c r="AR217" s="117" t="s">
        <v>87</v>
      </c>
      <c r="AT217" s="124" t="s">
        <v>78</v>
      </c>
      <c r="AU217" s="124" t="s">
        <v>79</v>
      </c>
      <c r="AY217" s="117" t="s">
        <v>149</v>
      </c>
      <c r="BK217" s="125">
        <f>SUM(BK218:BK237)</f>
        <v>0</v>
      </c>
    </row>
    <row r="218" spans="2:65" s="1" customFormat="1" ht="21.75" customHeight="1">
      <c r="B218" s="28"/>
      <c r="C218" s="153" t="s">
        <v>478</v>
      </c>
      <c r="D218" s="153" t="s">
        <v>517</v>
      </c>
      <c r="E218" s="154" t="s">
        <v>2266</v>
      </c>
      <c r="F218" s="155" t="s">
        <v>2267</v>
      </c>
      <c r="G218" s="156" t="s">
        <v>256</v>
      </c>
      <c r="H218" s="157">
        <v>1</v>
      </c>
      <c r="I218" s="158"/>
      <c r="J218" s="159">
        <f>ROUND(I218*H218,2)</f>
        <v>0</v>
      </c>
      <c r="K218" s="155" t="s">
        <v>1</v>
      </c>
      <c r="L218" s="160"/>
      <c r="M218" s="161" t="s">
        <v>1</v>
      </c>
      <c r="N218" s="162" t="s">
        <v>44</v>
      </c>
      <c r="P218" s="137">
        <f>O218*H218</f>
        <v>0</v>
      </c>
      <c r="Q218" s="137">
        <v>0</v>
      </c>
      <c r="R218" s="137">
        <f>Q218*H218</f>
        <v>0</v>
      </c>
      <c r="S218" s="137">
        <v>0</v>
      </c>
      <c r="T218" s="138">
        <f>S218*H218</f>
        <v>0</v>
      </c>
      <c r="AR218" s="139" t="s">
        <v>168</v>
      </c>
      <c r="AT218" s="139" t="s">
        <v>517</v>
      </c>
      <c r="AU218" s="139" t="s">
        <v>87</v>
      </c>
      <c r="AY218" s="13" t="s">
        <v>149</v>
      </c>
      <c r="BE218" s="140">
        <f>IF(N218="základní",J218,0)</f>
        <v>0</v>
      </c>
      <c r="BF218" s="140">
        <f>IF(N218="snížená",J218,0)</f>
        <v>0</v>
      </c>
      <c r="BG218" s="140">
        <f>IF(N218="zákl. přenesená",J218,0)</f>
        <v>0</v>
      </c>
      <c r="BH218" s="140">
        <f>IF(N218="sníž. přenesená",J218,0)</f>
        <v>0</v>
      </c>
      <c r="BI218" s="140">
        <f>IF(N218="nulová",J218,0)</f>
        <v>0</v>
      </c>
      <c r="BJ218" s="13" t="s">
        <v>87</v>
      </c>
      <c r="BK218" s="140">
        <f>ROUND(I218*H218,2)</f>
        <v>0</v>
      </c>
      <c r="BL218" s="13" t="s">
        <v>236</v>
      </c>
      <c r="BM218" s="139" t="s">
        <v>643</v>
      </c>
    </row>
    <row r="219" spans="2:47" s="1" customFormat="1" ht="11.25">
      <c r="B219" s="28"/>
      <c r="D219" s="141" t="s">
        <v>157</v>
      </c>
      <c r="F219" s="142" t="s">
        <v>2267</v>
      </c>
      <c r="I219" s="143"/>
      <c r="L219" s="28"/>
      <c r="M219" s="144"/>
      <c r="T219" s="52"/>
      <c r="AT219" s="13" t="s">
        <v>157</v>
      </c>
      <c r="AU219" s="13" t="s">
        <v>87</v>
      </c>
    </row>
    <row r="220" spans="2:65" s="1" customFormat="1" ht="21.75" customHeight="1">
      <c r="B220" s="28"/>
      <c r="C220" s="153" t="s">
        <v>484</v>
      </c>
      <c r="D220" s="153" t="s">
        <v>517</v>
      </c>
      <c r="E220" s="154" t="s">
        <v>2268</v>
      </c>
      <c r="F220" s="155" t="s">
        <v>2269</v>
      </c>
      <c r="G220" s="156" t="s">
        <v>256</v>
      </c>
      <c r="H220" s="157">
        <v>11</v>
      </c>
      <c r="I220" s="158"/>
      <c r="J220" s="159">
        <f>ROUND(I220*H220,2)</f>
        <v>0</v>
      </c>
      <c r="K220" s="155" t="s">
        <v>1</v>
      </c>
      <c r="L220" s="160"/>
      <c r="M220" s="161" t="s">
        <v>1</v>
      </c>
      <c r="N220" s="162" t="s">
        <v>44</v>
      </c>
      <c r="P220" s="137">
        <f>O220*H220</f>
        <v>0</v>
      </c>
      <c r="Q220" s="137">
        <v>0</v>
      </c>
      <c r="R220" s="137">
        <f>Q220*H220</f>
        <v>0</v>
      </c>
      <c r="S220" s="137">
        <v>0</v>
      </c>
      <c r="T220" s="138">
        <f>S220*H220</f>
        <v>0</v>
      </c>
      <c r="AR220" s="139" t="s">
        <v>168</v>
      </c>
      <c r="AT220" s="139" t="s">
        <v>517</v>
      </c>
      <c r="AU220" s="139" t="s">
        <v>87</v>
      </c>
      <c r="AY220" s="13" t="s">
        <v>149</v>
      </c>
      <c r="BE220" s="140">
        <f>IF(N220="základní",J220,0)</f>
        <v>0</v>
      </c>
      <c r="BF220" s="140">
        <f>IF(N220="snížená",J220,0)</f>
        <v>0</v>
      </c>
      <c r="BG220" s="140">
        <f>IF(N220="zákl. přenesená",J220,0)</f>
        <v>0</v>
      </c>
      <c r="BH220" s="140">
        <f>IF(N220="sníž. přenesená",J220,0)</f>
        <v>0</v>
      </c>
      <c r="BI220" s="140">
        <f>IF(N220="nulová",J220,0)</f>
        <v>0</v>
      </c>
      <c r="BJ220" s="13" t="s">
        <v>87</v>
      </c>
      <c r="BK220" s="140">
        <f>ROUND(I220*H220,2)</f>
        <v>0</v>
      </c>
      <c r="BL220" s="13" t="s">
        <v>236</v>
      </c>
      <c r="BM220" s="139" t="s">
        <v>655</v>
      </c>
    </row>
    <row r="221" spans="2:47" s="1" customFormat="1" ht="11.25">
      <c r="B221" s="28"/>
      <c r="D221" s="141" t="s">
        <v>157</v>
      </c>
      <c r="F221" s="142" t="s">
        <v>2269</v>
      </c>
      <c r="I221" s="143"/>
      <c r="L221" s="28"/>
      <c r="M221" s="144"/>
      <c r="T221" s="52"/>
      <c r="AT221" s="13" t="s">
        <v>157</v>
      </c>
      <c r="AU221" s="13" t="s">
        <v>87</v>
      </c>
    </row>
    <row r="222" spans="2:65" s="1" customFormat="1" ht="21.75" customHeight="1">
      <c r="B222" s="28"/>
      <c r="C222" s="153" t="s">
        <v>489</v>
      </c>
      <c r="D222" s="153" t="s">
        <v>517</v>
      </c>
      <c r="E222" s="154" t="s">
        <v>2270</v>
      </c>
      <c r="F222" s="155" t="s">
        <v>2271</v>
      </c>
      <c r="G222" s="156" t="s">
        <v>256</v>
      </c>
      <c r="H222" s="157">
        <v>21</v>
      </c>
      <c r="I222" s="158"/>
      <c r="J222" s="159">
        <f>ROUND(I222*H222,2)</f>
        <v>0</v>
      </c>
      <c r="K222" s="155" t="s">
        <v>1</v>
      </c>
      <c r="L222" s="160"/>
      <c r="M222" s="161" t="s">
        <v>1</v>
      </c>
      <c r="N222" s="162" t="s">
        <v>44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168</v>
      </c>
      <c r="AT222" s="139" t="s">
        <v>517</v>
      </c>
      <c r="AU222" s="139" t="s">
        <v>87</v>
      </c>
      <c r="AY222" s="13" t="s">
        <v>149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3" t="s">
        <v>87</v>
      </c>
      <c r="BK222" s="140">
        <f>ROUND(I222*H222,2)</f>
        <v>0</v>
      </c>
      <c r="BL222" s="13" t="s">
        <v>236</v>
      </c>
      <c r="BM222" s="139" t="s">
        <v>664</v>
      </c>
    </row>
    <row r="223" spans="2:47" s="1" customFormat="1" ht="11.25">
      <c r="B223" s="28"/>
      <c r="D223" s="141" t="s">
        <v>157</v>
      </c>
      <c r="F223" s="142" t="s">
        <v>2271</v>
      </c>
      <c r="I223" s="143"/>
      <c r="L223" s="28"/>
      <c r="M223" s="144"/>
      <c r="T223" s="52"/>
      <c r="AT223" s="13" t="s">
        <v>157</v>
      </c>
      <c r="AU223" s="13" t="s">
        <v>87</v>
      </c>
    </row>
    <row r="224" spans="2:65" s="1" customFormat="1" ht="21.75" customHeight="1">
      <c r="B224" s="28"/>
      <c r="C224" s="153" t="s">
        <v>494</v>
      </c>
      <c r="D224" s="153" t="s">
        <v>517</v>
      </c>
      <c r="E224" s="154" t="s">
        <v>2272</v>
      </c>
      <c r="F224" s="155" t="s">
        <v>2273</v>
      </c>
      <c r="G224" s="156" t="s">
        <v>256</v>
      </c>
      <c r="H224" s="157">
        <v>10</v>
      </c>
      <c r="I224" s="158"/>
      <c r="J224" s="159">
        <f>ROUND(I224*H224,2)</f>
        <v>0</v>
      </c>
      <c r="K224" s="155" t="s">
        <v>1</v>
      </c>
      <c r="L224" s="160"/>
      <c r="M224" s="161" t="s">
        <v>1</v>
      </c>
      <c r="N224" s="162" t="s">
        <v>44</v>
      </c>
      <c r="P224" s="137">
        <f>O224*H224</f>
        <v>0</v>
      </c>
      <c r="Q224" s="137">
        <v>0</v>
      </c>
      <c r="R224" s="137">
        <f>Q224*H224</f>
        <v>0</v>
      </c>
      <c r="S224" s="137">
        <v>0</v>
      </c>
      <c r="T224" s="138">
        <f>S224*H224</f>
        <v>0</v>
      </c>
      <c r="AR224" s="139" t="s">
        <v>168</v>
      </c>
      <c r="AT224" s="139" t="s">
        <v>517</v>
      </c>
      <c r="AU224" s="139" t="s">
        <v>87</v>
      </c>
      <c r="AY224" s="13" t="s">
        <v>149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3" t="s">
        <v>87</v>
      </c>
      <c r="BK224" s="140">
        <f>ROUND(I224*H224,2)</f>
        <v>0</v>
      </c>
      <c r="BL224" s="13" t="s">
        <v>236</v>
      </c>
      <c r="BM224" s="139" t="s">
        <v>671</v>
      </c>
    </row>
    <row r="225" spans="2:47" s="1" customFormat="1" ht="11.25">
      <c r="B225" s="28"/>
      <c r="D225" s="141" t="s">
        <v>157</v>
      </c>
      <c r="F225" s="142" t="s">
        <v>2273</v>
      </c>
      <c r="I225" s="143"/>
      <c r="L225" s="28"/>
      <c r="M225" s="144"/>
      <c r="T225" s="52"/>
      <c r="AT225" s="13" t="s">
        <v>157</v>
      </c>
      <c r="AU225" s="13" t="s">
        <v>87</v>
      </c>
    </row>
    <row r="226" spans="2:65" s="1" customFormat="1" ht="21.75" customHeight="1">
      <c r="B226" s="28"/>
      <c r="C226" s="153" t="s">
        <v>499</v>
      </c>
      <c r="D226" s="153" t="s">
        <v>517</v>
      </c>
      <c r="E226" s="154" t="s">
        <v>2274</v>
      </c>
      <c r="F226" s="155" t="s">
        <v>2275</v>
      </c>
      <c r="G226" s="156" t="s">
        <v>256</v>
      </c>
      <c r="H226" s="157">
        <v>6</v>
      </c>
      <c r="I226" s="158"/>
      <c r="J226" s="159">
        <f>ROUND(I226*H226,2)</f>
        <v>0</v>
      </c>
      <c r="K226" s="155" t="s">
        <v>1</v>
      </c>
      <c r="L226" s="160"/>
      <c r="M226" s="161" t="s">
        <v>1</v>
      </c>
      <c r="N226" s="162" t="s">
        <v>44</v>
      </c>
      <c r="P226" s="137">
        <f>O226*H226</f>
        <v>0</v>
      </c>
      <c r="Q226" s="137">
        <v>0</v>
      </c>
      <c r="R226" s="137">
        <f>Q226*H226</f>
        <v>0</v>
      </c>
      <c r="S226" s="137">
        <v>0</v>
      </c>
      <c r="T226" s="138">
        <f>S226*H226</f>
        <v>0</v>
      </c>
      <c r="AR226" s="139" t="s">
        <v>168</v>
      </c>
      <c r="AT226" s="139" t="s">
        <v>517</v>
      </c>
      <c r="AU226" s="139" t="s">
        <v>87</v>
      </c>
      <c r="AY226" s="13" t="s">
        <v>149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3" t="s">
        <v>87</v>
      </c>
      <c r="BK226" s="140">
        <f>ROUND(I226*H226,2)</f>
        <v>0</v>
      </c>
      <c r="BL226" s="13" t="s">
        <v>236</v>
      </c>
      <c r="BM226" s="139" t="s">
        <v>680</v>
      </c>
    </row>
    <row r="227" spans="2:47" s="1" customFormat="1" ht="11.25">
      <c r="B227" s="28"/>
      <c r="D227" s="141" t="s">
        <v>157</v>
      </c>
      <c r="F227" s="142" t="s">
        <v>2275</v>
      </c>
      <c r="I227" s="143"/>
      <c r="L227" s="28"/>
      <c r="M227" s="144"/>
      <c r="T227" s="52"/>
      <c r="AT227" s="13" t="s">
        <v>157</v>
      </c>
      <c r="AU227" s="13" t="s">
        <v>87</v>
      </c>
    </row>
    <row r="228" spans="2:65" s="1" customFormat="1" ht="21.75" customHeight="1">
      <c r="B228" s="28"/>
      <c r="C228" s="153" t="s">
        <v>504</v>
      </c>
      <c r="D228" s="153" t="s">
        <v>517</v>
      </c>
      <c r="E228" s="154" t="s">
        <v>2276</v>
      </c>
      <c r="F228" s="155" t="s">
        <v>2277</v>
      </c>
      <c r="G228" s="156" t="s">
        <v>256</v>
      </c>
      <c r="H228" s="157">
        <v>5</v>
      </c>
      <c r="I228" s="158"/>
      <c r="J228" s="159">
        <f>ROUND(I228*H228,2)</f>
        <v>0</v>
      </c>
      <c r="K228" s="155" t="s">
        <v>1</v>
      </c>
      <c r="L228" s="160"/>
      <c r="M228" s="161" t="s">
        <v>1</v>
      </c>
      <c r="N228" s="162" t="s">
        <v>44</v>
      </c>
      <c r="P228" s="137">
        <f>O228*H228</f>
        <v>0</v>
      </c>
      <c r="Q228" s="137">
        <v>0</v>
      </c>
      <c r="R228" s="137">
        <f>Q228*H228</f>
        <v>0</v>
      </c>
      <c r="S228" s="137">
        <v>0</v>
      </c>
      <c r="T228" s="138">
        <f>S228*H228</f>
        <v>0</v>
      </c>
      <c r="AR228" s="139" t="s">
        <v>168</v>
      </c>
      <c r="AT228" s="139" t="s">
        <v>517</v>
      </c>
      <c r="AU228" s="139" t="s">
        <v>87</v>
      </c>
      <c r="AY228" s="13" t="s">
        <v>149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3" t="s">
        <v>87</v>
      </c>
      <c r="BK228" s="140">
        <f>ROUND(I228*H228,2)</f>
        <v>0</v>
      </c>
      <c r="BL228" s="13" t="s">
        <v>236</v>
      </c>
      <c r="BM228" s="139" t="s">
        <v>687</v>
      </c>
    </row>
    <row r="229" spans="2:47" s="1" customFormat="1" ht="11.25">
      <c r="B229" s="28"/>
      <c r="D229" s="141" t="s">
        <v>157</v>
      </c>
      <c r="F229" s="142" t="s">
        <v>2277</v>
      </c>
      <c r="I229" s="143"/>
      <c r="L229" s="28"/>
      <c r="M229" s="144"/>
      <c r="T229" s="52"/>
      <c r="AT229" s="13" t="s">
        <v>157</v>
      </c>
      <c r="AU229" s="13" t="s">
        <v>87</v>
      </c>
    </row>
    <row r="230" spans="2:65" s="1" customFormat="1" ht="21.75" customHeight="1">
      <c r="B230" s="28"/>
      <c r="C230" s="153" t="s">
        <v>509</v>
      </c>
      <c r="D230" s="153" t="s">
        <v>517</v>
      </c>
      <c r="E230" s="154" t="s">
        <v>2278</v>
      </c>
      <c r="F230" s="155" t="s">
        <v>2279</v>
      </c>
      <c r="G230" s="156" t="s">
        <v>256</v>
      </c>
      <c r="H230" s="157">
        <v>4</v>
      </c>
      <c r="I230" s="158"/>
      <c r="J230" s="159">
        <f>ROUND(I230*H230,2)</f>
        <v>0</v>
      </c>
      <c r="K230" s="155" t="s">
        <v>1</v>
      </c>
      <c r="L230" s="160"/>
      <c r="M230" s="161" t="s">
        <v>1</v>
      </c>
      <c r="N230" s="162" t="s">
        <v>44</v>
      </c>
      <c r="P230" s="137">
        <f>O230*H230</f>
        <v>0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168</v>
      </c>
      <c r="AT230" s="139" t="s">
        <v>517</v>
      </c>
      <c r="AU230" s="139" t="s">
        <v>87</v>
      </c>
      <c r="AY230" s="13" t="s">
        <v>149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3" t="s">
        <v>87</v>
      </c>
      <c r="BK230" s="140">
        <f>ROUND(I230*H230,2)</f>
        <v>0</v>
      </c>
      <c r="BL230" s="13" t="s">
        <v>236</v>
      </c>
      <c r="BM230" s="139" t="s">
        <v>699</v>
      </c>
    </row>
    <row r="231" spans="2:47" s="1" customFormat="1" ht="11.25">
      <c r="B231" s="28"/>
      <c r="D231" s="141" t="s">
        <v>157</v>
      </c>
      <c r="F231" s="142" t="s">
        <v>2279</v>
      </c>
      <c r="I231" s="143"/>
      <c r="L231" s="28"/>
      <c r="M231" s="144"/>
      <c r="T231" s="52"/>
      <c r="AT231" s="13" t="s">
        <v>157</v>
      </c>
      <c r="AU231" s="13" t="s">
        <v>87</v>
      </c>
    </row>
    <row r="232" spans="2:65" s="1" customFormat="1" ht="21.75" customHeight="1">
      <c r="B232" s="28"/>
      <c r="C232" s="153" t="s">
        <v>511</v>
      </c>
      <c r="D232" s="153" t="s">
        <v>517</v>
      </c>
      <c r="E232" s="154" t="s">
        <v>2280</v>
      </c>
      <c r="F232" s="155" t="s">
        <v>2281</v>
      </c>
      <c r="G232" s="156" t="s">
        <v>256</v>
      </c>
      <c r="H232" s="157">
        <v>23</v>
      </c>
      <c r="I232" s="158"/>
      <c r="J232" s="159">
        <f>ROUND(I232*H232,2)</f>
        <v>0</v>
      </c>
      <c r="K232" s="155" t="s">
        <v>1</v>
      </c>
      <c r="L232" s="160"/>
      <c r="M232" s="161" t="s">
        <v>1</v>
      </c>
      <c r="N232" s="162" t="s">
        <v>44</v>
      </c>
      <c r="P232" s="137">
        <f>O232*H232</f>
        <v>0</v>
      </c>
      <c r="Q232" s="137">
        <v>0</v>
      </c>
      <c r="R232" s="137">
        <f>Q232*H232</f>
        <v>0</v>
      </c>
      <c r="S232" s="137">
        <v>0</v>
      </c>
      <c r="T232" s="138">
        <f>S232*H232</f>
        <v>0</v>
      </c>
      <c r="AR232" s="139" t="s">
        <v>168</v>
      </c>
      <c r="AT232" s="139" t="s">
        <v>517</v>
      </c>
      <c r="AU232" s="139" t="s">
        <v>87</v>
      </c>
      <c r="AY232" s="13" t="s">
        <v>149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3" t="s">
        <v>87</v>
      </c>
      <c r="BK232" s="140">
        <f>ROUND(I232*H232,2)</f>
        <v>0</v>
      </c>
      <c r="BL232" s="13" t="s">
        <v>236</v>
      </c>
      <c r="BM232" s="139" t="s">
        <v>708</v>
      </c>
    </row>
    <row r="233" spans="2:47" s="1" customFormat="1" ht="11.25">
      <c r="B233" s="28"/>
      <c r="D233" s="141" t="s">
        <v>157</v>
      </c>
      <c r="F233" s="142" t="s">
        <v>2281</v>
      </c>
      <c r="I233" s="143"/>
      <c r="L233" s="28"/>
      <c r="M233" s="144"/>
      <c r="T233" s="52"/>
      <c r="AT233" s="13" t="s">
        <v>157</v>
      </c>
      <c r="AU233" s="13" t="s">
        <v>87</v>
      </c>
    </row>
    <row r="234" spans="2:65" s="1" customFormat="1" ht="21.75" customHeight="1">
      <c r="B234" s="28"/>
      <c r="C234" s="153" t="s">
        <v>516</v>
      </c>
      <c r="D234" s="153" t="s">
        <v>517</v>
      </c>
      <c r="E234" s="154" t="s">
        <v>2282</v>
      </c>
      <c r="F234" s="155" t="s">
        <v>2283</v>
      </c>
      <c r="G234" s="156" t="s">
        <v>256</v>
      </c>
      <c r="H234" s="157">
        <v>7</v>
      </c>
      <c r="I234" s="158"/>
      <c r="J234" s="159">
        <f>ROUND(I234*H234,2)</f>
        <v>0</v>
      </c>
      <c r="K234" s="155" t="s">
        <v>1</v>
      </c>
      <c r="L234" s="160"/>
      <c r="M234" s="161" t="s">
        <v>1</v>
      </c>
      <c r="N234" s="162" t="s">
        <v>44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168</v>
      </c>
      <c r="AT234" s="139" t="s">
        <v>517</v>
      </c>
      <c r="AU234" s="139" t="s">
        <v>87</v>
      </c>
      <c r="AY234" s="13" t="s">
        <v>149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3" t="s">
        <v>87</v>
      </c>
      <c r="BK234" s="140">
        <f>ROUND(I234*H234,2)</f>
        <v>0</v>
      </c>
      <c r="BL234" s="13" t="s">
        <v>236</v>
      </c>
      <c r="BM234" s="139" t="s">
        <v>720</v>
      </c>
    </row>
    <row r="235" spans="2:47" s="1" customFormat="1" ht="11.25">
      <c r="B235" s="28"/>
      <c r="D235" s="141" t="s">
        <v>157</v>
      </c>
      <c r="F235" s="142" t="s">
        <v>2283</v>
      </c>
      <c r="I235" s="143"/>
      <c r="L235" s="28"/>
      <c r="M235" s="144"/>
      <c r="T235" s="52"/>
      <c r="AT235" s="13" t="s">
        <v>157</v>
      </c>
      <c r="AU235" s="13" t="s">
        <v>87</v>
      </c>
    </row>
    <row r="236" spans="2:65" s="1" customFormat="1" ht="21.75" customHeight="1">
      <c r="B236" s="28"/>
      <c r="C236" s="153" t="s">
        <v>521</v>
      </c>
      <c r="D236" s="153" t="s">
        <v>517</v>
      </c>
      <c r="E236" s="154" t="s">
        <v>2284</v>
      </c>
      <c r="F236" s="155" t="s">
        <v>2285</v>
      </c>
      <c r="G236" s="156" t="s">
        <v>256</v>
      </c>
      <c r="H236" s="157">
        <v>2</v>
      </c>
      <c r="I236" s="158"/>
      <c r="J236" s="159">
        <f>ROUND(I236*H236,2)</f>
        <v>0</v>
      </c>
      <c r="K236" s="155" t="s">
        <v>1</v>
      </c>
      <c r="L236" s="160"/>
      <c r="M236" s="161" t="s">
        <v>1</v>
      </c>
      <c r="N236" s="162" t="s">
        <v>44</v>
      </c>
      <c r="P236" s="137">
        <f>O236*H236</f>
        <v>0</v>
      </c>
      <c r="Q236" s="137">
        <v>0</v>
      </c>
      <c r="R236" s="137">
        <f>Q236*H236</f>
        <v>0</v>
      </c>
      <c r="S236" s="137">
        <v>0</v>
      </c>
      <c r="T236" s="138">
        <f>S236*H236</f>
        <v>0</v>
      </c>
      <c r="AR236" s="139" t="s">
        <v>168</v>
      </c>
      <c r="AT236" s="139" t="s">
        <v>517</v>
      </c>
      <c r="AU236" s="139" t="s">
        <v>87</v>
      </c>
      <c r="AY236" s="13" t="s">
        <v>149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3" t="s">
        <v>87</v>
      </c>
      <c r="BK236" s="140">
        <f>ROUND(I236*H236,2)</f>
        <v>0</v>
      </c>
      <c r="BL236" s="13" t="s">
        <v>236</v>
      </c>
      <c r="BM236" s="139" t="s">
        <v>1597</v>
      </c>
    </row>
    <row r="237" spans="2:47" s="1" customFormat="1" ht="11.25">
      <c r="B237" s="28"/>
      <c r="D237" s="141" t="s">
        <v>157</v>
      </c>
      <c r="F237" s="142" t="s">
        <v>2285</v>
      </c>
      <c r="I237" s="143"/>
      <c r="L237" s="28"/>
      <c r="M237" s="144"/>
      <c r="T237" s="52"/>
      <c r="AT237" s="13" t="s">
        <v>157</v>
      </c>
      <c r="AU237" s="13" t="s">
        <v>87</v>
      </c>
    </row>
    <row r="238" spans="2:63" s="11" customFormat="1" ht="25.9" customHeight="1">
      <c r="B238" s="116"/>
      <c r="D238" s="117" t="s">
        <v>78</v>
      </c>
      <c r="E238" s="118" t="s">
        <v>1654</v>
      </c>
      <c r="F238" s="118" t="s">
        <v>1893</v>
      </c>
      <c r="I238" s="119"/>
      <c r="J238" s="120">
        <f>BK238</f>
        <v>0</v>
      </c>
      <c r="L238" s="116"/>
      <c r="M238" s="121"/>
      <c r="P238" s="122">
        <f>SUM(P239:P246)</f>
        <v>0</v>
      </c>
      <c r="R238" s="122">
        <f>SUM(R239:R246)</f>
        <v>0</v>
      </c>
      <c r="T238" s="123">
        <f>SUM(T239:T246)</f>
        <v>0</v>
      </c>
      <c r="AR238" s="117" t="s">
        <v>87</v>
      </c>
      <c r="AT238" s="124" t="s">
        <v>78</v>
      </c>
      <c r="AU238" s="124" t="s">
        <v>79</v>
      </c>
      <c r="AY238" s="117" t="s">
        <v>149</v>
      </c>
      <c r="BK238" s="125">
        <f>SUM(BK239:BK246)</f>
        <v>0</v>
      </c>
    </row>
    <row r="239" spans="2:65" s="1" customFormat="1" ht="16.5" customHeight="1">
      <c r="B239" s="28"/>
      <c r="C239" s="128" t="s">
        <v>526</v>
      </c>
      <c r="D239" s="128" t="s">
        <v>151</v>
      </c>
      <c r="E239" s="129" t="s">
        <v>2286</v>
      </c>
      <c r="F239" s="130" t="s">
        <v>1903</v>
      </c>
      <c r="G239" s="131" t="s">
        <v>630</v>
      </c>
      <c r="H239" s="132">
        <v>1</v>
      </c>
      <c r="I239" s="133"/>
      <c r="J239" s="134">
        <f>ROUND(I239*H239,2)</f>
        <v>0</v>
      </c>
      <c r="K239" s="130" t="s">
        <v>1</v>
      </c>
      <c r="L239" s="28"/>
      <c r="M239" s="135" t="s">
        <v>1</v>
      </c>
      <c r="N239" s="136" t="s">
        <v>44</v>
      </c>
      <c r="P239" s="137">
        <f>O239*H239</f>
        <v>0</v>
      </c>
      <c r="Q239" s="137">
        <v>0</v>
      </c>
      <c r="R239" s="137">
        <f>Q239*H239</f>
        <v>0</v>
      </c>
      <c r="S239" s="137">
        <v>0</v>
      </c>
      <c r="T239" s="138">
        <f>S239*H239</f>
        <v>0</v>
      </c>
      <c r="AR239" s="139" t="s">
        <v>236</v>
      </c>
      <c r="AT239" s="139" t="s">
        <v>151</v>
      </c>
      <c r="AU239" s="139" t="s">
        <v>87</v>
      </c>
      <c r="AY239" s="13" t="s">
        <v>149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3" t="s">
        <v>87</v>
      </c>
      <c r="BK239" s="140">
        <f>ROUND(I239*H239,2)</f>
        <v>0</v>
      </c>
      <c r="BL239" s="13" t="s">
        <v>236</v>
      </c>
      <c r="BM239" s="139" t="s">
        <v>735</v>
      </c>
    </row>
    <row r="240" spans="2:47" s="1" customFormat="1" ht="11.25">
      <c r="B240" s="28"/>
      <c r="D240" s="141" t="s">
        <v>157</v>
      </c>
      <c r="F240" s="142" t="s">
        <v>1903</v>
      </c>
      <c r="I240" s="143"/>
      <c r="L240" s="28"/>
      <c r="M240" s="144"/>
      <c r="T240" s="52"/>
      <c r="AT240" s="13" t="s">
        <v>157</v>
      </c>
      <c r="AU240" s="13" t="s">
        <v>87</v>
      </c>
    </row>
    <row r="241" spans="2:65" s="1" customFormat="1" ht="16.5" customHeight="1">
      <c r="B241" s="28"/>
      <c r="C241" s="128" t="s">
        <v>531</v>
      </c>
      <c r="D241" s="128" t="s">
        <v>151</v>
      </c>
      <c r="E241" s="129" t="s">
        <v>2287</v>
      </c>
      <c r="F241" s="130" t="s">
        <v>1669</v>
      </c>
      <c r="G241" s="131" t="s">
        <v>630</v>
      </c>
      <c r="H241" s="132">
        <v>1</v>
      </c>
      <c r="I241" s="133"/>
      <c r="J241" s="134">
        <f>ROUND(I241*H241,2)</f>
        <v>0</v>
      </c>
      <c r="K241" s="130" t="s">
        <v>1</v>
      </c>
      <c r="L241" s="28"/>
      <c r="M241" s="135" t="s">
        <v>1</v>
      </c>
      <c r="N241" s="136" t="s">
        <v>44</v>
      </c>
      <c r="P241" s="137">
        <f>O241*H241</f>
        <v>0</v>
      </c>
      <c r="Q241" s="137">
        <v>0</v>
      </c>
      <c r="R241" s="137">
        <f>Q241*H241</f>
        <v>0</v>
      </c>
      <c r="S241" s="137">
        <v>0</v>
      </c>
      <c r="T241" s="138">
        <f>S241*H241</f>
        <v>0</v>
      </c>
      <c r="AR241" s="139" t="s">
        <v>236</v>
      </c>
      <c r="AT241" s="139" t="s">
        <v>151</v>
      </c>
      <c r="AU241" s="139" t="s">
        <v>87</v>
      </c>
      <c r="AY241" s="13" t="s">
        <v>149</v>
      </c>
      <c r="BE241" s="140">
        <f>IF(N241="základní",J241,0)</f>
        <v>0</v>
      </c>
      <c r="BF241" s="140">
        <f>IF(N241="snížená",J241,0)</f>
        <v>0</v>
      </c>
      <c r="BG241" s="140">
        <f>IF(N241="zákl. přenesená",J241,0)</f>
        <v>0</v>
      </c>
      <c r="BH241" s="140">
        <f>IF(N241="sníž. přenesená",J241,0)</f>
        <v>0</v>
      </c>
      <c r="BI241" s="140">
        <f>IF(N241="nulová",J241,0)</f>
        <v>0</v>
      </c>
      <c r="BJ241" s="13" t="s">
        <v>87</v>
      </c>
      <c r="BK241" s="140">
        <f>ROUND(I241*H241,2)</f>
        <v>0</v>
      </c>
      <c r="BL241" s="13" t="s">
        <v>236</v>
      </c>
      <c r="BM241" s="139" t="s">
        <v>746</v>
      </c>
    </row>
    <row r="242" spans="2:47" s="1" customFormat="1" ht="11.25">
      <c r="B242" s="28"/>
      <c r="D242" s="141" t="s">
        <v>157</v>
      </c>
      <c r="F242" s="142" t="s">
        <v>1669</v>
      </c>
      <c r="I242" s="143"/>
      <c r="L242" s="28"/>
      <c r="M242" s="144"/>
      <c r="T242" s="52"/>
      <c r="AT242" s="13" t="s">
        <v>157</v>
      </c>
      <c r="AU242" s="13" t="s">
        <v>87</v>
      </c>
    </row>
    <row r="243" spans="2:65" s="1" customFormat="1" ht="16.5" customHeight="1">
      <c r="B243" s="28"/>
      <c r="C243" s="128" t="s">
        <v>537</v>
      </c>
      <c r="D243" s="128" t="s">
        <v>151</v>
      </c>
      <c r="E243" s="129" t="s">
        <v>2288</v>
      </c>
      <c r="F243" s="130" t="s">
        <v>1910</v>
      </c>
      <c r="G243" s="131" t="s">
        <v>630</v>
      </c>
      <c r="H243" s="132">
        <v>1</v>
      </c>
      <c r="I243" s="133"/>
      <c r="J243" s="134">
        <f>ROUND(I243*H243,2)</f>
        <v>0</v>
      </c>
      <c r="K243" s="130" t="s">
        <v>1</v>
      </c>
      <c r="L243" s="28"/>
      <c r="M243" s="135" t="s">
        <v>1</v>
      </c>
      <c r="N243" s="136" t="s">
        <v>44</v>
      </c>
      <c r="P243" s="137">
        <f>O243*H243</f>
        <v>0</v>
      </c>
      <c r="Q243" s="137">
        <v>0</v>
      </c>
      <c r="R243" s="137">
        <f>Q243*H243</f>
        <v>0</v>
      </c>
      <c r="S243" s="137">
        <v>0</v>
      </c>
      <c r="T243" s="138">
        <f>S243*H243</f>
        <v>0</v>
      </c>
      <c r="AR243" s="139" t="s">
        <v>236</v>
      </c>
      <c r="AT243" s="139" t="s">
        <v>151</v>
      </c>
      <c r="AU243" s="139" t="s">
        <v>87</v>
      </c>
      <c r="AY243" s="13" t="s">
        <v>149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3" t="s">
        <v>87</v>
      </c>
      <c r="BK243" s="140">
        <f>ROUND(I243*H243,2)</f>
        <v>0</v>
      </c>
      <c r="BL243" s="13" t="s">
        <v>236</v>
      </c>
      <c r="BM243" s="139" t="s">
        <v>757</v>
      </c>
    </row>
    <row r="244" spans="2:47" s="1" customFormat="1" ht="11.25">
      <c r="B244" s="28"/>
      <c r="D244" s="141" t="s">
        <v>157</v>
      </c>
      <c r="F244" s="142" t="s">
        <v>1910</v>
      </c>
      <c r="I244" s="143"/>
      <c r="L244" s="28"/>
      <c r="M244" s="144"/>
      <c r="T244" s="52"/>
      <c r="AT244" s="13" t="s">
        <v>157</v>
      </c>
      <c r="AU244" s="13" t="s">
        <v>87</v>
      </c>
    </row>
    <row r="245" spans="2:65" s="1" customFormat="1" ht="16.5" customHeight="1">
      <c r="B245" s="28"/>
      <c r="C245" s="128" t="s">
        <v>541</v>
      </c>
      <c r="D245" s="128" t="s">
        <v>151</v>
      </c>
      <c r="E245" s="129" t="s">
        <v>2289</v>
      </c>
      <c r="F245" s="130" t="s">
        <v>1912</v>
      </c>
      <c r="G245" s="131" t="s">
        <v>630</v>
      </c>
      <c r="H245" s="132">
        <v>1</v>
      </c>
      <c r="I245" s="133"/>
      <c r="J245" s="134">
        <f>ROUND(I245*H245,2)</f>
        <v>0</v>
      </c>
      <c r="K245" s="130" t="s">
        <v>1</v>
      </c>
      <c r="L245" s="28"/>
      <c r="M245" s="135" t="s">
        <v>1</v>
      </c>
      <c r="N245" s="136" t="s">
        <v>44</v>
      </c>
      <c r="P245" s="137">
        <f>O245*H245</f>
        <v>0</v>
      </c>
      <c r="Q245" s="137">
        <v>0</v>
      </c>
      <c r="R245" s="137">
        <f>Q245*H245</f>
        <v>0</v>
      </c>
      <c r="S245" s="137">
        <v>0</v>
      </c>
      <c r="T245" s="138">
        <f>S245*H245</f>
        <v>0</v>
      </c>
      <c r="AR245" s="139" t="s">
        <v>236</v>
      </c>
      <c r="AT245" s="139" t="s">
        <v>151</v>
      </c>
      <c r="AU245" s="139" t="s">
        <v>87</v>
      </c>
      <c r="AY245" s="13" t="s">
        <v>149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3" t="s">
        <v>87</v>
      </c>
      <c r="BK245" s="140">
        <f>ROUND(I245*H245,2)</f>
        <v>0</v>
      </c>
      <c r="BL245" s="13" t="s">
        <v>236</v>
      </c>
      <c r="BM245" s="139" t="s">
        <v>766</v>
      </c>
    </row>
    <row r="246" spans="2:47" s="1" customFormat="1" ht="11.25">
      <c r="B246" s="28"/>
      <c r="D246" s="141" t="s">
        <v>157</v>
      </c>
      <c r="F246" s="142" t="s">
        <v>1912</v>
      </c>
      <c r="I246" s="143"/>
      <c r="L246" s="28"/>
      <c r="M246" s="144"/>
      <c r="T246" s="52"/>
      <c r="AT246" s="13" t="s">
        <v>157</v>
      </c>
      <c r="AU246" s="13" t="s">
        <v>87</v>
      </c>
    </row>
    <row r="247" spans="2:63" s="11" customFormat="1" ht="25.9" customHeight="1">
      <c r="B247" s="116"/>
      <c r="D247" s="117" t="s">
        <v>78</v>
      </c>
      <c r="E247" s="118" t="s">
        <v>242</v>
      </c>
      <c r="F247" s="118" t="s">
        <v>243</v>
      </c>
      <c r="I247" s="119"/>
      <c r="J247" s="120">
        <f>BK247</f>
        <v>0</v>
      </c>
      <c r="L247" s="116"/>
      <c r="M247" s="121"/>
      <c r="P247" s="122">
        <f>P248</f>
        <v>0</v>
      </c>
      <c r="R247" s="122">
        <f>R248</f>
        <v>0</v>
      </c>
      <c r="T247" s="123">
        <f>T248</f>
        <v>0</v>
      </c>
      <c r="AR247" s="117" t="s">
        <v>89</v>
      </c>
      <c r="AT247" s="124" t="s">
        <v>78</v>
      </c>
      <c r="AU247" s="124" t="s">
        <v>79</v>
      </c>
      <c r="AY247" s="117" t="s">
        <v>149</v>
      </c>
      <c r="BK247" s="125">
        <f>BK248</f>
        <v>0</v>
      </c>
    </row>
    <row r="248" spans="2:63" s="11" customFormat="1" ht="22.9" customHeight="1">
      <c r="B248" s="116"/>
      <c r="D248" s="117" t="s">
        <v>78</v>
      </c>
      <c r="E248" s="126" t="s">
        <v>266</v>
      </c>
      <c r="F248" s="126" t="s">
        <v>267</v>
      </c>
      <c r="I248" s="119"/>
      <c r="J248" s="127">
        <f>BK248</f>
        <v>0</v>
      </c>
      <c r="L248" s="116"/>
      <c r="M248" s="121"/>
      <c r="P248" s="122">
        <f>SUM(P249:P250)</f>
        <v>0</v>
      </c>
      <c r="R248" s="122">
        <f>SUM(R249:R250)</f>
        <v>0</v>
      </c>
      <c r="T248" s="123">
        <f>SUM(T249:T250)</f>
        <v>0</v>
      </c>
      <c r="AR248" s="117" t="s">
        <v>89</v>
      </c>
      <c r="AT248" s="124" t="s">
        <v>78</v>
      </c>
      <c r="AU248" s="124" t="s">
        <v>87</v>
      </c>
      <c r="AY248" s="117" t="s">
        <v>149</v>
      </c>
      <c r="BK248" s="125">
        <f>SUM(BK249:BK250)</f>
        <v>0</v>
      </c>
    </row>
    <row r="249" spans="2:65" s="1" customFormat="1" ht="24.2" customHeight="1">
      <c r="B249" s="28"/>
      <c r="C249" s="128" t="s">
        <v>546</v>
      </c>
      <c r="D249" s="128" t="s">
        <v>151</v>
      </c>
      <c r="E249" s="129" t="s">
        <v>2290</v>
      </c>
      <c r="F249" s="130" t="s">
        <v>2291</v>
      </c>
      <c r="G249" s="131" t="s">
        <v>2173</v>
      </c>
      <c r="H249" s="169"/>
      <c r="I249" s="133"/>
      <c r="J249" s="134">
        <f>ROUND(I249*H249,2)</f>
        <v>0</v>
      </c>
      <c r="K249" s="130" t="s">
        <v>165</v>
      </c>
      <c r="L249" s="28"/>
      <c r="M249" s="135" t="s">
        <v>1</v>
      </c>
      <c r="N249" s="136" t="s">
        <v>44</v>
      </c>
      <c r="P249" s="137">
        <f>O249*H249</f>
        <v>0</v>
      </c>
      <c r="Q249" s="137">
        <v>0</v>
      </c>
      <c r="R249" s="137">
        <f>Q249*H249</f>
        <v>0</v>
      </c>
      <c r="S249" s="137">
        <v>0</v>
      </c>
      <c r="T249" s="138">
        <f>S249*H249</f>
        <v>0</v>
      </c>
      <c r="AR249" s="139" t="s">
        <v>236</v>
      </c>
      <c r="AT249" s="139" t="s">
        <v>151</v>
      </c>
      <c r="AU249" s="139" t="s">
        <v>89</v>
      </c>
      <c r="AY249" s="13" t="s">
        <v>149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3" t="s">
        <v>87</v>
      </c>
      <c r="BK249" s="140">
        <f>ROUND(I249*H249,2)</f>
        <v>0</v>
      </c>
      <c r="BL249" s="13" t="s">
        <v>236</v>
      </c>
      <c r="BM249" s="139" t="s">
        <v>2292</v>
      </c>
    </row>
    <row r="250" spans="2:47" s="1" customFormat="1" ht="29.25">
      <c r="B250" s="28"/>
      <c r="D250" s="141" t="s">
        <v>157</v>
      </c>
      <c r="F250" s="142" t="s">
        <v>2293</v>
      </c>
      <c r="I250" s="143"/>
      <c r="L250" s="28"/>
      <c r="M250" s="149"/>
      <c r="N250" s="150"/>
      <c r="O250" s="150"/>
      <c r="P250" s="150"/>
      <c r="Q250" s="150"/>
      <c r="R250" s="150"/>
      <c r="S250" s="150"/>
      <c r="T250" s="151"/>
      <c r="AT250" s="13" t="s">
        <v>157</v>
      </c>
      <c r="AU250" s="13" t="s">
        <v>89</v>
      </c>
    </row>
    <row r="251" spans="2:12" s="1" customFormat="1" ht="6.95" customHeight="1">
      <c r="B251" s="40"/>
      <c r="C251" s="41"/>
      <c r="D251" s="41"/>
      <c r="E251" s="41"/>
      <c r="F251" s="41"/>
      <c r="G251" s="41"/>
      <c r="H251" s="41"/>
      <c r="I251" s="41"/>
      <c r="J251" s="41"/>
      <c r="K251" s="41"/>
      <c r="L251" s="28"/>
    </row>
  </sheetData>
  <sheetProtection formatColumns="0" formatRows="0" autoFilter="0"/>
  <autoFilter ref="C125:K25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1"/>
  <sheetViews>
    <sheetView showGridLines="0" workbookViewId="0" topLeftCell="A119">
      <selection activeCell="K204" sqref="K20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116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ROUND(J128,2)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ROUND((SUM(BE128:BE200)),2)</f>
        <v>0</v>
      </c>
      <c r="I33" s="88">
        <v>0.21</v>
      </c>
      <c r="J33" s="87">
        <f>ROUND(((SUM(BE128:BE200))*I33),2)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ROUND((SUM(BF128:BF200)),2)</f>
        <v>0</v>
      </c>
      <c r="I34" s="88">
        <v>0.15</v>
      </c>
      <c r="J34" s="87">
        <f>ROUND(((SUM(BF128:BF200))*I34),2)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ROUND((SUM(BG128:BG200)),2)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ROUND((SUM(BH128:BH200)),2)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ROUND((SUM(BI128:BI200)),2)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01 - Bourání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J128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122</v>
      </c>
      <c r="E97" s="102"/>
      <c r="F97" s="102"/>
      <c r="G97" s="102"/>
      <c r="H97" s="102"/>
      <c r="I97" s="102"/>
      <c r="J97" s="103">
        <f>J129</f>
        <v>0</v>
      </c>
      <c r="L97" s="100"/>
    </row>
    <row r="98" spans="2:12" s="9" customFormat="1" ht="19.9" customHeight="1">
      <c r="B98" s="104"/>
      <c r="D98" s="105" t="s">
        <v>123</v>
      </c>
      <c r="E98" s="106"/>
      <c r="F98" s="106"/>
      <c r="G98" s="106"/>
      <c r="H98" s="106"/>
      <c r="I98" s="106"/>
      <c r="J98" s="107">
        <f>J130</f>
        <v>0</v>
      </c>
      <c r="L98" s="104"/>
    </row>
    <row r="99" spans="2:12" s="9" customFormat="1" ht="19.9" customHeight="1">
      <c r="B99" s="104"/>
      <c r="D99" s="105" t="s">
        <v>124</v>
      </c>
      <c r="E99" s="106"/>
      <c r="F99" s="106"/>
      <c r="G99" s="106"/>
      <c r="H99" s="106"/>
      <c r="I99" s="106"/>
      <c r="J99" s="107">
        <f>J133</f>
        <v>0</v>
      </c>
      <c r="L99" s="104"/>
    </row>
    <row r="100" spans="2:12" s="9" customFormat="1" ht="19.9" customHeight="1">
      <c r="B100" s="104"/>
      <c r="D100" s="105" t="s">
        <v>125</v>
      </c>
      <c r="E100" s="106"/>
      <c r="F100" s="106"/>
      <c r="G100" s="106"/>
      <c r="H100" s="106"/>
      <c r="I100" s="106"/>
      <c r="J100" s="107">
        <f>J158</f>
        <v>0</v>
      </c>
      <c r="L100" s="104"/>
    </row>
    <row r="101" spans="2:12" s="8" customFormat="1" ht="24.95" customHeight="1">
      <c r="B101" s="100"/>
      <c r="D101" s="101" t="s">
        <v>126</v>
      </c>
      <c r="E101" s="102"/>
      <c r="F101" s="102"/>
      <c r="G101" s="102"/>
      <c r="H101" s="102"/>
      <c r="I101" s="102"/>
      <c r="J101" s="103">
        <f>J168</f>
        <v>0</v>
      </c>
      <c r="L101" s="100"/>
    </row>
    <row r="102" spans="2:12" s="9" customFormat="1" ht="19.9" customHeight="1">
      <c r="B102" s="104"/>
      <c r="D102" s="105" t="s">
        <v>127</v>
      </c>
      <c r="E102" s="106"/>
      <c r="F102" s="106"/>
      <c r="G102" s="106"/>
      <c r="H102" s="106"/>
      <c r="I102" s="106"/>
      <c r="J102" s="107">
        <f>J169</f>
        <v>0</v>
      </c>
      <c r="L102" s="104"/>
    </row>
    <row r="103" spans="2:12" s="9" customFormat="1" ht="19.9" customHeight="1">
      <c r="B103" s="104"/>
      <c r="D103" s="105" t="s">
        <v>128</v>
      </c>
      <c r="E103" s="106"/>
      <c r="F103" s="106"/>
      <c r="G103" s="106"/>
      <c r="H103" s="106"/>
      <c r="I103" s="106"/>
      <c r="J103" s="107">
        <f>J172</f>
        <v>0</v>
      </c>
      <c r="L103" s="104"/>
    </row>
    <row r="104" spans="2:12" s="9" customFormat="1" ht="19.9" customHeight="1">
      <c r="B104" s="104"/>
      <c r="D104" s="105" t="s">
        <v>129</v>
      </c>
      <c r="E104" s="106"/>
      <c r="F104" s="106"/>
      <c r="G104" s="106"/>
      <c r="H104" s="106"/>
      <c r="I104" s="106"/>
      <c r="J104" s="107">
        <f>J175</f>
        <v>0</v>
      </c>
      <c r="L104" s="104"/>
    </row>
    <row r="105" spans="2:12" s="9" customFormat="1" ht="19.9" customHeight="1">
      <c r="B105" s="104"/>
      <c r="D105" s="105" t="s">
        <v>130</v>
      </c>
      <c r="E105" s="106"/>
      <c r="F105" s="106"/>
      <c r="G105" s="106"/>
      <c r="H105" s="106"/>
      <c r="I105" s="106"/>
      <c r="J105" s="107">
        <f>J178</f>
        <v>0</v>
      </c>
      <c r="L105" s="104"/>
    </row>
    <row r="106" spans="2:12" s="9" customFormat="1" ht="19.9" customHeight="1">
      <c r="B106" s="104"/>
      <c r="D106" s="105" t="s">
        <v>131</v>
      </c>
      <c r="E106" s="106"/>
      <c r="F106" s="106"/>
      <c r="G106" s="106"/>
      <c r="H106" s="106"/>
      <c r="I106" s="106"/>
      <c r="J106" s="107">
        <f>J185</f>
        <v>0</v>
      </c>
      <c r="L106" s="104"/>
    </row>
    <row r="107" spans="2:12" s="9" customFormat="1" ht="19.9" customHeight="1">
      <c r="B107" s="104"/>
      <c r="D107" s="105" t="s">
        <v>132</v>
      </c>
      <c r="E107" s="106"/>
      <c r="F107" s="106"/>
      <c r="G107" s="106"/>
      <c r="H107" s="106"/>
      <c r="I107" s="106"/>
      <c r="J107" s="107">
        <f>J188</f>
        <v>0</v>
      </c>
      <c r="L107" s="104"/>
    </row>
    <row r="108" spans="2:12" s="9" customFormat="1" ht="19.9" customHeight="1">
      <c r="B108" s="104"/>
      <c r="D108" s="105" t="s">
        <v>133</v>
      </c>
      <c r="E108" s="106"/>
      <c r="F108" s="106"/>
      <c r="G108" s="106"/>
      <c r="H108" s="106"/>
      <c r="I108" s="106"/>
      <c r="J108" s="107">
        <f>J196</f>
        <v>0</v>
      </c>
      <c r="L108" s="104"/>
    </row>
    <row r="109" spans="2:12" s="1" customFormat="1" ht="21.75" customHeight="1">
      <c r="B109" s="28"/>
      <c r="L109" s="28"/>
    </row>
    <row r="110" spans="2:12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28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8"/>
    </row>
    <row r="115" spans="2:12" s="1" customFormat="1" ht="24.95" customHeight="1">
      <c r="B115" s="28"/>
      <c r="C115" s="17" t="s">
        <v>134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16</v>
      </c>
      <c r="L117" s="28"/>
    </row>
    <row r="118" spans="2:12" s="1" customFormat="1" ht="16.5" customHeight="1">
      <c r="B118" s="28"/>
      <c r="E118" s="208" t="str">
        <f>E7</f>
        <v>CNC centrum a Svářečská škola v SOU Nové Strašecí</v>
      </c>
      <c r="F118" s="209"/>
      <c r="G118" s="209"/>
      <c r="H118" s="209"/>
      <c r="L118" s="28"/>
    </row>
    <row r="119" spans="2:12" s="1" customFormat="1" ht="12" customHeight="1">
      <c r="B119" s="28"/>
      <c r="C119" s="23" t="s">
        <v>115</v>
      </c>
      <c r="L119" s="28"/>
    </row>
    <row r="120" spans="2:12" s="1" customFormat="1" ht="16.5" customHeight="1">
      <c r="B120" s="28"/>
      <c r="E120" s="170" t="str">
        <f>E9</f>
        <v>01 - Bourání</v>
      </c>
      <c r="F120" s="210"/>
      <c r="G120" s="210"/>
      <c r="H120" s="210"/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3" t="s">
        <v>20</v>
      </c>
      <c r="F122" s="21" t="str">
        <f>F12</f>
        <v>Sportovní 1135</v>
      </c>
      <c r="I122" s="23" t="s">
        <v>22</v>
      </c>
      <c r="J122" s="48" t="str">
        <f>IF(J12="","",J12)</f>
        <v>2. 3. 2022</v>
      </c>
      <c r="L122" s="28"/>
    </row>
    <row r="123" spans="2:12" s="1" customFormat="1" ht="6.95" customHeight="1">
      <c r="B123" s="28"/>
      <c r="L123" s="28"/>
    </row>
    <row r="124" spans="2:12" s="1" customFormat="1" ht="54.4" customHeight="1">
      <c r="B124" s="28"/>
      <c r="C124" s="23" t="s">
        <v>24</v>
      </c>
      <c r="F124" s="21" t="str">
        <f>E15</f>
        <v>SOU,  Sportovní 1135, 27180 Nové Strašecí</v>
      </c>
      <c r="I124" s="23" t="s">
        <v>30</v>
      </c>
      <c r="J124" s="26" t="str">
        <f>E21</f>
        <v>Studio PHX s.r.o.Ondříčkova 384/33, Praha 3 Žižkov</v>
      </c>
      <c r="L124" s="28"/>
    </row>
    <row r="125" spans="2:12" s="1" customFormat="1" ht="15.2" customHeight="1">
      <c r="B125" s="28"/>
      <c r="C125" s="23" t="s">
        <v>28</v>
      </c>
      <c r="F125" s="21" t="str">
        <f>IF(E18="","",E18)</f>
        <v>Vyplň údaj</v>
      </c>
      <c r="I125" s="23" t="s">
        <v>34</v>
      </c>
      <c r="J125" s="26" t="str">
        <f>E24</f>
        <v>Ing. Jan Brožek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08"/>
      <c r="C127" s="109" t="s">
        <v>135</v>
      </c>
      <c r="D127" s="110" t="s">
        <v>64</v>
      </c>
      <c r="E127" s="110" t="s">
        <v>60</v>
      </c>
      <c r="F127" s="110" t="s">
        <v>61</v>
      </c>
      <c r="G127" s="110" t="s">
        <v>136</v>
      </c>
      <c r="H127" s="110" t="s">
        <v>137</v>
      </c>
      <c r="I127" s="110" t="s">
        <v>138</v>
      </c>
      <c r="J127" s="110" t="s">
        <v>119</v>
      </c>
      <c r="K127" s="111" t="s">
        <v>139</v>
      </c>
      <c r="L127" s="108"/>
      <c r="M127" s="55" t="s">
        <v>1</v>
      </c>
      <c r="N127" s="56" t="s">
        <v>43</v>
      </c>
      <c r="O127" s="56" t="s">
        <v>140</v>
      </c>
      <c r="P127" s="56" t="s">
        <v>141</v>
      </c>
      <c r="Q127" s="56" t="s">
        <v>142</v>
      </c>
      <c r="R127" s="56" t="s">
        <v>143</v>
      </c>
      <c r="S127" s="56" t="s">
        <v>144</v>
      </c>
      <c r="T127" s="57" t="s">
        <v>145</v>
      </c>
    </row>
    <row r="128" spans="2:63" s="1" customFormat="1" ht="22.9" customHeight="1">
      <c r="B128" s="28"/>
      <c r="C128" s="60" t="s">
        <v>146</v>
      </c>
      <c r="J128" s="112">
        <f>BK128</f>
        <v>0</v>
      </c>
      <c r="L128" s="28"/>
      <c r="M128" s="58"/>
      <c r="N128" s="49"/>
      <c r="O128" s="49"/>
      <c r="P128" s="113">
        <f>P129+P168</f>
        <v>0</v>
      </c>
      <c r="Q128" s="49"/>
      <c r="R128" s="113">
        <f>R129+R168</f>
        <v>0</v>
      </c>
      <c r="S128" s="49"/>
      <c r="T128" s="114">
        <f>T129+T168</f>
        <v>400.49729149999996</v>
      </c>
      <c r="AT128" s="13" t="s">
        <v>78</v>
      </c>
      <c r="AU128" s="13" t="s">
        <v>121</v>
      </c>
      <c r="BK128" s="115">
        <f>BK129+BK168</f>
        <v>0</v>
      </c>
    </row>
    <row r="129" spans="2:63" s="11" customFormat="1" ht="25.9" customHeight="1">
      <c r="B129" s="116"/>
      <c r="D129" s="117" t="s">
        <v>78</v>
      </c>
      <c r="E129" s="118" t="s">
        <v>147</v>
      </c>
      <c r="F129" s="118" t="s">
        <v>148</v>
      </c>
      <c r="I129" s="119"/>
      <c r="J129" s="120">
        <f>BK129</f>
        <v>0</v>
      </c>
      <c r="L129" s="116"/>
      <c r="M129" s="121"/>
      <c r="P129" s="122">
        <f>P130+P133+P158</f>
        <v>0</v>
      </c>
      <c r="R129" s="122">
        <f>R130+R133+R158</f>
        <v>0</v>
      </c>
      <c r="T129" s="123">
        <f>T130+T133+T158</f>
        <v>392.639622</v>
      </c>
      <c r="AR129" s="117" t="s">
        <v>87</v>
      </c>
      <c r="AT129" s="124" t="s">
        <v>78</v>
      </c>
      <c r="AU129" s="124" t="s">
        <v>79</v>
      </c>
      <c r="AY129" s="117" t="s">
        <v>149</v>
      </c>
      <c r="BK129" s="125">
        <f>BK130+BK133+BK158</f>
        <v>0</v>
      </c>
    </row>
    <row r="130" spans="2:63" s="11" customFormat="1" ht="22.9" customHeight="1">
      <c r="B130" s="116"/>
      <c r="D130" s="117" t="s">
        <v>78</v>
      </c>
      <c r="E130" s="126" t="s">
        <v>87</v>
      </c>
      <c r="F130" s="126" t="s">
        <v>150</v>
      </c>
      <c r="I130" s="119"/>
      <c r="J130" s="127">
        <f>BK130</f>
        <v>0</v>
      </c>
      <c r="L130" s="116"/>
      <c r="M130" s="121"/>
      <c r="P130" s="122">
        <f>SUM(P131:P132)</f>
        <v>0</v>
      </c>
      <c r="R130" s="122">
        <f>SUM(R131:R132)</f>
        <v>0</v>
      </c>
      <c r="T130" s="123">
        <f>SUM(T131:T132)</f>
        <v>0</v>
      </c>
      <c r="AR130" s="117" t="s">
        <v>87</v>
      </c>
      <c r="AT130" s="124" t="s">
        <v>78</v>
      </c>
      <c r="AU130" s="124" t="s">
        <v>87</v>
      </c>
      <c r="AY130" s="117" t="s">
        <v>149</v>
      </c>
      <c r="BK130" s="125">
        <f>SUM(BK131:BK132)</f>
        <v>0</v>
      </c>
    </row>
    <row r="131" spans="2:65" s="1" customFormat="1" ht="24.2" customHeight="1">
      <c r="B131" s="28"/>
      <c r="C131" s="128" t="s">
        <v>87</v>
      </c>
      <c r="D131" s="128" t="s">
        <v>151</v>
      </c>
      <c r="E131" s="129" t="s">
        <v>152</v>
      </c>
      <c r="F131" s="130" t="s">
        <v>153</v>
      </c>
      <c r="G131" s="131" t="s">
        <v>154</v>
      </c>
      <c r="H131" s="132">
        <v>15.718</v>
      </c>
      <c r="I131" s="133"/>
      <c r="J131" s="134">
        <f>ROUND(I131*H131,2)</f>
        <v>0</v>
      </c>
      <c r="K131" s="130" t="s">
        <v>165</v>
      </c>
      <c r="L131" s="28"/>
      <c r="M131" s="135" t="s">
        <v>1</v>
      </c>
      <c r="N131" s="136" t="s">
        <v>44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155</v>
      </c>
      <c r="AT131" s="139" t="s">
        <v>151</v>
      </c>
      <c r="AU131" s="139" t="s">
        <v>89</v>
      </c>
      <c r="AY131" s="13" t="s">
        <v>149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3" t="s">
        <v>87</v>
      </c>
      <c r="BK131" s="140">
        <f>ROUND(I131*H131,2)</f>
        <v>0</v>
      </c>
      <c r="BL131" s="13" t="s">
        <v>155</v>
      </c>
      <c r="BM131" s="139" t="s">
        <v>156</v>
      </c>
    </row>
    <row r="132" spans="2:47" s="1" customFormat="1" ht="29.25">
      <c r="B132" s="28"/>
      <c r="D132" s="141" t="s">
        <v>157</v>
      </c>
      <c r="F132" s="142" t="s">
        <v>158</v>
      </c>
      <c r="I132" s="143"/>
      <c r="L132" s="28"/>
      <c r="M132" s="144"/>
      <c r="T132" s="52"/>
      <c r="AT132" s="13" t="s">
        <v>157</v>
      </c>
      <c r="AU132" s="13" t="s">
        <v>89</v>
      </c>
    </row>
    <row r="133" spans="2:63" s="11" customFormat="1" ht="22.9" customHeight="1">
      <c r="B133" s="116"/>
      <c r="D133" s="117" t="s">
        <v>78</v>
      </c>
      <c r="E133" s="126" t="s">
        <v>159</v>
      </c>
      <c r="F133" s="126" t="s">
        <v>160</v>
      </c>
      <c r="I133" s="119"/>
      <c r="J133" s="127">
        <f>BK133</f>
        <v>0</v>
      </c>
      <c r="L133" s="116"/>
      <c r="M133" s="121"/>
      <c r="P133" s="122">
        <f>SUM(P134:P157)</f>
        <v>0</v>
      </c>
      <c r="R133" s="122">
        <f>SUM(R134:R157)</f>
        <v>0</v>
      </c>
      <c r="T133" s="123">
        <f>SUM(T134:T157)</f>
        <v>392.639622</v>
      </c>
      <c r="AR133" s="117" t="s">
        <v>87</v>
      </c>
      <c r="AT133" s="124" t="s">
        <v>78</v>
      </c>
      <c r="AU133" s="124" t="s">
        <v>87</v>
      </c>
      <c r="AY133" s="117" t="s">
        <v>149</v>
      </c>
      <c r="BK133" s="125">
        <f>SUM(BK134:BK157)</f>
        <v>0</v>
      </c>
    </row>
    <row r="134" spans="2:65" s="1" customFormat="1" ht="33" customHeight="1">
      <c r="B134" s="28"/>
      <c r="C134" s="128" t="s">
        <v>161</v>
      </c>
      <c r="D134" s="145" t="s">
        <v>151</v>
      </c>
      <c r="E134" s="129" t="s">
        <v>162</v>
      </c>
      <c r="F134" s="130" t="s">
        <v>163</v>
      </c>
      <c r="G134" s="131" t="s">
        <v>164</v>
      </c>
      <c r="H134" s="132">
        <v>247.815</v>
      </c>
      <c r="I134" s="133"/>
      <c r="J134" s="134">
        <f>ROUND(I134*H134,2)</f>
        <v>0</v>
      </c>
      <c r="K134" s="130" t="s">
        <v>165</v>
      </c>
      <c r="L134" s="28"/>
      <c r="M134" s="135" t="s">
        <v>1</v>
      </c>
      <c r="N134" s="136" t="s">
        <v>44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155</v>
      </c>
      <c r="AT134" s="139" t="s">
        <v>151</v>
      </c>
      <c r="AU134" s="139" t="s">
        <v>89</v>
      </c>
      <c r="AY134" s="13" t="s">
        <v>149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3" t="s">
        <v>87</v>
      </c>
      <c r="BK134" s="140">
        <f>ROUND(I134*H134,2)</f>
        <v>0</v>
      </c>
      <c r="BL134" s="13" t="s">
        <v>155</v>
      </c>
      <c r="BM134" s="139" t="s">
        <v>166</v>
      </c>
    </row>
    <row r="135" spans="2:47" s="1" customFormat="1" ht="29.25">
      <c r="B135" s="28"/>
      <c r="D135" s="141" t="s">
        <v>157</v>
      </c>
      <c r="F135" s="142" t="s">
        <v>167</v>
      </c>
      <c r="I135" s="143"/>
      <c r="L135" s="28"/>
      <c r="M135" s="144"/>
      <c r="T135" s="52"/>
      <c r="AT135" s="13" t="s">
        <v>157</v>
      </c>
      <c r="AU135" s="13" t="s">
        <v>89</v>
      </c>
    </row>
    <row r="136" spans="2:65" s="1" customFormat="1" ht="37.9" customHeight="1">
      <c r="B136" s="28"/>
      <c r="C136" s="128" t="s">
        <v>168</v>
      </c>
      <c r="D136" s="145" t="s">
        <v>151</v>
      </c>
      <c r="E136" s="129" t="s">
        <v>169</v>
      </c>
      <c r="F136" s="130" t="s">
        <v>170</v>
      </c>
      <c r="G136" s="131" t="s">
        <v>164</v>
      </c>
      <c r="H136" s="132">
        <v>22303.35</v>
      </c>
      <c r="I136" s="133"/>
      <c r="J136" s="134">
        <f>ROUND(I136*H136,2)</f>
        <v>0</v>
      </c>
      <c r="K136" s="130" t="s">
        <v>165</v>
      </c>
      <c r="L136" s="28"/>
      <c r="M136" s="135" t="s">
        <v>1</v>
      </c>
      <c r="N136" s="136" t="s">
        <v>44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155</v>
      </c>
      <c r="AT136" s="139" t="s">
        <v>151</v>
      </c>
      <c r="AU136" s="139" t="s">
        <v>89</v>
      </c>
      <c r="AY136" s="13" t="s">
        <v>149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3" t="s">
        <v>87</v>
      </c>
      <c r="BK136" s="140">
        <f>ROUND(I136*H136,2)</f>
        <v>0</v>
      </c>
      <c r="BL136" s="13" t="s">
        <v>155</v>
      </c>
      <c r="BM136" s="139" t="s">
        <v>171</v>
      </c>
    </row>
    <row r="137" spans="2:47" s="1" customFormat="1" ht="29.25">
      <c r="B137" s="28"/>
      <c r="D137" s="141" t="s">
        <v>157</v>
      </c>
      <c r="F137" s="142" t="s">
        <v>172</v>
      </c>
      <c r="I137" s="143"/>
      <c r="L137" s="28"/>
      <c r="M137" s="144"/>
      <c r="T137" s="52"/>
      <c r="AT137" s="13" t="s">
        <v>157</v>
      </c>
      <c r="AU137" s="13" t="s">
        <v>89</v>
      </c>
    </row>
    <row r="138" spans="2:65" s="1" customFormat="1" ht="33" customHeight="1">
      <c r="B138" s="28"/>
      <c r="C138" s="128" t="s">
        <v>173</v>
      </c>
      <c r="D138" s="145" t="s">
        <v>151</v>
      </c>
      <c r="E138" s="129" t="s">
        <v>174</v>
      </c>
      <c r="F138" s="130" t="s">
        <v>175</v>
      </c>
      <c r="G138" s="131" t="s">
        <v>164</v>
      </c>
      <c r="H138" s="132">
        <v>247.815</v>
      </c>
      <c r="I138" s="133"/>
      <c r="J138" s="134">
        <f>ROUND(I138*H138,2)</f>
        <v>0</v>
      </c>
      <c r="K138" s="130" t="s">
        <v>165</v>
      </c>
      <c r="L138" s="28"/>
      <c r="M138" s="135" t="s">
        <v>1</v>
      </c>
      <c r="N138" s="136" t="s">
        <v>44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155</v>
      </c>
      <c r="AT138" s="139" t="s">
        <v>151</v>
      </c>
      <c r="AU138" s="139" t="s">
        <v>89</v>
      </c>
      <c r="AY138" s="13" t="s">
        <v>149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3" t="s">
        <v>87</v>
      </c>
      <c r="BK138" s="140">
        <f>ROUND(I138*H138,2)</f>
        <v>0</v>
      </c>
      <c r="BL138" s="13" t="s">
        <v>155</v>
      </c>
      <c r="BM138" s="139" t="s">
        <v>176</v>
      </c>
    </row>
    <row r="139" spans="2:47" s="1" customFormat="1" ht="29.25">
      <c r="B139" s="28"/>
      <c r="D139" s="141" t="s">
        <v>157</v>
      </c>
      <c r="F139" s="142" t="s">
        <v>177</v>
      </c>
      <c r="I139" s="143"/>
      <c r="L139" s="28"/>
      <c r="M139" s="144"/>
      <c r="T139" s="52"/>
      <c r="AT139" s="13" t="s">
        <v>157</v>
      </c>
      <c r="AU139" s="13" t="s">
        <v>89</v>
      </c>
    </row>
    <row r="140" spans="2:65" s="1" customFormat="1" ht="16.5" customHeight="1">
      <c r="B140" s="28"/>
      <c r="C140" s="128" t="s">
        <v>178</v>
      </c>
      <c r="D140" s="128" t="s">
        <v>151</v>
      </c>
      <c r="E140" s="129" t="s">
        <v>179</v>
      </c>
      <c r="F140" s="130" t="s">
        <v>180</v>
      </c>
      <c r="G140" s="131" t="s">
        <v>154</v>
      </c>
      <c r="H140" s="132">
        <v>42.955</v>
      </c>
      <c r="I140" s="133"/>
      <c r="J140" s="134">
        <f>ROUND(I140*H140,2)</f>
        <v>0</v>
      </c>
      <c r="K140" s="130" t="s">
        <v>165</v>
      </c>
      <c r="L140" s="28"/>
      <c r="M140" s="135" t="s">
        <v>1</v>
      </c>
      <c r="N140" s="136" t="s">
        <v>44</v>
      </c>
      <c r="P140" s="137">
        <f>O140*H140</f>
        <v>0</v>
      </c>
      <c r="Q140" s="137">
        <v>0</v>
      </c>
      <c r="R140" s="137">
        <f>Q140*H140</f>
        <v>0</v>
      </c>
      <c r="S140" s="137">
        <v>2</v>
      </c>
      <c r="T140" s="138">
        <f>S140*H140</f>
        <v>85.91</v>
      </c>
      <c r="AR140" s="139" t="s">
        <v>155</v>
      </c>
      <c r="AT140" s="139" t="s">
        <v>151</v>
      </c>
      <c r="AU140" s="139" t="s">
        <v>89</v>
      </c>
      <c r="AY140" s="13" t="s">
        <v>149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3" t="s">
        <v>87</v>
      </c>
      <c r="BK140" s="140">
        <f>ROUND(I140*H140,2)</f>
        <v>0</v>
      </c>
      <c r="BL140" s="13" t="s">
        <v>155</v>
      </c>
      <c r="BM140" s="139" t="s">
        <v>181</v>
      </c>
    </row>
    <row r="141" spans="2:47" s="1" customFormat="1" ht="11.25">
      <c r="B141" s="28"/>
      <c r="D141" s="141" t="s">
        <v>157</v>
      </c>
      <c r="F141" s="142" t="s">
        <v>182</v>
      </c>
      <c r="I141" s="143"/>
      <c r="L141" s="28"/>
      <c r="M141" s="144"/>
      <c r="T141" s="52"/>
      <c r="AT141" s="13" t="s">
        <v>157</v>
      </c>
      <c r="AU141" s="13" t="s">
        <v>89</v>
      </c>
    </row>
    <row r="142" spans="2:65" s="1" customFormat="1" ht="24.2" customHeight="1">
      <c r="B142" s="28"/>
      <c r="C142" s="128" t="s">
        <v>183</v>
      </c>
      <c r="D142" s="128" t="s">
        <v>151</v>
      </c>
      <c r="E142" s="129" t="s">
        <v>184</v>
      </c>
      <c r="F142" s="130" t="s">
        <v>185</v>
      </c>
      <c r="G142" s="131" t="s">
        <v>154</v>
      </c>
      <c r="H142" s="132">
        <v>136.944</v>
      </c>
      <c r="I142" s="133"/>
      <c r="J142" s="134">
        <f>ROUND(I142*H142,2)</f>
        <v>0</v>
      </c>
      <c r="K142" s="130" t="s">
        <v>165</v>
      </c>
      <c r="L142" s="28"/>
      <c r="M142" s="135" t="s">
        <v>1</v>
      </c>
      <c r="N142" s="136" t="s">
        <v>44</v>
      </c>
      <c r="P142" s="137">
        <f>O142*H142</f>
        <v>0</v>
      </c>
      <c r="Q142" s="137">
        <v>0</v>
      </c>
      <c r="R142" s="137">
        <f>Q142*H142</f>
        <v>0</v>
      </c>
      <c r="S142" s="137">
        <v>1.95</v>
      </c>
      <c r="T142" s="138">
        <f>S142*H142</f>
        <v>267.0408</v>
      </c>
      <c r="AR142" s="139" t="s">
        <v>155</v>
      </c>
      <c r="AT142" s="139" t="s">
        <v>151</v>
      </c>
      <c r="AU142" s="139" t="s">
        <v>89</v>
      </c>
      <c r="AY142" s="13" t="s">
        <v>149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3" t="s">
        <v>87</v>
      </c>
      <c r="BK142" s="140">
        <f>ROUND(I142*H142,2)</f>
        <v>0</v>
      </c>
      <c r="BL142" s="13" t="s">
        <v>155</v>
      </c>
      <c r="BM142" s="139" t="s">
        <v>186</v>
      </c>
    </row>
    <row r="143" spans="2:47" s="1" customFormat="1" ht="19.5">
      <c r="B143" s="28"/>
      <c r="D143" s="141" t="s">
        <v>157</v>
      </c>
      <c r="F143" s="142" t="s">
        <v>187</v>
      </c>
      <c r="I143" s="143"/>
      <c r="L143" s="28"/>
      <c r="M143" s="144"/>
      <c r="T143" s="52"/>
      <c r="AT143" s="13" t="s">
        <v>157</v>
      </c>
      <c r="AU143" s="13" t="s">
        <v>89</v>
      </c>
    </row>
    <row r="144" spans="2:65" s="1" customFormat="1" ht="24.2" customHeight="1">
      <c r="B144" s="28"/>
      <c r="C144" s="128" t="s">
        <v>188</v>
      </c>
      <c r="D144" s="128" t="s">
        <v>151</v>
      </c>
      <c r="E144" s="129" t="s">
        <v>189</v>
      </c>
      <c r="F144" s="130" t="s">
        <v>190</v>
      </c>
      <c r="G144" s="131" t="s">
        <v>154</v>
      </c>
      <c r="H144" s="132">
        <v>1.96</v>
      </c>
      <c r="I144" s="133"/>
      <c r="J144" s="134">
        <f>ROUND(I144*H144,2)</f>
        <v>0</v>
      </c>
      <c r="K144" s="130" t="s">
        <v>165</v>
      </c>
      <c r="L144" s="28"/>
      <c r="M144" s="135" t="s">
        <v>1</v>
      </c>
      <c r="N144" s="136" t="s">
        <v>44</v>
      </c>
      <c r="P144" s="137">
        <f>O144*H144</f>
        <v>0</v>
      </c>
      <c r="Q144" s="137">
        <v>0</v>
      </c>
      <c r="R144" s="137">
        <f>Q144*H144</f>
        <v>0</v>
      </c>
      <c r="S144" s="137">
        <v>1.8</v>
      </c>
      <c r="T144" s="138">
        <f>S144*H144</f>
        <v>3.528</v>
      </c>
      <c r="AR144" s="139" t="s">
        <v>155</v>
      </c>
      <c r="AT144" s="139" t="s">
        <v>151</v>
      </c>
      <c r="AU144" s="139" t="s">
        <v>89</v>
      </c>
      <c r="AY144" s="13" t="s">
        <v>149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3" t="s">
        <v>87</v>
      </c>
      <c r="BK144" s="140">
        <f>ROUND(I144*H144,2)</f>
        <v>0</v>
      </c>
      <c r="BL144" s="13" t="s">
        <v>155</v>
      </c>
      <c r="BM144" s="139" t="s">
        <v>191</v>
      </c>
    </row>
    <row r="145" spans="2:47" s="1" customFormat="1" ht="19.5">
      <c r="B145" s="28"/>
      <c r="D145" s="141" t="s">
        <v>157</v>
      </c>
      <c r="F145" s="142" t="s">
        <v>192</v>
      </c>
      <c r="I145" s="143"/>
      <c r="L145" s="28"/>
      <c r="M145" s="144"/>
      <c r="T145" s="52"/>
      <c r="AT145" s="13" t="s">
        <v>157</v>
      </c>
      <c r="AU145" s="13" t="s">
        <v>89</v>
      </c>
    </row>
    <row r="146" spans="2:65" s="1" customFormat="1" ht="21.75" customHeight="1">
      <c r="B146" s="28"/>
      <c r="C146" s="128" t="s">
        <v>193</v>
      </c>
      <c r="D146" s="146" t="s">
        <v>151</v>
      </c>
      <c r="E146" s="129" t="s">
        <v>194</v>
      </c>
      <c r="F146" s="130" t="s">
        <v>195</v>
      </c>
      <c r="G146" s="131" t="s">
        <v>164</v>
      </c>
      <c r="H146" s="132">
        <v>2.508</v>
      </c>
      <c r="I146" s="133"/>
      <c r="J146" s="134">
        <f>ROUND(I146*H146,2)</f>
        <v>0</v>
      </c>
      <c r="K146" s="130" t="s">
        <v>165</v>
      </c>
      <c r="L146" s="28"/>
      <c r="M146" s="135" t="s">
        <v>1</v>
      </c>
      <c r="N146" s="136" t="s">
        <v>44</v>
      </c>
      <c r="P146" s="137">
        <f>O146*H146</f>
        <v>0</v>
      </c>
      <c r="Q146" s="137">
        <v>0</v>
      </c>
      <c r="R146" s="137">
        <f>Q146*H146</f>
        <v>0</v>
      </c>
      <c r="S146" s="137">
        <v>0.082</v>
      </c>
      <c r="T146" s="138">
        <f>S146*H146</f>
        <v>0.205656</v>
      </c>
      <c r="AR146" s="139" t="s">
        <v>155</v>
      </c>
      <c r="AT146" s="139" t="s">
        <v>151</v>
      </c>
      <c r="AU146" s="139" t="s">
        <v>89</v>
      </c>
      <c r="AY146" s="13" t="s">
        <v>149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3" t="s">
        <v>87</v>
      </c>
      <c r="BK146" s="140">
        <f>ROUND(I146*H146,2)</f>
        <v>0</v>
      </c>
      <c r="BL146" s="13" t="s">
        <v>155</v>
      </c>
      <c r="BM146" s="139" t="s">
        <v>196</v>
      </c>
    </row>
    <row r="147" spans="2:47" s="1" customFormat="1" ht="19.5">
      <c r="B147" s="28"/>
      <c r="D147" s="141" t="s">
        <v>157</v>
      </c>
      <c r="F147" s="142" t="s">
        <v>197</v>
      </c>
      <c r="I147" s="143"/>
      <c r="L147" s="28"/>
      <c r="M147" s="144"/>
      <c r="T147" s="52"/>
      <c r="AT147" s="13" t="s">
        <v>157</v>
      </c>
      <c r="AU147" s="13" t="s">
        <v>89</v>
      </c>
    </row>
    <row r="148" spans="2:47" s="1" customFormat="1" ht="19.5">
      <c r="B148" s="28"/>
      <c r="D148" s="141" t="s">
        <v>198</v>
      </c>
      <c r="F148" s="147" t="s">
        <v>199</v>
      </c>
      <c r="I148" s="143"/>
      <c r="L148" s="28"/>
      <c r="M148" s="144"/>
      <c r="T148" s="52"/>
      <c r="AT148" s="13" t="s">
        <v>198</v>
      </c>
      <c r="AU148" s="13" t="s">
        <v>89</v>
      </c>
    </row>
    <row r="149" spans="2:65" s="1" customFormat="1" ht="16.5" customHeight="1">
      <c r="B149" s="28"/>
      <c r="C149" s="128" t="s">
        <v>159</v>
      </c>
      <c r="D149" s="128" t="s">
        <v>151</v>
      </c>
      <c r="E149" s="129" t="s">
        <v>200</v>
      </c>
      <c r="F149" s="130" t="s">
        <v>201</v>
      </c>
      <c r="G149" s="131" t="s">
        <v>154</v>
      </c>
      <c r="H149" s="132">
        <v>2.055</v>
      </c>
      <c r="I149" s="133"/>
      <c r="J149" s="134">
        <f>ROUND(I149*H149,2)</f>
        <v>0</v>
      </c>
      <c r="K149" s="130" t="s">
        <v>165</v>
      </c>
      <c r="L149" s="28"/>
      <c r="M149" s="135" t="s">
        <v>1</v>
      </c>
      <c r="N149" s="136" t="s">
        <v>44</v>
      </c>
      <c r="P149" s="137">
        <f>O149*H149</f>
        <v>0</v>
      </c>
      <c r="Q149" s="137">
        <v>0</v>
      </c>
      <c r="R149" s="137">
        <f>Q149*H149</f>
        <v>0</v>
      </c>
      <c r="S149" s="137">
        <v>1.7</v>
      </c>
      <c r="T149" s="138">
        <f>S149*H149</f>
        <v>3.4935</v>
      </c>
      <c r="AR149" s="139" t="s">
        <v>155</v>
      </c>
      <c r="AT149" s="139" t="s">
        <v>151</v>
      </c>
      <c r="AU149" s="139" t="s">
        <v>89</v>
      </c>
      <c r="AY149" s="13" t="s">
        <v>149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3" t="s">
        <v>87</v>
      </c>
      <c r="BK149" s="140">
        <f>ROUND(I149*H149,2)</f>
        <v>0</v>
      </c>
      <c r="BL149" s="13" t="s">
        <v>155</v>
      </c>
      <c r="BM149" s="139" t="s">
        <v>202</v>
      </c>
    </row>
    <row r="150" spans="2:47" s="1" customFormat="1" ht="19.5">
      <c r="B150" s="28"/>
      <c r="D150" s="141" t="s">
        <v>157</v>
      </c>
      <c r="F150" s="142" t="s">
        <v>203</v>
      </c>
      <c r="I150" s="143"/>
      <c r="L150" s="28"/>
      <c r="M150" s="144"/>
      <c r="T150" s="52"/>
      <c r="AT150" s="13" t="s">
        <v>157</v>
      </c>
      <c r="AU150" s="13" t="s">
        <v>89</v>
      </c>
    </row>
    <row r="151" spans="2:65" s="1" customFormat="1" ht="33" customHeight="1">
      <c r="B151" s="28"/>
      <c r="C151" s="128" t="s">
        <v>204</v>
      </c>
      <c r="D151" s="128" t="s">
        <v>151</v>
      </c>
      <c r="E151" s="129" t="s">
        <v>205</v>
      </c>
      <c r="F151" s="130" t="s">
        <v>206</v>
      </c>
      <c r="G151" s="131" t="s">
        <v>164</v>
      </c>
      <c r="H151" s="132">
        <v>136.07</v>
      </c>
      <c r="I151" s="133"/>
      <c r="J151" s="134">
        <f>ROUND(I151*H151,2)</f>
        <v>0</v>
      </c>
      <c r="K151" s="130" t="s">
        <v>165</v>
      </c>
      <c r="L151" s="28"/>
      <c r="M151" s="135" t="s">
        <v>1</v>
      </c>
      <c r="N151" s="136" t="s">
        <v>44</v>
      </c>
      <c r="P151" s="137">
        <f>O151*H151</f>
        <v>0</v>
      </c>
      <c r="Q151" s="137">
        <v>0</v>
      </c>
      <c r="R151" s="137">
        <f>Q151*H151</f>
        <v>0</v>
      </c>
      <c r="S151" s="137">
        <v>0.074</v>
      </c>
      <c r="T151" s="138">
        <f>S151*H151</f>
        <v>10.06918</v>
      </c>
      <c r="AR151" s="139" t="s">
        <v>155</v>
      </c>
      <c r="AT151" s="139" t="s">
        <v>151</v>
      </c>
      <c r="AU151" s="139" t="s">
        <v>89</v>
      </c>
      <c r="AY151" s="13" t="s">
        <v>149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3" t="s">
        <v>87</v>
      </c>
      <c r="BK151" s="140">
        <f>ROUND(I151*H151,2)</f>
        <v>0</v>
      </c>
      <c r="BL151" s="13" t="s">
        <v>155</v>
      </c>
      <c r="BM151" s="139" t="s">
        <v>207</v>
      </c>
    </row>
    <row r="152" spans="2:47" s="1" customFormat="1" ht="29.25">
      <c r="B152" s="28"/>
      <c r="D152" s="141" t="s">
        <v>157</v>
      </c>
      <c r="F152" s="142" t="s">
        <v>208</v>
      </c>
      <c r="I152" s="143"/>
      <c r="L152" s="28"/>
      <c r="M152" s="144"/>
      <c r="T152" s="52"/>
      <c r="AT152" s="13" t="s">
        <v>157</v>
      </c>
      <c r="AU152" s="13" t="s">
        <v>89</v>
      </c>
    </row>
    <row r="153" spans="2:65" s="1" customFormat="1" ht="21.75" customHeight="1">
      <c r="B153" s="28"/>
      <c r="C153" s="128" t="s">
        <v>209</v>
      </c>
      <c r="D153" s="128" t="s">
        <v>151</v>
      </c>
      <c r="E153" s="129" t="s">
        <v>210</v>
      </c>
      <c r="F153" s="130" t="s">
        <v>211</v>
      </c>
      <c r="G153" s="131" t="s">
        <v>164</v>
      </c>
      <c r="H153" s="132">
        <v>291.666</v>
      </c>
      <c r="I153" s="133"/>
      <c r="J153" s="134">
        <f>ROUND(I153*H153,2)</f>
        <v>0</v>
      </c>
      <c r="K153" s="130" t="s">
        <v>165</v>
      </c>
      <c r="L153" s="28"/>
      <c r="M153" s="135" t="s">
        <v>1</v>
      </c>
      <c r="N153" s="136" t="s">
        <v>44</v>
      </c>
      <c r="P153" s="137">
        <f>O153*H153</f>
        <v>0</v>
      </c>
      <c r="Q153" s="137">
        <v>0</v>
      </c>
      <c r="R153" s="137">
        <f>Q153*H153</f>
        <v>0</v>
      </c>
      <c r="S153" s="137">
        <v>0.075</v>
      </c>
      <c r="T153" s="138">
        <f>S153*H153</f>
        <v>21.87495</v>
      </c>
      <c r="AR153" s="139" t="s">
        <v>155</v>
      </c>
      <c r="AT153" s="139" t="s">
        <v>151</v>
      </c>
      <c r="AU153" s="139" t="s">
        <v>89</v>
      </c>
      <c r="AY153" s="13" t="s">
        <v>149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3" t="s">
        <v>87</v>
      </c>
      <c r="BK153" s="140">
        <f>ROUND(I153*H153,2)</f>
        <v>0</v>
      </c>
      <c r="BL153" s="13" t="s">
        <v>155</v>
      </c>
      <c r="BM153" s="139" t="s">
        <v>212</v>
      </c>
    </row>
    <row r="154" spans="2:47" s="1" customFormat="1" ht="11.25">
      <c r="B154" s="28"/>
      <c r="D154" s="141" t="s">
        <v>157</v>
      </c>
      <c r="F154" s="142" t="s">
        <v>211</v>
      </c>
      <c r="I154" s="143"/>
      <c r="L154" s="28"/>
      <c r="M154" s="144"/>
      <c r="T154" s="52"/>
      <c r="AT154" s="13" t="s">
        <v>157</v>
      </c>
      <c r="AU154" s="13" t="s">
        <v>89</v>
      </c>
    </row>
    <row r="155" spans="2:47" s="1" customFormat="1" ht="19.5">
      <c r="B155" s="28"/>
      <c r="D155" s="141" t="s">
        <v>198</v>
      </c>
      <c r="F155" s="147" t="s">
        <v>213</v>
      </c>
      <c r="I155" s="143"/>
      <c r="L155" s="28"/>
      <c r="M155" s="144"/>
      <c r="T155" s="52"/>
      <c r="AT155" s="13" t="s">
        <v>198</v>
      </c>
      <c r="AU155" s="13" t="s">
        <v>89</v>
      </c>
    </row>
    <row r="156" spans="2:65" s="1" customFormat="1" ht="24.2" customHeight="1">
      <c r="B156" s="28"/>
      <c r="C156" s="128" t="s">
        <v>214</v>
      </c>
      <c r="D156" s="128" t="s">
        <v>151</v>
      </c>
      <c r="E156" s="129" t="s">
        <v>215</v>
      </c>
      <c r="F156" s="130" t="s">
        <v>216</v>
      </c>
      <c r="G156" s="131" t="s">
        <v>164</v>
      </c>
      <c r="H156" s="132">
        <v>16.173</v>
      </c>
      <c r="I156" s="133"/>
      <c r="J156" s="134">
        <f>ROUND(I156*H156,2)</f>
        <v>0</v>
      </c>
      <c r="K156" s="130" t="s">
        <v>165</v>
      </c>
      <c r="L156" s="28"/>
      <c r="M156" s="135" t="s">
        <v>1</v>
      </c>
      <c r="N156" s="136" t="s">
        <v>44</v>
      </c>
      <c r="P156" s="137">
        <f>O156*H156</f>
        <v>0</v>
      </c>
      <c r="Q156" s="137">
        <v>0</v>
      </c>
      <c r="R156" s="137">
        <f>Q156*H156</f>
        <v>0</v>
      </c>
      <c r="S156" s="137">
        <v>0.032</v>
      </c>
      <c r="T156" s="138">
        <f>S156*H156</f>
        <v>0.517536</v>
      </c>
      <c r="AR156" s="139" t="s">
        <v>155</v>
      </c>
      <c r="AT156" s="139" t="s">
        <v>151</v>
      </c>
      <c r="AU156" s="139" t="s">
        <v>89</v>
      </c>
      <c r="AY156" s="13" t="s">
        <v>149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3" t="s">
        <v>87</v>
      </c>
      <c r="BK156" s="140">
        <f>ROUND(I156*H156,2)</f>
        <v>0</v>
      </c>
      <c r="BL156" s="13" t="s">
        <v>155</v>
      </c>
      <c r="BM156" s="139" t="s">
        <v>217</v>
      </c>
    </row>
    <row r="157" spans="2:47" s="1" customFormat="1" ht="29.25">
      <c r="B157" s="28"/>
      <c r="D157" s="141" t="s">
        <v>157</v>
      </c>
      <c r="F157" s="142" t="s">
        <v>218</v>
      </c>
      <c r="I157" s="143"/>
      <c r="L157" s="28"/>
      <c r="M157" s="144"/>
      <c r="T157" s="52"/>
      <c r="AT157" s="13" t="s">
        <v>157</v>
      </c>
      <c r="AU157" s="13" t="s">
        <v>89</v>
      </c>
    </row>
    <row r="158" spans="2:63" s="11" customFormat="1" ht="22.9" customHeight="1">
      <c r="B158" s="116"/>
      <c r="D158" s="117" t="s">
        <v>78</v>
      </c>
      <c r="E158" s="126" t="s">
        <v>219</v>
      </c>
      <c r="F158" s="126" t="s">
        <v>220</v>
      </c>
      <c r="I158" s="119"/>
      <c r="J158" s="127">
        <f>BK158</f>
        <v>0</v>
      </c>
      <c r="L158" s="116"/>
      <c r="M158" s="121"/>
      <c r="P158" s="122">
        <f>SUM(P159:P167)</f>
        <v>0</v>
      </c>
      <c r="R158" s="122">
        <f>SUM(R159:R167)</f>
        <v>0</v>
      </c>
      <c r="T158" s="123">
        <f>SUM(T159:T167)</f>
        <v>0</v>
      </c>
      <c r="AR158" s="117" t="s">
        <v>87</v>
      </c>
      <c r="AT158" s="124" t="s">
        <v>78</v>
      </c>
      <c r="AU158" s="124" t="s">
        <v>87</v>
      </c>
      <c r="AY158" s="117" t="s">
        <v>149</v>
      </c>
      <c r="BK158" s="125">
        <f>SUM(BK159:BK167)</f>
        <v>0</v>
      </c>
    </row>
    <row r="159" spans="2:65" s="1" customFormat="1" ht="24.2" customHeight="1">
      <c r="B159" s="28"/>
      <c r="C159" s="128" t="s">
        <v>221</v>
      </c>
      <c r="D159" s="128" t="s">
        <v>151</v>
      </c>
      <c r="E159" s="129" t="s">
        <v>222</v>
      </c>
      <c r="F159" s="130" t="s">
        <v>223</v>
      </c>
      <c r="G159" s="131" t="s">
        <v>224</v>
      </c>
      <c r="H159" s="132">
        <v>400.497</v>
      </c>
      <c r="I159" s="133"/>
      <c r="J159" s="134">
        <f>ROUND(I159*H159,2)</f>
        <v>0</v>
      </c>
      <c r="K159" s="130" t="s">
        <v>165</v>
      </c>
      <c r="L159" s="28"/>
      <c r="M159" s="135" t="s">
        <v>1</v>
      </c>
      <c r="N159" s="136" t="s">
        <v>44</v>
      </c>
      <c r="P159" s="137">
        <f>O159*H159</f>
        <v>0</v>
      </c>
      <c r="Q159" s="137">
        <v>0</v>
      </c>
      <c r="R159" s="137">
        <f>Q159*H159</f>
        <v>0</v>
      </c>
      <c r="S159" s="137">
        <v>0</v>
      </c>
      <c r="T159" s="138">
        <f>S159*H159</f>
        <v>0</v>
      </c>
      <c r="AR159" s="139" t="s">
        <v>155</v>
      </c>
      <c r="AT159" s="139" t="s">
        <v>151</v>
      </c>
      <c r="AU159" s="139" t="s">
        <v>89</v>
      </c>
      <c r="AY159" s="13" t="s">
        <v>149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3" t="s">
        <v>87</v>
      </c>
      <c r="BK159" s="140">
        <f>ROUND(I159*H159,2)</f>
        <v>0</v>
      </c>
      <c r="BL159" s="13" t="s">
        <v>155</v>
      </c>
      <c r="BM159" s="139" t="s">
        <v>225</v>
      </c>
    </row>
    <row r="160" spans="2:47" s="1" customFormat="1" ht="29.25">
      <c r="B160" s="28"/>
      <c r="D160" s="141" t="s">
        <v>157</v>
      </c>
      <c r="F160" s="142" t="s">
        <v>226</v>
      </c>
      <c r="I160" s="143"/>
      <c r="L160" s="28"/>
      <c r="M160" s="144"/>
      <c r="T160" s="52"/>
      <c r="AT160" s="13" t="s">
        <v>157</v>
      </c>
      <c r="AU160" s="13" t="s">
        <v>89</v>
      </c>
    </row>
    <row r="161" spans="2:65" s="1" customFormat="1" ht="24.2" customHeight="1">
      <c r="B161" s="28"/>
      <c r="C161" s="128" t="s">
        <v>227</v>
      </c>
      <c r="D161" s="128" t="s">
        <v>151</v>
      </c>
      <c r="E161" s="129" t="s">
        <v>228</v>
      </c>
      <c r="F161" s="130" t="s">
        <v>229</v>
      </c>
      <c r="G161" s="131" t="s">
        <v>224</v>
      </c>
      <c r="H161" s="132">
        <v>400.497</v>
      </c>
      <c r="I161" s="133"/>
      <c r="J161" s="134">
        <f>ROUND(I161*H161,2)</f>
        <v>0</v>
      </c>
      <c r="K161" s="130" t="s">
        <v>165</v>
      </c>
      <c r="L161" s="28"/>
      <c r="M161" s="135" t="s">
        <v>1</v>
      </c>
      <c r="N161" s="136" t="s">
        <v>44</v>
      </c>
      <c r="P161" s="137">
        <f>O161*H161</f>
        <v>0</v>
      </c>
      <c r="Q161" s="137">
        <v>0</v>
      </c>
      <c r="R161" s="137">
        <f>Q161*H161</f>
        <v>0</v>
      </c>
      <c r="S161" s="137">
        <v>0</v>
      </c>
      <c r="T161" s="138">
        <f>S161*H161</f>
        <v>0</v>
      </c>
      <c r="AR161" s="139" t="s">
        <v>155</v>
      </c>
      <c r="AT161" s="139" t="s">
        <v>151</v>
      </c>
      <c r="AU161" s="139" t="s">
        <v>89</v>
      </c>
      <c r="AY161" s="13" t="s">
        <v>149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3" t="s">
        <v>87</v>
      </c>
      <c r="BK161" s="140">
        <f>ROUND(I161*H161,2)</f>
        <v>0</v>
      </c>
      <c r="BL161" s="13" t="s">
        <v>155</v>
      </c>
      <c r="BM161" s="139" t="s">
        <v>230</v>
      </c>
    </row>
    <row r="162" spans="2:47" s="1" customFormat="1" ht="19.5">
      <c r="B162" s="28"/>
      <c r="D162" s="141" t="s">
        <v>157</v>
      </c>
      <c r="F162" s="142" t="s">
        <v>231</v>
      </c>
      <c r="I162" s="143"/>
      <c r="L162" s="28"/>
      <c r="M162" s="144"/>
      <c r="T162" s="52"/>
      <c r="AT162" s="13" t="s">
        <v>157</v>
      </c>
      <c r="AU162" s="13" t="s">
        <v>89</v>
      </c>
    </row>
    <row r="163" spans="2:65" s="1" customFormat="1" ht="24.2" customHeight="1">
      <c r="B163" s="28"/>
      <c r="C163" s="128" t="s">
        <v>8</v>
      </c>
      <c r="D163" s="128" t="s">
        <v>151</v>
      </c>
      <c r="E163" s="129" t="s">
        <v>232</v>
      </c>
      <c r="F163" s="130" t="s">
        <v>233</v>
      </c>
      <c r="G163" s="131" t="s">
        <v>224</v>
      </c>
      <c r="H163" s="132">
        <v>1601.988</v>
      </c>
      <c r="I163" s="133"/>
      <c r="J163" s="134">
        <f>ROUND(I163*H163,2)</f>
        <v>0</v>
      </c>
      <c r="K163" s="130" t="s">
        <v>165</v>
      </c>
      <c r="L163" s="28"/>
      <c r="M163" s="135" t="s">
        <v>1</v>
      </c>
      <c r="N163" s="136" t="s">
        <v>44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155</v>
      </c>
      <c r="AT163" s="139" t="s">
        <v>151</v>
      </c>
      <c r="AU163" s="139" t="s">
        <v>89</v>
      </c>
      <c r="AY163" s="13" t="s">
        <v>149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3" t="s">
        <v>87</v>
      </c>
      <c r="BK163" s="140">
        <f>ROUND(I163*H163,2)</f>
        <v>0</v>
      </c>
      <c r="BL163" s="13" t="s">
        <v>155</v>
      </c>
      <c r="BM163" s="139" t="s">
        <v>234</v>
      </c>
    </row>
    <row r="164" spans="2:47" s="1" customFormat="1" ht="29.25">
      <c r="B164" s="28"/>
      <c r="D164" s="141" t="s">
        <v>157</v>
      </c>
      <c r="F164" s="142" t="s">
        <v>235</v>
      </c>
      <c r="I164" s="143"/>
      <c r="L164" s="28"/>
      <c r="M164" s="144"/>
      <c r="T164" s="52"/>
      <c r="AT164" s="13" t="s">
        <v>157</v>
      </c>
      <c r="AU164" s="13" t="s">
        <v>89</v>
      </c>
    </row>
    <row r="165" spans="2:65" s="1" customFormat="1" ht="49.15" customHeight="1">
      <c r="B165" s="28"/>
      <c r="C165" s="128" t="s">
        <v>236</v>
      </c>
      <c r="D165" s="128" t="s">
        <v>151</v>
      </c>
      <c r="E165" s="129" t="s">
        <v>237</v>
      </c>
      <c r="F165" s="130" t="s">
        <v>238</v>
      </c>
      <c r="G165" s="131" t="s">
        <v>224</v>
      </c>
      <c r="H165" s="132">
        <v>476.036</v>
      </c>
      <c r="I165" s="133"/>
      <c r="J165" s="134">
        <f>ROUND(I165*H165,2)</f>
        <v>0</v>
      </c>
      <c r="K165" s="130" t="s">
        <v>165</v>
      </c>
      <c r="L165" s="28"/>
      <c r="M165" s="135" t="s">
        <v>1</v>
      </c>
      <c r="N165" s="136" t="s">
        <v>44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155</v>
      </c>
      <c r="AT165" s="139" t="s">
        <v>151</v>
      </c>
      <c r="AU165" s="139" t="s">
        <v>89</v>
      </c>
      <c r="AY165" s="13" t="s">
        <v>149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3" t="s">
        <v>87</v>
      </c>
      <c r="BK165" s="140">
        <f>ROUND(I165*H165,2)</f>
        <v>0</v>
      </c>
      <c r="BL165" s="13" t="s">
        <v>155</v>
      </c>
      <c r="BM165" s="139" t="s">
        <v>239</v>
      </c>
    </row>
    <row r="166" spans="2:47" s="1" customFormat="1" ht="29.25">
      <c r="B166" s="28"/>
      <c r="D166" s="141" t="s">
        <v>157</v>
      </c>
      <c r="F166" s="142" t="s">
        <v>240</v>
      </c>
      <c r="I166" s="143"/>
      <c r="L166" s="28"/>
      <c r="M166" s="144"/>
      <c r="T166" s="52"/>
      <c r="AT166" s="13" t="s">
        <v>157</v>
      </c>
      <c r="AU166" s="13" t="s">
        <v>89</v>
      </c>
    </row>
    <row r="167" spans="2:47" s="1" customFormat="1" ht="19.5">
      <c r="B167" s="28"/>
      <c r="D167" s="141" t="s">
        <v>198</v>
      </c>
      <c r="F167" s="147" t="s">
        <v>241</v>
      </c>
      <c r="I167" s="143"/>
      <c r="L167" s="28"/>
      <c r="M167" s="144"/>
      <c r="T167" s="52"/>
      <c r="AT167" s="13" t="s">
        <v>198</v>
      </c>
      <c r="AU167" s="13" t="s">
        <v>89</v>
      </c>
    </row>
    <row r="168" spans="2:63" s="11" customFormat="1" ht="25.9" customHeight="1">
      <c r="B168" s="116"/>
      <c r="D168" s="117" t="s">
        <v>78</v>
      </c>
      <c r="E168" s="118" t="s">
        <v>242</v>
      </c>
      <c r="F168" s="118" t="s">
        <v>243</v>
      </c>
      <c r="I168" s="119"/>
      <c r="J168" s="120">
        <f>BK168</f>
        <v>0</v>
      </c>
      <c r="L168" s="116"/>
      <c r="M168" s="121"/>
      <c r="P168" s="122">
        <f>P169+P172+P175+P178+P185+P188+P196</f>
        <v>0</v>
      </c>
      <c r="R168" s="122">
        <f>R169+R172+R175+R178+R185+R188+R196</f>
        <v>0</v>
      </c>
      <c r="T168" s="123">
        <f>T169+T172+T175+T178+T185+T188+T196</f>
        <v>7.8576695</v>
      </c>
      <c r="AR168" s="117" t="s">
        <v>89</v>
      </c>
      <c r="AT168" s="124" t="s">
        <v>78</v>
      </c>
      <c r="AU168" s="124" t="s">
        <v>79</v>
      </c>
      <c r="AY168" s="117" t="s">
        <v>149</v>
      </c>
      <c r="BK168" s="125">
        <f>BK169+BK172+BK175+BK178+BK185+BK188+BK196</f>
        <v>0</v>
      </c>
    </row>
    <row r="169" spans="2:63" s="11" customFormat="1" ht="22.9" customHeight="1">
      <c r="B169" s="116"/>
      <c r="D169" s="117" t="s">
        <v>78</v>
      </c>
      <c r="E169" s="126" t="s">
        <v>244</v>
      </c>
      <c r="F169" s="126" t="s">
        <v>245</v>
      </c>
      <c r="I169" s="119"/>
      <c r="J169" s="127">
        <f>BK169</f>
        <v>0</v>
      </c>
      <c r="L169" s="116"/>
      <c r="M169" s="121"/>
      <c r="P169" s="122">
        <f>SUM(P170:P171)</f>
        <v>0</v>
      </c>
      <c r="R169" s="122">
        <f>SUM(R170:R171)</f>
        <v>0</v>
      </c>
      <c r="T169" s="123">
        <f>SUM(T170:T171)</f>
        <v>1.7182080000000002</v>
      </c>
      <c r="AR169" s="117" t="s">
        <v>89</v>
      </c>
      <c r="AT169" s="124" t="s">
        <v>78</v>
      </c>
      <c r="AU169" s="124" t="s">
        <v>87</v>
      </c>
      <c r="AY169" s="117" t="s">
        <v>149</v>
      </c>
      <c r="BK169" s="125">
        <f>SUM(BK170:BK171)</f>
        <v>0</v>
      </c>
    </row>
    <row r="170" spans="2:65" s="1" customFormat="1" ht="16.5" customHeight="1">
      <c r="B170" s="28"/>
      <c r="C170" s="128" t="s">
        <v>246</v>
      </c>
      <c r="D170" s="128" t="s">
        <v>151</v>
      </c>
      <c r="E170" s="129" t="s">
        <v>247</v>
      </c>
      <c r="F170" s="130" t="s">
        <v>248</v>
      </c>
      <c r="G170" s="131" t="s">
        <v>164</v>
      </c>
      <c r="H170" s="132">
        <v>429.552</v>
      </c>
      <c r="I170" s="133"/>
      <c r="J170" s="134">
        <f>ROUND(I170*H170,2)</f>
        <v>0</v>
      </c>
      <c r="K170" s="130" t="s">
        <v>165</v>
      </c>
      <c r="L170" s="28"/>
      <c r="M170" s="135" t="s">
        <v>1</v>
      </c>
      <c r="N170" s="136" t="s">
        <v>44</v>
      </c>
      <c r="P170" s="137">
        <f>O170*H170</f>
        <v>0</v>
      </c>
      <c r="Q170" s="137">
        <v>0</v>
      </c>
      <c r="R170" s="137">
        <f>Q170*H170</f>
        <v>0</v>
      </c>
      <c r="S170" s="137">
        <v>0.004</v>
      </c>
      <c r="T170" s="138">
        <f>S170*H170</f>
        <v>1.7182080000000002</v>
      </c>
      <c r="AR170" s="139" t="s">
        <v>236</v>
      </c>
      <c r="AT170" s="139" t="s">
        <v>151</v>
      </c>
      <c r="AU170" s="139" t="s">
        <v>89</v>
      </c>
      <c r="AY170" s="13" t="s">
        <v>149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3" t="s">
        <v>87</v>
      </c>
      <c r="BK170" s="140">
        <f>ROUND(I170*H170,2)</f>
        <v>0</v>
      </c>
      <c r="BL170" s="13" t="s">
        <v>236</v>
      </c>
      <c r="BM170" s="139" t="s">
        <v>249</v>
      </c>
    </row>
    <row r="171" spans="2:47" s="1" customFormat="1" ht="11.25">
      <c r="B171" s="28"/>
      <c r="D171" s="141" t="s">
        <v>157</v>
      </c>
      <c r="F171" s="142" t="s">
        <v>250</v>
      </c>
      <c r="I171" s="143"/>
      <c r="L171" s="28"/>
      <c r="M171" s="144"/>
      <c r="T171" s="52"/>
      <c r="AT171" s="13" t="s">
        <v>157</v>
      </c>
      <c r="AU171" s="13" t="s">
        <v>89</v>
      </c>
    </row>
    <row r="172" spans="2:63" s="11" customFormat="1" ht="22.9" customHeight="1">
      <c r="B172" s="116"/>
      <c r="D172" s="117" t="s">
        <v>78</v>
      </c>
      <c r="E172" s="126" t="s">
        <v>251</v>
      </c>
      <c r="F172" s="126" t="s">
        <v>252</v>
      </c>
      <c r="I172" s="119"/>
      <c r="J172" s="127">
        <f>BK172</f>
        <v>0</v>
      </c>
      <c r="L172" s="116"/>
      <c r="M172" s="121"/>
      <c r="P172" s="122">
        <f>SUM(P173:P174)</f>
        <v>0</v>
      </c>
      <c r="R172" s="122">
        <f>SUM(R173:R174)</f>
        <v>0</v>
      </c>
      <c r="T172" s="123">
        <f>SUM(T173:T174)</f>
        <v>0.0297</v>
      </c>
      <c r="AR172" s="117" t="s">
        <v>89</v>
      </c>
      <c r="AT172" s="124" t="s">
        <v>78</v>
      </c>
      <c r="AU172" s="124" t="s">
        <v>87</v>
      </c>
      <c r="AY172" s="117" t="s">
        <v>149</v>
      </c>
      <c r="BK172" s="125">
        <f>SUM(BK173:BK174)</f>
        <v>0</v>
      </c>
    </row>
    <row r="173" spans="2:65" s="1" customFormat="1" ht="16.5" customHeight="1">
      <c r="B173" s="28"/>
      <c r="C173" s="128" t="s">
        <v>253</v>
      </c>
      <c r="D173" s="128" t="s">
        <v>151</v>
      </c>
      <c r="E173" s="129" t="s">
        <v>254</v>
      </c>
      <c r="F173" s="130" t="s">
        <v>255</v>
      </c>
      <c r="G173" s="131" t="s">
        <v>256</v>
      </c>
      <c r="H173" s="132">
        <v>15</v>
      </c>
      <c r="I173" s="133"/>
      <c r="J173" s="134">
        <f>ROUND(I173*H173,2)</f>
        <v>0</v>
      </c>
      <c r="K173" s="130" t="s">
        <v>165</v>
      </c>
      <c r="L173" s="28"/>
      <c r="M173" s="135" t="s">
        <v>1</v>
      </c>
      <c r="N173" s="136" t="s">
        <v>44</v>
      </c>
      <c r="P173" s="137">
        <f>O173*H173</f>
        <v>0</v>
      </c>
      <c r="Q173" s="137">
        <v>0</v>
      </c>
      <c r="R173" s="137">
        <f>Q173*H173</f>
        <v>0</v>
      </c>
      <c r="S173" s="137">
        <v>0.00198</v>
      </c>
      <c r="T173" s="138">
        <f>S173*H173</f>
        <v>0.0297</v>
      </c>
      <c r="AR173" s="139" t="s">
        <v>236</v>
      </c>
      <c r="AT173" s="139" t="s">
        <v>151</v>
      </c>
      <c r="AU173" s="139" t="s">
        <v>89</v>
      </c>
      <c r="AY173" s="13" t="s">
        <v>149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3" t="s">
        <v>87</v>
      </c>
      <c r="BK173" s="140">
        <f>ROUND(I173*H173,2)</f>
        <v>0</v>
      </c>
      <c r="BL173" s="13" t="s">
        <v>236</v>
      </c>
      <c r="BM173" s="139" t="s">
        <v>257</v>
      </c>
    </row>
    <row r="174" spans="2:47" s="1" customFormat="1" ht="19.5">
      <c r="B174" s="28"/>
      <c r="D174" s="141" t="s">
        <v>157</v>
      </c>
      <c r="F174" s="142" t="s">
        <v>258</v>
      </c>
      <c r="I174" s="143"/>
      <c r="L174" s="28"/>
      <c r="M174" s="144"/>
      <c r="T174" s="52"/>
      <c r="AT174" s="13" t="s">
        <v>157</v>
      </c>
      <c r="AU174" s="13" t="s">
        <v>89</v>
      </c>
    </row>
    <row r="175" spans="2:63" s="11" customFormat="1" ht="22.9" customHeight="1">
      <c r="B175" s="116"/>
      <c r="D175" s="117" t="s">
        <v>78</v>
      </c>
      <c r="E175" s="126" t="s">
        <v>259</v>
      </c>
      <c r="F175" s="126" t="s">
        <v>260</v>
      </c>
      <c r="I175" s="119"/>
      <c r="J175" s="127">
        <f>BK175</f>
        <v>0</v>
      </c>
      <c r="L175" s="116"/>
      <c r="M175" s="121"/>
      <c r="P175" s="122">
        <f>SUM(P176:P177)</f>
        <v>0</v>
      </c>
      <c r="R175" s="122">
        <f>SUM(R176:R177)</f>
        <v>0</v>
      </c>
      <c r="T175" s="123">
        <f>SUM(T176:T177)</f>
        <v>0.05325</v>
      </c>
      <c r="AR175" s="117" t="s">
        <v>89</v>
      </c>
      <c r="AT175" s="124" t="s">
        <v>78</v>
      </c>
      <c r="AU175" s="124" t="s">
        <v>87</v>
      </c>
      <c r="AY175" s="117" t="s">
        <v>149</v>
      </c>
      <c r="BK175" s="125">
        <f>SUM(BK176:BK177)</f>
        <v>0</v>
      </c>
    </row>
    <row r="176" spans="2:65" s="1" customFormat="1" ht="24.2" customHeight="1">
      <c r="B176" s="28"/>
      <c r="C176" s="128" t="s">
        <v>261</v>
      </c>
      <c r="D176" s="128" t="s">
        <v>151</v>
      </c>
      <c r="E176" s="129" t="s">
        <v>262</v>
      </c>
      <c r="F176" s="130" t="s">
        <v>263</v>
      </c>
      <c r="G176" s="131" t="s">
        <v>256</v>
      </c>
      <c r="H176" s="132">
        <v>25</v>
      </c>
      <c r="I176" s="133"/>
      <c r="J176" s="134">
        <f>ROUND(I176*H176,2)</f>
        <v>0</v>
      </c>
      <c r="K176" s="130" t="s">
        <v>165</v>
      </c>
      <c r="L176" s="28"/>
      <c r="M176" s="135" t="s">
        <v>1</v>
      </c>
      <c r="N176" s="136" t="s">
        <v>44</v>
      </c>
      <c r="P176" s="137">
        <f>O176*H176</f>
        <v>0</v>
      </c>
      <c r="Q176" s="137">
        <v>0</v>
      </c>
      <c r="R176" s="137">
        <f>Q176*H176</f>
        <v>0</v>
      </c>
      <c r="S176" s="137">
        <v>0.00213</v>
      </c>
      <c r="T176" s="138">
        <f>S176*H176</f>
        <v>0.05325</v>
      </c>
      <c r="AR176" s="139" t="s">
        <v>236</v>
      </c>
      <c r="AT176" s="139" t="s">
        <v>151</v>
      </c>
      <c r="AU176" s="139" t="s">
        <v>89</v>
      </c>
      <c r="AY176" s="13" t="s">
        <v>149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3" t="s">
        <v>87</v>
      </c>
      <c r="BK176" s="140">
        <f>ROUND(I176*H176,2)</f>
        <v>0</v>
      </c>
      <c r="BL176" s="13" t="s">
        <v>236</v>
      </c>
      <c r="BM176" s="139" t="s">
        <v>264</v>
      </c>
    </row>
    <row r="177" spans="2:47" s="1" customFormat="1" ht="19.5">
      <c r="B177" s="28"/>
      <c r="D177" s="141" t="s">
        <v>157</v>
      </c>
      <c r="F177" s="142" t="s">
        <v>265</v>
      </c>
      <c r="I177" s="143"/>
      <c r="L177" s="28"/>
      <c r="M177" s="144"/>
      <c r="T177" s="52"/>
      <c r="AT177" s="13" t="s">
        <v>157</v>
      </c>
      <c r="AU177" s="13" t="s">
        <v>89</v>
      </c>
    </row>
    <row r="178" spans="2:63" s="11" customFormat="1" ht="22.9" customHeight="1">
      <c r="B178" s="116"/>
      <c r="D178" s="117" t="s">
        <v>78</v>
      </c>
      <c r="E178" s="126" t="s">
        <v>266</v>
      </c>
      <c r="F178" s="126" t="s">
        <v>267</v>
      </c>
      <c r="I178" s="119"/>
      <c r="J178" s="127">
        <f>BK178</f>
        <v>0</v>
      </c>
      <c r="L178" s="116"/>
      <c r="M178" s="121"/>
      <c r="P178" s="122">
        <f>SUM(P179:P184)</f>
        <v>0</v>
      </c>
      <c r="R178" s="122">
        <f>SUM(R179:R184)</f>
        <v>0</v>
      </c>
      <c r="T178" s="123">
        <f>SUM(T179:T184)</f>
        <v>0.0004</v>
      </c>
      <c r="AR178" s="117" t="s">
        <v>89</v>
      </c>
      <c r="AT178" s="124" t="s">
        <v>78</v>
      </c>
      <c r="AU178" s="124" t="s">
        <v>87</v>
      </c>
      <c r="AY178" s="117" t="s">
        <v>149</v>
      </c>
      <c r="BK178" s="125">
        <f>SUM(BK179:BK184)</f>
        <v>0</v>
      </c>
    </row>
    <row r="179" spans="2:65" s="1" customFormat="1" ht="24.2" customHeight="1">
      <c r="B179" s="28"/>
      <c r="C179" s="128" t="s">
        <v>268</v>
      </c>
      <c r="D179" s="128" t="s">
        <v>151</v>
      </c>
      <c r="E179" s="129" t="s">
        <v>269</v>
      </c>
      <c r="F179" s="130" t="s">
        <v>270</v>
      </c>
      <c r="G179" s="131" t="s">
        <v>271</v>
      </c>
      <c r="H179" s="132">
        <v>1</v>
      </c>
      <c r="I179" s="133"/>
      <c r="J179" s="134">
        <f>ROUND(I179*H179,2)</f>
        <v>0</v>
      </c>
      <c r="K179" s="130" t="s">
        <v>165</v>
      </c>
      <c r="L179" s="28"/>
      <c r="M179" s="135" t="s">
        <v>1</v>
      </c>
      <c r="N179" s="136" t="s">
        <v>44</v>
      </c>
      <c r="P179" s="137">
        <f>O179*H179</f>
        <v>0</v>
      </c>
      <c r="Q179" s="137">
        <v>0</v>
      </c>
      <c r="R179" s="137">
        <f>Q179*H179</f>
        <v>0</v>
      </c>
      <c r="S179" s="137">
        <v>0.0002</v>
      </c>
      <c r="T179" s="138">
        <f>S179*H179</f>
        <v>0.0002</v>
      </c>
      <c r="AR179" s="139" t="s">
        <v>236</v>
      </c>
      <c r="AT179" s="139" t="s">
        <v>151</v>
      </c>
      <c r="AU179" s="139" t="s">
        <v>89</v>
      </c>
      <c r="AY179" s="13" t="s">
        <v>149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3" t="s">
        <v>87</v>
      </c>
      <c r="BK179" s="140">
        <f>ROUND(I179*H179,2)</f>
        <v>0</v>
      </c>
      <c r="BL179" s="13" t="s">
        <v>236</v>
      </c>
      <c r="BM179" s="139" t="s">
        <v>272</v>
      </c>
    </row>
    <row r="180" spans="2:47" s="1" customFormat="1" ht="19.5">
      <c r="B180" s="28"/>
      <c r="D180" s="141" t="s">
        <v>157</v>
      </c>
      <c r="F180" s="142" t="s">
        <v>273</v>
      </c>
      <c r="I180" s="143"/>
      <c r="L180" s="28"/>
      <c r="M180" s="144"/>
      <c r="T180" s="52"/>
      <c r="AT180" s="13" t="s">
        <v>157</v>
      </c>
      <c r="AU180" s="13" t="s">
        <v>89</v>
      </c>
    </row>
    <row r="181" spans="2:47" s="1" customFormat="1" ht="19.5">
      <c r="B181" s="28"/>
      <c r="D181" s="141" t="s">
        <v>198</v>
      </c>
      <c r="F181" s="147" t="s">
        <v>274</v>
      </c>
      <c r="I181" s="143"/>
      <c r="L181" s="28"/>
      <c r="M181" s="144"/>
      <c r="T181" s="52"/>
      <c r="AT181" s="13" t="s">
        <v>198</v>
      </c>
      <c r="AU181" s="13" t="s">
        <v>89</v>
      </c>
    </row>
    <row r="182" spans="2:65" s="1" customFormat="1" ht="24.2" customHeight="1">
      <c r="B182" s="28"/>
      <c r="C182" s="128" t="s">
        <v>7</v>
      </c>
      <c r="D182" s="128" t="s">
        <v>151</v>
      </c>
      <c r="E182" s="129" t="s">
        <v>269</v>
      </c>
      <c r="F182" s="130" t="s">
        <v>270</v>
      </c>
      <c r="G182" s="131" t="s">
        <v>271</v>
      </c>
      <c r="H182" s="132">
        <v>1</v>
      </c>
      <c r="I182" s="133"/>
      <c r="J182" s="134">
        <f>ROUND(I182*H182,2)</f>
        <v>0</v>
      </c>
      <c r="K182" s="130" t="s">
        <v>165</v>
      </c>
      <c r="L182" s="28"/>
      <c r="M182" s="135" t="s">
        <v>1</v>
      </c>
      <c r="N182" s="136" t="s">
        <v>44</v>
      </c>
      <c r="P182" s="137">
        <f>O182*H182</f>
        <v>0</v>
      </c>
      <c r="Q182" s="137">
        <v>0</v>
      </c>
      <c r="R182" s="137">
        <f>Q182*H182</f>
        <v>0</v>
      </c>
      <c r="S182" s="137">
        <v>0.0002</v>
      </c>
      <c r="T182" s="138">
        <f>S182*H182</f>
        <v>0.0002</v>
      </c>
      <c r="AR182" s="139" t="s">
        <v>236</v>
      </c>
      <c r="AT182" s="139" t="s">
        <v>151</v>
      </c>
      <c r="AU182" s="139" t="s">
        <v>89</v>
      </c>
      <c r="AY182" s="13" t="s">
        <v>149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3" t="s">
        <v>87</v>
      </c>
      <c r="BK182" s="140">
        <f>ROUND(I182*H182,2)</f>
        <v>0</v>
      </c>
      <c r="BL182" s="13" t="s">
        <v>236</v>
      </c>
      <c r="BM182" s="139" t="s">
        <v>275</v>
      </c>
    </row>
    <row r="183" spans="2:47" s="1" customFormat="1" ht="19.5">
      <c r="B183" s="28"/>
      <c r="D183" s="141" t="s">
        <v>157</v>
      </c>
      <c r="F183" s="142" t="s">
        <v>273</v>
      </c>
      <c r="I183" s="143"/>
      <c r="L183" s="28"/>
      <c r="M183" s="144"/>
      <c r="T183" s="52"/>
      <c r="AT183" s="13" t="s">
        <v>157</v>
      </c>
      <c r="AU183" s="13" t="s">
        <v>89</v>
      </c>
    </row>
    <row r="184" spans="2:47" s="1" customFormat="1" ht="19.5">
      <c r="B184" s="28"/>
      <c r="D184" s="141" t="s">
        <v>198</v>
      </c>
      <c r="F184" s="147" t="s">
        <v>276</v>
      </c>
      <c r="I184" s="143"/>
      <c r="L184" s="28"/>
      <c r="M184" s="144"/>
      <c r="T184" s="52"/>
      <c r="AT184" s="13" t="s">
        <v>198</v>
      </c>
      <c r="AU184" s="13" t="s">
        <v>89</v>
      </c>
    </row>
    <row r="185" spans="2:63" s="11" customFormat="1" ht="22.9" customHeight="1">
      <c r="B185" s="116"/>
      <c r="D185" s="117" t="s">
        <v>78</v>
      </c>
      <c r="E185" s="126" t="s">
        <v>277</v>
      </c>
      <c r="F185" s="126" t="s">
        <v>278</v>
      </c>
      <c r="I185" s="119"/>
      <c r="J185" s="127">
        <f>BK185</f>
        <v>0</v>
      </c>
      <c r="L185" s="116"/>
      <c r="M185" s="121"/>
      <c r="P185" s="122">
        <f>SUM(P186:P187)</f>
        <v>0</v>
      </c>
      <c r="R185" s="122">
        <f>SUM(R186:R187)</f>
        <v>0</v>
      </c>
      <c r="T185" s="123">
        <f>SUM(T186:T187)</f>
        <v>1.95692</v>
      </c>
      <c r="AR185" s="117" t="s">
        <v>89</v>
      </c>
      <c r="AT185" s="124" t="s">
        <v>78</v>
      </c>
      <c r="AU185" s="124" t="s">
        <v>87</v>
      </c>
      <c r="AY185" s="117" t="s">
        <v>149</v>
      </c>
      <c r="BK185" s="125">
        <f>SUM(BK186:BK187)</f>
        <v>0</v>
      </c>
    </row>
    <row r="186" spans="2:65" s="1" customFormat="1" ht="24.2" customHeight="1">
      <c r="B186" s="28"/>
      <c r="C186" s="128" t="s">
        <v>279</v>
      </c>
      <c r="D186" s="128" t="s">
        <v>151</v>
      </c>
      <c r="E186" s="129" t="s">
        <v>280</v>
      </c>
      <c r="F186" s="130" t="s">
        <v>281</v>
      </c>
      <c r="G186" s="131" t="s">
        <v>164</v>
      </c>
      <c r="H186" s="132">
        <v>139.78</v>
      </c>
      <c r="I186" s="133"/>
      <c r="J186" s="134">
        <f>ROUND(I186*H186,2)</f>
        <v>0</v>
      </c>
      <c r="K186" s="130" t="s">
        <v>165</v>
      </c>
      <c r="L186" s="28"/>
      <c r="M186" s="135" t="s">
        <v>1</v>
      </c>
      <c r="N186" s="136" t="s">
        <v>44</v>
      </c>
      <c r="P186" s="137">
        <f>O186*H186</f>
        <v>0</v>
      </c>
      <c r="Q186" s="137">
        <v>0</v>
      </c>
      <c r="R186" s="137">
        <f>Q186*H186</f>
        <v>0</v>
      </c>
      <c r="S186" s="137">
        <v>0.014</v>
      </c>
      <c r="T186" s="138">
        <f>S186*H186</f>
        <v>1.95692</v>
      </c>
      <c r="AR186" s="139" t="s">
        <v>236</v>
      </c>
      <c r="AT186" s="139" t="s">
        <v>151</v>
      </c>
      <c r="AU186" s="139" t="s">
        <v>89</v>
      </c>
      <c r="AY186" s="13" t="s">
        <v>149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3" t="s">
        <v>87</v>
      </c>
      <c r="BK186" s="140">
        <f>ROUND(I186*H186,2)</f>
        <v>0</v>
      </c>
      <c r="BL186" s="13" t="s">
        <v>236</v>
      </c>
      <c r="BM186" s="139" t="s">
        <v>282</v>
      </c>
    </row>
    <row r="187" spans="2:47" s="1" customFormat="1" ht="19.5">
      <c r="B187" s="28"/>
      <c r="D187" s="141" t="s">
        <v>157</v>
      </c>
      <c r="F187" s="142" t="s">
        <v>283</v>
      </c>
      <c r="I187" s="143"/>
      <c r="L187" s="28"/>
      <c r="M187" s="144"/>
      <c r="T187" s="52"/>
      <c r="AT187" s="13" t="s">
        <v>157</v>
      </c>
      <c r="AU187" s="13" t="s">
        <v>89</v>
      </c>
    </row>
    <row r="188" spans="2:63" s="11" customFormat="1" ht="22.9" customHeight="1">
      <c r="B188" s="116"/>
      <c r="D188" s="117" t="s">
        <v>78</v>
      </c>
      <c r="E188" s="126" t="s">
        <v>284</v>
      </c>
      <c r="F188" s="126" t="s">
        <v>285</v>
      </c>
      <c r="I188" s="119"/>
      <c r="J188" s="127">
        <f>BK188</f>
        <v>0</v>
      </c>
      <c r="L188" s="116"/>
      <c r="M188" s="121"/>
      <c r="P188" s="122">
        <f>SUM(P189:P195)</f>
        <v>0</v>
      </c>
      <c r="R188" s="122">
        <f>SUM(R189:R195)</f>
        <v>0</v>
      </c>
      <c r="T188" s="123">
        <f>SUM(T189:T195)</f>
        <v>1.8797914999999998</v>
      </c>
      <c r="AR188" s="117" t="s">
        <v>89</v>
      </c>
      <c r="AT188" s="124" t="s">
        <v>78</v>
      </c>
      <c r="AU188" s="124" t="s">
        <v>87</v>
      </c>
      <c r="AY188" s="117" t="s">
        <v>149</v>
      </c>
      <c r="BK188" s="125">
        <f>SUM(BK189:BK195)</f>
        <v>0</v>
      </c>
    </row>
    <row r="189" spans="2:65" s="1" customFormat="1" ht="16.5" customHeight="1">
      <c r="B189" s="28"/>
      <c r="C189" s="128" t="s">
        <v>286</v>
      </c>
      <c r="D189" s="148" t="s">
        <v>151</v>
      </c>
      <c r="E189" s="129" t="s">
        <v>287</v>
      </c>
      <c r="F189" s="130" t="s">
        <v>288</v>
      </c>
      <c r="G189" s="131" t="s">
        <v>164</v>
      </c>
      <c r="H189" s="132">
        <v>546</v>
      </c>
      <c r="I189" s="133"/>
      <c r="J189" s="134">
        <f>ROUND(I189*H189,2)</f>
        <v>0</v>
      </c>
      <c r="K189" s="130" t="s">
        <v>165</v>
      </c>
      <c r="L189" s="28"/>
      <c r="M189" s="135" t="s">
        <v>1</v>
      </c>
      <c r="N189" s="136" t="s">
        <v>44</v>
      </c>
      <c r="P189" s="137">
        <f>O189*H189</f>
        <v>0</v>
      </c>
      <c r="Q189" s="137">
        <v>0</v>
      </c>
      <c r="R189" s="137">
        <f>Q189*H189</f>
        <v>0</v>
      </c>
      <c r="S189" s="137">
        <v>0.00312</v>
      </c>
      <c r="T189" s="138">
        <f>S189*H189</f>
        <v>1.70352</v>
      </c>
      <c r="AR189" s="139" t="s">
        <v>236</v>
      </c>
      <c r="AT189" s="139" t="s">
        <v>151</v>
      </c>
      <c r="AU189" s="139" t="s">
        <v>89</v>
      </c>
      <c r="AY189" s="13" t="s">
        <v>149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3" t="s">
        <v>87</v>
      </c>
      <c r="BK189" s="140">
        <f>ROUND(I189*H189,2)</f>
        <v>0</v>
      </c>
      <c r="BL189" s="13" t="s">
        <v>236</v>
      </c>
      <c r="BM189" s="139" t="s">
        <v>289</v>
      </c>
    </row>
    <row r="190" spans="2:47" s="1" customFormat="1" ht="11.25">
      <c r="B190" s="28"/>
      <c r="D190" s="141" t="s">
        <v>157</v>
      </c>
      <c r="F190" s="142" t="s">
        <v>290</v>
      </c>
      <c r="I190" s="143"/>
      <c r="L190" s="28"/>
      <c r="M190" s="144"/>
      <c r="T190" s="52"/>
      <c r="AT190" s="13" t="s">
        <v>157</v>
      </c>
      <c r="AU190" s="13" t="s">
        <v>89</v>
      </c>
    </row>
    <row r="191" spans="2:47" s="1" customFormat="1" ht="19.5">
      <c r="B191" s="28"/>
      <c r="D191" s="141" t="s">
        <v>198</v>
      </c>
      <c r="F191" s="147" t="s">
        <v>291</v>
      </c>
      <c r="I191" s="143"/>
      <c r="L191" s="28"/>
      <c r="M191" s="144"/>
      <c r="T191" s="52"/>
      <c r="AT191" s="13" t="s">
        <v>198</v>
      </c>
      <c r="AU191" s="13" t="s">
        <v>89</v>
      </c>
    </row>
    <row r="192" spans="2:65" s="1" customFormat="1" ht="16.5" customHeight="1">
      <c r="B192" s="28"/>
      <c r="C192" s="128" t="s">
        <v>292</v>
      </c>
      <c r="D192" s="146" t="s">
        <v>151</v>
      </c>
      <c r="E192" s="129" t="s">
        <v>293</v>
      </c>
      <c r="F192" s="130" t="s">
        <v>294</v>
      </c>
      <c r="G192" s="131" t="s">
        <v>256</v>
      </c>
      <c r="H192" s="132">
        <v>44.725</v>
      </c>
      <c r="I192" s="133"/>
      <c r="J192" s="134">
        <f>ROUND(I192*H192,2)</f>
        <v>0</v>
      </c>
      <c r="K192" s="130" t="s">
        <v>165</v>
      </c>
      <c r="L192" s="28"/>
      <c r="M192" s="135" t="s">
        <v>1</v>
      </c>
      <c r="N192" s="136" t="s">
        <v>44</v>
      </c>
      <c r="P192" s="137">
        <f>O192*H192</f>
        <v>0</v>
      </c>
      <c r="Q192" s="137">
        <v>0</v>
      </c>
      <c r="R192" s="137">
        <f>Q192*H192</f>
        <v>0</v>
      </c>
      <c r="S192" s="137">
        <v>0.0026</v>
      </c>
      <c r="T192" s="138">
        <f>S192*H192</f>
        <v>0.116285</v>
      </c>
      <c r="AR192" s="139" t="s">
        <v>236</v>
      </c>
      <c r="AT192" s="139" t="s">
        <v>151</v>
      </c>
      <c r="AU192" s="139" t="s">
        <v>89</v>
      </c>
      <c r="AY192" s="13" t="s">
        <v>149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3" t="s">
        <v>87</v>
      </c>
      <c r="BK192" s="140">
        <f>ROUND(I192*H192,2)</f>
        <v>0</v>
      </c>
      <c r="BL192" s="13" t="s">
        <v>236</v>
      </c>
      <c r="BM192" s="139" t="s">
        <v>295</v>
      </c>
    </row>
    <row r="193" spans="2:47" s="1" customFormat="1" ht="11.25">
      <c r="B193" s="28"/>
      <c r="D193" s="141" t="s">
        <v>157</v>
      </c>
      <c r="F193" s="142" t="s">
        <v>296</v>
      </c>
      <c r="I193" s="143"/>
      <c r="L193" s="28"/>
      <c r="M193" s="144"/>
      <c r="T193" s="52"/>
      <c r="AT193" s="13" t="s">
        <v>157</v>
      </c>
      <c r="AU193" s="13" t="s">
        <v>89</v>
      </c>
    </row>
    <row r="194" spans="2:65" s="1" customFormat="1" ht="16.5" customHeight="1">
      <c r="B194" s="28"/>
      <c r="C194" s="128" t="s">
        <v>297</v>
      </c>
      <c r="D194" s="146" t="s">
        <v>151</v>
      </c>
      <c r="E194" s="129" t="s">
        <v>298</v>
      </c>
      <c r="F194" s="130" t="s">
        <v>299</v>
      </c>
      <c r="G194" s="131" t="s">
        <v>256</v>
      </c>
      <c r="H194" s="132">
        <v>15.225</v>
      </c>
      <c r="I194" s="133"/>
      <c r="J194" s="134">
        <f>ROUND(I194*H194,2)</f>
        <v>0</v>
      </c>
      <c r="K194" s="130" t="s">
        <v>165</v>
      </c>
      <c r="L194" s="28"/>
      <c r="M194" s="135" t="s">
        <v>1</v>
      </c>
      <c r="N194" s="136" t="s">
        <v>44</v>
      </c>
      <c r="P194" s="137">
        <f>O194*H194</f>
        <v>0</v>
      </c>
      <c r="Q194" s="137">
        <v>0</v>
      </c>
      <c r="R194" s="137">
        <f>Q194*H194</f>
        <v>0</v>
      </c>
      <c r="S194" s="137">
        <v>0.00394</v>
      </c>
      <c r="T194" s="138">
        <f>S194*H194</f>
        <v>0.0599865</v>
      </c>
      <c r="AR194" s="139" t="s">
        <v>236</v>
      </c>
      <c r="AT194" s="139" t="s">
        <v>151</v>
      </c>
      <c r="AU194" s="139" t="s">
        <v>89</v>
      </c>
      <c r="AY194" s="13" t="s">
        <v>149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3" t="s">
        <v>87</v>
      </c>
      <c r="BK194" s="140">
        <f>ROUND(I194*H194,2)</f>
        <v>0</v>
      </c>
      <c r="BL194" s="13" t="s">
        <v>236</v>
      </c>
      <c r="BM194" s="139" t="s">
        <v>300</v>
      </c>
    </row>
    <row r="195" spans="2:47" s="1" customFormat="1" ht="11.25">
      <c r="B195" s="28"/>
      <c r="D195" s="141" t="s">
        <v>157</v>
      </c>
      <c r="F195" s="142" t="s">
        <v>301</v>
      </c>
      <c r="I195" s="143"/>
      <c r="L195" s="28"/>
      <c r="M195" s="144"/>
      <c r="T195" s="52"/>
      <c r="AT195" s="13" t="s">
        <v>157</v>
      </c>
      <c r="AU195" s="13" t="s">
        <v>89</v>
      </c>
    </row>
    <row r="196" spans="2:63" s="11" customFormat="1" ht="22.9" customHeight="1">
      <c r="B196" s="116"/>
      <c r="D196" s="117" t="s">
        <v>78</v>
      </c>
      <c r="E196" s="126" t="s">
        <v>302</v>
      </c>
      <c r="F196" s="126" t="s">
        <v>303</v>
      </c>
      <c r="I196" s="119"/>
      <c r="J196" s="127">
        <f>BK196</f>
        <v>0</v>
      </c>
      <c r="L196" s="116"/>
      <c r="M196" s="121"/>
      <c r="P196" s="122">
        <f>SUM(P197:P200)</f>
        <v>0</v>
      </c>
      <c r="R196" s="122">
        <f>SUM(R197:R200)</f>
        <v>0</v>
      </c>
      <c r="T196" s="123">
        <f>SUM(T197:T200)</f>
        <v>2.2194</v>
      </c>
      <c r="AR196" s="117" t="s">
        <v>89</v>
      </c>
      <c r="AT196" s="124" t="s">
        <v>78</v>
      </c>
      <c r="AU196" s="124" t="s">
        <v>87</v>
      </c>
      <c r="AY196" s="117" t="s">
        <v>149</v>
      </c>
      <c r="BK196" s="125">
        <f>SUM(BK197:BK200)</f>
        <v>0</v>
      </c>
    </row>
    <row r="197" spans="2:65" s="1" customFormat="1" ht="16.5" customHeight="1">
      <c r="B197" s="28"/>
      <c r="C197" s="128" t="s">
        <v>304</v>
      </c>
      <c r="D197" s="128" t="s">
        <v>151</v>
      </c>
      <c r="E197" s="129" t="s">
        <v>305</v>
      </c>
      <c r="F197" s="130" t="s">
        <v>306</v>
      </c>
      <c r="G197" s="131" t="s">
        <v>164</v>
      </c>
      <c r="H197" s="132">
        <v>27.3</v>
      </c>
      <c r="I197" s="133"/>
      <c r="J197" s="134">
        <f>ROUND(I197*H197,2)</f>
        <v>0</v>
      </c>
      <c r="K197" s="130" t="s">
        <v>165</v>
      </c>
      <c r="L197" s="28"/>
      <c r="M197" s="135" t="s">
        <v>1</v>
      </c>
      <c r="N197" s="136" t="s">
        <v>44</v>
      </c>
      <c r="P197" s="137">
        <f>O197*H197</f>
        <v>0</v>
      </c>
      <c r="Q197" s="137">
        <v>0</v>
      </c>
      <c r="R197" s="137">
        <f>Q197*H197</f>
        <v>0</v>
      </c>
      <c r="S197" s="137">
        <v>0.018</v>
      </c>
      <c r="T197" s="138">
        <f>S197*H197</f>
        <v>0.49139999999999995</v>
      </c>
      <c r="AR197" s="139" t="s">
        <v>236</v>
      </c>
      <c r="AT197" s="139" t="s">
        <v>151</v>
      </c>
      <c r="AU197" s="139" t="s">
        <v>89</v>
      </c>
      <c r="AY197" s="13" t="s">
        <v>149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3" t="s">
        <v>87</v>
      </c>
      <c r="BK197" s="140">
        <f>ROUND(I197*H197,2)</f>
        <v>0</v>
      </c>
      <c r="BL197" s="13" t="s">
        <v>236</v>
      </c>
      <c r="BM197" s="139" t="s">
        <v>307</v>
      </c>
    </row>
    <row r="198" spans="2:47" s="1" customFormat="1" ht="11.25">
      <c r="B198" s="28"/>
      <c r="D198" s="141" t="s">
        <v>157</v>
      </c>
      <c r="F198" s="142" t="s">
        <v>308</v>
      </c>
      <c r="I198" s="143"/>
      <c r="L198" s="28"/>
      <c r="M198" s="144"/>
      <c r="T198" s="52"/>
      <c r="AT198" s="13" t="s">
        <v>157</v>
      </c>
      <c r="AU198" s="13" t="s">
        <v>89</v>
      </c>
    </row>
    <row r="199" spans="2:65" s="1" customFormat="1" ht="21.75" customHeight="1">
      <c r="B199" s="28"/>
      <c r="C199" s="128" t="s">
        <v>309</v>
      </c>
      <c r="D199" s="128" t="s">
        <v>151</v>
      </c>
      <c r="E199" s="129" t="s">
        <v>310</v>
      </c>
      <c r="F199" s="130" t="s">
        <v>311</v>
      </c>
      <c r="G199" s="131" t="s">
        <v>271</v>
      </c>
      <c r="H199" s="132">
        <v>4</v>
      </c>
      <c r="I199" s="133"/>
      <c r="J199" s="134">
        <f>ROUND(I199*H199,2)</f>
        <v>0</v>
      </c>
      <c r="K199" s="130" t="s">
        <v>165</v>
      </c>
      <c r="L199" s="28"/>
      <c r="M199" s="135" t="s">
        <v>1</v>
      </c>
      <c r="N199" s="136" t="s">
        <v>44</v>
      </c>
      <c r="P199" s="137">
        <f>O199*H199</f>
        <v>0</v>
      </c>
      <c r="Q199" s="137">
        <v>0</v>
      </c>
      <c r="R199" s="137">
        <f>Q199*H199</f>
        <v>0</v>
      </c>
      <c r="S199" s="137">
        <v>0.432</v>
      </c>
      <c r="T199" s="138">
        <f>S199*H199</f>
        <v>1.728</v>
      </c>
      <c r="AR199" s="139" t="s">
        <v>236</v>
      </c>
      <c r="AT199" s="139" t="s">
        <v>151</v>
      </c>
      <c r="AU199" s="139" t="s">
        <v>89</v>
      </c>
      <c r="AY199" s="13" t="s">
        <v>149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3" t="s">
        <v>87</v>
      </c>
      <c r="BK199" s="140">
        <f>ROUND(I199*H199,2)</f>
        <v>0</v>
      </c>
      <c r="BL199" s="13" t="s">
        <v>236</v>
      </c>
      <c r="BM199" s="139" t="s">
        <v>312</v>
      </c>
    </row>
    <row r="200" spans="2:47" s="1" customFormat="1" ht="19.5">
      <c r="B200" s="28"/>
      <c r="D200" s="141" t="s">
        <v>157</v>
      </c>
      <c r="F200" s="142" t="s">
        <v>313</v>
      </c>
      <c r="I200" s="143"/>
      <c r="L200" s="28"/>
      <c r="M200" s="149"/>
      <c r="N200" s="150"/>
      <c r="O200" s="150"/>
      <c r="P200" s="150"/>
      <c r="Q200" s="150"/>
      <c r="R200" s="150"/>
      <c r="S200" s="150"/>
      <c r="T200" s="151"/>
      <c r="AT200" s="13" t="s">
        <v>157</v>
      </c>
      <c r="AU200" s="13" t="s">
        <v>89</v>
      </c>
    </row>
    <row r="201" spans="2:12" s="1" customFormat="1" ht="6.95" customHeight="1">
      <c r="B201" s="40"/>
      <c r="C201" s="41"/>
      <c r="D201" s="41"/>
      <c r="E201" s="41"/>
      <c r="F201" s="41"/>
      <c r="G201" s="41"/>
      <c r="H201" s="41"/>
      <c r="I201" s="41"/>
      <c r="J201" s="41"/>
      <c r="K201" s="41"/>
      <c r="L201" s="28"/>
    </row>
  </sheetData>
  <sheetProtection formatColumns="0" formatRows="0" autoFilter="0"/>
  <autoFilter ref="C127:K20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669"/>
  <sheetViews>
    <sheetView showGridLines="0" workbookViewId="0" topLeftCell="A128">
      <selection activeCell="K263" sqref="K26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314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ROUND(J144,2)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ROUND((SUM(BE144:BE668)),2)</f>
        <v>0</v>
      </c>
      <c r="I33" s="88">
        <v>0.21</v>
      </c>
      <c r="J33" s="87">
        <f>ROUND(((SUM(BE144:BE668))*I33),2)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ROUND((SUM(BF144:BF668)),2)</f>
        <v>0</v>
      </c>
      <c r="I34" s="88">
        <v>0.15</v>
      </c>
      <c r="J34" s="87">
        <f>ROUND(((SUM(BF144:BF668))*I34),2)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ROUND((SUM(BG144:BG668)),2)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ROUND((SUM(BH144:BH668)),2)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ROUND((SUM(BI144:BI668)),2)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02 - Stavební úpravy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J144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122</v>
      </c>
      <c r="E97" s="102"/>
      <c r="F97" s="102"/>
      <c r="G97" s="102"/>
      <c r="H97" s="102"/>
      <c r="I97" s="102"/>
      <c r="J97" s="103">
        <f>J145</f>
        <v>0</v>
      </c>
      <c r="L97" s="100"/>
    </row>
    <row r="98" spans="2:12" s="9" customFormat="1" ht="19.9" customHeight="1">
      <c r="B98" s="104"/>
      <c r="D98" s="105" t="s">
        <v>123</v>
      </c>
      <c r="E98" s="106"/>
      <c r="F98" s="106"/>
      <c r="G98" s="106"/>
      <c r="H98" s="106"/>
      <c r="I98" s="106"/>
      <c r="J98" s="107">
        <f>J146</f>
        <v>0</v>
      </c>
      <c r="L98" s="104"/>
    </row>
    <row r="99" spans="2:12" s="9" customFormat="1" ht="19.9" customHeight="1">
      <c r="B99" s="104"/>
      <c r="D99" s="105" t="s">
        <v>315</v>
      </c>
      <c r="E99" s="106"/>
      <c r="F99" s="106"/>
      <c r="G99" s="106"/>
      <c r="H99" s="106"/>
      <c r="I99" s="106"/>
      <c r="J99" s="107">
        <f>J164</f>
        <v>0</v>
      </c>
      <c r="L99" s="104"/>
    </row>
    <row r="100" spans="2:12" s="9" customFormat="1" ht="19.9" customHeight="1">
      <c r="B100" s="104"/>
      <c r="D100" s="105" t="s">
        <v>316</v>
      </c>
      <c r="E100" s="106"/>
      <c r="F100" s="106"/>
      <c r="G100" s="106"/>
      <c r="H100" s="106"/>
      <c r="I100" s="106"/>
      <c r="J100" s="107">
        <f>J182</f>
        <v>0</v>
      </c>
      <c r="L100" s="104"/>
    </row>
    <row r="101" spans="2:12" s="9" customFormat="1" ht="19.9" customHeight="1">
      <c r="B101" s="104"/>
      <c r="D101" s="105" t="s">
        <v>317</v>
      </c>
      <c r="E101" s="106"/>
      <c r="F101" s="106"/>
      <c r="G101" s="106"/>
      <c r="H101" s="106"/>
      <c r="I101" s="106"/>
      <c r="J101" s="107">
        <f>J218</f>
        <v>0</v>
      </c>
      <c r="L101" s="104"/>
    </row>
    <row r="102" spans="2:12" s="9" customFormat="1" ht="19.9" customHeight="1">
      <c r="B102" s="104"/>
      <c r="D102" s="105" t="s">
        <v>318</v>
      </c>
      <c r="E102" s="106"/>
      <c r="F102" s="106"/>
      <c r="G102" s="106"/>
      <c r="H102" s="106"/>
      <c r="I102" s="106"/>
      <c r="J102" s="107">
        <f>J227</f>
        <v>0</v>
      </c>
      <c r="L102" s="104"/>
    </row>
    <row r="103" spans="2:12" s="9" customFormat="1" ht="19.9" customHeight="1">
      <c r="B103" s="104"/>
      <c r="D103" s="105" t="s">
        <v>124</v>
      </c>
      <c r="E103" s="106"/>
      <c r="F103" s="106"/>
      <c r="G103" s="106"/>
      <c r="H103" s="106"/>
      <c r="I103" s="106"/>
      <c r="J103" s="107">
        <f>J287</f>
        <v>0</v>
      </c>
      <c r="L103" s="104"/>
    </row>
    <row r="104" spans="2:12" s="9" customFormat="1" ht="19.9" customHeight="1">
      <c r="B104" s="104"/>
      <c r="D104" s="105" t="s">
        <v>319</v>
      </c>
      <c r="E104" s="106"/>
      <c r="F104" s="106"/>
      <c r="G104" s="106"/>
      <c r="H104" s="106"/>
      <c r="I104" s="106"/>
      <c r="J104" s="107">
        <f>J310</f>
        <v>0</v>
      </c>
      <c r="L104" s="104"/>
    </row>
    <row r="105" spans="2:12" s="8" customFormat="1" ht="24.95" customHeight="1">
      <c r="B105" s="100"/>
      <c r="D105" s="101" t="s">
        <v>126</v>
      </c>
      <c r="E105" s="102"/>
      <c r="F105" s="102"/>
      <c r="G105" s="102"/>
      <c r="H105" s="102"/>
      <c r="I105" s="102"/>
      <c r="J105" s="103">
        <f>J313</f>
        <v>0</v>
      </c>
      <c r="L105" s="100"/>
    </row>
    <row r="106" spans="2:12" s="9" customFormat="1" ht="19.9" customHeight="1">
      <c r="B106" s="104"/>
      <c r="D106" s="105" t="s">
        <v>127</v>
      </c>
      <c r="E106" s="106"/>
      <c r="F106" s="106"/>
      <c r="G106" s="106"/>
      <c r="H106" s="106"/>
      <c r="I106" s="106"/>
      <c r="J106" s="107">
        <f>J314</f>
        <v>0</v>
      </c>
      <c r="L106" s="104"/>
    </row>
    <row r="107" spans="2:12" s="9" customFormat="1" ht="19.9" customHeight="1">
      <c r="B107" s="104"/>
      <c r="D107" s="105" t="s">
        <v>320</v>
      </c>
      <c r="E107" s="106"/>
      <c r="F107" s="106"/>
      <c r="G107" s="106"/>
      <c r="H107" s="106"/>
      <c r="I107" s="106"/>
      <c r="J107" s="107">
        <f>J345</f>
        <v>0</v>
      </c>
      <c r="L107" s="104"/>
    </row>
    <row r="108" spans="2:12" s="9" customFormat="1" ht="19.9" customHeight="1">
      <c r="B108" s="104"/>
      <c r="D108" s="105" t="s">
        <v>321</v>
      </c>
      <c r="E108" s="106"/>
      <c r="F108" s="106"/>
      <c r="G108" s="106"/>
      <c r="H108" s="106"/>
      <c r="I108" s="106"/>
      <c r="J108" s="107">
        <f>J356</f>
        <v>0</v>
      </c>
      <c r="L108" s="104"/>
    </row>
    <row r="109" spans="2:12" s="9" customFormat="1" ht="19.9" customHeight="1">
      <c r="B109" s="104"/>
      <c r="D109" s="105" t="s">
        <v>322</v>
      </c>
      <c r="E109" s="106"/>
      <c r="F109" s="106"/>
      <c r="G109" s="106"/>
      <c r="H109" s="106"/>
      <c r="I109" s="106"/>
      <c r="J109" s="107">
        <f>J383</f>
        <v>0</v>
      </c>
      <c r="L109" s="104"/>
    </row>
    <row r="110" spans="2:12" s="9" customFormat="1" ht="19.9" customHeight="1">
      <c r="B110" s="104"/>
      <c r="D110" s="105" t="s">
        <v>323</v>
      </c>
      <c r="E110" s="106"/>
      <c r="F110" s="106"/>
      <c r="G110" s="106"/>
      <c r="H110" s="106"/>
      <c r="I110" s="106"/>
      <c r="J110" s="107">
        <f>J386</f>
        <v>0</v>
      </c>
      <c r="L110" s="104"/>
    </row>
    <row r="111" spans="2:12" s="9" customFormat="1" ht="19.9" customHeight="1">
      <c r="B111" s="104"/>
      <c r="D111" s="105" t="s">
        <v>324</v>
      </c>
      <c r="E111" s="106"/>
      <c r="F111" s="106"/>
      <c r="G111" s="106"/>
      <c r="H111" s="106"/>
      <c r="I111" s="106"/>
      <c r="J111" s="107">
        <f>J389</f>
        <v>0</v>
      </c>
      <c r="L111" s="104"/>
    </row>
    <row r="112" spans="2:12" s="9" customFormat="1" ht="19.9" customHeight="1">
      <c r="B112" s="104"/>
      <c r="D112" s="105" t="s">
        <v>130</v>
      </c>
      <c r="E112" s="106"/>
      <c r="F112" s="106"/>
      <c r="G112" s="106"/>
      <c r="H112" s="106"/>
      <c r="I112" s="106"/>
      <c r="J112" s="107">
        <f>J393</f>
        <v>0</v>
      </c>
      <c r="L112" s="104"/>
    </row>
    <row r="113" spans="2:12" s="9" customFormat="1" ht="19.9" customHeight="1">
      <c r="B113" s="104"/>
      <c r="D113" s="105" t="s">
        <v>325</v>
      </c>
      <c r="E113" s="106"/>
      <c r="F113" s="106"/>
      <c r="G113" s="106"/>
      <c r="H113" s="106"/>
      <c r="I113" s="106"/>
      <c r="J113" s="107">
        <f>J404</f>
        <v>0</v>
      </c>
      <c r="L113" s="104"/>
    </row>
    <row r="114" spans="2:12" s="9" customFormat="1" ht="19.9" customHeight="1">
      <c r="B114" s="104"/>
      <c r="D114" s="105" t="s">
        <v>131</v>
      </c>
      <c r="E114" s="106"/>
      <c r="F114" s="106"/>
      <c r="G114" s="106"/>
      <c r="H114" s="106"/>
      <c r="I114" s="106"/>
      <c r="J114" s="107">
        <f>J411</f>
        <v>0</v>
      </c>
      <c r="L114" s="104"/>
    </row>
    <row r="115" spans="2:12" s="9" customFormat="1" ht="19.9" customHeight="1">
      <c r="B115" s="104"/>
      <c r="D115" s="105" t="s">
        <v>132</v>
      </c>
      <c r="E115" s="106"/>
      <c r="F115" s="106"/>
      <c r="G115" s="106"/>
      <c r="H115" s="106"/>
      <c r="I115" s="106"/>
      <c r="J115" s="107">
        <f>J435</f>
        <v>0</v>
      </c>
      <c r="L115" s="104"/>
    </row>
    <row r="116" spans="2:12" s="9" customFormat="1" ht="19.9" customHeight="1">
      <c r="B116" s="104"/>
      <c r="D116" s="105" t="s">
        <v>326</v>
      </c>
      <c r="E116" s="106"/>
      <c r="F116" s="106"/>
      <c r="G116" s="106"/>
      <c r="H116" s="106"/>
      <c r="I116" s="106"/>
      <c r="J116" s="107">
        <f>J447</f>
        <v>0</v>
      </c>
      <c r="L116" s="104"/>
    </row>
    <row r="117" spans="2:12" s="9" customFormat="1" ht="19.9" customHeight="1">
      <c r="B117" s="104"/>
      <c r="D117" s="105" t="s">
        <v>327</v>
      </c>
      <c r="E117" s="106"/>
      <c r="F117" s="106"/>
      <c r="G117" s="106"/>
      <c r="H117" s="106"/>
      <c r="I117" s="106"/>
      <c r="J117" s="107">
        <f>J466</f>
        <v>0</v>
      </c>
      <c r="L117" s="104"/>
    </row>
    <row r="118" spans="2:12" s="9" customFormat="1" ht="19.9" customHeight="1">
      <c r="B118" s="104"/>
      <c r="D118" s="105" t="s">
        <v>133</v>
      </c>
      <c r="E118" s="106"/>
      <c r="F118" s="106"/>
      <c r="G118" s="106"/>
      <c r="H118" s="106"/>
      <c r="I118" s="106"/>
      <c r="J118" s="107">
        <f>J515</f>
        <v>0</v>
      </c>
      <c r="L118" s="104"/>
    </row>
    <row r="119" spans="2:12" s="9" customFormat="1" ht="19.9" customHeight="1">
      <c r="B119" s="104"/>
      <c r="D119" s="105" t="s">
        <v>328</v>
      </c>
      <c r="E119" s="106"/>
      <c r="F119" s="106"/>
      <c r="G119" s="106"/>
      <c r="H119" s="106"/>
      <c r="I119" s="106"/>
      <c r="J119" s="107">
        <f>J607</f>
        <v>0</v>
      </c>
      <c r="L119" s="104"/>
    </row>
    <row r="120" spans="2:12" s="9" customFormat="1" ht="19.9" customHeight="1">
      <c r="B120" s="104"/>
      <c r="D120" s="105" t="s">
        <v>329</v>
      </c>
      <c r="E120" s="106"/>
      <c r="F120" s="106"/>
      <c r="G120" s="106"/>
      <c r="H120" s="106"/>
      <c r="I120" s="106"/>
      <c r="J120" s="107">
        <f>J629</f>
        <v>0</v>
      </c>
      <c r="L120" s="104"/>
    </row>
    <row r="121" spans="2:12" s="9" customFormat="1" ht="19.9" customHeight="1">
      <c r="B121" s="104"/>
      <c r="D121" s="105" t="s">
        <v>330</v>
      </c>
      <c r="E121" s="106"/>
      <c r="F121" s="106"/>
      <c r="G121" s="106"/>
      <c r="H121" s="106"/>
      <c r="I121" s="106"/>
      <c r="J121" s="107">
        <f>J638</f>
        <v>0</v>
      </c>
      <c r="L121" s="104"/>
    </row>
    <row r="122" spans="2:12" s="9" customFormat="1" ht="19.9" customHeight="1">
      <c r="B122" s="104"/>
      <c r="D122" s="105" t="s">
        <v>331</v>
      </c>
      <c r="E122" s="106"/>
      <c r="F122" s="106"/>
      <c r="G122" s="106"/>
      <c r="H122" s="106"/>
      <c r="I122" s="106"/>
      <c r="J122" s="107">
        <f>J647</f>
        <v>0</v>
      </c>
      <c r="L122" s="104"/>
    </row>
    <row r="123" spans="2:12" s="9" customFormat="1" ht="19.9" customHeight="1">
      <c r="B123" s="104"/>
      <c r="D123" s="105" t="s">
        <v>332</v>
      </c>
      <c r="E123" s="106"/>
      <c r="F123" s="106"/>
      <c r="G123" s="106"/>
      <c r="H123" s="106"/>
      <c r="I123" s="106"/>
      <c r="J123" s="107">
        <f>J652</f>
        <v>0</v>
      </c>
      <c r="L123" s="104"/>
    </row>
    <row r="124" spans="2:12" s="9" customFormat="1" ht="19.9" customHeight="1">
      <c r="B124" s="104"/>
      <c r="D124" s="105" t="s">
        <v>333</v>
      </c>
      <c r="E124" s="106"/>
      <c r="F124" s="106"/>
      <c r="G124" s="106"/>
      <c r="H124" s="106"/>
      <c r="I124" s="106"/>
      <c r="J124" s="107">
        <f>J662</f>
        <v>0</v>
      </c>
      <c r="L124" s="104"/>
    </row>
    <row r="125" spans="2:12" s="1" customFormat="1" ht="21.75" customHeight="1">
      <c r="B125" s="28"/>
      <c r="L125" s="28"/>
    </row>
    <row r="126" spans="2:12" s="1" customFormat="1" ht="6.95" customHeight="1"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28"/>
    </row>
    <row r="130" spans="2:12" s="1" customFormat="1" ht="6.95" customHeight="1"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28"/>
    </row>
    <row r="131" spans="2:12" s="1" customFormat="1" ht="24.95" customHeight="1">
      <c r="B131" s="28"/>
      <c r="C131" s="17" t="s">
        <v>134</v>
      </c>
      <c r="L131" s="28"/>
    </row>
    <row r="132" spans="2:12" s="1" customFormat="1" ht="6.95" customHeight="1">
      <c r="B132" s="28"/>
      <c r="L132" s="28"/>
    </row>
    <row r="133" spans="2:12" s="1" customFormat="1" ht="12" customHeight="1">
      <c r="B133" s="28"/>
      <c r="C133" s="23" t="s">
        <v>16</v>
      </c>
      <c r="L133" s="28"/>
    </row>
    <row r="134" spans="2:12" s="1" customFormat="1" ht="16.5" customHeight="1">
      <c r="B134" s="28"/>
      <c r="E134" s="208" t="str">
        <f>E7</f>
        <v>CNC centrum a Svářečská škola v SOU Nové Strašecí</v>
      </c>
      <c r="F134" s="209"/>
      <c r="G134" s="209"/>
      <c r="H134" s="209"/>
      <c r="L134" s="28"/>
    </row>
    <row r="135" spans="2:12" s="1" customFormat="1" ht="12" customHeight="1">
      <c r="B135" s="28"/>
      <c r="C135" s="23" t="s">
        <v>115</v>
      </c>
      <c r="L135" s="28"/>
    </row>
    <row r="136" spans="2:12" s="1" customFormat="1" ht="16.5" customHeight="1">
      <c r="B136" s="28"/>
      <c r="E136" s="170" t="str">
        <f>E9</f>
        <v>02 - Stavební úpravy</v>
      </c>
      <c r="F136" s="210"/>
      <c r="G136" s="210"/>
      <c r="H136" s="210"/>
      <c r="L136" s="28"/>
    </row>
    <row r="137" spans="2:12" s="1" customFormat="1" ht="6.95" customHeight="1">
      <c r="B137" s="28"/>
      <c r="L137" s="28"/>
    </row>
    <row r="138" spans="2:12" s="1" customFormat="1" ht="12" customHeight="1">
      <c r="B138" s="28"/>
      <c r="C138" s="23" t="s">
        <v>20</v>
      </c>
      <c r="F138" s="21" t="str">
        <f>F12</f>
        <v>Sportovní 1135</v>
      </c>
      <c r="I138" s="23" t="s">
        <v>22</v>
      </c>
      <c r="J138" s="48" t="str">
        <f>IF(J12="","",J12)</f>
        <v>2. 3. 2022</v>
      </c>
      <c r="L138" s="28"/>
    </row>
    <row r="139" spans="2:12" s="1" customFormat="1" ht="6.95" customHeight="1">
      <c r="B139" s="28"/>
      <c r="L139" s="28"/>
    </row>
    <row r="140" spans="2:12" s="1" customFormat="1" ht="54.4" customHeight="1">
      <c r="B140" s="28"/>
      <c r="C140" s="23" t="s">
        <v>24</v>
      </c>
      <c r="F140" s="21" t="str">
        <f>E15</f>
        <v>SOU,  Sportovní 1135, 27180 Nové Strašecí</v>
      </c>
      <c r="I140" s="23" t="s">
        <v>30</v>
      </c>
      <c r="J140" s="26" t="str">
        <f>E21</f>
        <v>Studio PHX s.r.o.Ondříčkova 384/33, Praha 3 Žižkov</v>
      </c>
      <c r="L140" s="28"/>
    </row>
    <row r="141" spans="2:12" s="1" customFormat="1" ht="15.2" customHeight="1">
      <c r="B141" s="28"/>
      <c r="C141" s="23" t="s">
        <v>28</v>
      </c>
      <c r="F141" s="21" t="str">
        <f>IF(E18="","",E18)</f>
        <v>Vyplň údaj</v>
      </c>
      <c r="I141" s="23" t="s">
        <v>34</v>
      </c>
      <c r="J141" s="26" t="str">
        <f>E24</f>
        <v>Ing. Jan Brožek</v>
      </c>
      <c r="L141" s="28"/>
    </row>
    <row r="142" spans="2:12" s="1" customFormat="1" ht="10.35" customHeight="1">
      <c r="B142" s="28"/>
      <c r="L142" s="28"/>
    </row>
    <row r="143" spans="2:20" s="10" customFormat="1" ht="29.25" customHeight="1">
      <c r="B143" s="108"/>
      <c r="C143" s="109" t="s">
        <v>135</v>
      </c>
      <c r="D143" s="110" t="s">
        <v>64</v>
      </c>
      <c r="E143" s="110" t="s">
        <v>60</v>
      </c>
      <c r="F143" s="110" t="s">
        <v>61</v>
      </c>
      <c r="G143" s="110" t="s">
        <v>136</v>
      </c>
      <c r="H143" s="110" t="s">
        <v>137</v>
      </c>
      <c r="I143" s="110" t="s">
        <v>138</v>
      </c>
      <c r="J143" s="110" t="s">
        <v>119</v>
      </c>
      <c r="K143" s="111" t="s">
        <v>139</v>
      </c>
      <c r="L143" s="108"/>
      <c r="M143" s="55" t="s">
        <v>1</v>
      </c>
      <c r="N143" s="56" t="s">
        <v>43</v>
      </c>
      <c r="O143" s="56" t="s">
        <v>140</v>
      </c>
      <c r="P143" s="56" t="s">
        <v>141</v>
      </c>
      <c r="Q143" s="56" t="s">
        <v>142</v>
      </c>
      <c r="R143" s="56" t="s">
        <v>143</v>
      </c>
      <c r="S143" s="56" t="s">
        <v>144</v>
      </c>
      <c r="T143" s="57" t="s">
        <v>145</v>
      </c>
    </row>
    <row r="144" spans="2:63" s="1" customFormat="1" ht="22.9" customHeight="1">
      <c r="B144" s="28"/>
      <c r="C144" s="60" t="s">
        <v>146</v>
      </c>
      <c r="J144" s="112">
        <f>BK144</f>
        <v>0</v>
      </c>
      <c r="L144" s="28"/>
      <c r="M144" s="58"/>
      <c r="N144" s="49"/>
      <c r="O144" s="49"/>
      <c r="P144" s="113">
        <f>P145+P313</f>
        <v>0</v>
      </c>
      <c r="Q144" s="49"/>
      <c r="R144" s="113">
        <f>R145+R313</f>
        <v>549.1705246525718</v>
      </c>
      <c r="S144" s="49"/>
      <c r="T144" s="114">
        <f>T145+T313</f>
        <v>2.252421</v>
      </c>
      <c r="AT144" s="13" t="s">
        <v>78</v>
      </c>
      <c r="AU144" s="13" t="s">
        <v>121</v>
      </c>
      <c r="BK144" s="115">
        <f>BK145+BK313</f>
        <v>0</v>
      </c>
    </row>
    <row r="145" spans="2:63" s="11" customFormat="1" ht="25.9" customHeight="1">
      <c r="B145" s="116"/>
      <c r="D145" s="117" t="s">
        <v>78</v>
      </c>
      <c r="E145" s="118" t="s">
        <v>147</v>
      </c>
      <c r="F145" s="118" t="s">
        <v>148</v>
      </c>
      <c r="I145" s="119"/>
      <c r="J145" s="120">
        <f>BK145</f>
        <v>0</v>
      </c>
      <c r="L145" s="116"/>
      <c r="M145" s="121"/>
      <c r="P145" s="122">
        <f>P146+P164+P182+P218+P227+P287+P310</f>
        <v>0</v>
      </c>
      <c r="R145" s="122">
        <f>R146+R164+R182+R218+R227+R287+R310</f>
        <v>515.9158728725718</v>
      </c>
      <c r="T145" s="123">
        <f>T146+T164+T182+T218+T227+T287+T310</f>
        <v>1.8816709999999999</v>
      </c>
      <c r="AR145" s="117" t="s">
        <v>87</v>
      </c>
      <c r="AT145" s="124" t="s">
        <v>78</v>
      </c>
      <c r="AU145" s="124" t="s">
        <v>79</v>
      </c>
      <c r="AY145" s="117" t="s">
        <v>149</v>
      </c>
      <c r="BK145" s="125">
        <f>BK146+BK164+BK182+BK218+BK227+BK287+BK310</f>
        <v>0</v>
      </c>
    </row>
    <row r="146" spans="2:63" s="11" customFormat="1" ht="22.9" customHeight="1">
      <c r="B146" s="116"/>
      <c r="D146" s="117" t="s">
        <v>78</v>
      </c>
      <c r="E146" s="126" t="s">
        <v>87</v>
      </c>
      <c r="F146" s="126" t="s">
        <v>150</v>
      </c>
      <c r="I146" s="119"/>
      <c r="J146" s="127">
        <f>BK146</f>
        <v>0</v>
      </c>
      <c r="L146" s="116"/>
      <c r="M146" s="121"/>
      <c r="P146" s="122">
        <f>SUM(P147:P163)</f>
        <v>0</v>
      </c>
      <c r="R146" s="122">
        <f>SUM(R147:R163)</f>
        <v>0</v>
      </c>
      <c r="T146" s="123">
        <f>SUM(T147:T163)</f>
        <v>0</v>
      </c>
      <c r="AR146" s="117" t="s">
        <v>87</v>
      </c>
      <c r="AT146" s="124" t="s">
        <v>78</v>
      </c>
      <c r="AU146" s="124" t="s">
        <v>87</v>
      </c>
      <c r="AY146" s="117" t="s">
        <v>149</v>
      </c>
      <c r="BK146" s="125">
        <f>SUM(BK147:BK163)</f>
        <v>0</v>
      </c>
    </row>
    <row r="147" spans="2:65" s="1" customFormat="1" ht="37.9" customHeight="1">
      <c r="B147" s="28"/>
      <c r="C147" s="128" t="s">
        <v>87</v>
      </c>
      <c r="D147" s="128" t="s">
        <v>151</v>
      </c>
      <c r="E147" s="129" t="s">
        <v>334</v>
      </c>
      <c r="F147" s="130" t="s">
        <v>335</v>
      </c>
      <c r="G147" s="131" t="s">
        <v>154</v>
      </c>
      <c r="H147" s="132">
        <v>64.244</v>
      </c>
      <c r="I147" s="133"/>
      <c r="J147" s="134">
        <f>ROUND(I147*H147,2)</f>
        <v>0</v>
      </c>
      <c r="K147" s="130" t="s">
        <v>165</v>
      </c>
      <c r="L147" s="28"/>
      <c r="M147" s="135" t="s">
        <v>1</v>
      </c>
      <c r="N147" s="136" t="s">
        <v>44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155</v>
      </c>
      <c r="AT147" s="139" t="s">
        <v>151</v>
      </c>
      <c r="AU147" s="139" t="s">
        <v>89</v>
      </c>
      <c r="AY147" s="13" t="s">
        <v>149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3" t="s">
        <v>87</v>
      </c>
      <c r="BK147" s="140">
        <f>ROUND(I147*H147,2)</f>
        <v>0</v>
      </c>
      <c r="BL147" s="13" t="s">
        <v>155</v>
      </c>
      <c r="BM147" s="139" t="s">
        <v>336</v>
      </c>
    </row>
    <row r="148" spans="2:47" s="1" customFormat="1" ht="19.5">
      <c r="B148" s="28"/>
      <c r="D148" s="141" t="s">
        <v>157</v>
      </c>
      <c r="F148" s="142" t="s">
        <v>337</v>
      </c>
      <c r="I148" s="143"/>
      <c r="L148" s="28"/>
      <c r="M148" s="144"/>
      <c r="T148" s="52"/>
      <c r="AT148" s="13" t="s">
        <v>157</v>
      </c>
      <c r="AU148" s="13" t="s">
        <v>89</v>
      </c>
    </row>
    <row r="149" spans="2:47" s="1" customFormat="1" ht="19.5">
      <c r="B149" s="28"/>
      <c r="D149" s="141" t="s">
        <v>198</v>
      </c>
      <c r="F149" s="147" t="s">
        <v>338</v>
      </c>
      <c r="I149" s="143"/>
      <c r="L149" s="28"/>
      <c r="M149" s="144"/>
      <c r="T149" s="52"/>
      <c r="AT149" s="13" t="s">
        <v>198</v>
      </c>
      <c r="AU149" s="13" t="s">
        <v>89</v>
      </c>
    </row>
    <row r="150" spans="2:65" s="1" customFormat="1" ht="33" customHeight="1">
      <c r="B150" s="28"/>
      <c r="C150" s="128" t="s">
        <v>89</v>
      </c>
      <c r="D150" s="128" t="s">
        <v>151</v>
      </c>
      <c r="E150" s="129" t="s">
        <v>339</v>
      </c>
      <c r="F150" s="130" t="s">
        <v>340</v>
      </c>
      <c r="G150" s="131" t="s">
        <v>154</v>
      </c>
      <c r="H150" s="132">
        <v>116.23</v>
      </c>
      <c r="I150" s="133"/>
      <c r="J150" s="134">
        <f>ROUND(I150*H150,2)</f>
        <v>0</v>
      </c>
      <c r="K150" s="130" t="s">
        <v>165</v>
      </c>
      <c r="L150" s="28"/>
      <c r="M150" s="135" t="s">
        <v>1</v>
      </c>
      <c r="N150" s="136" t="s">
        <v>44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155</v>
      </c>
      <c r="AT150" s="139" t="s">
        <v>151</v>
      </c>
      <c r="AU150" s="139" t="s">
        <v>89</v>
      </c>
      <c r="AY150" s="13" t="s">
        <v>149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3" t="s">
        <v>87</v>
      </c>
      <c r="BK150" s="140">
        <f>ROUND(I150*H150,2)</f>
        <v>0</v>
      </c>
      <c r="BL150" s="13" t="s">
        <v>155</v>
      </c>
      <c r="BM150" s="139" t="s">
        <v>341</v>
      </c>
    </row>
    <row r="151" spans="2:47" s="1" customFormat="1" ht="29.25">
      <c r="B151" s="28"/>
      <c r="D151" s="141" t="s">
        <v>157</v>
      </c>
      <c r="F151" s="142" t="s">
        <v>342</v>
      </c>
      <c r="I151" s="143"/>
      <c r="L151" s="28"/>
      <c r="M151" s="144"/>
      <c r="T151" s="52"/>
      <c r="AT151" s="13" t="s">
        <v>157</v>
      </c>
      <c r="AU151" s="13" t="s">
        <v>89</v>
      </c>
    </row>
    <row r="152" spans="2:65" s="1" customFormat="1" ht="33" customHeight="1">
      <c r="B152" s="28"/>
      <c r="C152" s="128" t="s">
        <v>343</v>
      </c>
      <c r="D152" s="128" t="s">
        <v>151</v>
      </c>
      <c r="E152" s="129" t="s">
        <v>344</v>
      </c>
      <c r="F152" s="130" t="s">
        <v>345</v>
      </c>
      <c r="G152" s="131" t="s">
        <v>154</v>
      </c>
      <c r="H152" s="132">
        <v>117.751</v>
      </c>
      <c r="I152" s="133"/>
      <c r="J152" s="134">
        <f>ROUND(I152*H152,2)</f>
        <v>0</v>
      </c>
      <c r="K152" s="130" t="s">
        <v>165</v>
      </c>
      <c r="L152" s="28"/>
      <c r="M152" s="135" t="s">
        <v>1</v>
      </c>
      <c r="N152" s="136" t="s">
        <v>44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155</v>
      </c>
      <c r="AT152" s="139" t="s">
        <v>151</v>
      </c>
      <c r="AU152" s="139" t="s">
        <v>89</v>
      </c>
      <c r="AY152" s="13" t="s">
        <v>149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3" t="s">
        <v>87</v>
      </c>
      <c r="BK152" s="140">
        <f>ROUND(I152*H152,2)</f>
        <v>0</v>
      </c>
      <c r="BL152" s="13" t="s">
        <v>155</v>
      </c>
      <c r="BM152" s="139" t="s">
        <v>346</v>
      </c>
    </row>
    <row r="153" spans="2:47" s="1" customFormat="1" ht="39">
      <c r="B153" s="28"/>
      <c r="D153" s="141" t="s">
        <v>157</v>
      </c>
      <c r="F153" s="142" t="s">
        <v>347</v>
      </c>
      <c r="I153" s="143"/>
      <c r="L153" s="28"/>
      <c r="M153" s="144"/>
      <c r="T153" s="52"/>
      <c r="AT153" s="13" t="s">
        <v>157</v>
      </c>
      <c r="AU153" s="13" t="s">
        <v>89</v>
      </c>
    </row>
    <row r="154" spans="2:65" s="1" customFormat="1" ht="24.2" customHeight="1">
      <c r="B154" s="28"/>
      <c r="C154" s="128" t="s">
        <v>155</v>
      </c>
      <c r="D154" s="128" t="s">
        <v>151</v>
      </c>
      <c r="E154" s="129" t="s">
        <v>348</v>
      </c>
      <c r="F154" s="130" t="s">
        <v>349</v>
      </c>
      <c r="G154" s="131" t="s">
        <v>224</v>
      </c>
      <c r="H154" s="132">
        <v>211.952</v>
      </c>
      <c r="I154" s="133"/>
      <c r="J154" s="134">
        <f>ROUND(I154*H154,2)</f>
        <v>0</v>
      </c>
      <c r="K154" s="130" t="s">
        <v>165</v>
      </c>
      <c r="L154" s="28"/>
      <c r="M154" s="135" t="s">
        <v>1</v>
      </c>
      <c r="N154" s="136" t="s">
        <v>44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155</v>
      </c>
      <c r="AT154" s="139" t="s">
        <v>151</v>
      </c>
      <c r="AU154" s="139" t="s">
        <v>89</v>
      </c>
      <c r="AY154" s="13" t="s">
        <v>149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3" t="s">
        <v>87</v>
      </c>
      <c r="BK154" s="140">
        <f>ROUND(I154*H154,2)</f>
        <v>0</v>
      </c>
      <c r="BL154" s="13" t="s">
        <v>155</v>
      </c>
      <c r="BM154" s="139" t="s">
        <v>350</v>
      </c>
    </row>
    <row r="155" spans="2:47" s="1" customFormat="1" ht="29.25">
      <c r="B155" s="28"/>
      <c r="D155" s="141" t="s">
        <v>157</v>
      </c>
      <c r="F155" s="142" t="s">
        <v>351</v>
      </c>
      <c r="I155" s="143"/>
      <c r="L155" s="28"/>
      <c r="M155" s="144"/>
      <c r="T155" s="52"/>
      <c r="AT155" s="13" t="s">
        <v>157</v>
      </c>
      <c r="AU155" s="13" t="s">
        <v>89</v>
      </c>
    </row>
    <row r="156" spans="2:65" s="1" customFormat="1" ht="16.5" customHeight="1">
      <c r="B156" s="28"/>
      <c r="C156" s="128" t="s">
        <v>178</v>
      </c>
      <c r="D156" s="128" t="s">
        <v>151</v>
      </c>
      <c r="E156" s="129" t="s">
        <v>352</v>
      </c>
      <c r="F156" s="130" t="s">
        <v>353</v>
      </c>
      <c r="G156" s="131" t="s">
        <v>154</v>
      </c>
      <c r="H156" s="132">
        <v>117.751</v>
      </c>
      <c r="I156" s="133"/>
      <c r="J156" s="134">
        <f>ROUND(I156*H156,2)</f>
        <v>0</v>
      </c>
      <c r="K156" s="130" t="s">
        <v>165</v>
      </c>
      <c r="L156" s="28"/>
      <c r="M156" s="135" t="s">
        <v>1</v>
      </c>
      <c r="N156" s="136" t="s">
        <v>44</v>
      </c>
      <c r="P156" s="137">
        <f>O156*H156</f>
        <v>0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155</v>
      </c>
      <c r="AT156" s="139" t="s">
        <v>151</v>
      </c>
      <c r="AU156" s="139" t="s">
        <v>89</v>
      </c>
      <c r="AY156" s="13" t="s">
        <v>149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3" t="s">
        <v>87</v>
      </c>
      <c r="BK156" s="140">
        <f>ROUND(I156*H156,2)</f>
        <v>0</v>
      </c>
      <c r="BL156" s="13" t="s">
        <v>155</v>
      </c>
      <c r="BM156" s="139" t="s">
        <v>354</v>
      </c>
    </row>
    <row r="157" spans="2:47" s="1" customFormat="1" ht="19.5">
      <c r="B157" s="28"/>
      <c r="D157" s="141" t="s">
        <v>157</v>
      </c>
      <c r="F157" s="142" t="s">
        <v>355</v>
      </c>
      <c r="I157" s="143"/>
      <c r="L157" s="28"/>
      <c r="M157" s="144"/>
      <c r="T157" s="52"/>
      <c r="AT157" s="13" t="s">
        <v>157</v>
      </c>
      <c r="AU157" s="13" t="s">
        <v>89</v>
      </c>
    </row>
    <row r="158" spans="2:65" s="1" customFormat="1" ht="16.5" customHeight="1">
      <c r="B158" s="28"/>
      <c r="C158" s="128" t="s">
        <v>183</v>
      </c>
      <c r="D158" s="128" t="s">
        <v>151</v>
      </c>
      <c r="E158" s="129" t="s">
        <v>352</v>
      </c>
      <c r="F158" s="130" t="s">
        <v>353</v>
      </c>
      <c r="G158" s="131" t="s">
        <v>154</v>
      </c>
      <c r="H158" s="132">
        <v>64.244</v>
      </c>
      <c r="I158" s="133"/>
      <c r="J158" s="134">
        <f>ROUND(I158*H158,2)</f>
        <v>0</v>
      </c>
      <c r="K158" s="130" t="s">
        <v>165</v>
      </c>
      <c r="L158" s="28"/>
      <c r="M158" s="135" t="s">
        <v>1</v>
      </c>
      <c r="N158" s="136" t="s">
        <v>44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155</v>
      </c>
      <c r="AT158" s="139" t="s">
        <v>151</v>
      </c>
      <c r="AU158" s="139" t="s">
        <v>89</v>
      </c>
      <c r="AY158" s="13" t="s">
        <v>149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3" t="s">
        <v>87</v>
      </c>
      <c r="BK158" s="140">
        <f>ROUND(I158*H158,2)</f>
        <v>0</v>
      </c>
      <c r="BL158" s="13" t="s">
        <v>155</v>
      </c>
      <c r="BM158" s="139" t="s">
        <v>356</v>
      </c>
    </row>
    <row r="159" spans="2:47" s="1" customFormat="1" ht="19.5">
      <c r="B159" s="28"/>
      <c r="D159" s="141" t="s">
        <v>157</v>
      </c>
      <c r="F159" s="142" t="s">
        <v>355</v>
      </c>
      <c r="I159" s="143"/>
      <c r="L159" s="28"/>
      <c r="M159" s="144"/>
      <c r="T159" s="52"/>
      <c r="AT159" s="13" t="s">
        <v>157</v>
      </c>
      <c r="AU159" s="13" t="s">
        <v>89</v>
      </c>
    </row>
    <row r="160" spans="2:65" s="1" customFormat="1" ht="24.2" customHeight="1">
      <c r="B160" s="28"/>
      <c r="C160" s="128" t="s">
        <v>188</v>
      </c>
      <c r="D160" s="128" t="s">
        <v>151</v>
      </c>
      <c r="E160" s="129" t="s">
        <v>357</v>
      </c>
      <c r="F160" s="130" t="s">
        <v>358</v>
      </c>
      <c r="G160" s="131" t="s">
        <v>154</v>
      </c>
      <c r="H160" s="132">
        <v>62.693</v>
      </c>
      <c r="I160" s="133"/>
      <c r="J160" s="134">
        <f>ROUND(I160*H160,2)</f>
        <v>0</v>
      </c>
      <c r="K160" s="130" t="s">
        <v>165</v>
      </c>
      <c r="L160" s="28"/>
      <c r="M160" s="135" t="s">
        <v>1</v>
      </c>
      <c r="N160" s="136" t="s">
        <v>44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155</v>
      </c>
      <c r="AT160" s="139" t="s">
        <v>151</v>
      </c>
      <c r="AU160" s="139" t="s">
        <v>89</v>
      </c>
      <c r="AY160" s="13" t="s">
        <v>149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3" t="s">
        <v>87</v>
      </c>
      <c r="BK160" s="140">
        <f>ROUND(I160*H160,2)</f>
        <v>0</v>
      </c>
      <c r="BL160" s="13" t="s">
        <v>155</v>
      </c>
      <c r="BM160" s="139" t="s">
        <v>359</v>
      </c>
    </row>
    <row r="161" spans="2:47" s="1" customFormat="1" ht="29.25">
      <c r="B161" s="28"/>
      <c r="D161" s="141" t="s">
        <v>157</v>
      </c>
      <c r="F161" s="142" t="s">
        <v>360</v>
      </c>
      <c r="I161" s="143"/>
      <c r="L161" s="28"/>
      <c r="M161" s="144"/>
      <c r="T161" s="52"/>
      <c r="AT161" s="13" t="s">
        <v>157</v>
      </c>
      <c r="AU161" s="13" t="s">
        <v>89</v>
      </c>
    </row>
    <row r="162" spans="2:65" s="1" customFormat="1" ht="24.2" customHeight="1">
      <c r="B162" s="28"/>
      <c r="C162" s="128" t="s">
        <v>193</v>
      </c>
      <c r="D162" s="128" t="s">
        <v>151</v>
      </c>
      <c r="E162" s="129" t="s">
        <v>361</v>
      </c>
      <c r="F162" s="130" t="s">
        <v>362</v>
      </c>
      <c r="G162" s="131" t="s">
        <v>164</v>
      </c>
      <c r="H162" s="132">
        <v>428.29</v>
      </c>
      <c r="I162" s="133"/>
      <c r="J162" s="134">
        <f>ROUND(I162*H162,2)</f>
        <v>0</v>
      </c>
      <c r="K162" s="130" t="s">
        <v>165</v>
      </c>
      <c r="L162" s="28"/>
      <c r="M162" s="135" t="s">
        <v>1</v>
      </c>
      <c r="N162" s="136" t="s">
        <v>44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155</v>
      </c>
      <c r="AT162" s="139" t="s">
        <v>151</v>
      </c>
      <c r="AU162" s="139" t="s">
        <v>89</v>
      </c>
      <c r="AY162" s="13" t="s">
        <v>149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3" t="s">
        <v>87</v>
      </c>
      <c r="BK162" s="140">
        <f>ROUND(I162*H162,2)</f>
        <v>0</v>
      </c>
      <c r="BL162" s="13" t="s">
        <v>155</v>
      </c>
      <c r="BM162" s="139" t="s">
        <v>363</v>
      </c>
    </row>
    <row r="163" spans="2:47" s="1" customFormat="1" ht="19.5">
      <c r="B163" s="28"/>
      <c r="D163" s="141" t="s">
        <v>157</v>
      </c>
      <c r="F163" s="142" t="s">
        <v>364</v>
      </c>
      <c r="I163" s="143"/>
      <c r="L163" s="28"/>
      <c r="M163" s="144"/>
      <c r="T163" s="52"/>
      <c r="AT163" s="13" t="s">
        <v>157</v>
      </c>
      <c r="AU163" s="13" t="s">
        <v>89</v>
      </c>
    </row>
    <row r="164" spans="2:63" s="11" customFormat="1" ht="22.9" customHeight="1">
      <c r="B164" s="116"/>
      <c r="D164" s="117" t="s">
        <v>78</v>
      </c>
      <c r="E164" s="126" t="s">
        <v>89</v>
      </c>
      <c r="F164" s="126" t="s">
        <v>365</v>
      </c>
      <c r="I164" s="119"/>
      <c r="J164" s="127">
        <f>BK164</f>
        <v>0</v>
      </c>
      <c r="L164" s="116"/>
      <c r="M164" s="121"/>
      <c r="P164" s="122">
        <f>SUM(P165:P181)</f>
        <v>0</v>
      </c>
      <c r="R164" s="122">
        <f>SUM(R165:R181)</f>
        <v>242.5803198725717</v>
      </c>
      <c r="T164" s="123">
        <f>SUM(T165:T181)</f>
        <v>0</v>
      </c>
      <c r="AR164" s="117" t="s">
        <v>87</v>
      </c>
      <c r="AT164" s="124" t="s">
        <v>78</v>
      </c>
      <c r="AU164" s="124" t="s">
        <v>87</v>
      </c>
      <c r="AY164" s="117" t="s">
        <v>149</v>
      </c>
      <c r="BK164" s="125">
        <f>SUM(BK165:BK181)</f>
        <v>0</v>
      </c>
    </row>
    <row r="165" spans="2:65" s="1" customFormat="1" ht="44.25" customHeight="1">
      <c r="B165" s="28"/>
      <c r="C165" s="128" t="s">
        <v>159</v>
      </c>
      <c r="D165" s="128" t="s">
        <v>151</v>
      </c>
      <c r="E165" s="129" t="s">
        <v>366</v>
      </c>
      <c r="F165" s="130" t="s">
        <v>367</v>
      </c>
      <c r="G165" s="131" t="s">
        <v>256</v>
      </c>
      <c r="H165" s="132">
        <v>68</v>
      </c>
      <c r="I165" s="133"/>
      <c r="J165" s="134">
        <f>ROUND(I165*H165,2)</f>
        <v>0</v>
      </c>
      <c r="K165" s="130" t="s">
        <v>165</v>
      </c>
      <c r="L165" s="28"/>
      <c r="M165" s="135" t="s">
        <v>1</v>
      </c>
      <c r="N165" s="136" t="s">
        <v>44</v>
      </c>
      <c r="P165" s="137">
        <f>O165*H165</f>
        <v>0</v>
      </c>
      <c r="Q165" s="137">
        <v>0.2044</v>
      </c>
      <c r="R165" s="137">
        <f>Q165*H165</f>
        <v>13.8992</v>
      </c>
      <c r="S165" s="137">
        <v>0</v>
      </c>
      <c r="T165" s="138">
        <f>S165*H165</f>
        <v>0</v>
      </c>
      <c r="AR165" s="139" t="s">
        <v>155</v>
      </c>
      <c r="AT165" s="139" t="s">
        <v>151</v>
      </c>
      <c r="AU165" s="139" t="s">
        <v>89</v>
      </c>
      <c r="AY165" s="13" t="s">
        <v>149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3" t="s">
        <v>87</v>
      </c>
      <c r="BK165" s="140">
        <f>ROUND(I165*H165,2)</f>
        <v>0</v>
      </c>
      <c r="BL165" s="13" t="s">
        <v>155</v>
      </c>
      <c r="BM165" s="139" t="s">
        <v>368</v>
      </c>
    </row>
    <row r="166" spans="2:47" s="1" customFormat="1" ht="39">
      <c r="B166" s="28"/>
      <c r="D166" s="141" t="s">
        <v>157</v>
      </c>
      <c r="F166" s="142" t="s">
        <v>369</v>
      </c>
      <c r="I166" s="143"/>
      <c r="L166" s="28"/>
      <c r="M166" s="144"/>
      <c r="T166" s="52"/>
      <c r="AT166" s="13" t="s">
        <v>157</v>
      </c>
      <c r="AU166" s="13" t="s">
        <v>89</v>
      </c>
    </row>
    <row r="167" spans="2:65" s="1" customFormat="1" ht="21.75" customHeight="1">
      <c r="B167" s="28"/>
      <c r="C167" s="128" t="s">
        <v>204</v>
      </c>
      <c r="D167" s="128" t="s">
        <v>151</v>
      </c>
      <c r="E167" s="129" t="s">
        <v>370</v>
      </c>
      <c r="F167" s="130" t="s">
        <v>371</v>
      </c>
      <c r="G167" s="131" t="s">
        <v>224</v>
      </c>
      <c r="H167" s="132">
        <v>2.914</v>
      </c>
      <c r="I167" s="133"/>
      <c r="J167" s="134">
        <f>ROUND(I167*H167,2)</f>
        <v>0</v>
      </c>
      <c r="K167" s="130" t="s">
        <v>165</v>
      </c>
      <c r="L167" s="28"/>
      <c r="M167" s="135" t="s">
        <v>1</v>
      </c>
      <c r="N167" s="136" t="s">
        <v>44</v>
      </c>
      <c r="P167" s="137">
        <f>O167*H167</f>
        <v>0</v>
      </c>
      <c r="Q167" s="137">
        <v>1.0383</v>
      </c>
      <c r="R167" s="137">
        <f>Q167*H167</f>
        <v>3.0256062000000004</v>
      </c>
      <c r="S167" s="137">
        <v>0</v>
      </c>
      <c r="T167" s="138">
        <f>S167*H167</f>
        <v>0</v>
      </c>
      <c r="AR167" s="139" t="s">
        <v>155</v>
      </c>
      <c r="AT167" s="139" t="s">
        <v>151</v>
      </c>
      <c r="AU167" s="139" t="s">
        <v>89</v>
      </c>
      <c r="AY167" s="13" t="s">
        <v>149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3" t="s">
        <v>87</v>
      </c>
      <c r="BK167" s="140">
        <f>ROUND(I167*H167,2)</f>
        <v>0</v>
      </c>
      <c r="BL167" s="13" t="s">
        <v>155</v>
      </c>
      <c r="BM167" s="139" t="s">
        <v>372</v>
      </c>
    </row>
    <row r="168" spans="2:47" s="1" customFormat="1" ht="19.5">
      <c r="B168" s="28"/>
      <c r="D168" s="141" t="s">
        <v>157</v>
      </c>
      <c r="F168" s="142" t="s">
        <v>373</v>
      </c>
      <c r="I168" s="143"/>
      <c r="L168" s="28"/>
      <c r="M168" s="144"/>
      <c r="T168" s="52"/>
      <c r="AT168" s="13" t="s">
        <v>157</v>
      </c>
      <c r="AU168" s="13" t="s">
        <v>89</v>
      </c>
    </row>
    <row r="169" spans="2:47" s="1" customFormat="1" ht="19.5">
      <c r="B169" s="28"/>
      <c r="D169" s="141" t="s">
        <v>198</v>
      </c>
      <c r="F169" s="147" t="s">
        <v>374</v>
      </c>
      <c r="I169" s="143"/>
      <c r="L169" s="28"/>
      <c r="M169" s="144"/>
      <c r="T169" s="52"/>
      <c r="AT169" s="13" t="s">
        <v>198</v>
      </c>
      <c r="AU169" s="13" t="s">
        <v>89</v>
      </c>
    </row>
    <row r="170" spans="2:65" s="1" customFormat="1" ht="16.5" customHeight="1">
      <c r="B170" s="28"/>
      <c r="C170" s="128" t="s">
        <v>209</v>
      </c>
      <c r="D170" s="128" t="s">
        <v>151</v>
      </c>
      <c r="E170" s="129" t="s">
        <v>375</v>
      </c>
      <c r="F170" s="130" t="s">
        <v>376</v>
      </c>
      <c r="G170" s="131" t="s">
        <v>224</v>
      </c>
      <c r="H170" s="132">
        <v>3.361</v>
      </c>
      <c r="I170" s="133"/>
      <c r="J170" s="134">
        <f>ROUND(I170*H170,2)</f>
        <v>0</v>
      </c>
      <c r="K170" s="130" t="s">
        <v>165</v>
      </c>
      <c r="L170" s="28"/>
      <c r="M170" s="135" t="s">
        <v>1</v>
      </c>
      <c r="N170" s="136" t="s">
        <v>44</v>
      </c>
      <c r="P170" s="137">
        <f>O170*H170</f>
        <v>0</v>
      </c>
      <c r="Q170" s="137">
        <v>1.0627727797</v>
      </c>
      <c r="R170" s="137">
        <f>Q170*H170</f>
        <v>3.5719793125717</v>
      </c>
      <c r="S170" s="137">
        <v>0</v>
      </c>
      <c r="T170" s="138">
        <f>S170*H170</f>
        <v>0</v>
      </c>
      <c r="AR170" s="139" t="s">
        <v>155</v>
      </c>
      <c r="AT170" s="139" t="s">
        <v>151</v>
      </c>
      <c r="AU170" s="139" t="s">
        <v>89</v>
      </c>
      <c r="AY170" s="13" t="s">
        <v>149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3" t="s">
        <v>87</v>
      </c>
      <c r="BK170" s="140">
        <f>ROUND(I170*H170,2)</f>
        <v>0</v>
      </c>
      <c r="BL170" s="13" t="s">
        <v>155</v>
      </c>
      <c r="BM170" s="139" t="s">
        <v>377</v>
      </c>
    </row>
    <row r="171" spans="2:47" s="1" customFormat="1" ht="11.25">
      <c r="B171" s="28"/>
      <c r="D171" s="141" t="s">
        <v>157</v>
      </c>
      <c r="F171" s="142" t="s">
        <v>378</v>
      </c>
      <c r="I171" s="143"/>
      <c r="L171" s="28"/>
      <c r="M171" s="144"/>
      <c r="T171" s="52"/>
      <c r="AT171" s="13" t="s">
        <v>157</v>
      </c>
      <c r="AU171" s="13" t="s">
        <v>89</v>
      </c>
    </row>
    <row r="172" spans="2:65" s="1" customFormat="1" ht="33" customHeight="1">
      <c r="B172" s="28"/>
      <c r="C172" s="128" t="s">
        <v>214</v>
      </c>
      <c r="D172" s="128" t="s">
        <v>151</v>
      </c>
      <c r="E172" s="129" t="s">
        <v>379</v>
      </c>
      <c r="F172" s="130" t="s">
        <v>380</v>
      </c>
      <c r="G172" s="131" t="s">
        <v>154</v>
      </c>
      <c r="H172" s="132">
        <v>22.95</v>
      </c>
      <c r="I172" s="133"/>
      <c r="J172" s="134">
        <f>ROUND(I172*H172,2)</f>
        <v>0</v>
      </c>
      <c r="K172" s="130" t="s">
        <v>165</v>
      </c>
      <c r="L172" s="28"/>
      <c r="M172" s="135" t="s">
        <v>1</v>
      </c>
      <c r="N172" s="136" t="s">
        <v>44</v>
      </c>
      <c r="P172" s="137">
        <f>O172*H172</f>
        <v>0</v>
      </c>
      <c r="Q172" s="137">
        <v>2.50187</v>
      </c>
      <c r="R172" s="137">
        <f>Q172*H172</f>
        <v>57.4179165</v>
      </c>
      <c r="S172" s="137">
        <v>0</v>
      </c>
      <c r="T172" s="138">
        <f>S172*H172</f>
        <v>0</v>
      </c>
      <c r="AR172" s="139" t="s">
        <v>155</v>
      </c>
      <c r="AT172" s="139" t="s">
        <v>151</v>
      </c>
      <c r="AU172" s="139" t="s">
        <v>89</v>
      </c>
      <c r="AY172" s="13" t="s">
        <v>149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3" t="s">
        <v>87</v>
      </c>
      <c r="BK172" s="140">
        <f>ROUND(I172*H172,2)</f>
        <v>0</v>
      </c>
      <c r="BL172" s="13" t="s">
        <v>155</v>
      </c>
      <c r="BM172" s="139" t="s">
        <v>381</v>
      </c>
    </row>
    <row r="173" spans="2:47" s="1" customFormat="1" ht="19.5">
      <c r="B173" s="28"/>
      <c r="D173" s="141" t="s">
        <v>157</v>
      </c>
      <c r="F173" s="142" t="s">
        <v>382</v>
      </c>
      <c r="I173" s="143"/>
      <c r="L173" s="28"/>
      <c r="M173" s="144"/>
      <c r="T173" s="52"/>
      <c r="AT173" s="13" t="s">
        <v>157</v>
      </c>
      <c r="AU173" s="13" t="s">
        <v>89</v>
      </c>
    </row>
    <row r="174" spans="2:65" s="1" customFormat="1" ht="16.5" customHeight="1">
      <c r="B174" s="28"/>
      <c r="C174" s="128" t="s">
        <v>221</v>
      </c>
      <c r="D174" s="128" t="s">
        <v>151</v>
      </c>
      <c r="E174" s="129" t="s">
        <v>383</v>
      </c>
      <c r="F174" s="130" t="s">
        <v>384</v>
      </c>
      <c r="G174" s="131" t="s">
        <v>154</v>
      </c>
      <c r="H174" s="132">
        <v>54.859</v>
      </c>
      <c r="I174" s="133"/>
      <c r="J174" s="134">
        <f>ROUND(I174*H174,2)</f>
        <v>0</v>
      </c>
      <c r="K174" s="130" t="s">
        <v>165</v>
      </c>
      <c r="L174" s="28"/>
      <c r="M174" s="135" t="s">
        <v>1</v>
      </c>
      <c r="N174" s="136" t="s">
        <v>44</v>
      </c>
      <c r="P174" s="137">
        <f>O174*H174</f>
        <v>0</v>
      </c>
      <c r="Q174" s="137">
        <v>2.45329</v>
      </c>
      <c r="R174" s="137">
        <f>Q174*H174</f>
        <v>134.58503611</v>
      </c>
      <c r="S174" s="137">
        <v>0</v>
      </c>
      <c r="T174" s="138">
        <f>S174*H174</f>
        <v>0</v>
      </c>
      <c r="AR174" s="139" t="s">
        <v>155</v>
      </c>
      <c r="AT174" s="139" t="s">
        <v>151</v>
      </c>
      <c r="AU174" s="139" t="s">
        <v>89</v>
      </c>
      <c r="AY174" s="13" t="s">
        <v>149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3" t="s">
        <v>87</v>
      </c>
      <c r="BK174" s="140">
        <f>ROUND(I174*H174,2)</f>
        <v>0</v>
      </c>
      <c r="BL174" s="13" t="s">
        <v>155</v>
      </c>
      <c r="BM174" s="139" t="s">
        <v>385</v>
      </c>
    </row>
    <row r="175" spans="2:47" s="1" customFormat="1" ht="19.5">
      <c r="B175" s="28"/>
      <c r="D175" s="141" t="s">
        <v>157</v>
      </c>
      <c r="F175" s="142" t="s">
        <v>386</v>
      </c>
      <c r="I175" s="143"/>
      <c r="L175" s="28"/>
      <c r="M175" s="144"/>
      <c r="T175" s="52"/>
      <c r="AT175" s="13" t="s">
        <v>157</v>
      </c>
      <c r="AU175" s="13" t="s">
        <v>89</v>
      </c>
    </row>
    <row r="176" spans="2:65" s="1" customFormat="1" ht="16.5" customHeight="1">
      <c r="B176" s="28"/>
      <c r="C176" s="128" t="s">
        <v>227</v>
      </c>
      <c r="D176" s="128" t="s">
        <v>151</v>
      </c>
      <c r="E176" s="129" t="s">
        <v>387</v>
      </c>
      <c r="F176" s="130" t="s">
        <v>388</v>
      </c>
      <c r="G176" s="131" t="s">
        <v>164</v>
      </c>
      <c r="H176" s="132">
        <v>110.375</v>
      </c>
      <c r="I176" s="133"/>
      <c r="J176" s="134">
        <f>ROUND(I176*H176,2)</f>
        <v>0</v>
      </c>
      <c r="K176" s="130" t="s">
        <v>165</v>
      </c>
      <c r="L176" s="28"/>
      <c r="M176" s="135" t="s">
        <v>1</v>
      </c>
      <c r="N176" s="136" t="s">
        <v>44</v>
      </c>
      <c r="P176" s="137">
        <f>O176*H176</f>
        <v>0</v>
      </c>
      <c r="Q176" s="137">
        <v>0.00269</v>
      </c>
      <c r="R176" s="137">
        <f>Q176*H176</f>
        <v>0.29690875</v>
      </c>
      <c r="S176" s="137">
        <v>0</v>
      </c>
      <c r="T176" s="138">
        <f>S176*H176</f>
        <v>0</v>
      </c>
      <c r="AR176" s="139" t="s">
        <v>155</v>
      </c>
      <c r="AT176" s="139" t="s">
        <v>151</v>
      </c>
      <c r="AU176" s="139" t="s">
        <v>89</v>
      </c>
      <c r="AY176" s="13" t="s">
        <v>149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3" t="s">
        <v>87</v>
      </c>
      <c r="BK176" s="140">
        <f>ROUND(I176*H176,2)</f>
        <v>0</v>
      </c>
      <c r="BL176" s="13" t="s">
        <v>155</v>
      </c>
      <c r="BM176" s="139" t="s">
        <v>389</v>
      </c>
    </row>
    <row r="177" spans="2:47" s="1" customFormat="1" ht="11.25">
      <c r="B177" s="28"/>
      <c r="D177" s="141" t="s">
        <v>157</v>
      </c>
      <c r="F177" s="142" t="s">
        <v>390</v>
      </c>
      <c r="I177" s="143"/>
      <c r="L177" s="28"/>
      <c r="M177" s="144"/>
      <c r="T177" s="52"/>
      <c r="AT177" s="13" t="s">
        <v>157</v>
      </c>
      <c r="AU177" s="13" t="s">
        <v>89</v>
      </c>
    </row>
    <row r="178" spans="2:65" s="1" customFormat="1" ht="16.5" customHeight="1">
      <c r="B178" s="28"/>
      <c r="C178" s="128" t="s">
        <v>8</v>
      </c>
      <c r="D178" s="128" t="s">
        <v>151</v>
      </c>
      <c r="E178" s="129" t="s">
        <v>391</v>
      </c>
      <c r="F178" s="130" t="s">
        <v>392</v>
      </c>
      <c r="G178" s="131" t="s">
        <v>164</v>
      </c>
      <c r="H178" s="132">
        <v>110.375</v>
      </c>
      <c r="I178" s="133"/>
      <c r="J178" s="134">
        <f>ROUND(I178*H178,2)</f>
        <v>0</v>
      </c>
      <c r="K178" s="130" t="s">
        <v>165</v>
      </c>
      <c r="L178" s="28"/>
      <c r="M178" s="135" t="s">
        <v>1</v>
      </c>
      <c r="N178" s="136" t="s">
        <v>44</v>
      </c>
      <c r="P178" s="137">
        <f>O178*H178</f>
        <v>0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155</v>
      </c>
      <c r="AT178" s="139" t="s">
        <v>151</v>
      </c>
      <c r="AU178" s="139" t="s">
        <v>89</v>
      </c>
      <c r="AY178" s="13" t="s">
        <v>149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3" t="s">
        <v>87</v>
      </c>
      <c r="BK178" s="140">
        <f>ROUND(I178*H178,2)</f>
        <v>0</v>
      </c>
      <c r="BL178" s="13" t="s">
        <v>155</v>
      </c>
      <c r="BM178" s="139" t="s">
        <v>393</v>
      </c>
    </row>
    <row r="179" spans="2:47" s="1" customFormat="1" ht="11.25">
      <c r="B179" s="28"/>
      <c r="D179" s="141" t="s">
        <v>157</v>
      </c>
      <c r="F179" s="142" t="s">
        <v>394</v>
      </c>
      <c r="I179" s="143"/>
      <c r="L179" s="28"/>
      <c r="M179" s="144"/>
      <c r="T179" s="52"/>
      <c r="AT179" s="13" t="s">
        <v>157</v>
      </c>
      <c r="AU179" s="13" t="s">
        <v>89</v>
      </c>
    </row>
    <row r="180" spans="2:65" s="1" customFormat="1" ht="33" customHeight="1">
      <c r="B180" s="28"/>
      <c r="C180" s="128" t="s">
        <v>236</v>
      </c>
      <c r="D180" s="128" t="s">
        <v>151</v>
      </c>
      <c r="E180" s="129" t="s">
        <v>395</v>
      </c>
      <c r="F180" s="130" t="s">
        <v>396</v>
      </c>
      <c r="G180" s="131" t="s">
        <v>164</v>
      </c>
      <c r="H180" s="132">
        <v>40.575</v>
      </c>
      <c r="I180" s="133"/>
      <c r="J180" s="134">
        <f>ROUND(I180*H180,2)</f>
        <v>0</v>
      </c>
      <c r="K180" s="130" t="s">
        <v>165</v>
      </c>
      <c r="L180" s="28"/>
      <c r="M180" s="135" t="s">
        <v>1</v>
      </c>
      <c r="N180" s="136" t="s">
        <v>44</v>
      </c>
      <c r="P180" s="137">
        <f>O180*H180</f>
        <v>0</v>
      </c>
      <c r="Q180" s="137">
        <v>0.73404</v>
      </c>
      <c r="R180" s="137">
        <f>Q180*H180</f>
        <v>29.783673000000004</v>
      </c>
      <c r="S180" s="137">
        <v>0</v>
      </c>
      <c r="T180" s="138">
        <f>S180*H180</f>
        <v>0</v>
      </c>
      <c r="AR180" s="139" t="s">
        <v>155</v>
      </c>
      <c r="AT180" s="139" t="s">
        <v>151</v>
      </c>
      <c r="AU180" s="139" t="s">
        <v>89</v>
      </c>
      <c r="AY180" s="13" t="s">
        <v>149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3" t="s">
        <v>87</v>
      </c>
      <c r="BK180" s="140">
        <f>ROUND(I180*H180,2)</f>
        <v>0</v>
      </c>
      <c r="BL180" s="13" t="s">
        <v>155</v>
      </c>
      <c r="BM180" s="139" t="s">
        <v>397</v>
      </c>
    </row>
    <row r="181" spans="2:47" s="1" customFormat="1" ht="29.25">
      <c r="B181" s="28"/>
      <c r="D181" s="141" t="s">
        <v>157</v>
      </c>
      <c r="F181" s="142" t="s">
        <v>398</v>
      </c>
      <c r="I181" s="143"/>
      <c r="L181" s="28"/>
      <c r="M181" s="144"/>
      <c r="T181" s="52"/>
      <c r="AT181" s="13" t="s">
        <v>157</v>
      </c>
      <c r="AU181" s="13" t="s">
        <v>89</v>
      </c>
    </row>
    <row r="182" spans="2:63" s="11" customFormat="1" ht="22.9" customHeight="1">
      <c r="B182" s="116"/>
      <c r="D182" s="117" t="s">
        <v>78</v>
      </c>
      <c r="E182" s="126" t="s">
        <v>343</v>
      </c>
      <c r="F182" s="126" t="s">
        <v>399</v>
      </c>
      <c r="I182" s="119"/>
      <c r="J182" s="127">
        <f>BK182</f>
        <v>0</v>
      </c>
      <c r="L182" s="116"/>
      <c r="M182" s="121"/>
      <c r="P182" s="122">
        <f>SUM(P183:P217)</f>
        <v>0</v>
      </c>
      <c r="R182" s="122">
        <f>SUM(R183:R217)</f>
        <v>218.86142683000006</v>
      </c>
      <c r="T182" s="123">
        <f>SUM(T183:T217)</f>
        <v>0</v>
      </c>
      <c r="AR182" s="117" t="s">
        <v>87</v>
      </c>
      <c r="AT182" s="124" t="s">
        <v>78</v>
      </c>
      <c r="AU182" s="124" t="s">
        <v>87</v>
      </c>
      <c r="AY182" s="117" t="s">
        <v>149</v>
      </c>
      <c r="BK182" s="125">
        <f>SUM(BK183:BK217)</f>
        <v>0</v>
      </c>
    </row>
    <row r="183" spans="2:65" s="1" customFormat="1" ht="16.5" customHeight="1">
      <c r="B183" s="28"/>
      <c r="C183" s="128" t="s">
        <v>246</v>
      </c>
      <c r="D183" s="128" t="s">
        <v>151</v>
      </c>
      <c r="E183" s="129" t="s">
        <v>400</v>
      </c>
      <c r="F183" s="130" t="s">
        <v>401</v>
      </c>
      <c r="G183" s="131" t="s">
        <v>256</v>
      </c>
      <c r="H183" s="132">
        <v>66</v>
      </c>
      <c r="I183" s="133"/>
      <c r="J183" s="134">
        <f>ROUND(I183*H183,2)</f>
        <v>0</v>
      </c>
      <c r="K183" s="130" t="s">
        <v>1</v>
      </c>
      <c r="L183" s="28"/>
      <c r="M183" s="135" t="s">
        <v>1</v>
      </c>
      <c r="N183" s="136" t="s">
        <v>44</v>
      </c>
      <c r="P183" s="137">
        <f>O183*H183</f>
        <v>0</v>
      </c>
      <c r="Q183" s="137">
        <v>0.25928</v>
      </c>
      <c r="R183" s="137">
        <f>Q183*H183</f>
        <v>17.11248</v>
      </c>
      <c r="S183" s="137">
        <v>0</v>
      </c>
      <c r="T183" s="138">
        <f>S183*H183</f>
        <v>0</v>
      </c>
      <c r="AR183" s="139" t="s">
        <v>155</v>
      </c>
      <c r="AT183" s="139" t="s">
        <v>151</v>
      </c>
      <c r="AU183" s="139" t="s">
        <v>89</v>
      </c>
      <c r="AY183" s="13" t="s">
        <v>149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3" t="s">
        <v>87</v>
      </c>
      <c r="BK183" s="140">
        <f>ROUND(I183*H183,2)</f>
        <v>0</v>
      </c>
      <c r="BL183" s="13" t="s">
        <v>155</v>
      </c>
      <c r="BM183" s="139" t="s">
        <v>402</v>
      </c>
    </row>
    <row r="184" spans="2:47" s="1" customFormat="1" ht="11.25">
      <c r="B184" s="28"/>
      <c r="D184" s="141" t="s">
        <v>157</v>
      </c>
      <c r="F184" s="142" t="s">
        <v>401</v>
      </c>
      <c r="I184" s="143"/>
      <c r="L184" s="28"/>
      <c r="M184" s="144"/>
      <c r="T184" s="52"/>
      <c r="AT184" s="13" t="s">
        <v>157</v>
      </c>
      <c r="AU184" s="13" t="s">
        <v>89</v>
      </c>
    </row>
    <row r="185" spans="2:47" s="1" customFormat="1" ht="19.5">
      <c r="B185" s="28"/>
      <c r="D185" s="141" t="s">
        <v>198</v>
      </c>
      <c r="F185" s="147" t="s">
        <v>403</v>
      </c>
      <c r="I185" s="143"/>
      <c r="L185" s="28"/>
      <c r="M185" s="144"/>
      <c r="T185" s="52"/>
      <c r="AT185" s="13" t="s">
        <v>198</v>
      </c>
      <c r="AU185" s="13" t="s">
        <v>89</v>
      </c>
    </row>
    <row r="186" spans="2:65" s="1" customFormat="1" ht="24.2" customHeight="1">
      <c r="B186" s="28"/>
      <c r="C186" s="128" t="s">
        <v>253</v>
      </c>
      <c r="D186" s="128" t="s">
        <v>151</v>
      </c>
      <c r="E186" s="129" t="s">
        <v>404</v>
      </c>
      <c r="F186" s="130" t="s">
        <v>405</v>
      </c>
      <c r="G186" s="131" t="s">
        <v>164</v>
      </c>
      <c r="H186" s="132">
        <v>362.755</v>
      </c>
      <c r="I186" s="133"/>
      <c r="J186" s="134">
        <f>ROUND(I186*H186,2)</f>
        <v>0</v>
      </c>
      <c r="K186" s="130" t="s">
        <v>1</v>
      </c>
      <c r="L186" s="28"/>
      <c r="M186" s="135" t="s">
        <v>1</v>
      </c>
      <c r="N186" s="136" t="s">
        <v>44</v>
      </c>
      <c r="P186" s="137">
        <f>O186*H186</f>
        <v>0</v>
      </c>
      <c r="Q186" s="137">
        <v>0.20608</v>
      </c>
      <c r="R186" s="137">
        <f>Q186*H186</f>
        <v>74.75655040000001</v>
      </c>
      <c r="S186" s="137">
        <v>0</v>
      </c>
      <c r="T186" s="138">
        <f>S186*H186</f>
        <v>0</v>
      </c>
      <c r="AR186" s="139" t="s">
        <v>155</v>
      </c>
      <c r="AT186" s="139" t="s">
        <v>151</v>
      </c>
      <c r="AU186" s="139" t="s">
        <v>89</v>
      </c>
      <c r="AY186" s="13" t="s">
        <v>149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3" t="s">
        <v>87</v>
      </c>
      <c r="BK186" s="140">
        <f>ROUND(I186*H186,2)</f>
        <v>0</v>
      </c>
      <c r="BL186" s="13" t="s">
        <v>155</v>
      </c>
      <c r="BM186" s="139" t="s">
        <v>406</v>
      </c>
    </row>
    <row r="187" spans="2:47" s="1" customFormat="1" ht="19.5">
      <c r="B187" s="28"/>
      <c r="D187" s="141" t="s">
        <v>157</v>
      </c>
      <c r="F187" s="142" t="s">
        <v>405</v>
      </c>
      <c r="I187" s="143"/>
      <c r="L187" s="28"/>
      <c r="M187" s="144"/>
      <c r="T187" s="52"/>
      <c r="AT187" s="13" t="s">
        <v>157</v>
      </c>
      <c r="AU187" s="13" t="s">
        <v>89</v>
      </c>
    </row>
    <row r="188" spans="2:65" s="1" customFormat="1" ht="24.2" customHeight="1">
      <c r="B188" s="28"/>
      <c r="C188" s="128" t="s">
        <v>261</v>
      </c>
      <c r="D188" s="128" t="s">
        <v>151</v>
      </c>
      <c r="E188" s="129" t="s">
        <v>407</v>
      </c>
      <c r="F188" s="130" t="s">
        <v>408</v>
      </c>
      <c r="G188" s="131" t="s">
        <v>164</v>
      </c>
      <c r="H188" s="132">
        <v>307.088</v>
      </c>
      <c r="I188" s="133"/>
      <c r="J188" s="134">
        <f>ROUND(I188*H188,2)</f>
        <v>0</v>
      </c>
      <c r="K188" s="130" t="s">
        <v>1</v>
      </c>
      <c r="L188" s="28"/>
      <c r="M188" s="135" t="s">
        <v>1</v>
      </c>
      <c r="N188" s="136" t="s">
        <v>44</v>
      </c>
      <c r="P188" s="137">
        <f>O188*H188</f>
        <v>0</v>
      </c>
      <c r="Q188" s="137">
        <v>0.34057</v>
      </c>
      <c r="R188" s="137">
        <f>Q188*H188</f>
        <v>104.58496016000001</v>
      </c>
      <c r="S188" s="137">
        <v>0</v>
      </c>
      <c r="T188" s="138">
        <f>S188*H188</f>
        <v>0</v>
      </c>
      <c r="AR188" s="139" t="s">
        <v>155</v>
      </c>
      <c r="AT188" s="139" t="s">
        <v>151</v>
      </c>
      <c r="AU188" s="139" t="s">
        <v>89</v>
      </c>
      <c r="AY188" s="13" t="s">
        <v>149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3" t="s">
        <v>87</v>
      </c>
      <c r="BK188" s="140">
        <f>ROUND(I188*H188,2)</f>
        <v>0</v>
      </c>
      <c r="BL188" s="13" t="s">
        <v>155</v>
      </c>
      <c r="BM188" s="139" t="s">
        <v>409</v>
      </c>
    </row>
    <row r="189" spans="2:47" s="1" customFormat="1" ht="19.5">
      <c r="B189" s="28"/>
      <c r="D189" s="141" t="s">
        <v>157</v>
      </c>
      <c r="F189" s="142" t="s">
        <v>408</v>
      </c>
      <c r="I189" s="143"/>
      <c r="L189" s="28"/>
      <c r="M189" s="144"/>
      <c r="T189" s="52"/>
      <c r="AT189" s="13" t="s">
        <v>157</v>
      </c>
      <c r="AU189" s="13" t="s">
        <v>89</v>
      </c>
    </row>
    <row r="190" spans="2:65" s="1" customFormat="1" ht="16.5" customHeight="1">
      <c r="B190" s="28"/>
      <c r="C190" s="128" t="s">
        <v>268</v>
      </c>
      <c r="D190" s="128" t="s">
        <v>151</v>
      </c>
      <c r="E190" s="129" t="s">
        <v>410</v>
      </c>
      <c r="F190" s="130" t="s">
        <v>411</v>
      </c>
      <c r="G190" s="131" t="s">
        <v>271</v>
      </c>
      <c r="H190" s="132">
        <v>7</v>
      </c>
      <c r="I190" s="133"/>
      <c r="J190" s="134">
        <f>ROUND(I190*H190,2)</f>
        <v>0</v>
      </c>
      <c r="K190" s="130" t="s">
        <v>1</v>
      </c>
      <c r="L190" s="28"/>
      <c r="M190" s="135" t="s">
        <v>1</v>
      </c>
      <c r="N190" s="136" t="s">
        <v>44</v>
      </c>
      <c r="P190" s="137">
        <f>O190*H190</f>
        <v>0</v>
      </c>
      <c r="Q190" s="137">
        <v>0.02721</v>
      </c>
      <c r="R190" s="137">
        <f>Q190*H190</f>
        <v>0.19047</v>
      </c>
      <c r="S190" s="137">
        <v>0</v>
      </c>
      <c r="T190" s="138">
        <f>S190*H190</f>
        <v>0</v>
      </c>
      <c r="AR190" s="139" t="s">
        <v>155</v>
      </c>
      <c r="AT190" s="139" t="s">
        <v>151</v>
      </c>
      <c r="AU190" s="139" t="s">
        <v>89</v>
      </c>
      <c r="AY190" s="13" t="s">
        <v>149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3" t="s">
        <v>87</v>
      </c>
      <c r="BK190" s="140">
        <f>ROUND(I190*H190,2)</f>
        <v>0</v>
      </c>
      <c r="BL190" s="13" t="s">
        <v>155</v>
      </c>
      <c r="BM190" s="139" t="s">
        <v>412</v>
      </c>
    </row>
    <row r="191" spans="2:47" s="1" customFormat="1" ht="11.25">
      <c r="B191" s="28"/>
      <c r="D191" s="141" t="s">
        <v>157</v>
      </c>
      <c r="F191" s="142" t="s">
        <v>411</v>
      </c>
      <c r="I191" s="143"/>
      <c r="L191" s="28"/>
      <c r="M191" s="144"/>
      <c r="T191" s="52"/>
      <c r="AT191" s="13" t="s">
        <v>157</v>
      </c>
      <c r="AU191" s="13" t="s">
        <v>89</v>
      </c>
    </row>
    <row r="192" spans="2:65" s="1" customFormat="1" ht="16.5" customHeight="1">
      <c r="B192" s="28"/>
      <c r="C192" s="128" t="s">
        <v>7</v>
      </c>
      <c r="D192" s="128" t="s">
        <v>151</v>
      </c>
      <c r="E192" s="129" t="s">
        <v>413</v>
      </c>
      <c r="F192" s="130" t="s">
        <v>414</v>
      </c>
      <c r="G192" s="131" t="s">
        <v>271</v>
      </c>
      <c r="H192" s="132">
        <v>38</v>
      </c>
      <c r="I192" s="133"/>
      <c r="J192" s="134">
        <f>ROUND(I192*H192,2)</f>
        <v>0</v>
      </c>
      <c r="K192" s="130" t="s">
        <v>1</v>
      </c>
      <c r="L192" s="28"/>
      <c r="M192" s="135" t="s">
        <v>1</v>
      </c>
      <c r="N192" s="136" t="s">
        <v>44</v>
      </c>
      <c r="P192" s="137">
        <f>O192*H192</f>
        <v>0</v>
      </c>
      <c r="Q192" s="137">
        <v>0.03655</v>
      </c>
      <c r="R192" s="137">
        <f>Q192*H192</f>
        <v>1.3889</v>
      </c>
      <c r="S192" s="137">
        <v>0</v>
      </c>
      <c r="T192" s="138">
        <f>S192*H192</f>
        <v>0</v>
      </c>
      <c r="AR192" s="139" t="s">
        <v>155</v>
      </c>
      <c r="AT192" s="139" t="s">
        <v>151</v>
      </c>
      <c r="AU192" s="139" t="s">
        <v>89</v>
      </c>
      <c r="AY192" s="13" t="s">
        <v>149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3" t="s">
        <v>87</v>
      </c>
      <c r="BK192" s="140">
        <f>ROUND(I192*H192,2)</f>
        <v>0</v>
      </c>
      <c r="BL192" s="13" t="s">
        <v>155</v>
      </c>
      <c r="BM192" s="139" t="s">
        <v>415</v>
      </c>
    </row>
    <row r="193" spans="2:47" s="1" customFormat="1" ht="11.25">
      <c r="B193" s="28"/>
      <c r="D193" s="141" t="s">
        <v>157</v>
      </c>
      <c r="F193" s="142" t="s">
        <v>416</v>
      </c>
      <c r="I193" s="143"/>
      <c r="L193" s="28"/>
      <c r="M193" s="144"/>
      <c r="T193" s="52"/>
      <c r="AT193" s="13" t="s">
        <v>157</v>
      </c>
      <c r="AU193" s="13" t="s">
        <v>89</v>
      </c>
    </row>
    <row r="194" spans="2:65" s="1" customFormat="1" ht="16.5" customHeight="1">
      <c r="B194" s="28"/>
      <c r="C194" s="128" t="s">
        <v>279</v>
      </c>
      <c r="D194" s="128" t="s">
        <v>151</v>
      </c>
      <c r="E194" s="129" t="s">
        <v>417</v>
      </c>
      <c r="F194" s="130" t="s">
        <v>418</v>
      </c>
      <c r="G194" s="131" t="s">
        <v>271</v>
      </c>
      <c r="H194" s="132">
        <v>22</v>
      </c>
      <c r="I194" s="133"/>
      <c r="J194" s="134">
        <f>ROUND(I194*H194,2)</f>
        <v>0</v>
      </c>
      <c r="K194" s="130" t="s">
        <v>1</v>
      </c>
      <c r="L194" s="28"/>
      <c r="M194" s="135" t="s">
        <v>1</v>
      </c>
      <c r="N194" s="136" t="s">
        <v>44</v>
      </c>
      <c r="P194" s="137">
        <f>O194*H194</f>
        <v>0</v>
      </c>
      <c r="Q194" s="137">
        <v>0.04555</v>
      </c>
      <c r="R194" s="137">
        <f>Q194*H194</f>
        <v>1.0021</v>
      </c>
      <c r="S194" s="137">
        <v>0</v>
      </c>
      <c r="T194" s="138">
        <f>S194*H194</f>
        <v>0</v>
      </c>
      <c r="AR194" s="139" t="s">
        <v>155</v>
      </c>
      <c r="AT194" s="139" t="s">
        <v>151</v>
      </c>
      <c r="AU194" s="139" t="s">
        <v>89</v>
      </c>
      <c r="AY194" s="13" t="s">
        <v>149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3" t="s">
        <v>87</v>
      </c>
      <c r="BK194" s="140">
        <f>ROUND(I194*H194,2)</f>
        <v>0</v>
      </c>
      <c r="BL194" s="13" t="s">
        <v>155</v>
      </c>
      <c r="BM194" s="139" t="s">
        <v>419</v>
      </c>
    </row>
    <row r="195" spans="2:47" s="1" customFormat="1" ht="11.25">
      <c r="B195" s="28"/>
      <c r="D195" s="141" t="s">
        <v>157</v>
      </c>
      <c r="F195" s="142" t="s">
        <v>420</v>
      </c>
      <c r="I195" s="143"/>
      <c r="L195" s="28"/>
      <c r="M195" s="144"/>
      <c r="T195" s="52"/>
      <c r="AT195" s="13" t="s">
        <v>157</v>
      </c>
      <c r="AU195" s="13" t="s">
        <v>89</v>
      </c>
    </row>
    <row r="196" spans="2:65" s="1" customFormat="1" ht="16.5" customHeight="1">
      <c r="B196" s="28"/>
      <c r="C196" s="128" t="s">
        <v>286</v>
      </c>
      <c r="D196" s="128" t="s">
        <v>151</v>
      </c>
      <c r="E196" s="129" t="s">
        <v>421</v>
      </c>
      <c r="F196" s="130" t="s">
        <v>422</v>
      </c>
      <c r="G196" s="131" t="s">
        <v>271</v>
      </c>
      <c r="H196" s="132">
        <v>2</v>
      </c>
      <c r="I196" s="133"/>
      <c r="J196" s="134">
        <f>ROUND(I196*H196,2)</f>
        <v>0</v>
      </c>
      <c r="K196" s="130" t="s">
        <v>1</v>
      </c>
      <c r="L196" s="28"/>
      <c r="M196" s="135" t="s">
        <v>1</v>
      </c>
      <c r="N196" s="136" t="s">
        <v>44</v>
      </c>
      <c r="P196" s="137">
        <f>O196*H196</f>
        <v>0</v>
      </c>
      <c r="Q196" s="137">
        <v>0.05455</v>
      </c>
      <c r="R196" s="137">
        <f>Q196*H196</f>
        <v>0.1091</v>
      </c>
      <c r="S196" s="137">
        <v>0</v>
      </c>
      <c r="T196" s="138">
        <f>S196*H196</f>
        <v>0</v>
      </c>
      <c r="AR196" s="139" t="s">
        <v>155</v>
      </c>
      <c r="AT196" s="139" t="s">
        <v>151</v>
      </c>
      <c r="AU196" s="139" t="s">
        <v>89</v>
      </c>
      <c r="AY196" s="13" t="s">
        <v>149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3" t="s">
        <v>87</v>
      </c>
      <c r="BK196" s="140">
        <f>ROUND(I196*H196,2)</f>
        <v>0</v>
      </c>
      <c r="BL196" s="13" t="s">
        <v>155</v>
      </c>
      <c r="BM196" s="139" t="s">
        <v>423</v>
      </c>
    </row>
    <row r="197" spans="2:47" s="1" customFormat="1" ht="11.25">
      <c r="B197" s="28"/>
      <c r="D197" s="141" t="s">
        <v>157</v>
      </c>
      <c r="F197" s="142" t="s">
        <v>422</v>
      </c>
      <c r="I197" s="143"/>
      <c r="L197" s="28"/>
      <c r="M197" s="144"/>
      <c r="T197" s="52"/>
      <c r="AT197" s="13" t="s">
        <v>157</v>
      </c>
      <c r="AU197" s="13" t="s">
        <v>89</v>
      </c>
    </row>
    <row r="198" spans="2:65" s="1" customFormat="1" ht="16.5" customHeight="1">
      <c r="B198" s="28"/>
      <c r="C198" s="128" t="s">
        <v>292</v>
      </c>
      <c r="D198" s="128" t="s">
        <v>151</v>
      </c>
      <c r="E198" s="129" t="s">
        <v>424</v>
      </c>
      <c r="F198" s="130" t="s">
        <v>425</v>
      </c>
      <c r="G198" s="131" t="s">
        <v>271</v>
      </c>
      <c r="H198" s="132">
        <v>72</v>
      </c>
      <c r="I198" s="133"/>
      <c r="J198" s="134">
        <f>ROUND(I198*H198,2)</f>
        <v>0</v>
      </c>
      <c r="K198" s="130" t="s">
        <v>1</v>
      </c>
      <c r="L198" s="28"/>
      <c r="M198" s="135" t="s">
        <v>1</v>
      </c>
      <c r="N198" s="136" t="s">
        <v>44</v>
      </c>
      <c r="P198" s="137">
        <f>O198*H198</f>
        <v>0</v>
      </c>
      <c r="Q198" s="137">
        <v>0.06355</v>
      </c>
      <c r="R198" s="137">
        <f>Q198*H198</f>
        <v>4.5756</v>
      </c>
      <c r="S198" s="137">
        <v>0</v>
      </c>
      <c r="T198" s="138">
        <f>S198*H198</f>
        <v>0</v>
      </c>
      <c r="AR198" s="139" t="s">
        <v>155</v>
      </c>
      <c r="AT198" s="139" t="s">
        <v>151</v>
      </c>
      <c r="AU198" s="139" t="s">
        <v>89</v>
      </c>
      <c r="AY198" s="13" t="s">
        <v>149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3" t="s">
        <v>87</v>
      </c>
      <c r="BK198" s="140">
        <f>ROUND(I198*H198,2)</f>
        <v>0</v>
      </c>
      <c r="BL198" s="13" t="s">
        <v>155</v>
      </c>
      <c r="BM198" s="139" t="s">
        <v>426</v>
      </c>
    </row>
    <row r="199" spans="2:47" s="1" customFormat="1" ht="11.25">
      <c r="B199" s="28"/>
      <c r="D199" s="141" t="s">
        <v>157</v>
      </c>
      <c r="F199" s="142" t="s">
        <v>425</v>
      </c>
      <c r="I199" s="143"/>
      <c r="L199" s="28"/>
      <c r="M199" s="144"/>
      <c r="T199" s="52"/>
      <c r="AT199" s="13" t="s">
        <v>157</v>
      </c>
      <c r="AU199" s="13" t="s">
        <v>89</v>
      </c>
    </row>
    <row r="200" spans="2:65" s="1" customFormat="1" ht="16.5" customHeight="1">
      <c r="B200" s="28"/>
      <c r="C200" s="128" t="s">
        <v>297</v>
      </c>
      <c r="D200" s="128" t="s">
        <v>151</v>
      </c>
      <c r="E200" s="129" t="s">
        <v>427</v>
      </c>
      <c r="F200" s="130" t="s">
        <v>428</v>
      </c>
      <c r="G200" s="131" t="s">
        <v>271</v>
      </c>
      <c r="H200" s="132">
        <v>3</v>
      </c>
      <c r="I200" s="133"/>
      <c r="J200" s="134">
        <f>ROUND(I200*H200,2)</f>
        <v>0</v>
      </c>
      <c r="K200" s="130" t="s">
        <v>1</v>
      </c>
      <c r="L200" s="28"/>
      <c r="M200" s="135" t="s">
        <v>1</v>
      </c>
      <c r="N200" s="136" t="s">
        <v>44</v>
      </c>
      <c r="P200" s="137">
        <f>O200*H200</f>
        <v>0</v>
      </c>
      <c r="Q200" s="137">
        <v>0.09105</v>
      </c>
      <c r="R200" s="137">
        <f>Q200*H200</f>
        <v>0.27315</v>
      </c>
      <c r="S200" s="137">
        <v>0</v>
      </c>
      <c r="T200" s="138">
        <f>S200*H200</f>
        <v>0</v>
      </c>
      <c r="AR200" s="139" t="s">
        <v>155</v>
      </c>
      <c r="AT200" s="139" t="s">
        <v>151</v>
      </c>
      <c r="AU200" s="139" t="s">
        <v>89</v>
      </c>
      <c r="AY200" s="13" t="s">
        <v>149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3" t="s">
        <v>87</v>
      </c>
      <c r="BK200" s="140">
        <f>ROUND(I200*H200,2)</f>
        <v>0</v>
      </c>
      <c r="BL200" s="13" t="s">
        <v>155</v>
      </c>
      <c r="BM200" s="139" t="s">
        <v>429</v>
      </c>
    </row>
    <row r="201" spans="2:47" s="1" customFormat="1" ht="11.25">
      <c r="B201" s="28"/>
      <c r="D201" s="141" t="s">
        <v>157</v>
      </c>
      <c r="F201" s="142" t="s">
        <v>428</v>
      </c>
      <c r="I201" s="143"/>
      <c r="L201" s="28"/>
      <c r="M201" s="144"/>
      <c r="T201" s="52"/>
      <c r="AT201" s="13" t="s">
        <v>157</v>
      </c>
      <c r="AU201" s="13" t="s">
        <v>89</v>
      </c>
    </row>
    <row r="202" spans="2:65" s="1" customFormat="1" ht="16.5" customHeight="1">
      <c r="B202" s="28"/>
      <c r="C202" s="128" t="s">
        <v>304</v>
      </c>
      <c r="D202" s="128" t="s">
        <v>151</v>
      </c>
      <c r="E202" s="129" t="s">
        <v>430</v>
      </c>
      <c r="F202" s="130" t="s">
        <v>431</v>
      </c>
      <c r="G202" s="131" t="s">
        <v>271</v>
      </c>
      <c r="H202" s="132">
        <v>27</v>
      </c>
      <c r="I202" s="133"/>
      <c r="J202" s="134">
        <f>ROUND(I202*H202,2)</f>
        <v>0</v>
      </c>
      <c r="K202" s="130" t="s">
        <v>1</v>
      </c>
      <c r="L202" s="28"/>
      <c r="M202" s="135" t="s">
        <v>1</v>
      </c>
      <c r="N202" s="136" t="s">
        <v>44</v>
      </c>
      <c r="P202" s="137">
        <f>O202*H202</f>
        <v>0</v>
      </c>
      <c r="Q202" s="137">
        <v>0.12705</v>
      </c>
      <c r="R202" s="137">
        <f>Q202*H202</f>
        <v>3.43035</v>
      </c>
      <c r="S202" s="137">
        <v>0</v>
      </c>
      <c r="T202" s="138">
        <f>S202*H202</f>
        <v>0</v>
      </c>
      <c r="AR202" s="139" t="s">
        <v>155</v>
      </c>
      <c r="AT202" s="139" t="s">
        <v>151</v>
      </c>
      <c r="AU202" s="139" t="s">
        <v>89</v>
      </c>
      <c r="AY202" s="13" t="s">
        <v>149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3" t="s">
        <v>87</v>
      </c>
      <c r="BK202" s="140">
        <f>ROUND(I202*H202,2)</f>
        <v>0</v>
      </c>
      <c r="BL202" s="13" t="s">
        <v>155</v>
      </c>
      <c r="BM202" s="139" t="s">
        <v>432</v>
      </c>
    </row>
    <row r="203" spans="2:47" s="1" customFormat="1" ht="11.25">
      <c r="B203" s="28"/>
      <c r="D203" s="141" t="s">
        <v>157</v>
      </c>
      <c r="F203" s="142" t="s">
        <v>431</v>
      </c>
      <c r="I203" s="143"/>
      <c r="L203" s="28"/>
      <c r="M203" s="144"/>
      <c r="T203" s="52"/>
      <c r="AT203" s="13" t="s">
        <v>157</v>
      </c>
      <c r="AU203" s="13" t="s">
        <v>89</v>
      </c>
    </row>
    <row r="204" spans="2:65" s="1" customFormat="1" ht="24.2" customHeight="1">
      <c r="B204" s="28"/>
      <c r="C204" s="128" t="s">
        <v>309</v>
      </c>
      <c r="D204" s="128" t="s">
        <v>151</v>
      </c>
      <c r="E204" s="129" t="s">
        <v>433</v>
      </c>
      <c r="F204" s="130" t="s">
        <v>434</v>
      </c>
      <c r="G204" s="131" t="s">
        <v>271</v>
      </c>
      <c r="H204" s="132">
        <v>4</v>
      </c>
      <c r="I204" s="133"/>
      <c r="J204" s="134">
        <f>ROUND(I204*H204,2)</f>
        <v>0</v>
      </c>
      <c r="K204" s="130" t="s">
        <v>1</v>
      </c>
      <c r="L204" s="28"/>
      <c r="M204" s="135" t="s">
        <v>1</v>
      </c>
      <c r="N204" s="136" t="s">
        <v>44</v>
      </c>
      <c r="P204" s="137">
        <f>O204*H204</f>
        <v>0</v>
      </c>
      <c r="Q204" s="137">
        <v>0.17493</v>
      </c>
      <c r="R204" s="137">
        <f>Q204*H204</f>
        <v>0.69972</v>
      </c>
      <c r="S204" s="137">
        <v>0</v>
      </c>
      <c r="T204" s="138">
        <f>S204*H204</f>
        <v>0</v>
      </c>
      <c r="AR204" s="139" t="s">
        <v>155</v>
      </c>
      <c r="AT204" s="139" t="s">
        <v>151</v>
      </c>
      <c r="AU204" s="139" t="s">
        <v>89</v>
      </c>
      <c r="AY204" s="13" t="s">
        <v>149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3" t="s">
        <v>87</v>
      </c>
      <c r="BK204" s="140">
        <f>ROUND(I204*H204,2)</f>
        <v>0</v>
      </c>
      <c r="BL204" s="13" t="s">
        <v>155</v>
      </c>
      <c r="BM204" s="139" t="s">
        <v>435</v>
      </c>
    </row>
    <row r="205" spans="2:47" s="1" customFormat="1" ht="11.25">
      <c r="B205" s="28"/>
      <c r="D205" s="141" t="s">
        <v>157</v>
      </c>
      <c r="F205" s="142" t="s">
        <v>434</v>
      </c>
      <c r="I205" s="143"/>
      <c r="L205" s="28"/>
      <c r="M205" s="144"/>
      <c r="T205" s="52"/>
      <c r="AT205" s="13" t="s">
        <v>157</v>
      </c>
      <c r="AU205" s="13" t="s">
        <v>89</v>
      </c>
    </row>
    <row r="206" spans="2:65" s="1" customFormat="1" ht="24.2" customHeight="1">
      <c r="B206" s="28"/>
      <c r="C206" s="128" t="s">
        <v>436</v>
      </c>
      <c r="D206" s="146" t="s">
        <v>151</v>
      </c>
      <c r="E206" s="129" t="s">
        <v>437</v>
      </c>
      <c r="F206" s="130" t="s">
        <v>438</v>
      </c>
      <c r="G206" s="131" t="s">
        <v>256</v>
      </c>
      <c r="H206" s="132">
        <v>32</v>
      </c>
      <c r="I206" s="133"/>
      <c r="J206" s="134">
        <f>ROUND(I206*H206,2)</f>
        <v>0</v>
      </c>
      <c r="K206" s="130" t="s">
        <v>165</v>
      </c>
      <c r="L206" s="28"/>
      <c r="M206" s="135" t="s">
        <v>1</v>
      </c>
      <c r="N206" s="136" t="s">
        <v>44</v>
      </c>
      <c r="P206" s="137">
        <f>O206*H206</f>
        <v>0</v>
      </c>
      <c r="Q206" s="137">
        <v>0.00019</v>
      </c>
      <c r="R206" s="137">
        <f>Q206*H206</f>
        <v>0.00608</v>
      </c>
      <c r="S206" s="137">
        <v>0</v>
      </c>
      <c r="T206" s="138">
        <f>S206*H206</f>
        <v>0</v>
      </c>
      <c r="AR206" s="139" t="s">
        <v>155</v>
      </c>
      <c r="AT206" s="139" t="s">
        <v>151</v>
      </c>
      <c r="AU206" s="139" t="s">
        <v>89</v>
      </c>
      <c r="AY206" s="13" t="s">
        <v>149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3" t="s">
        <v>87</v>
      </c>
      <c r="BK206" s="140">
        <f>ROUND(I206*H206,2)</f>
        <v>0</v>
      </c>
      <c r="BL206" s="13" t="s">
        <v>155</v>
      </c>
      <c r="BM206" s="139" t="s">
        <v>439</v>
      </c>
    </row>
    <row r="207" spans="2:47" s="1" customFormat="1" ht="19.5">
      <c r="B207" s="28"/>
      <c r="D207" s="141" t="s">
        <v>157</v>
      </c>
      <c r="F207" s="142" t="s">
        <v>440</v>
      </c>
      <c r="I207" s="143"/>
      <c r="L207" s="28"/>
      <c r="M207" s="144"/>
      <c r="T207" s="52"/>
      <c r="AT207" s="13" t="s">
        <v>157</v>
      </c>
      <c r="AU207" s="13" t="s">
        <v>89</v>
      </c>
    </row>
    <row r="208" spans="2:65" s="1" customFormat="1" ht="21.75" customHeight="1">
      <c r="B208" s="28"/>
      <c r="C208" s="128" t="s">
        <v>441</v>
      </c>
      <c r="D208" s="146" t="s">
        <v>151</v>
      </c>
      <c r="E208" s="129" t="s">
        <v>442</v>
      </c>
      <c r="F208" s="130" t="s">
        <v>443</v>
      </c>
      <c r="G208" s="131" t="s">
        <v>256</v>
      </c>
      <c r="H208" s="132">
        <v>66.5</v>
      </c>
      <c r="I208" s="133"/>
      <c r="J208" s="134">
        <f>ROUND(I208*H208,2)</f>
        <v>0</v>
      </c>
      <c r="K208" s="130" t="s">
        <v>165</v>
      </c>
      <c r="L208" s="28"/>
      <c r="M208" s="135" t="s">
        <v>1</v>
      </c>
      <c r="N208" s="136" t="s">
        <v>44</v>
      </c>
      <c r="P208" s="137">
        <f>O208*H208</f>
        <v>0</v>
      </c>
      <c r="Q208" s="137">
        <v>0.00034</v>
      </c>
      <c r="R208" s="137">
        <f>Q208*H208</f>
        <v>0.02261</v>
      </c>
      <c r="S208" s="137">
        <v>0</v>
      </c>
      <c r="T208" s="138">
        <f>S208*H208</f>
        <v>0</v>
      </c>
      <c r="AR208" s="139" t="s">
        <v>155</v>
      </c>
      <c r="AT208" s="139" t="s">
        <v>151</v>
      </c>
      <c r="AU208" s="139" t="s">
        <v>89</v>
      </c>
      <c r="AY208" s="13" t="s">
        <v>149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3" t="s">
        <v>87</v>
      </c>
      <c r="BK208" s="140">
        <f>ROUND(I208*H208,2)</f>
        <v>0</v>
      </c>
      <c r="BL208" s="13" t="s">
        <v>155</v>
      </c>
      <c r="BM208" s="139" t="s">
        <v>444</v>
      </c>
    </row>
    <row r="209" spans="2:47" s="1" customFormat="1" ht="19.5">
      <c r="B209" s="28"/>
      <c r="D209" s="141" t="s">
        <v>157</v>
      </c>
      <c r="F209" s="142" t="s">
        <v>445</v>
      </c>
      <c r="I209" s="143"/>
      <c r="L209" s="28"/>
      <c r="M209" s="144"/>
      <c r="T209" s="52"/>
      <c r="AT209" s="13" t="s">
        <v>157</v>
      </c>
      <c r="AU209" s="13" t="s">
        <v>89</v>
      </c>
    </row>
    <row r="210" spans="2:65" s="1" customFormat="1" ht="21.75" customHeight="1">
      <c r="B210" s="28"/>
      <c r="C210" s="128" t="s">
        <v>446</v>
      </c>
      <c r="D210" s="128" t="s">
        <v>151</v>
      </c>
      <c r="E210" s="129" t="s">
        <v>447</v>
      </c>
      <c r="F210" s="130" t="s">
        <v>448</v>
      </c>
      <c r="G210" s="131" t="s">
        <v>154</v>
      </c>
      <c r="H210" s="132">
        <v>0.022</v>
      </c>
      <c r="I210" s="133"/>
      <c r="J210" s="134">
        <f>ROUND(I210*H210,2)</f>
        <v>0</v>
      </c>
      <c r="K210" s="130" t="s">
        <v>165</v>
      </c>
      <c r="L210" s="28"/>
      <c r="M210" s="135" t="s">
        <v>1</v>
      </c>
      <c r="N210" s="136" t="s">
        <v>44</v>
      </c>
      <c r="P210" s="137">
        <f>O210*H210</f>
        <v>0</v>
      </c>
      <c r="Q210" s="137">
        <v>2.11832</v>
      </c>
      <c r="R210" s="137">
        <f>Q210*H210</f>
        <v>0.04660304</v>
      </c>
      <c r="S210" s="137">
        <v>0</v>
      </c>
      <c r="T210" s="138">
        <f>S210*H210</f>
        <v>0</v>
      </c>
      <c r="AR210" s="139" t="s">
        <v>155</v>
      </c>
      <c r="AT210" s="139" t="s">
        <v>151</v>
      </c>
      <c r="AU210" s="139" t="s">
        <v>89</v>
      </c>
      <c r="AY210" s="13" t="s">
        <v>149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3" t="s">
        <v>87</v>
      </c>
      <c r="BK210" s="140">
        <f>ROUND(I210*H210,2)</f>
        <v>0</v>
      </c>
      <c r="BL210" s="13" t="s">
        <v>155</v>
      </c>
      <c r="BM210" s="139" t="s">
        <v>449</v>
      </c>
    </row>
    <row r="211" spans="2:47" s="1" customFormat="1" ht="19.5">
      <c r="B211" s="28"/>
      <c r="D211" s="141" t="s">
        <v>157</v>
      </c>
      <c r="F211" s="142" t="s">
        <v>450</v>
      </c>
      <c r="I211" s="143"/>
      <c r="L211" s="28"/>
      <c r="M211" s="144"/>
      <c r="T211" s="52"/>
      <c r="AT211" s="13" t="s">
        <v>157</v>
      </c>
      <c r="AU211" s="13" t="s">
        <v>89</v>
      </c>
    </row>
    <row r="212" spans="2:65" s="1" customFormat="1" ht="21.75" customHeight="1">
      <c r="B212" s="28"/>
      <c r="C212" s="128" t="s">
        <v>161</v>
      </c>
      <c r="D212" s="128" t="s">
        <v>151</v>
      </c>
      <c r="E212" s="129" t="s">
        <v>451</v>
      </c>
      <c r="F212" s="130" t="s">
        <v>452</v>
      </c>
      <c r="G212" s="131" t="s">
        <v>224</v>
      </c>
      <c r="H212" s="132">
        <v>0.01</v>
      </c>
      <c r="I212" s="133"/>
      <c r="J212" s="134">
        <f>ROUND(I212*H212,2)</f>
        <v>0</v>
      </c>
      <c r="K212" s="130" t="s">
        <v>165</v>
      </c>
      <c r="L212" s="28"/>
      <c r="M212" s="135" t="s">
        <v>1</v>
      </c>
      <c r="N212" s="136" t="s">
        <v>44</v>
      </c>
      <c r="P212" s="137">
        <f>O212*H212</f>
        <v>0</v>
      </c>
      <c r="Q212" s="137">
        <v>1.05137</v>
      </c>
      <c r="R212" s="137">
        <f>Q212*H212</f>
        <v>0.010513699999999999</v>
      </c>
      <c r="S212" s="137">
        <v>0</v>
      </c>
      <c r="T212" s="138">
        <f>S212*H212</f>
        <v>0</v>
      </c>
      <c r="AR212" s="139" t="s">
        <v>155</v>
      </c>
      <c r="AT212" s="139" t="s">
        <v>151</v>
      </c>
      <c r="AU212" s="139" t="s">
        <v>89</v>
      </c>
      <c r="AY212" s="13" t="s">
        <v>149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3" t="s">
        <v>87</v>
      </c>
      <c r="BK212" s="140">
        <f>ROUND(I212*H212,2)</f>
        <v>0</v>
      </c>
      <c r="BL212" s="13" t="s">
        <v>155</v>
      </c>
      <c r="BM212" s="139" t="s">
        <v>453</v>
      </c>
    </row>
    <row r="213" spans="2:47" s="1" customFormat="1" ht="19.5">
      <c r="B213" s="28"/>
      <c r="D213" s="141" t="s">
        <v>157</v>
      </c>
      <c r="F213" s="142" t="s">
        <v>454</v>
      </c>
      <c r="I213" s="143"/>
      <c r="L213" s="28"/>
      <c r="M213" s="144"/>
      <c r="T213" s="52"/>
      <c r="AT213" s="13" t="s">
        <v>157</v>
      </c>
      <c r="AU213" s="13" t="s">
        <v>89</v>
      </c>
    </row>
    <row r="214" spans="2:65" s="1" customFormat="1" ht="21.75" customHeight="1">
      <c r="B214" s="28"/>
      <c r="C214" s="128" t="s">
        <v>168</v>
      </c>
      <c r="D214" s="128" t="s">
        <v>151</v>
      </c>
      <c r="E214" s="129" t="s">
        <v>455</v>
      </c>
      <c r="F214" s="130" t="s">
        <v>456</v>
      </c>
      <c r="G214" s="131" t="s">
        <v>224</v>
      </c>
      <c r="H214" s="132">
        <v>0.033</v>
      </c>
      <c r="I214" s="133"/>
      <c r="J214" s="134">
        <f>ROUND(I214*H214,2)</f>
        <v>0</v>
      </c>
      <c r="K214" s="130" t="s">
        <v>165</v>
      </c>
      <c r="L214" s="28"/>
      <c r="M214" s="135" t="s">
        <v>1</v>
      </c>
      <c r="N214" s="136" t="s">
        <v>44</v>
      </c>
      <c r="P214" s="137">
        <f>O214*H214</f>
        <v>0</v>
      </c>
      <c r="Q214" s="137">
        <v>1.05237</v>
      </c>
      <c r="R214" s="137">
        <f>Q214*H214</f>
        <v>0.03472821</v>
      </c>
      <c r="S214" s="137">
        <v>0</v>
      </c>
      <c r="T214" s="138">
        <f>S214*H214</f>
        <v>0</v>
      </c>
      <c r="AR214" s="139" t="s">
        <v>155</v>
      </c>
      <c r="AT214" s="139" t="s">
        <v>151</v>
      </c>
      <c r="AU214" s="139" t="s">
        <v>89</v>
      </c>
      <c r="AY214" s="13" t="s">
        <v>149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3" t="s">
        <v>87</v>
      </c>
      <c r="BK214" s="140">
        <f>ROUND(I214*H214,2)</f>
        <v>0</v>
      </c>
      <c r="BL214" s="13" t="s">
        <v>155</v>
      </c>
      <c r="BM214" s="139" t="s">
        <v>457</v>
      </c>
    </row>
    <row r="215" spans="2:47" s="1" customFormat="1" ht="29.25">
      <c r="B215" s="28"/>
      <c r="D215" s="141" t="s">
        <v>157</v>
      </c>
      <c r="F215" s="142" t="s">
        <v>458</v>
      </c>
      <c r="I215" s="143"/>
      <c r="L215" s="28"/>
      <c r="M215" s="144"/>
      <c r="T215" s="52"/>
      <c r="AT215" s="13" t="s">
        <v>157</v>
      </c>
      <c r="AU215" s="13" t="s">
        <v>89</v>
      </c>
    </row>
    <row r="216" spans="2:65" s="1" customFormat="1" ht="24.2" customHeight="1">
      <c r="B216" s="28"/>
      <c r="C216" s="128" t="s">
        <v>173</v>
      </c>
      <c r="D216" s="128" t="s">
        <v>151</v>
      </c>
      <c r="E216" s="129" t="s">
        <v>459</v>
      </c>
      <c r="F216" s="130" t="s">
        <v>460</v>
      </c>
      <c r="G216" s="131" t="s">
        <v>164</v>
      </c>
      <c r="H216" s="132">
        <v>76.473</v>
      </c>
      <c r="I216" s="133"/>
      <c r="J216" s="134">
        <f>ROUND(I216*H216,2)</f>
        <v>0</v>
      </c>
      <c r="K216" s="130" t="s">
        <v>1</v>
      </c>
      <c r="L216" s="28"/>
      <c r="M216" s="135" t="s">
        <v>1</v>
      </c>
      <c r="N216" s="136" t="s">
        <v>44</v>
      </c>
      <c r="P216" s="137">
        <f>O216*H216</f>
        <v>0</v>
      </c>
      <c r="Q216" s="137">
        <v>0.13884</v>
      </c>
      <c r="R216" s="137">
        <f>Q216*H216</f>
        <v>10.617511319999998</v>
      </c>
      <c r="S216" s="137">
        <v>0</v>
      </c>
      <c r="T216" s="138">
        <f>S216*H216</f>
        <v>0</v>
      </c>
      <c r="AR216" s="139" t="s">
        <v>155</v>
      </c>
      <c r="AT216" s="139" t="s">
        <v>151</v>
      </c>
      <c r="AU216" s="139" t="s">
        <v>89</v>
      </c>
      <c r="AY216" s="13" t="s">
        <v>149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3" t="s">
        <v>87</v>
      </c>
      <c r="BK216" s="140">
        <f>ROUND(I216*H216,2)</f>
        <v>0</v>
      </c>
      <c r="BL216" s="13" t="s">
        <v>155</v>
      </c>
      <c r="BM216" s="139" t="s">
        <v>461</v>
      </c>
    </row>
    <row r="217" spans="2:47" s="1" customFormat="1" ht="19.5">
      <c r="B217" s="28"/>
      <c r="D217" s="141" t="s">
        <v>157</v>
      </c>
      <c r="F217" s="142" t="s">
        <v>460</v>
      </c>
      <c r="I217" s="143"/>
      <c r="L217" s="28"/>
      <c r="M217" s="144"/>
      <c r="T217" s="52"/>
      <c r="AT217" s="13" t="s">
        <v>157</v>
      </c>
      <c r="AU217" s="13" t="s">
        <v>89</v>
      </c>
    </row>
    <row r="218" spans="2:63" s="11" customFormat="1" ht="22.9" customHeight="1">
      <c r="B218" s="116"/>
      <c r="D218" s="117" t="s">
        <v>78</v>
      </c>
      <c r="E218" s="126" t="s">
        <v>155</v>
      </c>
      <c r="F218" s="126" t="s">
        <v>462</v>
      </c>
      <c r="I218" s="119"/>
      <c r="J218" s="127">
        <f>BK218</f>
        <v>0</v>
      </c>
      <c r="L218" s="116"/>
      <c r="M218" s="121"/>
      <c r="P218" s="122">
        <f>SUM(P219:P226)</f>
        <v>0</v>
      </c>
      <c r="R218" s="122">
        <f>SUM(R219:R226)</f>
        <v>11.719757159999997</v>
      </c>
      <c r="T218" s="123">
        <f>SUM(T219:T226)</f>
        <v>0</v>
      </c>
      <c r="AR218" s="117" t="s">
        <v>87</v>
      </c>
      <c r="AT218" s="124" t="s">
        <v>78</v>
      </c>
      <c r="AU218" s="124" t="s">
        <v>87</v>
      </c>
      <c r="AY218" s="117" t="s">
        <v>149</v>
      </c>
      <c r="BK218" s="125">
        <f>SUM(BK219:BK226)</f>
        <v>0</v>
      </c>
    </row>
    <row r="219" spans="2:65" s="1" customFormat="1" ht="16.5" customHeight="1">
      <c r="B219" s="28"/>
      <c r="C219" s="128" t="s">
        <v>463</v>
      </c>
      <c r="D219" s="128" t="s">
        <v>151</v>
      </c>
      <c r="E219" s="129" t="s">
        <v>464</v>
      </c>
      <c r="F219" s="130" t="s">
        <v>465</v>
      </c>
      <c r="G219" s="131" t="s">
        <v>154</v>
      </c>
      <c r="H219" s="132">
        <v>4.536</v>
      </c>
      <c r="I219" s="133"/>
      <c r="J219" s="134">
        <f>ROUND(I219*H219,2)</f>
        <v>0</v>
      </c>
      <c r="K219" s="130" t="s">
        <v>165</v>
      </c>
      <c r="L219" s="28"/>
      <c r="M219" s="135" t="s">
        <v>1</v>
      </c>
      <c r="N219" s="136" t="s">
        <v>44</v>
      </c>
      <c r="P219" s="137">
        <f>O219*H219</f>
        <v>0</v>
      </c>
      <c r="Q219" s="137">
        <v>2.4534</v>
      </c>
      <c r="R219" s="137">
        <f>Q219*H219</f>
        <v>11.128622399999998</v>
      </c>
      <c r="S219" s="137">
        <v>0</v>
      </c>
      <c r="T219" s="138">
        <f>S219*H219</f>
        <v>0</v>
      </c>
      <c r="AR219" s="139" t="s">
        <v>155</v>
      </c>
      <c r="AT219" s="139" t="s">
        <v>151</v>
      </c>
      <c r="AU219" s="139" t="s">
        <v>89</v>
      </c>
      <c r="AY219" s="13" t="s">
        <v>149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3" t="s">
        <v>87</v>
      </c>
      <c r="BK219" s="140">
        <f>ROUND(I219*H219,2)</f>
        <v>0</v>
      </c>
      <c r="BL219" s="13" t="s">
        <v>155</v>
      </c>
      <c r="BM219" s="139" t="s">
        <v>466</v>
      </c>
    </row>
    <row r="220" spans="2:47" s="1" customFormat="1" ht="19.5">
      <c r="B220" s="28"/>
      <c r="D220" s="141" t="s">
        <v>157</v>
      </c>
      <c r="F220" s="142" t="s">
        <v>467</v>
      </c>
      <c r="I220" s="143"/>
      <c r="L220" s="28"/>
      <c r="M220" s="144"/>
      <c r="T220" s="52"/>
      <c r="AT220" s="13" t="s">
        <v>157</v>
      </c>
      <c r="AU220" s="13" t="s">
        <v>89</v>
      </c>
    </row>
    <row r="221" spans="2:65" s="1" customFormat="1" ht="16.5" customHeight="1">
      <c r="B221" s="28"/>
      <c r="C221" s="128" t="s">
        <v>468</v>
      </c>
      <c r="D221" s="128" t="s">
        <v>151</v>
      </c>
      <c r="E221" s="129" t="s">
        <v>469</v>
      </c>
      <c r="F221" s="130" t="s">
        <v>470</v>
      </c>
      <c r="G221" s="131" t="s">
        <v>164</v>
      </c>
      <c r="H221" s="132">
        <v>30.24</v>
      </c>
      <c r="I221" s="133"/>
      <c r="J221" s="134">
        <f>ROUND(I221*H221,2)</f>
        <v>0</v>
      </c>
      <c r="K221" s="130" t="s">
        <v>165</v>
      </c>
      <c r="L221" s="28"/>
      <c r="M221" s="135" t="s">
        <v>1</v>
      </c>
      <c r="N221" s="136" t="s">
        <v>44</v>
      </c>
      <c r="P221" s="137">
        <f>O221*H221</f>
        <v>0</v>
      </c>
      <c r="Q221" s="137">
        <v>0.00576</v>
      </c>
      <c r="R221" s="137">
        <f>Q221*H221</f>
        <v>0.17418240000000001</v>
      </c>
      <c r="S221" s="137">
        <v>0</v>
      </c>
      <c r="T221" s="138">
        <f>S221*H221</f>
        <v>0</v>
      </c>
      <c r="AR221" s="139" t="s">
        <v>155</v>
      </c>
      <c r="AT221" s="139" t="s">
        <v>151</v>
      </c>
      <c r="AU221" s="139" t="s">
        <v>89</v>
      </c>
      <c r="AY221" s="13" t="s">
        <v>149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3" t="s">
        <v>87</v>
      </c>
      <c r="BK221" s="140">
        <f>ROUND(I221*H221,2)</f>
        <v>0</v>
      </c>
      <c r="BL221" s="13" t="s">
        <v>155</v>
      </c>
      <c r="BM221" s="139" t="s">
        <v>471</v>
      </c>
    </row>
    <row r="222" spans="2:47" s="1" customFormat="1" ht="11.25">
      <c r="B222" s="28"/>
      <c r="D222" s="141" t="s">
        <v>157</v>
      </c>
      <c r="F222" s="142" t="s">
        <v>472</v>
      </c>
      <c r="I222" s="143"/>
      <c r="L222" s="28"/>
      <c r="M222" s="144"/>
      <c r="T222" s="52"/>
      <c r="AT222" s="13" t="s">
        <v>157</v>
      </c>
      <c r="AU222" s="13" t="s">
        <v>89</v>
      </c>
    </row>
    <row r="223" spans="2:65" s="1" customFormat="1" ht="16.5" customHeight="1">
      <c r="B223" s="28"/>
      <c r="C223" s="128" t="s">
        <v>473</v>
      </c>
      <c r="D223" s="128" t="s">
        <v>151</v>
      </c>
      <c r="E223" s="129" t="s">
        <v>474</v>
      </c>
      <c r="F223" s="130" t="s">
        <v>475</v>
      </c>
      <c r="G223" s="131" t="s">
        <v>164</v>
      </c>
      <c r="H223" s="132">
        <v>30.24</v>
      </c>
      <c r="I223" s="133"/>
      <c r="J223" s="134">
        <f>ROUND(I223*H223,2)</f>
        <v>0</v>
      </c>
      <c r="K223" s="130" t="s">
        <v>165</v>
      </c>
      <c r="L223" s="28"/>
      <c r="M223" s="135" t="s">
        <v>1</v>
      </c>
      <c r="N223" s="136" t="s">
        <v>44</v>
      </c>
      <c r="P223" s="137">
        <f>O223*H223</f>
        <v>0</v>
      </c>
      <c r="Q223" s="137">
        <v>0</v>
      </c>
      <c r="R223" s="137">
        <f>Q223*H223</f>
        <v>0</v>
      </c>
      <c r="S223" s="137">
        <v>0</v>
      </c>
      <c r="T223" s="138">
        <f>S223*H223</f>
        <v>0</v>
      </c>
      <c r="AR223" s="139" t="s">
        <v>155</v>
      </c>
      <c r="AT223" s="139" t="s">
        <v>151</v>
      </c>
      <c r="AU223" s="139" t="s">
        <v>89</v>
      </c>
      <c r="AY223" s="13" t="s">
        <v>149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3" t="s">
        <v>87</v>
      </c>
      <c r="BK223" s="140">
        <f>ROUND(I223*H223,2)</f>
        <v>0</v>
      </c>
      <c r="BL223" s="13" t="s">
        <v>155</v>
      </c>
      <c r="BM223" s="139" t="s">
        <v>476</v>
      </c>
    </row>
    <row r="224" spans="2:47" s="1" customFormat="1" ht="11.25">
      <c r="B224" s="28"/>
      <c r="D224" s="141" t="s">
        <v>157</v>
      </c>
      <c r="F224" s="142" t="s">
        <v>477</v>
      </c>
      <c r="I224" s="143"/>
      <c r="L224" s="28"/>
      <c r="M224" s="144"/>
      <c r="T224" s="52"/>
      <c r="AT224" s="13" t="s">
        <v>157</v>
      </c>
      <c r="AU224" s="13" t="s">
        <v>89</v>
      </c>
    </row>
    <row r="225" spans="2:65" s="1" customFormat="1" ht="24.2" customHeight="1">
      <c r="B225" s="28"/>
      <c r="C225" s="128" t="s">
        <v>478</v>
      </c>
      <c r="D225" s="128" t="s">
        <v>151</v>
      </c>
      <c r="E225" s="129" t="s">
        <v>479</v>
      </c>
      <c r="F225" s="130" t="s">
        <v>480</v>
      </c>
      <c r="G225" s="131" t="s">
        <v>224</v>
      </c>
      <c r="H225" s="132">
        <v>0.396</v>
      </c>
      <c r="I225" s="133"/>
      <c r="J225" s="134">
        <f>ROUND(I225*H225,2)</f>
        <v>0</v>
      </c>
      <c r="K225" s="130" t="s">
        <v>165</v>
      </c>
      <c r="L225" s="28"/>
      <c r="M225" s="135" t="s">
        <v>1</v>
      </c>
      <c r="N225" s="136" t="s">
        <v>44</v>
      </c>
      <c r="P225" s="137">
        <f>O225*H225</f>
        <v>0</v>
      </c>
      <c r="Q225" s="137">
        <v>1.05291</v>
      </c>
      <c r="R225" s="137">
        <f>Q225*H225</f>
        <v>0.41695236</v>
      </c>
      <c r="S225" s="137">
        <v>0</v>
      </c>
      <c r="T225" s="138">
        <f>S225*H225</f>
        <v>0</v>
      </c>
      <c r="AR225" s="139" t="s">
        <v>155</v>
      </c>
      <c r="AT225" s="139" t="s">
        <v>151</v>
      </c>
      <c r="AU225" s="139" t="s">
        <v>89</v>
      </c>
      <c r="AY225" s="13" t="s">
        <v>149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3" t="s">
        <v>87</v>
      </c>
      <c r="BK225" s="140">
        <f>ROUND(I225*H225,2)</f>
        <v>0</v>
      </c>
      <c r="BL225" s="13" t="s">
        <v>155</v>
      </c>
      <c r="BM225" s="139" t="s">
        <v>481</v>
      </c>
    </row>
    <row r="226" spans="2:47" s="1" customFormat="1" ht="19.5">
      <c r="B226" s="28"/>
      <c r="D226" s="141" t="s">
        <v>157</v>
      </c>
      <c r="F226" s="142" t="s">
        <v>482</v>
      </c>
      <c r="I226" s="143"/>
      <c r="L226" s="28"/>
      <c r="M226" s="144"/>
      <c r="T226" s="52"/>
      <c r="AT226" s="13" t="s">
        <v>157</v>
      </c>
      <c r="AU226" s="13" t="s">
        <v>89</v>
      </c>
    </row>
    <row r="227" spans="2:63" s="11" customFormat="1" ht="22.9" customHeight="1">
      <c r="B227" s="116"/>
      <c r="D227" s="117" t="s">
        <v>78</v>
      </c>
      <c r="E227" s="126" t="s">
        <v>183</v>
      </c>
      <c r="F227" s="126" t="s">
        <v>483</v>
      </c>
      <c r="I227" s="119"/>
      <c r="J227" s="127">
        <f>BK227</f>
        <v>0</v>
      </c>
      <c r="L227" s="116"/>
      <c r="M227" s="121"/>
      <c r="P227" s="122">
        <f>SUM(P228:P286)</f>
        <v>0</v>
      </c>
      <c r="R227" s="122">
        <f>SUM(R228:R286)</f>
        <v>42.68686901000002</v>
      </c>
      <c r="T227" s="123">
        <f>SUM(T228:T286)</f>
        <v>0</v>
      </c>
      <c r="AR227" s="117" t="s">
        <v>87</v>
      </c>
      <c r="AT227" s="124" t="s">
        <v>78</v>
      </c>
      <c r="AU227" s="124" t="s">
        <v>87</v>
      </c>
      <c r="AY227" s="117" t="s">
        <v>149</v>
      </c>
      <c r="BK227" s="125">
        <f>SUM(BK228:BK286)</f>
        <v>0</v>
      </c>
    </row>
    <row r="228" spans="2:65" s="1" customFormat="1" ht="16.5" customHeight="1">
      <c r="B228" s="28"/>
      <c r="C228" s="128" t="s">
        <v>484</v>
      </c>
      <c r="D228" s="128" t="s">
        <v>151</v>
      </c>
      <c r="E228" s="129" t="s">
        <v>485</v>
      </c>
      <c r="F228" s="130" t="s">
        <v>486</v>
      </c>
      <c r="G228" s="131" t="s">
        <v>164</v>
      </c>
      <c r="H228" s="132">
        <v>677.277</v>
      </c>
      <c r="I228" s="133"/>
      <c r="J228" s="134">
        <f>ROUND(I228*H228,2)</f>
        <v>0</v>
      </c>
      <c r="K228" s="130" t="s">
        <v>165</v>
      </c>
      <c r="L228" s="28"/>
      <c r="M228" s="135" t="s">
        <v>1</v>
      </c>
      <c r="N228" s="136" t="s">
        <v>44</v>
      </c>
      <c r="P228" s="137">
        <f>O228*H228</f>
        <v>0</v>
      </c>
      <c r="Q228" s="137">
        <v>0.0065</v>
      </c>
      <c r="R228" s="137">
        <f>Q228*H228</f>
        <v>4.4023005</v>
      </c>
      <c r="S228" s="137">
        <v>0</v>
      </c>
      <c r="T228" s="138">
        <f>S228*H228</f>
        <v>0</v>
      </c>
      <c r="AR228" s="139" t="s">
        <v>155</v>
      </c>
      <c r="AT228" s="139" t="s">
        <v>151</v>
      </c>
      <c r="AU228" s="139" t="s">
        <v>89</v>
      </c>
      <c r="AY228" s="13" t="s">
        <v>149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3" t="s">
        <v>87</v>
      </c>
      <c r="BK228" s="140">
        <f>ROUND(I228*H228,2)</f>
        <v>0</v>
      </c>
      <c r="BL228" s="13" t="s">
        <v>155</v>
      </c>
      <c r="BM228" s="139" t="s">
        <v>487</v>
      </c>
    </row>
    <row r="229" spans="2:47" s="1" customFormat="1" ht="19.5">
      <c r="B229" s="28"/>
      <c r="D229" s="141" t="s">
        <v>157</v>
      </c>
      <c r="F229" s="142" t="s">
        <v>488</v>
      </c>
      <c r="I229" s="143"/>
      <c r="L229" s="28"/>
      <c r="M229" s="144"/>
      <c r="T229" s="52"/>
      <c r="AT229" s="13" t="s">
        <v>157</v>
      </c>
      <c r="AU229" s="13" t="s">
        <v>89</v>
      </c>
    </row>
    <row r="230" spans="2:65" s="1" customFormat="1" ht="24.2" customHeight="1">
      <c r="B230" s="28"/>
      <c r="C230" s="128" t="s">
        <v>489</v>
      </c>
      <c r="D230" s="128" t="s">
        <v>151</v>
      </c>
      <c r="E230" s="129" t="s">
        <v>490</v>
      </c>
      <c r="F230" s="130" t="s">
        <v>491</v>
      </c>
      <c r="G230" s="131" t="s">
        <v>164</v>
      </c>
      <c r="H230" s="132">
        <v>677.277</v>
      </c>
      <c r="I230" s="133"/>
      <c r="J230" s="134">
        <f>ROUND(I230*H230,2)</f>
        <v>0</v>
      </c>
      <c r="K230" s="130" t="s">
        <v>165</v>
      </c>
      <c r="L230" s="28"/>
      <c r="M230" s="135" t="s">
        <v>1</v>
      </c>
      <c r="N230" s="136" t="s">
        <v>44</v>
      </c>
      <c r="P230" s="137">
        <f>O230*H230</f>
        <v>0</v>
      </c>
      <c r="Q230" s="137">
        <v>0.01733</v>
      </c>
      <c r="R230" s="137">
        <f>Q230*H230</f>
        <v>11.737210410000001</v>
      </c>
      <c r="S230" s="137">
        <v>0</v>
      </c>
      <c r="T230" s="138">
        <f>S230*H230</f>
        <v>0</v>
      </c>
      <c r="AR230" s="139" t="s">
        <v>155</v>
      </c>
      <c r="AT230" s="139" t="s">
        <v>151</v>
      </c>
      <c r="AU230" s="139" t="s">
        <v>89</v>
      </c>
      <c r="AY230" s="13" t="s">
        <v>149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3" t="s">
        <v>87</v>
      </c>
      <c r="BK230" s="140">
        <f>ROUND(I230*H230,2)</f>
        <v>0</v>
      </c>
      <c r="BL230" s="13" t="s">
        <v>155</v>
      </c>
      <c r="BM230" s="139" t="s">
        <v>492</v>
      </c>
    </row>
    <row r="231" spans="2:47" s="1" customFormat="1" ht="29.25">
      <c r="B231" s="28"/>
      <c r="D231" s="141" t="s">
        <v>157</v>
      </c>
      <c r="F231" s="142" t="s">
        <v>493</v>
      </c>
      <c r="I231" s="143"/>
      <c r="L231" s="28"/>
      <c r="M231" s="144"/>
      <c r="T231" s="52"/>
      <c r="AT231" s="13" t="s">
        <v>157</v>
      </c>
      <c r="AU231" s="13" t="s">
        <v>89</v>
      </c>
    </row>
    <row r="232" spans="2:65" s="1" customFormat="1" ht="24.2" customHeight="1">
      <c r="B232" s="28"/>
      <c r="C232" s="128" t="s">
        <v>494</v>
      </c>
      <c r="D232" s="146" t="s">
        <v>151</v>
      </c>
      <c r="E232" s="129" t="s">
        <v>495</v>
      </c>
      <c r="F232" s="130" t="s">
        <v>496</v>
      </c>
      <c r="G232" s="131" t="s">
        <v>164</v>
      </c>
      <c r="H232" s="132">
        <v>355.32</v>
      </c>
      <c r="I232" s="133"/>
      <c r="J232" s="134">
        <f>ROUND(I232*H232,2)</f>
        <v>0</v>
      </c>
      <c r="K232" s="130" t="s">
        <v>165</v>
      </c>
      <c r="L232" s="28"/>
      <c r="M232" s="135" t="s">
        <v>1</v>
      </c>
      <c r="N232" s="136" t="s">
        <v>44</v>
      </c>
      <c r="P232" s="137">
        <f>O232*H232</f>
        <v>0</v>
      </c>
      <c r="Q232" s="137">
        <v>0.0154</v>
      </c>
      <c r="R232" s="137">
        <f>Q232*H232</f>
        <v>5.471928</v>
      </c>
      <c r="S232" s="137">
        <v>0</v>
      </c>
      <c r="T232" s="138">
        <f>S232*H232</f>
        <v>0</v>
      </c>
      <c r="AR232" s="139" t="s">
        <v>155</v>
      </c>
      <c r="AT232" s="139" t="s">
        <v>151</v>
      </c>
      <c r="AU232" s="139" t="s">
        <v>89</v>
      </c>
      <c r="AY232" s="13" t="s">
        <v>149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3" t="s">
        <v>87</v>
      </c>
      <c r="BK232" s="140">
        <f>ROUND(I232*H232,2)</f>
        <v>0</v>
      </c>
      <c r="BL232" s="13" t="s">
        <v>155</v>
      </c>
      <c r="BM232" s="139" t="s">
        <v>497</v>
      </c>
    </row>
    <row r="233" spans="2:47" s="1" customFormat="1" ht="19.5">
      <c r="B233" s="28"/>
      <c r="D233" s="141" t="s">
        <v>157</v>
      </c>
      <c r="F233" s="142" t="s">
        <v>498</v>
      </c>
      <c r="I233" s="143"/>
      <c r="L233" s="28"/>
      <c r="M233" s="144"/>
      <c r="T233" s="52"/>
      <c r="AT233" s="13" t="s">
        <v>157</v>
      </c>
      <c r="AU233" s="13" t="s">
        <v>89</v>
      </c>
    </row>
    <row r="234" spans="2:65" s="1" customFormat="1" ht="24.2" customHeight="1">
      <c r="B234" s="28"/>
      <c r="C234" s="128" t="s">
        <v>499</v>
      </c>
      <c r="D234" s="152" t="s">
        <v>151</v>
      </c>
      <c r="E234" s="129" t="s">
        <v>500</v>
      </c>
      <c r="F234" s="130" t="s">
        <v>501</v>
      </c>
      <c r="G234" s="131" t="s">
        <v>164</v>
      </c>
      <c r="H234" s="132">
        <v>506</v>
      </c>
      <c r="I234" s="133"/>
      <c r="J234" s="134">
        <f>ROUND(I234*H234,2)</f>
        <v>0</v>
      </c>
      <c r="K234" s="130" t="s">
        <v>165</v>
      </c>
      <c r="L234" s="28"/>
      <c r="M234" s="135" t="s">
        <v>1</v>
      </c>
      <c r="N234" s="136" t="s">
        <v>44</v>
      </c>
      <c r="P234" s="137">
        <f>O234*H234</f>
        <v>0</v>
      </c>
      <c r="Q234" s="137">
        <v>0.00026</v>
      </c>
      <c r="R234" s="137">
        <f>Q234*H234</f>
        <v>0.13155999999999998</v>
      </c>
      <c r="S234" s="137">
        <v>0</v>
      </c>
      <c r="T234" s="138">
        <f>S234*H234</f>
        <v>0</v>
      </c>
      <c r="AR234" s="139" t="s">
        <v>155</v>
      </c>
      <c r="AT234" s="139" t="s">
        <v>151</v>
      </c>
      <c r="AU234" s="139" t="s">
        <v>89</v>
      </c>
      <c r="AY234" s="13" t="s">
        <v>149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3" t="s">
        <v>87</v>
      </c>
      <c r="BK234" s="140">
        <f>ROUND(I234*H234,2)</f>
        <v>0</v>
      </c>
      <c r="BL234" s="13" t="s">
        <v>155</v>
      </c>
      <c r="BM234" s="139" t="s">
        <v>502</v>
      </c>
    </row>
    <row r="235" spans="2:47" s="1" customFormat="1" ht="19.5">
      <c r="B235" s="28"/>
      <c r="D235" s="141" t="s">
        <v>157</v>
      </c>
      <c r="F235" s="142" t="s">
        <v>503</v>
      </c>
      <c r="I235" s="143"/>
      <c r="L235" s="28"/>
      <c r="M235" s="144"/>
      <c r="T235" s="52"/>
      <c r="AT235" s="13" t="s">
        <v>157</v>
      </c>
      <c r="AU235" s="13" t="s">
        <v>89</v>
      </c>
    </row>
    <row r="236" spans="2:65" s="1" customFormat="1" ht="24.2" customHeight="1">
      <c r="B236" s="28"/>
      <c r="C236" s="128" t="s">
        <v>504</v>
      </c>
      <c r="D236" s="128" t="s">
        <v>151</v>
      </c>
      <c r="E236" s="129" t="s">
        <v>505</v>
      </c>
      <c r="F236" s="130" t="s">
        <v>506</v>
      </c>
      <c r="G236" s="131" t="s">
        <v>164</v>
      </c>
      <c r="H236" s="132">
        <v>525</v>
      </c>
      <c r="I236" s="133"/>
      <c r="J236" s="134">
        <f>ROUND(I236*H236,2)</f>
        <v>0</v>
      </c>
      <c r="K236" s="130" t="s">
        <v>165</v>
      </c>
      <c r="L236" s="28"/>
      <c r="M236" s="135" t="s">
        <v>1</v>
      </c>
      <c r="N236" s="136" t="s">
        <v>44</v>
      </c>
      <c r="P236" s="137">
        <f>O236*H236</f>
        <v>0</v>
      </c>
      <c r="Q236" s="137">
        <v>0.00438</v>
      </c>
      <c r="R236" s="137">
        <f>Q236*H236</f>
        <v>2.2995</v>
      </c>
      <c r="S236" s="137">
        <v>0</v>
      </c>
      <c r="T236" s="138">
        <f>S236*H236</f>
        <v>0</v>
      </c>
      <c r="AR236" s="139" t="s">
        <v>155</v>
      </c>
      <c r="AT236" s="139" t="s">
        <v>151</v>
      </c>
      <c r="AU236" s="139" t="s">
        <v>89</v>
      </c>
      <c r="AY236" s="13" t="s">
        <v>149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3" t="s">
        <v>87</v>
      </c>
      <c r="BK236" s="140">
        <f>ROUND(I236*H236,2)</f>
        <v>0</v>
      </c>
      <c r="BL236" s="13" t="s">
        <v>155</v>
      </c>
      <c r="BM236" s="139" t="s">
        <v>507</v>
      </c>
    </row>
    <row r="237" spans="2:47" s="1" customFormat="1" ht="19.5">
      <c r="B237" s="28"/>
      <c r="D237" s="141" t="s">
        <v>157</v>
      </c>
      <c r="F237" s="142" t="s">
        <v>508</v>
      </c>
      <c r="I237" s="143"/>
      <c r="L237" s="28"/>
      <c r="M237" s="144"/>
      <c r="T237" s="52"/>
      <c r="AT237" s="13" t="s">
        <v>157</v>
      </c>
      <c r="AU237" s="13" t="s">
        <v>89</v>
      </c>
    </row>
    <row r="238" spans="2:65" s="1" customFormat="1" ht="24.2" customHeight="1">
      <c r="B238" s="28"/>
      <c r="C238" s="128" t="s">
        <v>509</v>
      </c>
      <c r="D238" s="128" t="s">
        <v>151</v>
      </c>
      <c r="E238" s="129" t="s">
        <v>505</v>
      </c>
      <c r="F238" s="130" t="s">
        <v>506</v>
      </c>
      <c r="G238" s="131" t="s">
        <v>164</v>
      </c>
      <c r="H238" s="132">
        <v>75.136</v>
      </c>
      <c r="I238" s="133"/>
      <c r="J238" s="134">
        <f>ROUND(I238*H238,2)</f>
        <v>0</v>
      </c>
      <c r="K238" s="130" t="s">
        <v>165</v>
      </c>
      <c r="L238" s="28"/>
      <c r="M238" s="135" t="s">
        <v>1</v>
      </c>
      <c r="N238" s="136" t="s">
        <v>44</v>
      </c>
      <c r="P238" s="137">
        <f>O238*H238</f>
        <v>0</v>
      </c>
      <c r="Q238" s="137">
        <v>0.00438</v>
      </c>
      <c r="R238" s="137">
        <f>Q238*H238</f>
        <v>0.32909568</v>
      </c>
      <c r="S238" s="137">
        <v>0</v>
      </c>
      <c r="T238" s="138">
        <f>S238*H238</f>
        <v>0</v>
      </c>
      <c r="AR238" s="139" t="s">
        <v>155</v>
      </c>
      <c r="AT238" s="139" t="s">
        <v>151</v>
      </c>
      <c r="AU238" s="139" t="s">
        <v>89</v>
      </c>
      <c r="AY238" s="13" t="s">
        <v>149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3" t="s">
        <v>87</v>
      </c>
      <c r="BK238" s="140">
        <f>ROUND(I238*H238,2)</f>
        <v>0</v>
      </c>
      <c r="BL238" s="13" t="s">
        <v>155</v>
      </c>
      <c r="BM238" s="139" t="s">
        <v>510</v>
      </c>
    </row>
    <row r="239" spans="2:47" s="1" customFormat="1" ht="19.5">
      <c r="B239" s="28"/>
      <c r="D239" s="141" t="s">
        <v>157</v>
      </c>
      <c r="F239" s="142" t="s">
        <v>508</v>
      </c>
      <c r="I239" s="143"/>
      <c r="L239" s="28"/>
      <c r="M239" s="144"/>
      <c r="T239" s="52"/>
      <c r="AT239" s="13" t="s">
        <v>157</v>
      </c>
      <c r="AU239" s="13" t="s">
        <v>89</v>
      </c>
    </row>
    <row r="240" spans="2:65" s="1" customFormat="1" ht="24.2" customHeight="1">
      <c r="B240" s="28"/>
      <c r="C240" s="128" t="s">
        <v>511</v>
      </c>
      <c r="D240" s="128" t="s">
        <v>151</v>
      </c>
      <c r="E240" s="129" t="s">
        <v>512</v>
      </c>
      <c r="F240" s="130" t="s">
        <v>513</v>
      </c>
      <c r="G240" s="131" t="s">
        <v>256</v>
      </c>
      <c r="H240" s="132">
        <v>195.8</v>
      </c>
      <c r="I240" s="133"/>
      <c r="J240" s="134">
        <f>ROUND(I240*H240,2)</f>
        <v>0</v>
      </c>
      <c r="K240" s="130" t="s">
        <v>165</v>
      </c>
      <c r="L240" s="28"/>
      <c r="M240" s="135" t="s">
        <v>1</v>
      </c>
      <c r="N240" s="136" t="s">
        <v>44</v>
      </c>
      <c r="P240" s="137">
        <f>O240*H240</f>
        <v>0</v>
      </c>
      <c r="Q240" s="137">
        <v>0</v>
      </c>
      <c r="R240" s="137">
        <f>Q240*H240</f>
        <v>0</v>
      </c>
      <c r="S240" s="137">
        <v>0</v>
      </c>
      <c r="T240" s="138">
        <f>S240*H240</f>
        <v>0</v>
      </c>
      <c r="AR240" s="139" t="s">
        <v>155</v>
      </c>
      <c r="AT240" s="139" t="s">
        <v>151</v>
      </c>
      <c r="AU240" s="139" t="s">
        <v>89</v>
      </c>
      <c r="AY240" s="13" t="s">
        <v>149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3" t="s">
        <v>87</v>
      </c>
      <c r="BK240" s="140">
        <f>ROUND(I240*H240,2)</f>
        <v>0</v>
      </c>
      <c r="BL240" s="13" t="s">
        <v>155</v>
      </c>
      <c r="BM240" s="139" t="s">
        <v>514</v>
      </c>
    </row>
    <row r="241" spans="2:47" s="1" customFormat="1" ht="39">
      <c r="B241" s="28"/>
      <c r="D241" s="141" t="s">
        <v>157</v>
      </c>
      <c r="F241" s="142" t="s">
        <v>515</v>
      </c>
      <c r="I241" s="143"/>
      <c r="L241" s="28"/>
      <c r="M241" s="144"/>
      <c r="T241" s="52"/>
      <c r="AT241" s="13" t="s">
        <v>157</v>
      </c>
      <c r="AU241" s="13" t="s">
        <v>89</v>
      </c>
    </row>
    <row r="242" spans="2:65" s="1" customFormat="1" ht="24.2" customHeight="1">
      <c r="B242" s="28"/>
      <c r="C242" s="153" t="s">
        <v>516</v>
      </c>
      <c r="D242" s="153" t="s">
        <v>517</v>
      </c>
      <c r="E242" s="154" t="s">
        <v>518</v>
      </c>
      <c r="F242" s="155" t="s">
        <v>519</v>
      </c>
      <c r="G242" s="156" t="s">
        <v>256</v>
      </c>
      <c r="H242" s="157">
        <v>205.59</v>
      </c>
      <c r="I242" s="158"/>
      <c r="J242" s="159">
        <f>ROUND(I242*H242,2)</f>
        <v>0</v>
      </c>
      <c r="K242" s="155" t="s">
        <v>165</v>
      </c>
      <c r="L242" s="160"/>
      <c r="M242" s="161" t="s">
        <v>1</v>
      </c>
      <c r="N242" s="162" t="s">
        <v>44</v>
      </c>
      <c r="P242" s="137">
        <f>O242*H242</f>
        <v>0</v>
      </c>
      <c r="Q242" s="137">
        <v>4E-05</v>
      </c>
      <c r="R242" s="137">
        <f>Q242*H242</f>
        <v>0.008223600000000001</v>
      </c>
      <c r="S242" s="137">
        <v>0</v>
      </c>
      <c r="T242" s="138">
        <f>S242*H242</f>
        <v>0</v>
      </c>
      <c r="AR242" s="139" t="s">
        <v>193</v>
      </c>
      <c r="AT242" s="139" t="s">
        <v>517</v>
      </c>
      <c r="AU242" s="139" t="s">
        <v>89</v>
      </c>
      <c r="AY242" s="13" t="s">
        <v>149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3" t="s">
        <v>87</v>
      </c>
      <c r="BK242" s="140">
        <f>ROUND(I242*H242,2)</f>
        <v>0</v>
      </c>
      <c r="BL242" s="13" t="s">
        <v>155</v>
      </c>
      <c r="BM242" s="139" t="s">
        <v>520</v>
      </c>
    </row>
    <row r="243" spans="2:47" s="1" customFormat="1" ht="11.25">
      <c r="B243" s="28"/>
      <c r="D243" s="141" t="s">
        <v>157</v>
      </c>
      <c r="F243" s="142" t="s">
        <v>519</v>
      </c>
      <c r="I243" s="143"/>
      <c r="L243" s="28"/>
      <c r="M243" s="144"/>
      <c r="T243" s="52"/>
      <c r="AT243" s="13" t="s">
        <v>157</v>
      </c>
      <c r="AU243" s="13" t="s">
        <v>89</v>
      </c>
    </row>
    <row r="244" spans="2:65" s="1" customFormat="1" ht="37.9" customHeight="1">
      <c r="B244" s="28"/>
      <c r="C244" s="128" t="s">
        <v>521</v>
      </c>
      <c r="D244" s="128" t="s">
        <v>151</v>
      </c>
      <c r="E244" s="129" t="s">
        <v>522</v>
      </c>
      <c r="F244" s="130" t="s">
        <v>523</v>
      </c>
      <c r="G244" s="131" t="s">
        <v>164</v>
      </c>
      <c r="H244" s="132">
        <v>82.66</v>
      </c>
      <c r="I244" s="133"/>
      <c r="J244" s="134">
        <f>ROUND(I244*H244,2)</f>
        <v>0</v>
      </c>
      <c r="K244" s="130" t="s">
        <v>165</v>
      </c>
      <c r="L244" s="28"/>
      <c r="M244" s="135" t="s">
        <v>1</v>
      </c>
      <c r="N244" s="136" t="s">
        <v>44</v>
      </c>
      <c r="P244" s="137">
        <f>O244*H244</f>
        <v>0</v>
      </c>
      <c r="Q244" s="137">
        <v>0.00852</v>
      </c>
      <c r="R244" s="137">
        <f>Q244*H244</f>
        <v>0.7042632</v>
      </c>
      <c r="S244" s="137">
        <v>0</v>
      </c>
      <c r="T244" s="138">
        <f>S244*H244</f>
        <v>0</v>
      </c>
      <c r="AR244" s="139" t="s">
        <v>155</v>
      </c>
      <c r="AT244" s="139" t="s">
        <v>151</v>
      </c>
      <c r="AU244" s="139" t="s">
        <v>89</v>
      </c>
      <c r="AY244" s="13" t="s">
        <v>149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3" t="s">
        <v>87</v>
      </c>
      <c r="BK244" s="140">
        <f>ROUND(I244*H244,2)</f>
        <v>0</v>
      </c>
      <c r="BL244" s="13" t="s">
        <v>155</v>
      </c>
      <c r="BM244" s="139" t="s">
        <v>524</v>
      </c>
    </row>
    <row r="245" spans="2:47" s="1" customFormat="1" ht="29.25">
      <c r="B245" s="28"/>
      <c r="D245" s="141" t="s">
        <v>157</v>
      </c>
      <c r="F245" s="142" t="s">
        <v>525</v>
      </c>
      <c r="I245" s="143"/>
      <c r="L245" s="28"/>
      <c r="M245" s="144"/>
      <c r="T245" s="52"/>
      <c r="AT245" s="13" t="s">
        <v>157</v>
      </c>
      <c r="AU245" s="13" t="s">
        <v>89</v>
      </c>
    </row>
    <row r="246" spans="2:65" s="1" customFormat="1" ht="24.2" customHeight="1">
      <c r="B246" s="28"/>
      <c r="C246" s="153" t="s">
        <v>526</v>
      </c>
      <c r="D246" s="153" t="s">
        <v>517</v>
      </c>
      <c r="E246" s="154" t="s">
        <v>527</v>
      </c>
      <c r="F246" s="155" t="s">
        <v>528</v>
      </c>
      <c r="G246" s="156" t="s">
        <v>164</v>
      </c>
      <c r="H246" s="157">
        <v>84.313</v>
      </c>
      <c r="I246" s="158"/>
      <c r="J246" s="159">
        <f>ROUND(I246*H246,2)</f>
        <v>0</v>
      </c>
      <c r="K246" s="155" t="s">
        <v>1</v>
      </c>
      <c r="L246" s="160"/>
      <c r="M246" s="161" t="s">
        <v>1</v>
      </c>
      <c r="N246" s="162" t="s">
        <v>44</v>
      </c>
      <c r="P246" s="137">
        <f>O246*H246</f>
        <v>0</v>
      </c>
      <c r="Q246" s="137">
        <v>0.003</v>
      </c>
      <c r="R246" s="137">
        <f>Q246*H246</f>
        <v>0.252939</v>
      </c>
      <c r="S246" s="137">
        <v>0</v>
      </c>
      <c r="T246" s="138">
        <f>S246*H246</f>
        <v>0</v>
      </c>
      <c r="AR246" s="139" t="s">
        <v>193</v>
      </c>
      <c r="AT246" s="139" t="s">
        <v>517</v>
      </c>
      <c r="AU246" s="139" t="s">
        <v>89</v>
      </c>
      <c r="AY246" s="13" t="s">
        <v>149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3" t="s">
        <v>87</v>
      </c>
      <c r="BK246" s="140">
        <f>ROUND(I246*H246,2)</f>
        <v>0</v>
      </c>
      <c r="BL246" s="13" t="s">
        <v>155</v>
      </c>
      <c r="BM246" s="139" t="s">
        <v>529</v>
      </c>
    </row>
    <row r="247" spans="2:47" s="1" customFormat="1" ht="11.25">
      <c r="B247" s="28"/>
      <c r="D247" s="141" t="s">
        <v>157</v>
      </c>
      <c r="F247" s="142" t="s">
        <v>530</v>
      </c>
      <c r="I247" s="143"/>
      <c r="L247" s="28"/>
      <c r="M247" s="144"/>
      <c r="T247" s="52"/>
      <c r="AT247" s="13" t="s">
        <v>157</v>
      </c>
      <c r="AU247" s="13" t="s">
        <v>89</v>
      </c>
    </row>
    <row r="248" spans="2:65" s="1" customFormat="1" ht="44.25" customHeight="1">
      <c r="B248" s="28"/>
      <c r="C248" s="128" t="s">
        <v>531</v>
      </c>
      <c r="D248" s="146" t="s">
        <v>151</v>
      </c>
      <c r="E248" s="129" t="s">
        <v>532</v>
      </c>
      <c r="F248" s="130" t="s">
        <v>533</v>
      </c>
      <c r="G248" s="131" t="s">
        <v>164</v>
      </c>
      <c r="H248" s="132">
        <v>50.076</v>
      </c>
      <c r="I248" s="133"/>
      <c r="J248" s="134">
        <f>ROUND(I248*H248,2)</f>
        <v>0</v>
      </c>
      <c r="K248" s="130" t="s">
        <v>165</v>
      </c>
      <c r="L248" s="28"/>
      <c r="M248" s="135" t="s">
        <v>1</v>
      </c>
      <c r="N248" s="136" t="s">
        <v>44</v>
      </c>
      <c r="P248" s="137">
        <f>O248*H248</f>
        <v>0</v>
      </c>
      <c r="Q248" s="137">
        <v>0.01143</v>
      </c>
      <c r="R248" s="137">
        <f>Q248*H248</f>
        <v>0.57236868</v>
      </c>
      <c r="S248" s="137">
        <v>0</v>
      </c>
      <c r="T248" s="138">
        <f>S248*H248</f>
        <v>0</v>
      </c>
      <c r="AR248" s="139" t="s">
        <v>155</v>
      </c>
      <c r="AT248" s="139" t="s">
        <v>151</v>
      </c>
      <c r="AU248" s="139" t="s">
        <v>89</v>
      </c>
      <c r="AY248" s="13" t="s">
        <v>149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3" t="s">
        <v>87</v>
      </c>
      <c r="BK248" s="140">
        <f>ROUND(I248*H248,2)</f>
        <v>0</v>
      </c>
      <c r="BL248" s="13" t="s">
        <v>155</v>
      </c>
      <c r="BM248" s="139" t="s">
        <v>534</v>
      </c>
    </row>
    <row r="249" spans="2:47" s="1" customFormat="1" ht="39">
      <c r="B249" s="28"/>
      <c r="D249" s="141" t="s">
        <v>157</v>
      </c>
      <c r="F249" s="142" t="s">
        <v>535</v>
      </c>
      <c r="I249" s="143"/>
      <c r="L249" s="28"/>
      <c r="M249" s="144"/>
      <c r="T249" s="52"/>
      <c r="AT249" s="13" t="s">
        <v>157</v>
      </c>
      <c r="AU249" s="13" t="s">
        <v>89</v>
      </c>
    </row>
    <row r="250" spans="2:47" s="1" customFormat="1" ht="19.5">
      <c r="B250" s="28"/>
      <c r="D250" s="141" t="s">
        <v>198</v>
      </c>
      <c r="F250" s="147" t="s">
        <v>536</v>
      </c>
      <c r="I250" s="143"/>
      <c r="L250" s="28"/>
      <c r="M250" s="144"/>
      <c r="T250" s="52"/>
      <c r="AT250" s="13" t="s">
        <v>198</v>
      </c>
      <c r="AU250" s="13" t="s">
        <v>89</v>
      </c>
    </row>
    <row r="251" spans="2:65" s="1" customFormat="1" ht="24.2" customHeight="1">
      <c r="B251" s="28"/>
      <c r="C251" s="153" t="s">
        <v>537</v>
      </c>
      <c r="D251" s="153" t="s">
        <v>517</v>
      </c>
      <c r="E251" s="154" t="s">
        <v>538</v>
      </c>
      <c r="F251" s="155" t="s">
        <v>539</v>
      </c>
      <c r="G251" s="156" t="s">
        <v>164</v>
      </c>
      <c r="H251" s="157">
        <v>52.58</v>
      </c>
      <c r="I251" s="158"/>
      <c r="J251" s="159">
        <f>ROUND(I251*H251,2)</f>
        <v>0</v>
      </c>
      <c r="K251" s="155" t="s">
        <v>165</v>
      </c>
      <c r="L251" s="160"/>
      <c r="M251" s="161" t="s">
        <v>1</v>
      </c>
      <c r="N251" s="162" t="s">
        <v>44</v>
      </c>
      <c r="P251" s="137">
        <f>O251*H251</f>
        <v>0</v>
      </c>
      <c r="Q251" s="137">
        <v>0.0155</v>
      </c>
      <c r="R251" s="137">
        <f>Q251*H251</f>
        <v>0.81499</v>
      </c>
      <c r="S251" s="137">
        <v>0</v>
      </c>
      <c r="T251" s="138">
        <f>S251*H251</f>
        <v>0</v>
      </c>
      <c r="AR251" s="139" t="s">
        <v>193</v>
      </c>
      <c r="AT251" s="139" t="s">
        <v>517</v>
      </c>
      <c r="AU251" s="139" t="s">
        <v>89</v>
      </c>
      <c r="AY251" s="13" t="s">
        <v>149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3" t="s">
        <v>87</v>
      </c>
      <c r="BK251" s="140">
        <f>ROUND(I251*H251,2)</f>
        <v>0</v>
      </c>
      <c r="BL251" s="13" t="s">
        <v>155</v>
      </c>
      <c r="BM251" s="139" t="s">
        <v>540</v>
      </c>
    </row>
    <row r="252" spans="2:47" s="1" customFormat="1" ht="19.5">
      <c r="B252" s="28"/>
      <c r="D252" s="141" t="s">
        <v>157</v>
      </c>
      <c r="F252" s="142" t="s">
        <v>539</v>
      </c>
      <c r="I252" s="143"/>
      <c r="L252" s="28"/>
      <c r="M252" s="144"/>
      <c r="T252" s="52"/>
      <c r="AT252" s="13" t="s">
        <v>157</v>
      </c>
      <c r="AU252" s="13" t="s">
        <v>89</v>
      </c>
    </row>
    <row r="253" spans="2:65" s="1" customFormat="1" ht="44.25" customHeight="1">
      <c r="B253" s="28"/>
      <c r="C253" s="128" t="s">
        <v>541</v>
      </c>
      <c r="D253" s="152" t="s">
        <v>151</v>
      </c>
      <c r="E253" s="129" t="s">
        <v>542</v>
      </c>
      <c r="F253" s="130" t="s">
        <v>543</v>
      </c>
      <c r="G253" s="131" t="s">
        <v>164</v>
      </c>
      <c r="H253" s="132">
        <v>469.3</v>
      </c>
      <c r="I253" s="133"/>
      <c r="J253" s="134">
        <f>ROUND(I253*H253,2)</f>
        <v>0</v>
      </c>
      <c r="K253" s="130" t="s">
        <v>165</v>
      </c>
      <c r="L253" s="28"/>
      <c r="M253" s="135" t="s">
        <v>1</v>
      </c>
      <c r="N253" s="136" t="s">
        <v>44</v>
      </c>
      <c r="P253" s="137">
        <f>O253*H253</f>
        <v>0</v>
      </c>
      <c r="Q253" s="137">
        <v>0.0096</v>
      </c>
      <c r="R253" s="137">
        <f>Q253*H253</f>
        <v>4.50528</v>
      </c>
      <c r="S253" s="137">
        <v>0</v>
      </c>
      <c r="T253" s="138">
        <f>S253*H253</f>
        <v>0</v>
      </c>
      <c r="AR253" s="139" t="s">
        <v>155</v>
      </c>
      <c r="AT253" s="139" t="s">
        <v>151</v>
      </c>
      <c r="AU253" s="139" t="s">
        <v>89</v>
      </c>
      <c r="AY253" s="13" t="s">
        <v>149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3" t="s">
        <v>87</v>
      </c>
      <c r="BK253" s="140">
        <f>ROUND(I253*H253,2)</f>
        <v>0</v>
      </c>
      <c r="BL253" s="13" t="s">
        <v>155</v>
      </c>
      <c r="BM253" s="139" t="s">
        <v>544</v>
      </c>
    </row>
    <row r="254" spans="2:47" s="1" customFormat="1" ht="29.25">
      <c r="B254" s="28"/>
      <c r="D254" s="141" t="s">
        <v>157</v>
      </c>
      <c r="F254" s="142" t="s">
        <v>545</v>
      </c>
      <c r="I254" s="143"/>
      <c r="L254" s="28"/>
      <c r="M254" s="144"/>
      <c r="T254" s="52"/>
      <c r="AT254" s="13" t="s">
        <v>157</v>
      </c>
      <c r="AU254" s="13" t="s">
        <v>89</v>
      </c>
    </row>
    <row r="255" spans="2:65" s="1" customFormat="1" ht="49.15" customHeight="1">
      <c r="B255" s="28"/>
      <c r="C255" s="153" t="s">
        <v>546</v>
      </c>
      <c r="D255" s="163" t="s">
        <v>517</v>
      </c>
      <c r="E255" s="154" t="s">
        <v>547</v>
      </c>
      <c r="F255" s="155" t="s">
        <v>548</v>
      </c>
      <c r="G255" s="156" t="s">
        <v>164</v>
      </c>
      <c r="H255" s="157">
        <v>478.686</v>
      </c>
      <c r="I255" s="158"/>
      <c r="J255" s="159">
        <f>ROUND(I255*H255,2)</f>
        <v>0</v>
      </c>
      <c r="K255" s="155" t="s">
        <v>1</v>
      </c>
      <c r="L255" s="160"/>
      <c r="M255" s="161" t="s">
        <v>1</v>
      </c>
      <c r="N255" s="162" t="s">
        <v>44</v>
      </c>
      <c r="P255" s="137">
        <f>O255*H255</f>
        <v>0</v>
      </c>
      <c r="Q255" s="137">
        <v>0.0165</v>
      </c>
      <c r="R255" s="137">
        <f>Q255*H255</f>
        <v>7.898319</v>
      </c>
      <c r="S255" s="137">
        <v>0</v>
      </c>
      <c r="T255" s="138">
        <f>S255*H255</f>
        <v>0</v>
      </c>
      <c r="AR255" s="139" t="s">
        <v>193</v>
      </c>
      <c r="AT255" s="139" t="s">
        <v>517</v>
      </c>
      <c r="AU255" s="139" t="s">
        <v>89</v>
      </c>
      <c r="AY255" s="13" t="s">
        <v>149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3" t="s">
        <v>87</v>
      </c>
      <c r="BK255" s="140">
        <f>ROUND(I255*H255,2)</f>
        <v>0</v>
      </c>
      <c r="BL255" s="13" t="s">
        <v>155</v>
      </c>
      <c r="BM255" s="139" t="s">
        <v>549</v>
      </c>
    </row>
    <row r="256" spans="2:47" s="1" customFormat="1" ht="29.25">
      <c r="B256" s="28"/>
      <c r="D256" s="141" t="s">
        <v>157</v>
      </c>
      <c r="F256" s="142" t="s">
        <v>548</v>
      </c>
      <c r="I256" s="143"/>
      <c r="L256" s="28"/>
      <c r="M256" s="144"/>
      <c r="T256" s="52"/>
      <c r="AT256" s="13" t="s">
        <v>157</v>
      </c>
      <c r="AU256" s="13" t="s">
        <v>89</v>
      </c>
    </row>
    <row r="257" spans="2:65" s="1" customFormat="1" ht="37.9" customHeight="1">
      <c r="B257" s="28"/>
      <c r="C257" s="128" t="s">
        <v>550</v>
      </c>
      <c r="D257" s="128" t="s">
        <v>151</v>
      </c>
      <c r="E257" s="129" t="s">
        <v>551</v>
      </c>
      <c r="F257" s="130" t="s">
        <v>552</v>
      </c>
      <c r="G257" s="131" t="s">
        <v>256</v>
      </c>
      <c r="H257" s="132">
        <v>75.136</v>
      </c>
      <c r="I257" s="133"/>
      <c r="J257" s="134">
        <f>ROUND(I257*H257,2)</f>
        <v>0</v>
      </c>
      <c r="K257" s="130" t="s">
        <v>165</v>
      </c>
      <c r="L257" s="28"/>
      <c r="M257" s="135" t="s">
        <v>1</v>
      </c>
      <c r="N257" s="136" t="s">
        <v>44</v>
      </c>
      <c r="P257" s="137">
        <f>O257*H257</f>
        <v>0</v>
      </c>
      <c r="Q257" s="137">
        <v>0.00176</v>
      </c>
      <c r="R257" s="137">
        <f>Q257*H257</f>
        <v>0.13223936</v>
      </c>
      <c r="S257" s="137">
        <v>0</v>
      </c>
      <c r="T257" s="138">
        <f>S257*H257</f>
        <v>0</v>
      </c>
      <c r="AR257" s="139" t="s">
        <v>155</v>
      </c>
      <c r="AT257" s="139" t="s">
        <v>151</v>
      </c>
      <c r="AU257" s="139" t="s">
        <v>89</v>
      </c>
      <c r="AY257" s="13" t="s">
        <v>149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3" t="s">
        <v>87</v>
      </c>
      <c r="BK257" s="140">
        <f>ROUND(I257*H257,2)</f>
        <v>0</v>
      </c>
      <c r="BL257" s="13" t="s">
        <v>155</v>
      </c>
      <c r="BM257" s="139" t="s">
        <v>553</v>
      </c>
    </row>
    <row r="258" spans="2:47" s="1" customFormat="1" ht="39">
      <c r="B258" s="28"/>
      <c r="D258" s="141" t="s">
        <v>157</v>
      </c>
      <c r="F258" s="142" t="s">
        <v>554</v>
      </c>
      <c r="I258" s="143"/>
      <c r="L258" s="28"/>
      <c r="M258" s="144"/>
      <c r="T258" s="52"/>
      <c r="AT258" s="13" t="s">
        <v>157</v>
      </c>
      <c r="AU258" s="13" t="s">
        <v>89</v>
      </c>
    </row>
    <row r="259" spans="2:65" s="1" customFormat="1" ht="24.2" customHeight="1">
      <c r="B259" s="28"/>
      <c r="C259" s="153" t="s">
        <v>555</v>
      </c>
      <c r="D259" s="153" t="s">
        <v>517</v>
      </c>
      <c r="E259" s="154" t="s">
        <v>556</v>
      </c>
      <c r="F259" s="155" t="s">
        <v>557</v>
      </c>
      <c r="G259" s="156" t="s">
        <v>164</v>
      </c>
      <c r="H259" s="157">
        <v>75.136</v>
      </c>
      <c r="I259" s="158"/>
      <c r="J259" s="159">
        <f>ROUND(I259*H259,2)</f>
        <v>0</v>
      </c>
      <c r="K259" s="155" t="s">
        <v>165</v>
      </c>
      <c r="L259" s="160"/>
      <c r="M259" s="161" t="s">
        <v>1</v>
      </c>
      <c r="N259" s="162" t="s">
        <v>44</v>
      </c>
      <c r="P259" s="137">
        <f>O259*H259</f>
        <v>0</v>
      </c>
      <c r="Q259" s="137">
        <v>0.006</v>
      </c>
      <c r="R259" s="137">
        <f>Q259*H259</f>
        <v>0.450816</v>
      </c>
      <c r="S259" s="137">
        <v>0</v>
      </c>
      <c r="T259" s="138">
        <f>S259*H259</f>
        <v>0</v>
      </c>
      <c r="AR259" s="139" t="s">
        <v>193</v>
      </c>
      <c r="AT259" s="139" t="s">
        <v>517</v>
      </c>
      <c r="AU259" s="139" t="s">
        <v>89</v>
      </c>
      <c r="AY259" s="13" t="s">
        <v>149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3" t="s">
        <v>87</v>
      </c>
      <c r="BK259" s="140">
        <f>ROUND(I259*H259,2)</f>
        <v>0</v>
      </c>
      <c r="BL259" s="13" t="s">
        <v>155</v>
      </c>
      <c r="BM259" s="139" t="s">
        <v>558</v>
      </c>
    </row>
    <row r="260" spans="2:47" s="1" customFormat="1" ht="19.5">
      <c r="B260" s="28"/>
      <c r="D260" s="141" t="s">
        <v>157</v>
      </c>
      <c r="F260" s="142" t="s">
        <v>557</v>
      </c>
      <c r="I260" s="143"/>
      <c r="L260" s="28"/>
      <c r="M260" s="144"/>
      <c r="T260" s="52"/>
      <c r="AT260" s="13" t="s">
        <v>157</v>
      </c>
      <c r="AU260" s="13" t="s">
        <v>89</v>
      </c>
    </row>
    <row r="261" spans="2:65" s="1" customFormat="1" ht="24.2" customHeight="1">
      <c r="B261" s="28"/>
      <c r="C261" s="128" t="s">
        <v>559</v>
      </c>
      <c r="D261" s="128" t="s">
        <v>151</v>
      </c>
      <c r="E261" s="129" t="s">
        <v>560</v>
      </c>
      <c r="F261" s="130" t="s">
        <v>561</v>
      </c>
      <c r="G261" s="131" t="s">
        <v>256</v>
      </c>
      <c r="H261" s="132">
        <v>114.47</v>
      </c>
      <c r="I261" s="133"/>
      <c r="J261" s="134">
        <f>ROUND(I261*H261,2)</f>
        <v>0</v>
      </c>
      <c r="K261" s="130" t="s">
        <v>165</v>
      </c>
      <c r="L261" s="28"/>
      <c r="M261" s="135" t="s">
        <v>1</v>
      </c>
      <c r="N261" s="136" t="s">
        <v>44</v>
      </c>
      <c r="P261" s="137">
        <f>O261*H261</f>
        <v>0</v>
      </c>
      <c r="Q261" s="137">
        <v>3E-05</v>
      </c>
      <c r="R261" s="137">
        <f>Q261*H261</f>
        <v>0.0034341000000000003</v>
      </c>
      <c r="S261" s="137">
        <v>0</v>
      </c>
      <c r="T261" s="138">
        <f>S261*H261</f>
        <v>0</v>
      </c>
      <c r="AR261" s="139" t="s">
        <v>155</v>
      </c>
      <c r="AT261" s="139" t="s">
        <v>151</v>
      </c>
      <c r="AU261" s="139" t="s">
        <v>89</v>
      </c>
      <c r="AY261" s="13" t="s">
        <v>149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3" t="s">
        <v>87</v>
      </c>
      <c r="BK261" s="140">
        <f>ROUND(I261*H261,2)</f>
        <v>0</v>
      </c>
      <c r="BL261" s="13" t="s">
        <v>155</v>
      </c>
      <c r="BM261" s="139" t="s">
        <v>562</v>
      </c>
    </row>
    <row r="262" spans="2:47" s="1" customFormat="1" ht="19.5">
      <c r="B262" s="28"/>
      <c r="D262" s="141" t="s">
        <v>157</v>
      </c>
      <c r="F262" s="142" t="s">
        <v>563</v>
      </c>
      <c r="I262" s="143"/>
      <c r="L262" s="28"/>
      <c r="M262" s="144"/>
      <c r="T262" s="52"/>
      <c r="AT262" s="13" t="s">
        <v>157</v>
      </c>
      <c r="AU262" s="13" t="s">
        <v>89</v>
      </c>
    </row>
    <row r="263" spans="2:65" s="1" customFormat="1" ht="24.2" customHeight="1">
      <c r="B263" s="28"/>
      <c r="C263" s="153" t="s">
        <v>564</v>
      </c>
      <c r="D263" s="153" t="s">
        <v>517</v>
      </c>
      <c r="E263" s="154" t="s">
        <v>565</v>
      </c>
      <c r="F263" s="155" t="s">
        <v>566</v>
      </c>
      <c r="G263" s="156" t="s">
        <v>256</v>
      </c>
      <c r="H263" s="157">
        <v>120.194</v>
      </c>
      <c r="I263" s="158"/>
      <c r="J263" s="159">
        <f>ROUND(I263*H263,2)</f>
        <v>0</v>
      </c>
      <c r="K263" s="155" t="s">
        <v>165</v>
      </c>
      <c r="L263" s="160"/>
      <c r="M263" s="161" t="s">
        <v>1</v>
      </c>
      <c r="N263" s="162" t="s">
        <v>44</v>
      </c>
      <c r="P263" s="137">
        <f>O263*H263</f>
        <v>0</v>
      </c>
      <c r="Q263" s="137">
        <v>0.0005</v>
      </c>
      <c r="R263" s="137">
        <f>Q263*H263</f>
        <v>0.060097000000000005</v>
      </c>
      <c r="S263" s="137">
        <v>0</v>
      </c>
      <c r="T263" s="138">
        <f>S263*H263</f>
        <v>0</v>
      </c>
      <c r="AR263" s="139" t="s">
        <v>193</v>
      </c>
      <c r="AT263" s="139" t="s">
        <v>517</v>
      </c>
      <c r="AU263" s="139" t="s">
        <v>89</v>
      </c>
      <c r="AY263" s="13" t="s">
        <v>149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3" t="s">
        <v>87</v>
      </c>
      <c r="BK263" s="140">
        <f>ROUND(I263*H263,2)</f>
        <v>0</v>
      </c>
      <c r="BL263" s="13" t="s">
        <v>155</v>
      </c>
      <c r="BM263" s="139" t="s">
        <v>567</v>
      </c>
    </row>
    <row r="264" spans="2:47" s="1" customFormat="1" ht="11.25">
      <c r="B264" s="28"/>
      <c r="D264" s="141" t="s">
        <v>157</v>
      </c>
      <c r="F264" s="142" t="s">
        <v>566</v>
      </c>
      <c r="I264" s="143"/>
      <c r="L264" s="28"/>
      <c r="M264" s="144"/>
      <c r="T264" s="52"/>
      <c r="AT264" s="13" t="s">
        <v>157</v>
      </c>
      <c r="AU264" s="13" t="s">
        <v>89</v>
      </c>
    </row>
    <row r="265" spans="2:65" s="1" customFormat="1" ht="16.5" customHeight="1">
      <c r="B265" s="28"/>
      <c r="C265" s="128" t="s">
        <v>568</v>
      </c>
      <c r="D265" s="128" t="s">
        <v>151</v>
      </c>
      <c r="E265" s="129" t="s">
        <v>569</v>
      </c>
      <c r="F265" s="130" t="s">
        <v>570</v>
      </c>
      <c r="G265" s="131" t="s">
        <v>256</v>
      </c>
      <c r="H265" s="132">
        <v>237.74</v>
      </c>
      <c r="I265" s="133"/>
      <c r="J265" s="134">
        <f>ROUND(I265*H265,2)</f>
        <v>0</v>
      </c>
      <c r="K265" s="130" t="s">
        <v>165</v>
      </c>
      <c r="L265" s="28"/>
      <c r="M265" s="135" t="s">
        <v>1</v>
      </c>
      <c r="N265" s="136" t="s">
        <v>44</v>
      </c>
      <c r="P265" s="137">
        <f>O265*H265</f>
        <v>0</v>
      </c>
      <c r="Q265" s="137">
        <v>0</v>
      </c>
      <c r="R265" s="137">
        <f>Q265*H265</f>
        <v>0</v>
      </c>
      <c r="S265" s="137">
        <v>0</v>
      </c>
      <c r="T265" s="138">
        <f>S265*H265</f>
        <v>0</v>
      </c>
      <c r="AR265" s="139" t="s">
        <v>155</v>
      </c>
      <c r="AT265" s="139" t="s">
        <v>151</v>
      </c>
      <c r="AU265" s="139" t="s">
        <v>89</v>
      </c>
      <c r="AY265" s="13" t="s">
        <v>149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3" t="s">
        <v>87</v>
      </c>
      <c r="BK265" s="140">
        <f>ROUND(I265*H265,2)</f>
        <v>0</v>
      </c>
      <c r="BL265" s="13" t="s">
        <v>155</v>
      </c>
      <c r="BM265" s="139" t="s">
        <v>571</v>
      </c>
    </row>
    <row r="266" spans="2:47" s="1" customFormat="1" ht="19.5">
      <c r="B266" s="28"/>
      <c r="D266" s="141" t="s">
        <v>157</v>
      </c>
      <c r="F266" s="142" t="s">
        <v>572</v>
      </c>
      <c r="I266" s="143"/>
      <c r="L266" s="28"/>
      <c r="M266" s="144"/>
      <c r="T266" s="52"/>
      <c r="AT266" s="13" t="s">
        <v>157</v>
      </c>
      <c r="AU266" s="13" t="s">
        <v>89</v>
      </c>
    </row>
    <row r="267" spans="2:65" s="1" customFormat="1" ht="24.2" customHeight="1">
      <c r="B267" s="28"/>
      <c r="C267" s="153" t="s">
        <v>573</v>
      </c>
      <c r="D267" s="153" t="s">
        <v>517</v>
      </c>
      <c r="E267" s="154" t="s">
        <v>574</v>
      </c>
      <c r="F267" s="155" t="s">
        <v>575</v>
      </c>
      <c r="G267" s="156" t="s">
        <v>256</v>
      </c>
      <c r="H267" s="157">
        <v>249.627</v>
      </c>
      <c r="I267" s="158"/>
      <c r="J267" s="159">
        <f>ROUND(I267*H267,2)</f>
        <v>0</v>
      </c>
      <c r="K267" s="155" t="s">
        <v>165</v>
      </c>
      <c r="L267" s="160"/>
      <c r="M267" s="161" t="s">
        <v>1</v>
      </c>
      <c r="N267" s="162" t="s">
        <v>44</v>
      </c>
      <c r="P267" s="137">
        <f>O267*H267</f>
        <v>0</v>
      </c>
      <c r="Q267" s="137">
        <v>3E-05</v>
      </c>
      <c r="R267" s="137">
        <f>Q267*H267</f>
        <v>0.00748881</v>
      </c>
      <c r="S267" s="137">
        <v>0</v>
      </c>
      <c r="T267" s="138">
        <f>S267*H267</f>
        <v>0</v>
      </c>
      <c r="AR267" s="139" t="s">
        <v>193</v>
      </c>
      <c r="AT267" s="139" t="s">
        <v>517</v>
      </c>
      <c r="AU267" s="139" t="s">
        <v>89</v>
      </c>
      <c r="AY267" s="13" t="s">
        <v>149</v>
      </c>
      <c r="BE267" s="140">
        <f>IF(N267="základní",J267,0)</f>
        <v>0</v>
      </c>
      <c r="BF267" s="140">
        <f>IF(N267="snížená",J267,0)</f>
        <v>0</v>
      </c>
      <c r="BG267" s="140">
        <f>IF(N267="zákl. přenesená",J267,0)</f>
        <v>0</v>
      </c>
      <c r="BH267" s="140">
        <f>IF(N267="sníž. přenesená",J267,0)</f>
        <v>0</v>
      </c>
      <c r="BI267" s="140">
        <f>IF(N267="nulová",J267,0)</f>
        <v>0</v>
      </c>
      <c r="BJ267" s="13" t="s">
        <v>87</v>
      </c>
      <c r="BK267" s="140">
        <f>ROUND(I267*H267,2)</f>
        <v>0</v>
      </c>
      <c r="BL267" s="13" t="s">
        <v>155</v>
      </c>
      <c r="BM267" s="139" t="s">
        <v>576</v>
      </c>
    </row>
    <row r="268" spans="2:47" s="1" customFormat="1" ht="19.5">
      <c r="B268" s="28"/>
      <c r="D268" s="141" t="s">
        <v>157</v>
      </c>
      <c r="F268" s="142" t="s">
        <v>575</v>
      </c>
      <c r="I268" s="143"/>
      <c r="L268" s="28"/>
      <c r="M268" s="144"/>
      <c r="T268" s="52"/>
      <c r="AT268" s="13" t="s">
        <v>157</v>
      </c>
      <c r="AU268" s="13" t="s">
        <v>89</v>
      </c>
    </row>
    <row r="269" spans="2:65" s="1" customFormat="1" ht="16.5" customHeight="1">
      <c r="B269" s="28"/>
      <c r="C269" s="128" t="s">
        <v>577</v>
      </c>
      <c r="D269" s="128" t="s">
        <v>151</v>
      </c>
      <c r="E269" s="129" t="s">
        <v>569</v>
      </c>
      <c r="F269" s="130" t="s">
        <v>570</v>
      </c>
      <c r="G269" s="131" t="s">
        <v>256</v>
      </c>
      <c r="H269" s="132">
        <v>55</v>
      </c>
      <c r="I269" s="133"/>
      <c r="J269" s="134">
        <f>ROUND(I269*H269,2)</f>
        <v>0</v>
      </c>
      <c r="K269" s="130" t="s">
        <v>165</v>
      </c>
      <c r="L269" s="28"/>
      <c r="M269" s="135" t="s">
        <v>1</v>
      </c>
      <c r="N269" s="136" t="s">
        <v>44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155</v>
      </c>
      <c r="AT269" s="139" t="s">
        <v>151</v>
      </c>
      <c r="AU269" s="139" t="s">
        <v>89</v>
      </c>
      <c r="AY269" s="13" t="s">
        <v>149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3" t="s">
        <v>87</v>
      </c>
      <c r="BK269" s="140">
        <f>ROUND(I269*H269,2)</f>
        <v>0</v>
      </c>
      <c r="BL269" s="13" t="s">
        <v>155</v>
      </c>
      <c r="BM269" s="139" t="s">
        <v>578</v>
      </c>
    </row>
    <row r="270" spans="2:47" s="1" customFormat="1" ht="19.5">
      <c r="B270" s="28"/>
      <c r="D270" s="141" t="s">
        <v>157</v>
      </c>
      <c r="F270" s="142" t="s">
        <v>572</v>
      </c>
      <c r="I270" s="143"/>
      <c r="L270" s="28"/>
      <c r="M270" s="144"/>
      <c r="T270" s="52"/>
      <c r="AT270" s="13" t="s">
        <v>157</v>
      </c>
      <c r="AU270" s="13" t="s">
        <v>89</v>
      </c>
    </row>
    <row r="271" spans="2:47" s="1" customFormat="1" ht="29.25">
      <c r="B271" s="28"/>
      <c r="D271" s="141" t="s">
        <v>198</v>
      </c>
      <c r="F271" s="147" t="s">
        <v>579</v>
      </c>
      <c r="I271" s="143"/>
      <c r="L271" s="28"/>
      <c r="M271" s="144"/>
      <c r="T271" s="52"/>
      <c r="AT271" s="13" t="s">
        <v>198</v>
      </c>
      <c r="AU271" s="13" t="s">
        <v>89</v>
      </c>
    </row>
    <row r="272" spans="2:65" s="1" customFormat="1" ht="24.2" customHeight="1">
      <c r="B272" s="28"/>
      <c r="C272" s="153" t="s">
        <v>580</v>
      </c>
      <c r="D272" s="153" t="s">
        <v>517</v>
      </c>
      <c r="E272" s="154" t="s">
        <v>581</v>
      </c>
      <c r="F272" s="155" t="s">
        <v>582</v>
      </c>
      <c r="G272" s="156" t="s">
        <v>256</v>
      </c>
      <c r="H272" s="157">
        <v>55</v>
      </c>
      <c r="I272" s="158"/>
      <c r="J272" s="159">
        <f>ROUND(I272*H272,2)</f>
        <v>0</v>
      </c>
      <c r="K272" s="155" t="s">
        <v>165</v>
      </c>
      <c r="L272" s="160"/>
      <c r="M272" s="161" t="s">
        <v>1</v>
      </c>
      <c r="N272" s="162" t="s">
        <v>44</v>
      </c>
      <c r="P272" s="137">
        <f>O272*H272</f>
        <v>0</v>
      </c>
      <c r="Q272" s="137">
        <v>0.0002</v>
      </c>
      <c r="R272" s="137">
        <f>Q272*H272</f>
        <v>0.011000000000000001</v>
      </c>
      <c r="S272" s="137">
        <v>0</v>
      </c>
      <c r="T272" s="138">
        <f>S272*H272</f>
        <v>0</v>
      </c>
      <c r="AR272" s="139" t="s">
        <v>193</v>
      </c>
      <c r="AT272" s="139" t="s">
        <v>517</v>
      </c>
      <c r="AU272" s="139" t="s">
        <v>89</v>
      </c>
      <c r="AY272" s="13" t="s">
        <v>149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3" t="s">
        <v>87</v>
      </c>
      <c r="BK272" s="140">
        <f>ROUND(I272*H272,2)</f>
        <v>0</v>
      </c>
      <c r="BL272" s="13" t="s">
        <v>155</v>
      </c>
      <c r="BM272" s="139" t="s">
        <v>583</v>
      </c>
    </row>
    <row r="273" spans="2:47" s="1" customFormat="1" ht="19.5">
      <c r="B273" s="28"/>
      <c r="D273" s="141" t="s">
        <v>157</v>
      </c>
      <c r="F273" s="142" t="s">
        <v>582</v>
      </c>
      <c r="I273" s="143"/>
      <c r="L273" s="28"/>
      <c r="M273" s="144"/>
      <c r="T273" s="52"/>
      <c r="AT273" s="13" t="s">
        <v>157</v>
      </c>
      <c r="AU273" s="13" t="s">
        <v>89</v>
      </c>
    </row>
    <row r="274" spans="2:65" s="1" customFormat="1" ht="24.2" customHeight="1">
      <c r="B274" s="28"/>
      <c r="C274" s="128" t="s">
        <v>584</v>
      </c>
      <c r="D274" s="128" t="s">
        <v>151</v>
      </c>
      <c r="E274" s="129" t="s">
        <v>585</v>
      </c>
      <c r="F274" s="130" t="s">
        <v>586</v>
      </c>
      <c r="G274" s="131" t="s">
        <v>164</v>
      </c>
      <c r="H274" s="132">
        <v>31.469</v>
      </c>
      <c r="I274" s="133"/>
      <c r="J274" s="134">
        <f>ROUND(I274*H274,2)</f>
        <v>0</v>
      </c>
      <c r="K274" s="130" t="s">
        <v>165</v>
      </c>
      <c r="L274" s="28"/>
      <c r="M274" s="135" t="s">
        <v>1</v>
      </c>
      <c r="N274" s="136" t="s">
        <v>44</v>
      </c>
      <c r="P274" s="137">
        <f>O274*H274</f>
        <v>0</v>
      </c>
      <c r="Q274" s="137">
        <v>0.02363</v>
      </c>
      <c r="R274" s="137">
        <f>Q274*H274</f>
        <v>0.7436124700000001</v>
      </c>
      <c r="S274" s="137">
        <v>0</v>
      </c>
      <c r="T274" s="138">
        <f>S274*H274</f>
        <v>0</v>
      </c>
      <c r="AR274" s="139" t="s">
        <v>155</v>
      </c>
      <c r="AT274" s="139" t="s">
        <v>151</v>
      </c>
      <c r="AU274" s="139" t="s">
        <v>89</v>
      </c>
      <c r="AY274" s="13" t="s">
        <v>149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3" t="s">
        <v>87</v>
      </c>
      <c r="BK274" s="140">
        <f>ROUND(I274*H274,2)</f>
        <v>0</v>
      </c>
      <c r="BL274" s="13" t="s">
        <v>155</v>
      </c>
      <c r="BM274" s="139" t="s">
        <v>587</v>
      </c>
    </row>
    <row r="275" spans="2:47" s="1" customFormat="1" ht="19.5">
      <c r="B275" s="28"/>
      <c r="D275" s="141" t="s">
        <v>157</v>
      </c>
      <c r="F275" s="142" t="s">
        <v>588</v>
      </c>
      <c r="I275" s="143"/>
      <c r="L275" s="28"/>
      <c r="M275" s="144"/>
      <c r="T275" s="52"/>
      <c r="AT275" s="13" t="s">
        <v>157</v>
      </c>
      <c r="AU275" s="13" t="s">
        <v>89</v>
      </c>
    </row>
    <row r="276" spans="2:47" s="1" customFormat="1" ht="29.25">
      <c r="B276" s="28"/>
      <c r="D276" s="141" t="s">
        <v>198</v>
      </c>
      <c r="F276" s="147" t="s">
        <v>589</v>
      </c>
      <c r="I276" s="143"/>
      <c r="L276" s="28"/>
      <c r="M276" s="144"/>
      <c r="T276" s="52"/>
      <c r="AT276" s="13" t="s">
        <v>198</v>
      </c>
      <c r="AU276" s="13" t="s">
        <v>89</v>
      </c>
    </row>
    <row r="277" spans="2:65" s="1" customFormat="1" ht="24.2" customHeight="1">
      <c r="B277" s="28"/>
      <c r="C277" s="128" t="s">
        <v>590</v>
      </c>
      <c r="D277" s="152" t="s">
        <v>151</v>
      </c>
      <c r="E277" s="129" t="s">
        <v>591</v>
      </c>
      <c r="F277" s="130" t="s">
        <v>592</v>
      </c>
      <c r="G277" s="131" t="s">
        <v>164</v>
      </c>
      <c r="H277" s="132">
        <v>506</v>
      </c>
      <c r="I277" s="133"/>
      <c r="J277" s="134">
        <f>ROUND(I277*H277,2)</f>
        <v>0</v>
      </c>
      <c r="K277" s="130" t="s">
        <v>1</v>
      </c>
      <c r="L277" s="28"/>
      <c r="M277" s="135" t="s">
        <v>1</v>
      </c>
      <c r="N277" s="136" t="s">
        <v>44</v>
      </c>
      <c r="P277" s="137">
        <f>O277*H277</f>
        <v>0</v>
      </c>
      <c r="Q277" s="137">
        <v>0.00348</v>
      </c>
      <c r="R277" s="137">
        <f>Q277*H277</f>
        <v>1.76088</v>
      </c>
      <c r="S277" s="137">
        <v>0</v>
      </c>
      <c r="T277" s="138">
        <f>S277*H277</f>
        <v>0</v>
      </c>
      <c r="AR277" s="139" t="s">
        <v>155</v>
      </c>
      <c r="AT277" s="139" t="s">
        <v>151</v>
      </c>
      <c r="AU277" s="139" t="s">
        <v>89</v>
      </c>
      <c r="AY277" s="13" t="s">
        <v>149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3" t="s">
        <v>87</v>
      </c>
      <c r="BK277" s="140">
        <f>ROUND(I277*H277,2)</f>
        <v>0</v>
      </c>
      <c r="BL277" s="13" t="s">
        <v>155</v>
      </c>
      <c r="BM277" s="139" t="s">
        <v>593</v>
      </c>
    </row>
    <row r="278" spans="2:47" s="1" customFormat="1" ht="29.25">
      <c r="B278" s="28"/>
      <c r="D278" s="141" t="s">
        <v>157</v>
      </c>
      <c r="F278" s="142" t="s">
        <v>594</v>
      </c>
      <c r="I278" s="143"/>
      <c r="L278" s="28"/>
      <c r="M278" s="144"/>
      <c r="T278" s="52"/>
      <c r="AT278" s="13" t="s">
        <v>157</v>
      </c>
      <c r="AU278" s="13" t="s">
        <v>89</v>
      </c>
    </row>
    <row r="279" spans="2:47" s="1" customFormat="1" ht="19.5">
      <c r="B279" s="28"/>
      <c r="D279" s="141" t="s">
        <v>198</v>
      </c>
      <c r="F279" s="147" t="s">
        <v>595</v>
      </c>
      <c r="I279" s="143"/>
      <c r="L279" s="28"/>
      <c r="M279" s="144"/>
      <c r="T279" s="52"/>
      <c r="AT279" s="13" t="s">
        <v>198</v>
      </c>
      <c r="AU279" s="13" t="s">
        <v>89</v>
      </c>
    </row>
    <row r="280" spans="2:65" s="1" customFormat="1" ht="24.2" customHeight="1">
      <c r="B280" s="28"/>
      <c r="C280" s="128" t="s">
        <v>596</v>
      </c>
      <c r="D280" s="146" t="s">
        <v>151</v>
      </c>
      <c r="E280" s="129" t="s">
        <v>591</v>
      </c>
      <c r="F280" s="130" t="s">
        <v>592</v>
      </c>
      <c r="G280" s="131" t="s">
        <v>164</v>
      </c>
      <c r="H280" s="132">
        <v>75.136</v>
      </c>
      <c r="I280" s="133"/>
      <c r="J280" s="134">
        <f>ROUND(I280*H280,2)</f>
        <v>0</v>
      </c>
      <c r="K280" s="130" t="s">
        <v>1</v>
      </c>
      <c r="L280" s="28"/>
      <c r="M280" s="135" t="s">
        <v>1</v>
      </c>
      <c r="N280" s="136" t="s">
        <v>44</v>
      </c>
      <c r="P280" s="137">
        <f>O280*H280</f>
        <v>0</v>
      </c>
      <c r="Q280" s="137">
        <v>0.00348</v>
      </c>
      <c r="R280" s="137">
        <f>Q280*H280</f>
        <v>0.26147328</v>
      </c>
      <c r="S280" s="137">
        <v>0</v>
      </c>
      <c r="T280" s="138">
        <f>S280*H280</f>
        <v>0</v>
      </c>
      <c r="AR280" s="139" t="s">
        <v>155</v>
      </c>
      <c r="AT280" s="139" t="s">
        <v>151</v>
      </c>
      <c r="AU280" s="139" t="s">
        <v>89</v>
      </c>
      <c r="AY280" s="13" t="s">
        <v>149</v>
      </c>
      <c r="BE280" s="140">
        <f>IF(N280="základní",J280,0)</f>
        <v>0</v>
      </c>
      <c r="BF280" s="140">
        <f>IF(N280="snížená",J280,0)</f>
        <v>0</v>
      </c>
      <c r="BG280" s="140">
        <f>IF(N280="zákl. přenesená",J280,0)</f>
        <v>0</v>
      </c>
      <c r="BH280" s="140">
        <f>IF(N280="sníž. přenesená",J280,0)</f>
        <v>0</v>
      </c>
      <c r="BI280" s="140">
        <f>IF(N280="nulová",J280,0)</f>
        <v>0</v>
      </c>
      <c r="BJ280" s="13" t="s">
        <v>87</v>
      </c>
      <c r="BK280" s="140">
        <f>ROUND(I280*H280,2)</f>
        <v>0</v>
      </c>
      <c r="BL280" s="13" t="s">
        <v>155</v>
      </c>
      <c r="BM280" s="139" t="s">
        <v>597</v>
      </c>
    </row>
    <row r="281" spans="2:47" s="1" customFormat="1" ht="29.25">
      <c r="B281" s="28"/>
      <c r="D281" s="141" t="s">
        <v>157</v>
      </c>
      <c r="F281" s="142" t="s">
        <v>594</v>
      </c>
      <c r="I281" s="143"/>
      <c r="L281" s="28"/>
      <c r="M281" s="144"/>
      <c r="T281" s="52"/>
      <c r="AT281" s="13" t="s">
        <v>157</v>
      </c>
      <c r="AU281" s="13" t="s">
        <v>89</v>
      </c>
    </row>
    <row r="282" spans="2:47" s="1" customFormat="1" ht="19.5">
      <c r="B282" s="28"/>
      <c r="D282" s="141" t="s">
        <v>198</v>
      </c>
      <c r="F282" s="147" t="s">
        <v>598</v>
      </c>
      <c r="I282" s="143"/>
      <c r="L282" s="28"/>
      <c r="M282" s="144"/>
      <c r="T282" s="52"/>
      <c r="AT282" s="13" t="s">
        <v>198</v>
      </c>
      <c r="AU282" s="13" t="s">
        <v>89</v>
      </c>
    </row>
    <row r="283" spans="2:65" s="1" customFormat="1" ht="24.2" customHeight="1">
      <c r="B283" s="28"/>
      <c r="C283" s="128" t="s">
        <v>599</v>
      </c>
      <c r="D283" s="128" t="s">
        <v>151</v>
      </c>
      <c r="E283" s="129" t="s">
        <v>600</v>
      </c>
      <c r="F283" s="130" t="s">
        <v>601</v>
      </c>
      <c r="G283" s="131" t="s">
        <v>164</v>
      </c>
      <c r="H283" s="132">
        <v>506</v>
      </c>
      <c r="I283" s="133"/>
      <c r="J283" s="134">
        <f>ROUND(I283*H283,2)</f>
        <v>0</v>
      </c>
      <c r="K283" s="130" t="s">
        <v>165</v>
      </c>
      <c r="L283" s="28"/>
      <c r="M283" s="135" t="s">
        <v>1</v>
      </c>
      <c r="N283" s="136" t="s">
        <v>44</v>
      </c>
      <c r="P283" s="137">
        <f>O283*H283</f>
        <v>0</v>
      </c>
      <c r="Q283" s="137">
        <v>0.00022</v>
      </c>
      <c r="R283" s="137">
        <f>Q283*H283</f>
        <v>0.11132</v>
      </c>
      <c r="S283" s="137">
        <v>0</v>
      </c>
      <c r="T283" s="138">
        <f>S283*H283</f>
        <v>0</v>
      </c>
      <c r="AR283" s="139" t="s">
        <v>155</v>
      </c>
      <c r="AT283" s="139" t="s">
        <v>151</v>
      </c>
      <c r="AU283" s="139" t="s">
        <v>89</v>
      </c>
      <c r="AY283" s="13" t="s">
        <v>149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3" t="s">
        <v>87</v>
      </c>
      <c r="BK283" s="140">
        <f>ROUND(I283*H283,2)</f>
        <v>0</v>
      </c>
      <c r="BL283" s="13" t="s">
        <v>155</v>
      </c>
      <c r="BM283" s="139" t="s">
        <v>602</v>
      </c>
    </row>
    <row r="284" spans="2:47" s="1" customFormat="1" ht="19.5">
      <c r="B284" s="28"/>
      <c r="D284" s="141" t="s">
        <v>157</v>
      </c>
      <c r="F284" s="142" t="s">
        <v>603</v>
      </c>
      <c r="I284" s="143"/>
      <c r="L284" s="28"/>
      <c r="M284" s="144"/>
      <c r="T284" s="52"/>
      <c r="AT284" s="13" t="s">
        <v>157</v>
      </c>
      <c r="AU284" s="13" t="s">
        <v>89</v>
      </c>
    </row>
    <row r="285" spans="2:65" s="1" customFormat="1" ht="24.2" customHeight="1">
      <c r="B285" s="28"/>
      <c r="C285" s="128" t="s">
        <v>604</v>
      </c>
      <c r="D285" s="128" t="s">
        <v>151</v>
      </c>
      <c r="E285" s="129" t="s">
        <v>600</v>
      </c>
      <c r="F285" s="130" t="s">
        <v>601</v>
      </c>
      <c r="G285" s="131" t="s">
        <v>164</v>
      </c>
      <c r="H285" s="132">
        <v>75.136</v>
      </c>
      <c r="I285" s="133"/>
      <c r="J285" s="134">
        <f>ROUND(I285*H285,2)</f>
        <v>0</v>
      </c>
      <c r="K285" s="130" t="s">
        <v>165</v>
      </c>
      <c r="L285" s="28"/>
      <c r="M285" s="135" t="s">
        <v>1</v>
      </c>
      <c r="N285" s="136" t="s">
        <v>44</v>
      </c>
      <c r="P285" s="137">
        <f>O285*H285</f>
        <v>0</v>
      </c>
      <c r="Q285" s="137">
        <v>0.00022</v>
      </c>
      <c r="R285" s="137">
        <f>Q285*H285</f>
        <v>0.01652992</v>
      </c>
      <c r="S285" s="137">
        <v>0</v>
      </c>
      <c r="T285" s="138">
        <f>S285*H285</f>
        <v>0</v>
      </c>
      <c r="AR285" s="139" t="s">
        <v>155</v>
      </c>
      <c r="AT285" s="139" t="s">
        <v>151</v>
      </c>
      <c r="AU285" s="139" t="s">
        <v>89</v>
      </c>
      <c r="AY285" s="13" t="s">
        <v>149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3" t="s">
        <v>87</v>
      </c>
      <c r="BK285" s="140">
        <f>ROUND(I285*H285,2)</f>
        <v>0</v>
      </c>
      <c r="BL285" s="13" t="s">
        <v>155</v>
      </c>
      <c r="BM285" s="139" t="s">
        <v>605</v>
      </c>
    </row>
    <row r="286" spans="2:47" s="1" customFormat="1" ht="19.5">
      <c r="B286" s="28"/>
      <c r="D286" s="141" t="s">
        <v>157</v>
      </c>
      <c r="F286" s="142" t="s">
        <v>603</v>
      </c>
      <c r="I286" s="143"/>
      <c r="L286" s="28"/>
      <c r="M286" s="144"/>
      <c r="T286" s="52"/>
      <c r="AT286" s="13" t="s">
        <v>157</v>
      </c>
      <c r="AU286" s="13" t="s">
        <v>89</v>
      </c>
    </row>
    <row r="287" spans="2:63" s="11" customFormat="1" ht="22.9" customHeight="1">
      <c r="B287" s="116"/>
      <c r="D287" s="117" t="s">
        <v>78</v>
      </c>
      <c r="E287" s="126" t="s">
        <v>159</v>
      </c>
      <c r="F287" s="126" t="s">
        <v>160</v>
      </c>
      <c r="I287" s="119"/>
      <c r="J287" s="127">
        <f>BK287</f>
        <v>0</v>
      </c>
      <c r="L287" s="116"/>
      <c r="M287" s="121"/>
      <c r="P287" s="122">
        <f>SUM(P288:P309)</f>
        <v>0</v>
      </c>
      <c r="R287" s="122">
        <f>SUM(R288:R309)</f>
        <v>0.0675</v>
      </c>
      <c r="T287" s="123">
        <f>SUM(T288:T309)</f>
        <v>1.8816709999999999</v>
      </c>
      <c r="AR287" s="117" t="s">
        <v>87</v>
      </c>
      <c r="AT287" s="124" t="s">
        <v>78</v>
      </c>
      <c r="AU287" s="124" t="s">
        <v>87</v>
      </c>
      <c r="AY287" s="117" t="s">
        <v>149</v>
      </c>
      <c r="BK287" s="125">
        <f>SUM(BK288:BK309)</f>
        <v>0</v>
      </c>
    </row>
    <row r="288" spans="2:65" s="1" customFormat="1" ht="44.25" customHeight="1">
      <c r="B288" s="28"/>
      <c r="C288" s="128" t="s">
        <v>606</v>
      </c>
      <c r="D288" s="146" t="s">
        <v>151</v>
      </c>
      <c r="E288" s="129" t="s">
        <v>607</v>
      </c>
      <c r="F288" s="130" t="s">
        <v>608</v>
      </c>
      <c r="G288" s="131" t="s">
        <v>271</v>
      </c>
      <c r="H288" s="132">
        <v>1</v>
      </c>
      <c r="I288" s="133"/>
      <c r="J288" s="134">
        <f>ROUND(I288*H288,2)</f>
        <v>0</v>
      </c>
      <c r="K288" s="130" t="s">
        <v>165</v>
      </c>
      <c r="L288" s="28"/>
      <c r="M288" s="135" t="s">
        <v>1</v>
      </c>
      <c r="N288" s="136" t="s">
        <v>44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155</v>
      </c>
      <c r="AT288" s="139" t="s">
        <v>151</v>
      </c>
      <c r="AU288" s="139" t="s">
        <v>89</v>
      </c>
      <c r="AY288" s="13" t="s">
        <v>149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3" t="s">
        <v>87</v>
      </c>
      <c r="BK288" s="140">
        <f>ROUND(I288*H288,2)</f>
        <v>0</v>
      </c>
      <c r="BL288" s="13" t="s">
        <v>155</v>
      </c>
      <c r="BM288" s="139" t="s">
        <v>609</v>
      </c>
    </row>
    <row r="289" spans="2:47" s="1" customFormat="1" ht="39">
      <c r="B289" s="28"/>
      <c r="D289" s="141" t="s">
        <v>157</v>
      </c>
      <c r="F289" s="142" t="s">
        <v>610</v>
      </c>
      <c r="I289" s="143"/>
      <c r="L289" s="28"/>
      <c r="M289" s="144"/>
      <c r="T289" s="52"/>
      <c r="AT289" s="13" t="s">
        <v>157</v>
      </c>
      <c r="AU289" s="13" t="s">
        <v>89</v>
      </c>
    </row>
    <row r="290" spans="2:65" s="1" customFormat="1" ht="33" customHeight="1">
      <c r="B290" s="28"/>
      <c r="C290" s="128" t="s">
        <v>611</v>
      </c>
      <c r="D290" s="146" t="s">
        <v>151</v>
      </c>
      <c r="E290" s="129" t="s">
        <v>162</v>
      </c>
      <c r="F290" s="130" t="s">
        <v>163</v>
      </c>
      <c r="G290" s="131" t="s">
        <v>164</v>
      </c>
      <c r="H290" s="132">
        <v>696</v>
      </c>
      <c r="I290" s="133"/>
      <c r="J290" s="134">
        <f>ROUND(I290*H290,2)</f>
        <v>0</v>
      </c>
      <c r="K290" s="130" t="s">
        <v>165</v>
      </c>
      <c r="L290" s="28"/>
      <c r="M290" s="135" t="s">
        <v>1</v>
      </c>
      <c r="N290" s="136" t="s">
        <v>44</v>
      </c>
      <c r="P290" s="137">
        <f>O290*H290</f>
        <v>0</v>
      </c>
      <c r="Q290" s="137">
        <v>0</v>
      </c>
      <c r="R290" s="137">
        <f>Q290*H290</f>
        <v>0</v>
      </c>
      <c r="S290" s="137">
        <v>0</v>
      </c>
      <c r="T290" s="138">
        <f>S290*H290</f>
        <v>0</v>
      </c>
      <c r="AR290" s="139" t="s">
        <v>155</v>
      </c>
      <c r="AT290" s="139" t="s">
        <v>151</v>
      </c>
      <c r="AU290" s="139" t="s">
        <v>89</v>
      </c>
      <c r="AY290" s="13" t="s">
        <v>149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3" t="s">
        <v>87</v>
      </c>
      <c r="BK290" s="140">
        <f>ROUND(I290*H290,2)</f>
        <v>0</v>
      </c>
      <c r="BL290" s="13" t="s">
        <v>155</v>
      </c>
      <c r="BM290" s="139" t="s">
        <v>612</v>
      </c>
    </row>
    <row r="291" spans="2:47" s="1" customFormat="1" ht="29.25">
      <c r="B291" s="28"/>
      <c r="D291" s="141" t="s">
        <v>157</v>
      </c>
      <c r="F291" s="142" t="s">
        <v>167</v>
      </c>
      <c r="I291" s="143"/>
      <c r="L291" s="28"/>
      <c r="M291" s="144"/>
      <c r="T291" s="52"/>
      <c r="AT291" s="13" t="s">
        <v>157</v>
      </c>
      <c r="AU291" s="13" t="s">
        <v>89</v>
      </c>
    </row>
    <row r="292" spans="2:65" s="1" customFormat="1" ht="37.9" customHeight="1">
      <c r="B292" s="28"/>
      <c r="C292" s="128" t="s">
        <v>613</v>
      </c>
      <c r="D292" s="146" t="s">
        <v>151</v>
      </c>
      <c r="E292" s="129" t="s">
        <v>169</v>
      </c>
      <c r="F292" s="130" t="s">
        <v>170</v>
      </c>
      <c r="G292" s="131" t="s">
        <v>164</v>
      </c>
      <c r="H292" s="132">
        <v>62640</v>
      </c>
      <c r="I292" s="133"/>
      <c r="J292" s="134">
        <f>ROUND(I292*H292,2)</f>
        <v>0</v>
      </c>
      <c r="K292" s="130" t="s">
        <v>165</v>
      </c>
      <c r="L292" s="28"/>
      <c r="M292" s="135" t="s">
        <v>1</v>
      </c>
      <c r="N292" s="136" t="s">
        <v>44</v>
      </c>
      <c r="P292" s="137">
        <f>O292*H292</f>
        <v>0</v>
      </c>
      <c r="Q292" s="137">
        <v>0</v>
      </c>
      <c r="R292" s="137">
        <f>Q292*H292</f>
        <v>0</v>
      </c>
      <c r="S292" s="137">
        <v>0</v>
      </c>
      <c r="T292" s="138">
        <f>S292*H292</f>
        <v>0</v>
      </c>
      <c r="AR292" s="139" t="s">
        <v>155</v>
      </c>
      <c r="AT292" s="139" t="s">
        <v>151</v>
      </c>
      <c r="AU292" s="139" t="s">
        <v>89</v>
      </c>
      <c r="AY292" s="13" t="s">
        <v>149</v>
      </c>
      <c r="BE292" s="140">
        <f>IF(N292="základní",J292,0)</f>
        <v>0</v>
      </c>
      <c r="BF292" s="140">
        <f>IF(N292="snížená",J292,0)</f>
        <v>0</v>
      </c>
      <c r="BG292" s="140">
        <f>IF(N292="zákl. přenesená",J292,0)</f>
        <v>0</v>
      </c>
      <c r="BH292" s="140">
        <f>IF(N292="sníž. přenesená",J292,0)</f>
        <v>0</v>
      </c>
      <c r="BI292" s="140">
        <f>IF(N292="nulová",J292,0)</f>
        <v>0</v>
      </c>
      <c r="BJ292" s="13" t="s">
        <v>87</v>
      </c>
      <c r="BK292" s="140">
        <f>ROUND(I292*H292,2)</f>
        <v>0</v>
      </c>
      <c r="BL292" s="13" t="s">
        <v>155</v>
      </c>
      <c r="BM292" s="139" t="s">
        <v>614</v>
      </c>
    </row>
    <row r="293" spans="2:47" s="1" customFormat="1" ht="29.25">
      <c r="B293" s="28"/>
      <c r="D293" s="141" t="s">
        <v>157</v>
      </c>
      <c r="F293" s="142" t="s">
        <v>172</v>
      </c>
      <c r="I293" s="143"/>
      <c r="L293" s="28"/>
      <c r="M293" s="144"/>
      <c r="T293" s="52"/>
      <c r="AT293" s="13" t="s">
        <v>157</v>
      </c>
      <c r="AU293" s="13" t="s">
        <v>89</v>
      </c>
    </row>
    <row r="294" spans="2:65" s="1" customFormat="1" ht="33" customHeight="1">
      <c r="B294" s="28"/>
      <c r="C294" s="128" t="s">
        <v>615</v>
      </c>
      <c r="D294" s="146" t="s">
        <v>151</v>
      </c>
      <c r="E294" s="129" t="s">
        <v>174</v>
      </c>
      <c r="F294" s="130" t="s">
        <v>175</v>
      </c>
      <c r="G294" s="131" t="s">
        <v>164</v>
      </c>
      <c r="H294" s="132">
        <v>696</v>
      </c>
      <c r="I294" s="133"/>
      <c r="J294" s="134">
        <f>ROUND(I294*H294,2)</f>
        <v>0</v>
      </c>
      <c r="K294" s="130" t="s">
        <v>165</v>
      </c>
      <c r="L294" s="28"/>
      <c r="M294" s="135" t="s">
        <v>1</v>
      </c>
      <c r="N294" s="136" t="s">
        <v>44</v>
      </c>
      <c r="P294" s="137">
        <f>O294*H294</f>
        <v>0</v>
      </c>
      <c r="Q294" s="137">
        <v>0</v>
      </c>
      <c r="R294" s="137">
        <f>Q294*H294</f>
        <v>0</v>
      </c>
      <c r="S294" s="137">
        <v>0</v>
      </c>
      <c r="T294" s="138">
        <f>S294*H294</f>
        <v>0</v>
      </c>
      <c r="AR294" s="139" t="s">
        <v>155</v>
      </c>
      <c r="AT294" s="139" t="s">
        <v>151</v>
      </c>
      <c r="AU294" s="139" t="s">
        <v>89</v>
      </c>
      <c r="AY294" s="13" t="s">
        <v>149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3" t="s">
        <v>87</v>
      </c>
      <c r="BK294" s="140">
        <f>ROUND(I294*H294,2)</f>
        <v>0</v>
      </c>
      <c r="BL294" s="13" t="s">
        <v>155</v>
      </c>
      <c r="BM294" s="139" t="s">
        <v>616</v>
      </c>
    </row>
    <row r="295" spans="2:47" s="1" customFormat="1" ht="29.25">
      <c r="B295" s="28"/>
      <c r="D295" s="141" t="s">
        <v>157</v>
      </c>
      <c r="F295" s="142" t="s">
        <v>177</v>
      </c>
      <c r="I295" s="143"/>
      <c r="L295" s="28"/>
      <c r="M295" s="144"/>
      <c r="T295" s="52"/>
      <c r="AT295" s="13" t="s">
        <v>157</v>
      </c>
      <c r="AU295" s="13" t="s">
        <v>89</v>
      </c>
    </row>
    <row r="296" spans="2:65" s="1" customFormat="1" ht="37.9" customHeight="1">
      <c r="B296" s="28"/>
      <c r="C296" s="128" t="s">
        <v>617</v>
      </c>
      <c r="D296" s="128" t="s">
        <v>151</v>
      </c>
      <c r="E296" s="129" t="s">
        <v>618</v>
      </c>
      <c r="F296" s="130" t="s">
        <v>619</v>
      </c>
      <c r="G296" s="131" t="s">
        <v>164</v>
      </c>
      <c r="H296" s="132">
        <v>250</v>
      </c>
      <c r="I296" s="133"/>
      <c r="J296" s="134">
        <f>ROUND(I296*H296,2)</f>
        <v>0</v>
      </c>
      <c r="K296" s="130" t="s">
        <v>165</v>
      </c>
      <c r="L296" s="28"/>
      <c r="M296" s="135" t="s">
        <v>1</v>
      </c>
      <c r="N296" s="136" t="s">
        <v>44</v>
      </c>
      <c r="P296" s="137">
        <f>O296*H296</f>
        <v>0</v>
      </c>
      <c r="Q296" s="137">
        <v>0.00021</v>
      </c>
      <c r="R296" s="137">
        <f>Q296*H296</f>
        <v>0.052500000000000005</v>
      </c>
      <c r="S296" s="137">
        <v>0</v>
      </c>
      <c r="T296" s="138">
        <f>S296*H296</f>
        <v>0</v>
      </c>
      <c r="AR296" s="139" t="s">
        <v>155</v>
      </c>
      <c r="AT296" s="139" t="s">
        <v>151</v>
      </c>
      <c r="AU296" s="139" t="s">
        <v>89</v>
      </c>
      <c r="AY296" s="13" t="s">
        <v>149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3" t="s">
        <v>87</v>
      </c>
      <c r="BK296" s="140">
        <f>ROUND(I296*H296,2)</f>
        <v>0</v>
      </c>
      <c r="BL296" s="13" t="s">
        <v>155</v>
      </c>
      <c r="BM296" s="139" t="s">
        <v>620</v>
      </c>
    </row>
    <row r="297" spans="2:47" s="1" customFormat="1" ht="19.5">
      <c r="B297" s="28"/>
      <c r="D297" s="141" t="s">
        <v>157</v>
      </c>
      <c r="F297" s="142" t="s">
        <v>621</v>
      </c>
      <c r="I297" s="143"/>
      <c r="L297" s="28"/>
      <c r="M297" s="144"/>
      <c r="T297" s="52"/>
      <c r="AT297" s="13" t="s">
        <v>157</v>
      </c>
      <c r="AU297" s="13" t="s">
        <v>89</v>
      </c>
    </row>
    <row r="298" spans="2:65" s="1" customFormat="1" ht="24.2" customHeight="1">
      <c r="B298" s="28"/>
      <c r="C298" s="128" t="s">
        <v>622</v>
      </c>
      <c r="D298" s="128" t="s">
        <v>151</v>
      </c>
      <c r="E298" s="129" t="s">
        <v>623</v>
      </c>
      <c r="F298" s="130" t="s">
        <v>624</v>
      </c>
      <c r="G298" s="131" t="s">
        <v>164</v>
      </c>
      <c r="H298" s="132">
        <v>500</v>
      </c>
      <c r="I298" s="133"/>
      <c r="J298" s="134">
        <f>ROUND(I298*H298,2)</f>
        <v>0</v>
      </c>
      <c r="K298" s="130" t="s">
        <v>165</v>
      </c>
      <c r="L298" s="28"/>
      <c r="M298" s="135" t="s">
        <v>1</v>
      </c>
      <c r="N298" s="136" t="s">
        <v>44</v>
      </c>
      <c r="P298" s="137">
        <f>O298*H298</f>
        <v>0</v>
      </c>
      <c r="Q298" s="137">
        <v>3E-05</v>
      </c>
      <c r="R298" s="137">
        <f>Q298*H298</f>
        <v>0.015000000000000001</v>
      </c>
      <c r="S298" s="137">
        <v>0</v>
      </c>
      <c r="T298" s="138">
        <f>S298*H298</f>
        <v>0</v>
      </c>
      <c r="AR298" s="139" t="s">
        <v>155</v>
      </c>
      <c r="AT298" s="139" t="s">
        <v>151</v>
      </c>
      <c r="AU298" s="139" t="s">
        <v>89</v>
      </c>
      <c r="AY298" s="13" t="s">
        <v>149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3" t="s">
        <v>87</v>
      </c>
      <c r="BK298" s="140">
        <f>ROUND(I298*H298,2)</f>
        <v>0</v>
      </c>
      <c r="BL298" s="13" t="s">
        <v>155</v>
      </c>
      <c r="BM298" s="139" t="s">
        <v>625</v>
      </c>
    </row>
    <row r="299" spans="2:47" s="1" customFormat="1" ht="29.25">
      <c r="B299" s="28"/>
      <c r="D299" s="141" t="s">
        <v>157</v>
      </c>
      <c r="F299" s="142" t="s">
        <v>626</v>
      </c>
      <c r="I299" s="143"/>
      <c r="L299" s="28"/>
      <c r="M299" s="144"/>
      <c r="T299" s="52"/>
      <c r="AT299" s="13" t="s">
        <v>157</v>
      </c>
      <c r="AU299" s="13" t="s">
        <v>89</v>
      </c>
    </row>
    <row r="300" spans="2:65" s="1" customFormat="1" ht="16.5" customHeight="1">
      <c r="B300" s="28"/>
      <c r="C300" s="128" t="s">
        <v>627</v>
      </c>
      <c r="D300" s="128" t="s">
        <v>151</v>
      </c>
      <c r="E300" s="129" t="s">
        <v>628</v>
      </c>
      <c r="F300" s="130" t="s">
        <v>629</v>
      </c>
      <c r="G300" s="131" t="s">
        <v>630</v>
      </c>
      <c r="H300" s="132">
        <v>1</v>
      </c>
      <c r="I300" s="133"/>
      <c r="J300" s="134">
        <f>ROUND(I300*H300,2)</f>
        <v>0</v>
      </c>
      <c r="K300" s="130" t="s">
        <v>1</v>
      </c>
      <c r="L300" s="28"/>
      <c r="M300" s="135" t="s">
        <v>1</v>
      </c>
      <c r="N300" s="136" t="s">
        <v>44</v>
      </c>
      <c r="P300" s="137">
        <f>O300*H300</f>
        <v>0</v>
      </c>
      <c r="Q300" s="137">
        <v>0</v>
      </c>
      <c r="R300" s="137">
        <f>Q300*H300</f>
        <v>0</v>
      </c>
      <c r="S300" s="137">
        <v>0.025</v>
      </c>
      <c r="T300" s="138">
        <f>S300*H300</f>
        <v>0.025</v>
      </c>
      <c r="AR300" s="139" t="s">
        <v>155</v>
      </c>
      <c r="AT300" s="139" t="s">
        <v>151</v>
      </c>
      <c r="AU300" s="139" t="s">
        <v>89</v>
      </c>
      <c r="AY300" s="13" t="s">
        <v>149</v>
      </c>
      <c r="BE300" s="140">
        <f>IF(N300="základní",J300,0)</f>
        <v>0</v>
      </c>
      <c r="BF300" s="140">
        <f>IF(N300="snížená",J300,0)</f>
        <v>0</v>
      </c>
      <c r="BG300" s="140">
        <f>IF(N300="zákl. přenesená",J300,0)</f>
        <v>0</v>
      </c>
      <c r="BH300" s="140">
        <f>IF(N300="sníž. přenesená",J300,0)</f>
        <v>0</v>
      </c>
      <c r="BI300" s="140">
        <f>IF(N300="nulová",J300,0)</f>
        <v>0</v>
      </c>
      <c r="BJ300" s="13" t="s">
        <v>87</v>
      </c>
      <c r="BK300" s="140">
        <f>ROUND(I300*H300,2)</f>
        <v>0</v>
      </c>
      <c r="BL300" s="13" t="s">
        <v>155</v>
      </c>
      <c r="BM300" s="139" t="s">
        <v>631</v>
      </c>
    </row>
    <row r="301" spans="2:47" s="1" customFormat="1" ht="11.25">
      <c r="B301" s="28"/>
      <c r="D301" s="141" t="s">
        <v>157</v>
      </c>
      <c r="F301" s="142" t="s">
        <v>629</v>
      </c>
      <c r="I301" s="143"/>
      <c r="L301" s="28"/>
      <c r="M301" s="144"/>
      <c r="T301" s="52"/>
      <c r="AT301" s="13" t="s">
        <v>157</v>
      </c>
      <c r="AU301" s="13" t="s">
        <v>89</v>
      </c>
    </row>
    <row r="302" spans="2:47" s="1" customFormat="1" ht="39">
      <c r="B302" s="28"/>
      <c r="D302" s="141" t="s">
        <v>198</v>
      </c>
      <c r="F302" s="147" t="s">
        <v>632</v>
      </c>
      <c r="I302" s="143"/>
      <c r="L302" s="28"/>
      <c r="M302" s="144"/>
      <c r="T302" s="52"/>
      <c r="AT302" s="13" t="s">
        <v>198</v>
      </c>
      <c r="AU302" s="13" t="s">
        <v>89</v>
      </c>
    </row>
    <row r="303" spans="2:65" s="1" customFormat="1" ht="37.9" customHeight="1">
      <c r="B303" s="28"/>
      <c r="C303" s="128" t="s">
        <v>633</v>
      </c>
      <c r="D303" s="128" t="s">
        <v>151</v>
      </c>
      <c r="E303" s="129" t="s">
        <v>634</v>
      </c>
      <c r="F303" s="130" t="s">
        <v>635</v>
      </c>
      <c r="G303" s="131" t="s">
        <v>164</v>
      </c>
      <c r="H303" s="132">
        <v>31.469</v>
      </c>
      <c r="I303" s="133"/>
      <c r="J303" s="134">
        <f>ROUND(I303*H303,2)</f>
        <v>0</v>
      </c>
      <c r="K303" s="130" t="s">
        <v>165</v>
      </c>
      <c r="L303" s="28"/>
      <c r="M303" s="135" t="s">
        <v>1</v>
      </c>
      <c r="N303" s="136" t="s">
        <v>44</v>
      </c>
      <c r="P303" s="137">
        <f>O303*H303</f>
        <v>0</v>
      </c>
      <c r="Q303" s="137">
        <v>0</v>
      </c>
      <c r="R303" s="137">
        <f>Q303*H303</f>
        <v>0</v>
      </c>
      <c r="S303" s="137">
        <v>0.059</v>
      </c>
      <c r="T303" s="138">
        <f>S303*H303</f>
        <v>1.856671</v>
      </c>
      <c r="AR303" s="139" t="s">
        <v>155</v>
      </c>
      <c r="AT303" s="139" t="s">
        <v>151</v>
      </c>
      <c r="AU303" s="139" t="s">
        <v>89</v>
      </c>
      <c r="AY303" s="13" t="s">
        <v>149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3" t="s">
        <v>87</v>
      </c>
      <c r="BK303" s="140">
        <f>ROUND(I303*H303,2)</f>
        <v>0</v>
      </c>
      <c r="BL303" s="13" t="s">
        <v>155</v>
      </c>
      <c r="BM303" s="139" t="s">
        <v>636</v>
      </c>
    </row>
    <row r="304" spans="2:47" s="1" customFormat="1" ht="29.25">
      <c r="B304" s="28"/>
      <c r="D304" s="141" t="s">
        <v>157</v>
      </c>
      <c r="F304" s="142" t="s">
        <v>637</v>
      </c>
      <c r="I304" s="143"/>
      <c r="L304" s="28"/>
      <c r="M304" s="144"/>
      <c r="T304" s="52"/>
      <c r="AT304" s="13" t="s">
        <v>157</v>
      </c>
      <c r="AU304" s="13" t="s">
        <v>89</v>
      </c>
    </row>
    <row r="305" spans="2:47" s="1" customFormat="1" ht="29.25">
      <c r="B305" s="28"/>
      <c r="D305" s="141" t="s">
        <v>198</v>
      </c>
      <c r="F305" s="147" t="s">
        <v>589</v>
      </c>
      <c r="I305" s="143"/>
      <c r="L305" s="28"/>
      <c r="M305" s="144"/>
      <c r="T305" s="52"/>
      <c r="AT305" s="13" t="s">
        <v>198</v>
      </c>
      <c r="AU305" s="13" t="s">
        <v>89</v>
      </c>
    </row>
    <row r="306" spans="2:65" s="1" customFormat="1" ht="24.2" customHeight="1">
      <c r="B306" s="28"/>
      <c r="C306" s="128" t="s">
        <v>638</v>
      </c>
      <c r="D306" s="146" t="s">
        <v>151</v>
      </c>
      <c r="E306" s="129" t="s">
        <v>639</v>
      </c>
      <c r="F306" s="130" t="s">
        <v>640</v>
      </c>
      <c r="G306" s="131" t="s">
        <v>164</v>
      </c>
      <c r="H306" s="132">
        <v>696</v>
      </c>
      <c r="I306" s="133"/>
      <c r="J306" s="134">
        <f>ROUND(I306*H306,2)</f>
        <v>0</v>
      </c>
      <c r="K306" s="130" t="s">
        <v>165</v>
      </c>
      <c r="L306" s="28"/>
      <c r="M306" s="135" t="s">
        <v>1</v>
      </c>
      <c r="N306" s="136" t="s">
        <v>44</v>
      </c>
      <c r="P306" s="137">
        <f>O306*H306</f>
        <v>0</v>
      </c>
      <c r="Q306" s="137">
        <v>0</v>
      </c>
      <c r="R306" s="137">
        <f>Q306*H306</f>
        <v>0</v>
      </c>
      <c r="S306" s="137">
        <v>0</v>
      </c>
      <c r="T306" s="138">
        <f>S306*H306</f>
        <v>0</v>
      </c>
      <c r="AR306" s="139" t="s">
        <v>155</v>
      </c>
      <c r="AT306" s="139" t="s">
        <v>151</v>
      </c>
      <c r="AU306" s="139" t="s">
        <v>89</v>
      </c>
      <c r="AY306" s="13" t="s">
        <v>149</v>
      </c>
      <c r="BE306" s="140">
        <f>IF(N306="základní",J306,0)</f>
        <v>0</v>
      </c>
      <c r="BF306" s="140">
        <f>IF(N306="snížená",J306,0)</f>
        <v>0</v>
      </c>
      <c r="BG306" s="140">
        <f>IF(N306="zákl. přenesená",J306,0)</f>
        <v>0</v>
      </c>
      <c r="BH306" s="140">
        <f>IF(N306="sníž. přenesená",J306,0)</f>
        <v>0</v>
      </c>
      <c r="BI306" s="140">
        <f>IF(N306="nulová",J306,0)</f>
        <v>0</v>
      </c>
      <c r="BJ306" s="13" t="s">
        <v>87</v>
      </c>
      <c r="BK306" s="140">
        <f>ROUND(I306*H306,2)</f>
        <v>0</v>
      </c>
      <c r="BL306" s="13" t="s">
        <v>155</v>
      </c>
      <c r="BM306" s="139" t="s">
        <v>641</v>
      </c>
    </row>
    <row r="307" spans="2:47" s="1" customFormat="1" ht="19.5">
      <c r="B307" s="28"/>
      <c r="D307" s="141" t="s">
        <v>157</v>
      </c>
      <c r="F307" s="142" t="s">
        <v>642</v>
      </c>
      <c r="I307" s="143"/>
      <c r="L307" s="28"/>
      <c r="M307" s="144"/>
      <c r="T307" s="52"/>
      <c r="AT307" s="13" t="s">
        <v>157</v>
      </c>
      <c r="AU307" s="13" t="s">
        <v>89</v>
      </c>
    </row>
    <row r="308" spans="2:65" s="1" customFormat="1" ht="24.2" customHeight="1">
      <c r="B308" s="28"/>
      <c r="C308" s="128" t="s">
        <v>643</v>
      </c>
      <c r="D308" s="146" t="s">
        <v>151</v>
      </c>
      <c r="E308" s="129" t="s">
        <v>644</v>
      </c>
      <c r="F308" s="130" t="s">
        <v>645</v>
      </c>
      <c r="G308" s="131" t="s">
        <v>164</v>
      </c>
      <c r="H308" s="132">
        <v>20880</v>
      </c>
      <c r="I308" s="133"/>
      <c r="J308" s="134">
        <f>ROUND(I308*H308,2)</f>
        <v>0</v>
      </c>
      <c r="K308" s="130" t="s">
        <v>165</v>
      </c>
      <c r="L308" s="28"/>
      <c r="M308" s="135" t="s">
        <v>1</v>
      </c>
      <c r="N308" s="136" t="s">
        <v>44</v>
      </c>
      <c r="P308" s="137">
        <f>O308*H308</f>
        <v>0</v>
      </c>
      <c r="Q308" s="137">
        <v>0</v>
      </c>
      <c r="R308" s="137">
        <f>Q308*H308</f>
        <v>0</v>
      </c>
      <c r="S308" s="137">
        <v>0</v>
      </c>
      <c r="T308" s="138">
        <f>S308*H308</f>
        <v>0</v>
      </c>
      <c r="AR308" s="139" t="s">
        <v>155</v>
      </c>
      <c r="AT308" s="139" t="s">
        <v>151</v>
      </c>
      <c r="AU308" s="139" t="s">
        <v>89</v>
      </c>
      <c r="AY308" s="13" t="s">
        <v>149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3" t="s">
        <v>87</v>
      </c>
      <c r="BK308" s="140">
        <f>ROUND(I308*H308,2)</f>
        <v>0</v>
      </c>
      <c r="BL308" s="13" t="s">
        <v>155</v>
      </c>
      <c r="BM308" s="139" t="s">
        <v>646</v>
      </c>
    </row>
    <row r="309" spans="2:47" s="1" customFormat="1" ht="29.25">
      <c r="B309" s="28"/>
      <c r="D309" s="141" t="s">
        <v>157</v>
      </c>
      <c r="F309" s="142" t="s">
        <v>647</v>
      </c>
      <c r="I309" s="143"/>
      <c r="L309" s="28"/>
      <c r="M309" s="144"/>
      <c r="T309" s="52"/>
      <c r="AT309" s="13" t="s">
        <v>157</v>
      </c>
      <c r="AU309" s="13" t="s">
        <v>89</v>
      </c>
    </row>
    <row r="310" spans="2:63" s="11" customFormat="1" ht="22.9" customHeight="1">
      <c r="B310" s="116"/>
      <c r="D310" s="117" t="s">
        <v>78</v>
      </c>
      <c r="E310" s="126" t="s">
        <v>648</v>
      </c>
      <c r="F310" s="126" t="s">
        <v>649</v>
      </c>
      <c r="I310" s="119"/>
      <c r="J310" s="127">
        <f>BK310</f>
        <v>0</v>
      </c>
      <c r="L310" s="116"/>
      <c r="M310" s="121"/>
      <c r="P310" s="122">
        <f>SUM(P311:P312)</f>
        <v>0</v>
      </c>
      <c r="R310" s="122">
        <f>SUM(R311:R312)</f>
        <v>0</v>
      </c>
      <c r="T310" s="123">
        <f>SUM(T311:T312)</f>
        <v>0</v>
      </c>
      <c r="AR310" s="117" t="s">
        <v>87</v>
      </c>
      <c r="AT310" s="124" t="s">
        <v>78</v>
      </c>
      <c r="AU310" s="124" t="s">
        <v>87</v>
      </c>
      <c r="AY310" s="117" t="s">
        <v>149</v>
      </c>
      <c r="BK310" s="125">
        <f>SUM(BK311:BK312)</f>
        <v>0</v>
      </c>
    </row>
    <row r="311" spans="2:65" s="1" customFormat="1" ht="16.5" customHeight="1">
      <c r="B311" s="28"/>
      <c r="C311" s="128" t="s">
        <v>650</v>
      </c>
      <c r="D311" s="128" t="s">
        <v>151</v>
      </c>
      <c r="E311" s="129" t="s">
        <v>651</v>
      </c>
      <c r="F311" s="130" t="s">
        <v>652</v>
      </c>
      <c r="G311" s="131" t="s">
        <v>224</v>
      </c>
      <c r="H311" s="132">
        <v>516.356</v>
      </c>
      <c r="I311" s="133"/>
      <c r="J311" s="134">
        <f>ROUND(I311*H311,2)</f>
        <v>0</v>
      </c>
      <c r="K311" s="130" t="s">
        <v>165</v>
      </c>
      <c r="L311" s="28"/>
      <c r="M311" s="135" t="s">
        <v>1</v>
      </c>
      <c r="N311" s="136" t="s">
        <v>44</v>
      </c>
      <c r="P311" s="137">
        <f>O311*H311</f>
        <v>0</v>
      </c>
      <c r="Q311" s="137">
        <v>0</v>
      </c>
      <c r="R311" s="137">
        <f>Q311*H311</f>
        <v>0</v>
      </c>
      <c r="S311" s="137">
        <v>0</v>
      </c>
      <c r="T311" s="138">
        <f>S311*H311</f>
        <v>0</v>
      </c>
      <c r="AR311" s="139" t="s">
        <v>155</v>
      </c>
      <c r="AT311" s="139" t="s">
        <v>151</v>
      </c>
      <c r="AU311" s="139" t="s">
        <v>89</v>
      </c>
      <c r="AY311" s="13" t="s">
        <v>149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3" t="s">
        <v>87</v>
      </c>
      <c r="BK311" s="140">
        <f>ROUND(I311*H311,2)</f>
        <v>0</v>
      </c>
      <c r="BL311" s="13" t="s">
        <v>155</v>
      </c>
      <c r="BM311" s="139" t="s">
        <v>653</v>
      </c>
    </row>
    <row r="312" spans="2:47" s="1" customFormat="1" ht="39">
      <c r="B312" s="28"/>
      <c r="D312" s="141" t="s">
        <v>157</v>
      </c>
      <c r="F312" s="142" t="s">
        <v>654</v>
      </c>
      <c r="I312" s="143"/>
      <c r="L312" s="28"/>
      <c r="M312" s="144"/>
      <c r="T312" s="52"/>
      <c r="AT312" s="13" t="s">
        <v>157</v>
      </c>
      <c r="AU312" s="13" t="s">
        <v>89</v>
      </c>
    </row>
    <row r="313" spans="2:63" s="11" customFormat="1" ht="25.9" customHeight="1">
      <c r="B313" s="116"/>
      <c r="D313" s="117" t="s">
        <v>78</v>
      </c>
      <c r="E313" s="118" t="s">
        <v>242</v>
      </c>
      <c r="F313" s="118" t="s">
        <v>243</v>
      </c>
      <c r="I313" s="119"/>
      <c r="J313" s="120">
        <f>BK313</f>
        <v>0</v>
      </c>
      <c r="L313" s="116"/>
      <c r="M313" s="121"/>
      <c r="P313" s="122">
        <f>P314+P345+P356+P383+P386+P389+P393+P404+P411+P435+P447+P466+P515+P607+P629+P638+P647+P652+P662</f>
        <v>0</v>
      </c>
      <c r="R313" s="122">
        <f>R314+R345+R356+R383+R386+R389+R393+R404+R411+R435+R447+R466+R515+R607+R629+R638+R647+R652+R662</f>
        <v>33.254651779999996</v>
      </c>
      <c r="T313" s="123">
        <f>T314+T345+T356+T383+T386+T389+T393+T404+T411+T435+T447+T466+T515+T607+T629+T638+T647+T652+T662</f>
        <v>0.37075</v>
      </c>
      <c r="AR313" s="117" t="s">
        <v>89</v>
      </c>
      <c r="AT313" s="124" t="s">
        <v>78</v>
      </c>
      <c r="AU313" s="124" t="s">
        <v>79</v>
      </c>
      <c r="AY313" s="117" t="s">
        <v>149</v>
      </c>
      <c r="BK313" s="125">
        <f>BK314+BK345+BK356+BK383+BK386+BK389+BK393+BK404+BK411+BK435+BK447+BK466+BK515+BK607+BK629+BK638+BK647+BK652+BK662</f>
        <v>0</v>
      </c>
    </row>
    <row r="314" spans="2:63" s="11" customFormat="1" ht="22.9" customHeight="1">
      <c r="B314" s="116"/>
      <c r="D314" s="117" t="s">
        <v>78</v>
      </c>
      <c r="E314" s="126" t="s">
        <v>244</v>
      </c>
      <c r="F314" s="126" t="s">
        <v>245</v>
      </c>
      <c r="I314" s="119"/>
      <c r="J314" s="127">
        <f>BK314</f>
        <v>0</v>
      </c>
      <c r="L314" s="116"/>
      <c r="M314" s="121"/>
      <c r="P314" s="122">
        <f>SUM(P315:P344)</f>
        <v>0</v>
      </c>
      <c r="R314" s="122">
        <f>SUM(R315:R344)</f>
        <v>3.7479069999999997</v>
      </c>
      <c r="T314" s="123">
        <f>SUM(T315:T344)</f>
        <v>0</v>
      </c>
      <c r="AR314" s="117" t="s">
        <v>89</v>
      </c>
      <c r="AT314" s="124" t="s">
        <v>78</v>
      </c>
      <c r="AU314" s="124" t="s">
        <v>87</v>
      </c>
      <c r="AY314" s="117" t="s">
        <v>149</v>
      </c>
      <c r="BK314" s="125">
        <f>SUM(BK315:BK344)</f>
        <v>0</v>
      </c>
    </row>
    <row r="315" spans="2:65" s="1" customFormat="1" ht="24.2" customHeight="1">
      <c r="B315" s="28"/>
      <c r="C315" s="128" t="s">
        <v>655</v>
      </c>
      <c r="D315" s="128" t="s">
        <v>151</v>
      </c>
      <c r="E315" s="129" t="s">
        <v>656</v>
      </c>
      <c r="F315" s="130" t="s">
        <v>657</v>
      </c>
      <c r="G315" s="131" t="s">
        <v>164</v>
      </c>
      <c r="H315" s="132">
        <v>477.93</v>
      </c>
      <c r="I315" s="133"/>
      <c r="J315" s="134">
        <f>ROUND(I315*H315,2)</f>
        <v>0</v>
      </c>
      <c r="K315" s="130" t="s">
        <v>165</v>
      </c>
      <c r="L315" s="28"/>
      <c r="M315" s="135" t="s">
        <v>1</v>
      </c>
      <c r="N315" s="136" t="s">
        <v>44</v>
      </c>
      <c r="P315" s="137">
        <f>O315*H315</f>
        <v>0</v>
      </c>
      <c r="Q315" s="137">
        <v>0</v>
      </c>
      <c r="R315" s="137">
        <f>Q315*H315</f>
        <v>0</v>
      </c>
      <c r="S315" s="137">
        <v>0</v>
      </c>
      <c r="T315" s="138">
        <f>S315*H315</f>
        <v>0</v>
      </c>
      <c r="AR315" s="139" t="s">
        <v>236</v>
      </c>
      <c r="AT315" s="139" t="s">
        <v>151</v>
      </c>
      <c r="AU315" s="139" t="s">
        <v>89</v>
      </c>
      <c r="AY315" s="13" t="s">
        <v>149</v>
      </c>
      <c r="BE315" s="140">
        <f>IF(N315="základní",J315,0)</f>
        <v>0</v>
      </c>
      <c r="BF315" s="140">
        <f>IF(N315="snížená",J315,0)</f>
        <v>0</v>
      </c>
      <c r="BG315" s="140">
        <f>IF(N315="zákl. přenesená",J315,0)</f>
        <v>0</v>
      </c>
      <c r="BH315" s="140">
        <f>IF(N315="sníž. přenesená",J315,0)</f>
        <v>0</v>
      </c>
      <c r="BI315" s="140">
        <f>IF(N315="nulová",J315,0)</f>
        <v>0</v>
      </c>
      <c r="BJ315" s="13" t="s">
        <v>87</v>
      </c>
      <c r="BK315" s="140">
        <f>ROUND(I315*H315,2)</f>
        <v>0</v>
      </c>
      <c r="BL315" s="13" t="s">
        <v>236</v>
      </c>
      <c r="BM315" s="139" t="s">
        <v>658</v>
      </c>
    </row>
    <row r="316" spans="2:47" s="1" customFormat="1" ht="19.5">
      <c r="B316" s="28"/>
      <c r="D316" s="141" t="s">
        <v>157</v>
      </c>
      <c r="F316" s="142" t="s">
        <v>659</v>
      </c>
      <c r="I316" s="143"/>
      <c r="L316" s="28"/>
      <c r="M316" s="144"/>
      <c r="T316" s="52"/>
      <c r="AT316" s="13" t="s">
        <v>157</v>
      </c>
      <c r="AU316" s="13" t="s">
        <v>89</v>
      </c>
    </row>
    <row r="317" spans="2:65" s="1" customFormat="1" ht="16.5" customHeight="1">
      <c r="B317" s="28"/>
      <c r="C317" s="153" t="s">
        <v>660</v>
      </c>
      <c r="D317" s="153" t="s">
        <v>517</v>
      </c>
      <c r="E317" s="154" t="s">
        <v>661</v>
      </c>
      <c r="F317" s="155" t="s">
        <v>662</v>
      </c>
      <c r="G317" s="156" t="s">
        <v>224</v>
      </c>
      <c r="H317" s="157">
        <v>0.143</v>
      </c>
      <c r="I317" s="158"/>
      <c r="J317" s="159">
        <f>ROUND(I317*H317,2)</f>
        <v>0</v>
      </c>
      <c r="K317" s="155" t="s">
        <v>165</v>
      </c>
      <c r="L317" s="160"/>
      <c r="M317" s="161" t="s">
        <v>1</v>
      </c>
      <c r="N317" s="162" t="s">
        <v>44</v>
      </c>
      <c r="P317" s="137">
        <f>O317*H317</f>
        <v>0</v>
      </c>
      <c r="Q317" s="137">
        <v>1</v>
      </c>
      <c r="R317" s="137">
        <f>Q317*H317</f>
        <v>0.143</v>
      </c>
      <c r="S317" s="137">
        <v>0</v>
      </c>
      <c r="T317" s="138">
        <f>S317*H317</f>
        <v>0</v>
      </c>
      <c r="AR317" s="139" t="s">
        <v>168</v>
      </c>
      <c r="AT317" s="139" t="s">
        <v>517</v>
      </c>
      <c r="AU317" s="139" t="s">
        <v>89</v>
      </c>
      <c r="AY317" s="13" t="s">
        <v>149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3" t="s">
        <v>87</v>
      </c>
      <c r="BK317" s="140">
        <f>ROUND(I317*H317,2)</f>
        <v>0</v>
      </c>
      <c r="BL317" s="13" t="s">
        <v>236</v>
      </c>
      <c r="BM317" s="139" t="s">
        <v>663</v>
      </c>
    </row>
    <row r="318" spans="2:47" s="1" customFormat="1" ht="11.25">
      <c r="B318" s="28"/>
      <c r="D318" s="141" t="s">
        <v>157</v>
      </c>
      <c r="F318" s="142" t="s">
        <v>662</v>
      </c>
      <c r="I318" s="143"/>
      <c r="L318" s="28"/>
      <c r="M318" s="144"/>
      <c r="T318" s="52"/>
      <c r="AT318" s="13" t="s">
        <v>157</v>
      </c>
      <c r="AU318" s="13" t="s">
        <v>89</v>
      </c>
    </row>
    <row r="319" spans="2:65" s="1" customFormat="1" ht="24.2" customHeight="1">
      <c r="B319" s="28"/>
      <c r="C319" s="128" t="s">
        <v>664</v>
      </c>
      <c r="D319" s="128" t="s">
        <v>151</v>
      </c>
      <c r="E319" s="129" t="s">
        <v>665</v>
      </c>
      <c r="F319" s="130" t="s">
        <v>666</v>
      </c>
      <c r="G319" s="131" t="s">
        <v>164</v>
      </c>
      <c r="H319" s="132">
        <v>147.075</v>
      </c>
      <c r="I319" s="133"/>
      <c r="J319" s="134">
        <f>ROUND(I319*H319,2)</f>
        <v>0</v>
      </c>
      <c r="K319" s="130" t="s">
        <v>165</v>
      </c>
      <c r="L319" s="28"/>
      <c r="M319" s="135" t="s">
        <v>1</v>
      </c>
      <c r="N319" s="136" t="s">
        <v>44</v>
      </c>
      <c r="P319" s="137">
        <f>O319*H319</f>
        <v>0</v>
      </c>
      <c r="Q319" s="137">
        <v>0</v>
      </c>
      <c r="R319" s="137">
        <f>Q319*H319</f>
        <v>0</v>
      </c>
      <c r="S319" s="137">
        <v>0</v>
      </c>
      <c r="T319" s="138">
        <f>S319*H319</f>
        <v>0</v>
      </c>
      <c r="AR319" s="139" t="s">
        <v>236</v>
      </c>
      <c r="AT319" s="139" t="s">
        <v>151</v>
      </c>
      <c r="AU319" s="139" t="s">
        <v>89</v>
      </c>
      <c r="AY319" s="13" t="s">
        <v>149</v>
      </c>
      <c r="BE319" s="140">
        <f>IF(N319="základní",J319,0)</f>
        <v>0</v>
      </c>
      <c r="BF319" s="140">
        <f>IF(N319="snížená",J319,0)</f>
        <v>0</v>
      </c>
      <c r="BG319" s="140">
        <f>IF(N319="zákl. přenesená",J319,0)</f>
        <v>0</v>
      </c>
      <c r="BH319" s="140">
        <f>IF(N319="sníž. přenesená",J319,0)</f>
        <v>0</v>
      </c>
      <c r="BI319" s="140">
        <f>IF(N319="nulová",J319,0)</f>
        <v>0</v>
      </c>
      <c r="BJ319" s="13" t="s">
        <v>87</v>
      </c>
      <c r="BK319" s="140">
        <f>ROUND(I319*H319,2)</f>
        <v>0</v>
      </c>
      <c r="BL319" s="13" t="s">
        <v>236</v>
      </c>
      <c r="BM319" s="139" t="s">
        <v>667</v>
      </c>
    </row>
    <row r="320" spans="2:47" s="1" customFormat="1" ht="19.5">
      <c r="B320" s="28"/>
      <c r="D320" s="141" t="s">
        <v>157</v>
      </c>
      <c r="F320" s="142" t="s">
        <v>668</v>
      </c>
      <c r="I320" s="143"/>
      <c r="L320" s="28"/>
      <c r="M320" s="144"/>
      <c r="T320" s="52"/>
      <c r="AT320" s="13" t="s">
        <v>157</v>
      </c>
      <c r="AU320" s="13" t="s">
        <v>89</v>
      </c>
    </row>
    <row r="321" spans="2:65" s="1" customFormat="1" ht="16.5" customHeight="1">
      <c r="B321" s="28"/>
      <c r="C321" s="153" t="s">
        <v>669</v>
      </c>
      <c r="D321" s="153" t="s">
        <v>517</v>
      </c>
      <c r="E321" s="154" t="s">
        <v>661</v>
      </c>
      <c r="F321" s="155" t="s">
        <v>662</v>
      </c>
      <c r="G321" s="156" t="s">
        <v>224</v>
      </c>
      <c r="H321" s="157">
        <v>0.051</v>
      </c>
      <c r="I321" s="158"/>
      <c r="J321" s="159">
        <f>ROUND(I321*H321,2)</f>
        <v>0</v>
      </c>
      <c r="K321" s="155" t="s">
        <v>165</v>
      </c>
      <c r="L321" s="160"/>
      <c r="M321" s="161" t="s">
        <v>1</v>
      </c>
      <c r="N321" s="162" t="s">
        <v>44</v>
      </c>
      <c r="P321" s="137">
        <f>O321*H321</f>
        <v>0</v>
      </c>
      <c r="Q321" s="137">
        <v>1</v>
      </c>
      <c r="R321" s="137">
        <f>Q321*H321</f>
        <v>0.051</v>
      </c>
      <c r="S321" s="137">
        <v>0</v>
      </c>
      <c r="T321" s="138">
        <f>S321*H321</f>
        <v>0</v>
      </c>
      <c r="AR321" s="139" t="s">
        <v>168</v>
      </c>
      <c r="AT321" s="139" t="s">
        <v>517</v>
      </c>
      <c r="AU321" s="139" t="s">
        <v>89</v>
      </c>
      <c r="AY321" s="13" t="s">
        <v>149</v>
      </c>
      <c r="BE321" s="140">
        <f>IF(N321="základní",J321,0)</f>
        <v>0</v>
      </c>
      <c r="BF321" s="140">
        <f>IF(N321="snížená",J321,0)</f>
        <v>0</v>
      </c>
      <c r="BG321" s="140">
        <f>IF(N321="zákl. přenesená",J321,0)</f>
        <v>0</v>
      </c>
      <c r="BH321" s="140">
        <f>IF(N321="sníž. přenesená",J321,0)</f>
        <v>0</v>
      </c>
      <c r="BI321" s="140">
        <f>IF(N321="nulová",J321,0)</f>
        <v>0</v>
      </c>
      <c r="BJ321" s="13" t="s">
        <v>87</v>
      </c>
      <c r="BK321" s="140">
        <f>ROUND(I321*H321,2)</f>
        <v>0</v>
      </c>
      <c r="BL321" s="13" t="s">
        <v>236</v>
      </c>
      <c r="BM321" s="139" t="s">
        <v>670</v>
      </c>
    </row>
    <row r="322" spans="2:47" s="1" customFormat="1" ht="11.25">
      <c r="B322" s="28"/>
      <c r="D322" s="141" t="s">
        <v>157</v>
      </c>
      <c r="F322" s="142" t="s">
        <v>662</v>
      </c>
      <c r="I322" s="143"/>
      <c r="L322" s="28"/>
      <c r="M322" s="144"/>
      <c r="T322" s="52"/>
      <c r="AT322" s="13" t="s">
        <v>157</v>
      </c>
      <c r="AU322" s="13" t="s">
        <v>89</v>
      </c>
    </row>
    <row r="323" spans="2:65" s="1" customFormat="1" ht="24.2" customHeight="1">
      <c r="B323" s="28"/>
      <c r="C323" s="128" t="s">
        <v>671</v>
      </c>
      <c r="D323" s="128" t="s">
        <v>151</v>
      </c>
      <c r="E323" s="129" t="s">
        <v>672</v>
      </c>
      <c r="F323" s="130" t="s">
        <v>673</v>
      </c>
      <c r="G323" s="131" t="s">
        <v>164</v>
      </c>
      <c r="H323" s="132">
        <v>477.93</v>
      </c>
      <c r="I323" s="133"/>
      <c r="J323" s="134">
        <f>ROUND(I323*H323,2)</f>
        <v>0</v>
      </c>
      <c r="K323" s="130" t="s">
        <v>165</v>
      </c>
      <c r="L323" s="28"/>
      <c r="M323" s="135" t="s">
        <v>1</v>
      </c>
      <c r="N323" s="136" t="s">
        <v>44</v>
      </c>
      <c r="P323" s="137">
        <f>O323*H323</f>
        <v>0</v>
      </c>
      <c r="Q323" s="137">
        <v>0.0004</v>
      </c>
      <c r="R323" s="137">
        <f>Q323*H323</f>
        <v>0.191172</v>
      </c>
      <c r="S323" s="137">
        <v>0</v>
      </c>
      <c r="T323" s="138">
        <f>S323*H323</f>
        <v>0</v>
      </c>
      <c r="AR323" s="139" t="s">
        <v>236</v>
      </c>
      <c r="AT323" s="139" t="s">
        <v>151</v>
      </c>
      <c r="AU323" s="139" t="s">
        <v>89</v>
      </c>
      <c r="AY323" s="13" t="s">
        <v>149</v>
      </c>
      <c r="BE323" s="140">
        <f>IF(N323="základní",J323,0)</f>
        <v>0</v>
      </c>
      <c r="BF323" s="140">
        <f>IF(N323="snížená",J323,0)</f>
        <v>0</v>
      </c>
      <c r="BG323" s="140">
        <f>IF(N323="zákl. přenesená",J323,0)</f>
        <v>0</v>
      </c>
      <c r="BH323" s="140">
        <f>IF(N323="sníž. přenesená",J323,0)</f>
        <v>0</v>
      </c>
      <c r="BI323" s="140">
        <f>IF(N323="nulová",J323,0)</f>
        <v>0</v>
      </c>
      <c r="BJ323" s="13" t="s">
        <v>87</v>
      </c>
      <c r="BK323" s="140">
        <f>ROUND(I323*H323,2)</f>
        <v>0</v>
      </c>
      <c r="BL323" s="13" t="s">
        <v>236</v>
      </c>
      <c r="BM323" s="139" t="s">
        <v>674</v>
      </c>
    </row>
    <row r="324" spans="2:47" s="1" customFormat="1" ht="19.5">
      <c r="B324" s="28"/>
      <c r="D324" s="141" t="s">
        <v>157</v>
      </c>
      <c r="F324" s="142" t="s">
        <v>675</v>
      </c>
      <c r="I324" s="143"/>
      <c r="L324" s="28"/>
      <c r="M324" s="144"/>
      <c r="T324" s="52"/>
      <c r="AT324" s="13" t="s">
        <v>157</v>
      </c>
      <c r="AU324" s="13" t="s">
        <v>89</v>
      </c>
    </row>
    <row r="325" spans="2:65" s="1" customFormat="1" ht="16.5" customHeight="1">
      <c r="B325" s="28"/>
      <c r="C325" s="153" t="s">
        <v>676</v>
      </c>
      <c r="D325" s="153" t="s">
        <v>517</v>
      </c>
      <c r="E325" s="154" t="s">
        <v>677</v>
      </c>
      <c r="F325" s="155" t="s">
        <v>678</v>
      </c>
      <c r="G325" s="156" t="s">
        <v>164</v>
      </c>
      <c r="H325" s="157">
        <v>549.62</v>
      </c>
      <c r="I325" s="158"/>
      <c r="J325" s="159">
        <f>ROUND(I325*H325,2)</f>
        <v>0</v>
      </c>
      <c r="K325" s="155" t="s">
        <v>1</v>
      </c>
      <c r="L325" s="160"/>
      <c r="M325" s="161" t="s">
        <v>1</v>
      </c>
      <c r="N325" s="162" t="s">
        <v>44</v>
      </c>
      <c r="P325" s="137">
        <f>O325*H325</f>
        <v>0</v>
      </c>
      <c r="Q325" s="137">
        <v>0.00445</v>
      </c>
      <c r="R325" s="137">
        <f>Q325*H325</f>
        <v>2.445809</v>
      </c>
      <c r="S325" s="137">
        <v>0</v>
      </c>
      <c r="T325" s="138">
        <f>S325*H325</f>
        <v>0</v>
      </c>
      <c r="AR325" s="139" t="s">
        <v>168</v>
      </c>
      <c r="AT325" s="139" t="s">
        <v>517</v>
      </c>
      <c r="AU325" s="139" t="s">
        <v>89</v>
      </c>
      <c r="AY325" s="13" t="s">
        <v>149</v>
      </c>
      <c r="BE325" s="140">
        <f>IF(N325="základní",J325,0)</f>
        <v>0</v>
      </c>
      <c r="BF325" s="140">
        <f>IF(N325="snížená",J325,0)</f>
        <v>0</v>
      </c>
      <c r="BG325" s="140">
        <f>IF(N325="zákl. přenesená",J325,0)</f>
        <v>0</v>
      </c>
      <c r="BH325" s="140">
        <f>IF(N325="sníž. přenesená",J325,0)</f>
        <v>0</v>
      </c>
      <c r="BI325" s="140">
        <f>IF(N325="nulová",J325,0)</f>
        <v>0</v>
      </c>
      <c r="BJ325" s="13" t="s">
        <v>87</v>
      </c>
      <c r="BK325" s="140">
        <f>ROUND(I325*H325,2)</f>
        <v>0</v>
      </c>
      <c r="BL325" s="13" t="s">
        <v>236</v>
      </c>
      <c r="BM325" s="139" t="s">
        <v>679</v>
      </c>
    </row>
    <row r="326" spans="2:47" s="1" customFormat="1" ht="11.25">
      <c r="B326" s="28"/>
      <c r="D326" s="141" t="s">
        <v>157</v>
      </c>
      <c r="F326" s="142" t="s">
        <v>678</v>
      </c>
      <c r="I326" s="143"/>
      <c r="L326" s="28"/>
      <c r="M326" s="144"/>
      <c r="T326" s="52"/>
      <c r="AT326" s="13" t="s">
        <v>157</v>
      </c>
      <c r="AU326" s="13" t="s">
        <v>89</v>
      </c>
    </row>
    <row r="327" spans="2:65" s="1" customFormat="1" ht="24.2" customHeight="1">
      <c r="B327" s="28"/>
      <c r="C327" s="128" t="s">
        <v>680</v>
      </c>
      <c r="D327" s="128" t="s">
        <v>151</v>
      </c>
      <c r="E327" s="129" t="s">
        <v>681</v>
      </c>
      <c r="F327" s="130" t="s">
        <v>682</v>
      </c>
      <c r="G327" s="131" t="s">
        <v>164</v>
      </c>
      <c r="H327" s="132">
        <v>147.075</v>
      </c>
      <c r="I327" s="133"/>
      <c r="J327" s="134">
        <f>ROUND(I327*H327,2)</f>
        <v>0</v>
      </c>
      <c r="K327" s="130" t="s">
        <v>165</v>
      </c>
      <c r="L327" s="28"/>
      <c r="M327" s="135" t="s">
        <v>1</v>
      </c>
      <c r="N327" s="136" t="s">
        <v>44</v>
      </c>
      <c r="P327" s="137">
        <f>O327*H327</f>
        <v>0</v>
      </c>
      <c r="Q327" s="137">
        <v>0.0004</v>
      </c>
      <c r="R327" s="137">
        <f>Q327*H327</f>
        <v>0.05883</v>
      </c>
      <c r="S327" s="137">
        <v>0</v>
      </c>
      <c r="T327" s="138">
        <f>S327*H327</f>
        <v>0</v>
      </c>
      <c r="AR327" s="139" t="s">
        <v>236</v>
      </c>
      <c r="AT327" s="139" t="s">
        <v>151</v>
      </c>
      <c r="AU327" s="139" t="s">
        <v>89</v>
      </c>
      <c r="AY327" s="13" t="s">
        <v>149</v>
      </c>
      <c r="BE327" s="140">
        <f>IF(N327="základní",J327,0)</f>
        <v>0</v>
      </c>
      <c r="BF327" s="140">
        <f>IF(N327="snížená",J327,0)</f>
        <v>0</v>
      </c>
      <c r="BG327" s="140">
        <f>IF(N327="zákl. přenesená",J327,0)</f>
        <v>0</v>
      </c>
      <c r="BH327" s="140">
        <f>IF(N327="sníž. přenesená",J327,0)</f>
        <v>0</v>
      </c>
      <c r="BI327" s="140">
        <f>IF(N327="nulová",J327,0)</f>
        <v>0</v>
      </c>
      <c r="BJ327" s="13" t="s">
        <v>87</v>
      </c>
      <c r="BK327" s="140">
        <f>ROUND(I327*H327,2)</f>
        <v>0</v>
      </c>
      <c r="BL327" s="13" t="s">
        <v>236</v>
      </c>
      <c r="BM327" s="139" t="s">
        <v>683</v>
      </c>
    </row>
    <row r="328" spans="2:47" s="1" customFormat="1" ht="19.5">
      <c r="B328" s="28"/>
      <c r="D328" s="141" t="s">
        <v>157</v>
      </c>
      <c r="F328" s="142" t="s">
        <v>684</v>
      </c>
      <c r="I328" s="143"/>
      <c r="L328" s="28"/>
      <c r="M328" s="144"/>
      <c r="T328" s="52"/>
      <c r="AT328" s="13" t="s">
        <v>157</v>
      </c>
      <c r="AU328" s="13" t="s">
        <v>89</v>
      </c>
    </row>
    <row r="329" spans="2:65" s="1" customFormat="1" ht="16.5" customHeight="1">
      <c r="B329" s="28"/>
      <c r="C329" s="153" t="s">
        <v>685</v>
      </c>
      <c r="D329" s="153" t="s">
        <v>517</v>
      </c>
      <c r="E329" s="154" t="s">
        <v>677</v>
      </c>
      <c r="F329" s="155" t="s">
        <v>678</v>
      </c>
      <c r="G329" s="156" t="s">
        <v>164</v>
      </c>
      <c r="H329" s="157">
        <v>169.136</v>
      </c>
      <c r="I329" s="158"/>
      <c r="J329" s="159">
        <f>ROUND(I329*H329,2)</f>
        <v>0</v>
      </c>
      <c r="K329" s="155" t="s">
        <v>1</v>
      </c>
      <c r="L329" s="160"/>
      <c r="M329" s="161" t="s">
        <v>1</v>
      </c>
      <c r="N329" s="162" t="s">
        <v>44</v>
      </c>
      <c r="P329" s="137">
        <f>O329*H329</f>
        <v>0</v>
      </c>
      <c r="Q329" s="137">
        <v>0.00445</v>
      </c>
      <c r="R329" s="137">
        <f>Q329*H329</f>
        <v>0.7526552</v>
      </c>
      <c r="S329" s="137">
        <v>0</v>
      </c>
      <c r="T329" s="138">
        <f>S329*H329</f>
        <v>0</v>
      </c>
      <c r="AR329" s="139" t="s">
        <v>168</v>
      </c>
      <c r="AT329" s="139" t="s">
        <v>517</v>
      </c>
      <c r="AU329" s="139" t="s">
        <v>89</v>
      </c>
      <c r="AY329" s="13" t="s">
        <v>149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3" t="s">
        <v>87</v>
      </c>
      <c r="BK329" s="140">
        <f>ROUND(I329*H329,2)</f>
        <v>0</v>
      </c>
      <c r="BL329" s="13" t="s">
        <v>236</v>
      </c>
      <c r="BM329" s="139" t="s">
        <v>686</v>
      </c>
    </row>
    <row r="330" spans="2:47" s="1" customFormat="1" ht="11.25">
      <c r="B330" s="28"/>
      <c r="D330" s="141" t="s">
        <v>157</v>
      </c>
      <c r="F330" s="142" t="s">
        <v>678</v>
      </c>
      <c r="I330" s="143"/>
      <c r="L330" s="28"/>
      <c r="M330" s="144"/>
      <c r="T330" s="52"/>
      <c r="AT330" s="13" t="s">
        <v>157</v>
      </c>
      <c r="AU330" s="13" t="s">
        <v>89</v>
      </c>
    </row>
    <row r="331" spans="2:65" s="1" customFormat="1" ht="24.2" customHeight="1">
      <c r="B331" s="28"/>
      <c r="C331" s="128" t="s">
        <v>687</v>
      </c>
      <c r="D331" s="146" t="s">
        <v>151</v>
      </c>
      <c r="E331" s="129" t="s">
        <v>688</v>
      </c>
      <c r="F331" s="130" t="s">
        <v>689</v>
      </c>
      <c r="G331" s="131" t="s">
        <v>164</v>
      </c>
      <c r="H331" s="132">
        <v>38.37</v>
      </c>
      <c r="I331" s="133"/>
      <c r="J331" s="134">
        <f>ROUND(I331*H331,2)</f>
        <v>0</v>
      </c>
      <c r="K331" s="130" t="s">
        <v>165</v>
      </c>
      <c r="L331" s="28"/>
      <c r="M331" s="135" t="s">
        <v>1</v>
      </c>
      <c r="N331" s="136" t="s">
        <v>44</v>
      </c>
      <c r="P331" s="137">
        <f>O331*H331</f>
        <v>0</v>
      </c>
      <c r="Q331" s="137">
        <v>0</v>
      </c>
      <c r="R331" s="137">
        <f>Q331*H331</f>
        <v>0</v>
      </c>
      <c r="S331" s="137">
        <v>0</v>
      </c>
      <c r="T331" s="138">
        <f>S331*H331</f>
        <v>0</v>
      </c>
      <c r="AR331" s="139" t="s">
        <v>236</v>
      </c>
      <c r="AT331" s="139" t="s">
        <v>151</v>
      </c>
      <c r="AU331" s="139" t="s">
        <v>89</v>
      </c>
      <c r="AY331" s="13" t="s">
        <v>149</v>
      </c>
      <c r="BE331" s="140">
        <f>IF(N331="základní",J331,0)</f>
        <v>0</v>
      </c>
      <c r="BF331" s="140">
        <f>IF(N331="snížená",J331,0)</f>
        <v>0</v>
      </c>
      <c r="BG331" s="140">
        <f>IF(N331="zákl. přenesená",J331,0)</f>
        <v>0</v>
      </c>
      <c r="BH331" s="140">
        <f>IF(N331="sníž. přenesená",J331,0)</f>
        <v>0</v>
      </c>
      <c r="BI331" s="140">
        <f>IF(N331="nulová",J331,0)</f>
        <v>0</v>
      </c>
      <c r="BJ331" s="13" t="s">
        <v>87</v>
      </c>
      <c r="BK331" s="140">
        <f>ROUND(I331*H331,2)</f>
        <v>0</v>
      </c>
      <c r="BL331" s="13" t="s">
        <v>236</v>
      </c>
      <c r="BM331" s="139" t="s">
        <v>690</v>
      </c>
    </row>
    <row r="332" spans="2:47" s="1" customFormat="1" ht="19.5">
      <c r="B332" s="28"/>
      <c r="D332" s="141" t="s">
        <v>157</v>
      </c>
      <c r="F332" s="142" t="s">
        <v>691</v>
      </c>
      <c r="I332" s="143"/>
      <c r="L332" s="28"/>
      <c r="M332" s="144"/>
      <c r="T332" s="52"/>
      <c r="AT332" s="13" t="s">
        <v>157</v>
      </c>
      <c r="AU332" s="13" t="s">
        <v>89</v>
      </c>
    </row>
    <row r="333" spans="2:47" s="1" customFormat="1" ht="39">
      <c r="B333" s="28"/>
      <c r="D333" s="141" t="s">
        <v>198</v>
      </c>
      <c r="F333" s="147" t="s">
        <v>692</v>
      </c>
      <c r="I333" s="143"/>
      <c r="L333" s="28"/>
      <c r="M333" s="144"/>
      <c r="T333" s="52"/>
      <c r="AT333" s="13" t="s">
        <v>198</v>
      </c>
      <c r="AU333" s="13" t="s">
        <v>89</v>
      </c>
    </row>
    <row r="334" spans="2:65" s="1" customFormat="1" ht="16.5" customHeight="1">
      <c r="B334" s="28"/>
      <c r="C334" s="153" t="s">
        <v>693</v>
      </c>
      <c r="D334" s="153" t="s">
        <v>517</v>
      </c>
      <c r="E334" s="154" t="s">
        <v>694</v>
      </c>
      <c r="F334" s="155" t="s">
        <v>695</v>
      </c>
      <c r="G334" s="156" t="s">
        <v>696</v>
      </c>
      <c r="H334" s="157">
        <v>57.555</v>
      </c>
      <c r="I334" s="158"/>
      <c r="J334" s="159">
        <f>ROUND(I334*H334,2)</f>
        <v>0</v>
      </c>
      <c r="K334" s="155" t="s">
        <v>165</v>
      </c>
      <c r="L334" s="160"/>
      <c r="M334" s="161" t="s">
        <v>1</v>
      </c>
      <c r="N334" s="162" t="s">
        <v>44</v>
      </c>
      <c r="P334" s="137">
        <f>O334*H334</f>
        <v>0</v>
      </c>
      <c r="Q334" s="137">
        <v>0.001</v>
      </c>
      <c r="R334" s="137">
        <f>Q334*H334</f>
        <v>0.057555</v>
      </c>
      <c r="S334" s="137">
        <v>0</v>
      </c>
      <c r="T334" s="138">
        <f>S334*H334</f>
        <v>0</v>
      </c>
      <c r="AR334" s="139" t="s">
        <v>168</v>
      </c>
      <c r="AT334" s="139" t="s">
        <v>517</v>
      </c>
      <c r="AU334" s="139" t="s">
        <v>89</v>
      </c>
      <c r="AY334" s="13" t="s">
        <v>149</v>
      </c>
      <c r="BE334" s="140">
        <f>IF(N334="základní",J334,0)</f>
        <v>0</v>
      </c>
      <c r="BF334" s="140">
        <f>IF(N334="snížená",J334,0)</f>
        <v>0</v>
      </c>
      <c r="BG334" s="140">
        <f>IF(N334="zákl. přenesená",J334,0)</f>
        <v>0</v>
      </c>
      <c r="BH334" s="140">
        <f>IF(N334="sníž. přenesená",J334,0)</f>
        <v>0</v>
      </c>
      <c r="BI334" s="140">
        <f>IF(N334="nulová",J334,0)</f>
        <v>0</v>
      </c>
      <c r="BJ334" s="13" t="s">
        <v>87</v>
      </c>
      <c r="BK334" s="140">
        <f>ROUND(I334*H334,2)</f>
        <v>0</v>
      </c>
      <c r="BL334" s="13" t="s">
        <v>236</v>
      </c>
      <c r="BM334" s="139" t="s">
        <v>697</v>
      </c>
    </row>
    <row r="335" spans="2:47" s="1" customFormat="1" ht="11.25">
      <c r="B335" s="28"/>
      <c r="D335" s="141" t="s">
        <v>157</v>
      </c>
      <c r="F335" s="142" t="s">
        <v>695</v>
      </c>
      <c r="I335" s="143"/>
      <c r="L335" s="28"/>
      <c r="M335" s="144"/>
      <c r="T335" s="52"/>
      <c r="AT335" s="13" t="s">
        <v>157</v>
      </c>
      <c r="AU335" s="13" t="s">
        <v>89</v>
      </c>
    </row>
    <row r="336" spans="2:47" s="1" customFormat="1" ht="19.5">
      <c r="B336" s="28"/>
      <c r="D336" s="141" t="s">
        <v>198</v>
      </c>
      <c r="F336" s="147" t="s">
        <v>698</v>
      </c>
      <c r="I336" s="143"/>
      <c r="L336" s="28"/>
      <c r="M336" s="144"/>
      <c r="T336" s="52"/>
      <c r="AT336" s="13" t="s">
        <v>198</v>
      </c>
      <c r="AU336" s="13" t="s">
        <v>89</v>
      </c>
    </row>
    <row r="337" spans="2:65" s="1" customFormat="1" ht="24.2" customHeight="1">
      <c r="B337" s="28"/>
      <c r="C337" s="128" t="s">
        <v>699</v>
      </c>
      <c r="D337" s="128" t="s">
        <v>151</v>
      </c>
      <c r="E337" s="129" t="s">
        <v>700</v>
      </c>
      <c r="F337" s="130" t="s">
        <v>701</v>
      </c>
      <c r="G337" s="131" t="s">
        <v>164</v>
      </c>
      <c r="H337" s="132">
        <v>147.075</v>
      </c>
      <c r="I337" s="133"/>
      <c r="J337" s="134">
        <f>ROUND(I337*H337,2)</f>
        <v>0</v>
      </c>
      <c r="K337" s="130" t="s">
        <v>165</v>
      </c>
      <c r="L337" s="28"/>
      <c r="M337" s="135" t="s">
        <v>1</v>
      </c>
      <c r="N337" s="136" t="s">
        <v>44</v>
      </c>
      <c r="P337" s="137">
        <f>O337*H337</f>
        <v>0</v>
      </c>
      <c r="Q337" s="137">
        <v>0</v>
      </c>
      <c r="R337" s="137">
        <f>Q337*H337</f>
        <v>0</v>
      </c>
      <c r="S337" s="137">
        <v>0</v>
      </c>
      <c r="T337" s="138">
        <f>S337*H337</f>
        <v>0</v>
      </c>
      <c r="AR337" s="139" t="s">
        <v>236</v>
      </c>
      <c r="AT337" s="139" t="s">
        <v>151</v>
      </c>
      <c r="AU337" s="139" t="s">
        <v>89</v>
      </c>
      <c r="AY337" s="13" t="s">
        <v>149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3" t="s">
        <v>87</v>
      </c>
      <c r="BK337" s="140">
        <f>ROUND(I337*H337,2)</f>
        <v>0</v>
      </c>
      <c r="BL337" s="13" t="s">
        <v>236</v>
      </c>
      <c r="BM337" s="139" t="s">
        <v>702</v>
      </c>
    </row>
    <row r="338" spans="2:47" s="1" customFormat="1" ht="19.5">
      <c r="B338" s="28"/>
      <c r="D338" s="141" t="s">
        <v>157</v>
      </c>
      <c r="F338" s="142" t="s">
        <v>703</v>
      </c>
      <c r="I338" s="143"/>
      <c r="L338" s="28"/>
      <c r="M338" s="144"/>
      <c r="T338" s="52"/>
      <c r="AT338" s="13" t="s">
        <v>157</v>
      </c>
      <c r="AU338" s="13" t="s">
        <v>89</v>
      </c>
    </row>
    <row r="339" spans="2:65" s="1" customFormat="1" ht="24.2" customHeight="1">
      <c r="B339" s="28"/>
      <c r="C339" s="153" t="s">
        <v>704</v>
      </c>
      <c r="D339" s="153" t="s">
        <v>517</v>
      </c>
      <c r="E339" s="154" t="s">
        <v>705</v>
      </c>
      <c r="F339" s="155" t="s">
        <v>706</v>
      </c>
      <c r="G339" s="156" t="s">
        <v>164</v>
      </c>
      <c r="H339" s="157">
        <v>154.429</v>
      </c>
      <c r="I339" s="158"/>
      <c r="J339" s="159">
        <f>ROUND(I339*H339,2)</f>
        <v>0</v>
      </c>
      <c r="K339" s="155" t="s">
        <v>165</v>
      </c>
      <c r="L339" s="160"/>
      <c r="M339" s="161" t="s">
        <v>1</v>
      </c>
      <c r="N339" s="162" t="s">
        <v>44</v>
      </c>
      <c r="P339" s="137">
        <f>O339*H339</f>
        <v>0</v>
      </c>
      <c r="Q339" s="137">
        <v>0.0002</v>
      </c>
      <c r="R339" s="137">
        <f>Q339*H339</f>
        <v>0.0308858</v>
      </c>
      <c r="S339" s="137">
        <v>0</v>
      </c>
      <c r="T339" s="138">
        <f>S339*H339</f>
        <v>0</v>
      </c>
      <c r="AR339" s="139" t="s">
        <v>168</v>
      </c>
      <c r="AT339" s="139" t="s">
        <v>517</v>
      </c>
      <c r="AU339" s="139" t="s">
        <v>89</v>
      </c>
      <c r="AY339" s="13" t="s">
        <v>149</v>
      </c>
      <c r="BE339" s="140">
        <f>IF(N339="základní",J339,0)</f>
        <v>0</v>
      </c>
      <c r="BF339" s="140">
        <f>IF(N339="snížená",J339,0)</f>
        <v>0</v>
      </c>
      <c r="BG339" s="140">
        <f>IF(N339="zákl. přenesená",J339,0)</f>
        <v>0</v>
      </c>
      <c r="BH339" s="140">
        <f>IF(N339="sníž. přenesená",J339,0)</f>
        <v>0</v>
      </c>
      <c r="BI339" s="140">
        <f>IF(N339="nulová",J339,0)</f>
        <v>0</v>
      </c>
      <c r="BJ339" s="13" t="s">
        <v>87</v>
      </c>
      <c r="BK339" s="140">
        <f>ROUND(I339*H339,2)</f>
        <v>0</v>
      </c>
      <c r="BL339" s="13" t="s">
        <v>236</v>
      </c>
      <c r="BM339" s="139" t="s">
        <v>707</v>
      </c>
    </row>
    <row r="340" spans="2:47" s="1" customFormat="1" ht="19.5">
      <c r="B340" s="28"/>
      <c r="D340" s="141" t="s">
        <v>157</v>
      </c>
      <c r="F340" s="142" t="s">
        <v>706</v>
      </c>
      <c r="I340" s="143"/>
      <c r="L340" s="28"/>
      <c r="M340" s="144"/>
      <c r="T340" s="52"/>
      <c r="AT340" s="13" t="s">
        <v>157</v>
      </c>
      <c r="AU340" s="13" t="s">
        <v>89</v>
      </c>
    </row>
    <row r="341" spans="2:65" s="1" customFormat="1" ht="24.2" customHeight="1">
      <c r="B341" s="28"/>
      <c r="C341" s="128" t="s">
        <v>708</v>
      </c>
      <c r="D341" s="128" t="s">
        <v>151</v>
      </c>
      <c r="E341" s="129" t="s">
        <v>709</v>
      </c>
      <c r="F341" s="130" t="s">
        <v>710</v>
      </c>
      <c r="G341" s="131" t="s">
        <v>256</v>
      </c>
      <c r="H341" s="132">
        <v>85</v>
      </c>
      <c r="I341" s="133"/>
      <c r="J341" s="134">
        <f>ROUND(I341*H341,2)</f>
        <v>0</v>
      </c>
      <c r="K341" s="130" t="s">
        <v>165</v>
      </c>
      <c r="L341" s="28"/>
      <c r="M341" s="135" t="s">
        <v>1</v>
      </c>
      <c r="N341" s="136" t="s">
        <v>44</v>
      </c>
      <c r="P341" s="137">
        <f>O341*H341</f>
        <v>0</v>
      </c>
      <c r="Q341" s="137">
        <v>0.0002</v>
      </c>
      <c r="R341" s="137">
        <f>Q341*H341</f>
        <v>0.017</v>
      </c>
      <c r="S341" s="137">
        <v>0</v>
      </c>
      <c r="T341" s="138">
        <f>S341*H341</f>
        <v>0</v>
      </c>
      <c r="AR341" s="139" t="s">
        <v>236</v>
      </c>
      <c r="AT341" s="139" t="s">
        <v>151</v>
      </c>
      <c r="AU341" s="139" t="s">
        <v>89</v>
      </c>
      <c r="AY341" s="13" t="s">
        <v>149</v>
      </c>
      <c r="BE341" s="140">
        <f>IF(N341="základní",J341,0)</f>
        <v>0</v>
      </c>
      <c r="BF341" s="140">
        <f>IF(N341="snížená",J341,0)</f>
        <v>0</v>
      </c>
      <c r="BG341" s="140">
        <f>IF(N341="zákl. přenesená",J341,0)</f>
        <v>0</v>
      </c>
      <c r="BH341" s="140">
        <f>IF(N341="sníž. přenesená",J341,0)</f>
        <v>0</v>
      </c>
      <c r="BI341" s="140">
        <f>IF(N341="nulová",J341,0)</f>
        <v>0</v>
      </c>
      <c r="BJ341" s="13" t="s">
        <v>87</v>
      </c>
      <c r="BK341" s="140">
        <f>ROUND(I341*H341,2)</f>
        <v>0</v>
      </c>
      <c r="BL341" s="13" t="s">
        <v>236</v>
      </c>
      <c r="BM341" s="139" t="s">
        <v>711</v>
      </c>
    </row>
    <row r="342" spans="2:47" s="1" customFormat="1" ht="19.5">
      <c r="B342" s="28"/>
      <c r="D342" s="141" t="s">
        <v>157</v>
      </c>
      <c r="F342" s="142" t="s">
        <v>712</v>
      </c>
      <c r="I342" s="143"/>
      <c r="L342" s="28"/>
      <c r="M342" s="144"/>
      <c r="T342" s="52"/>
      <c r="AT342" s="13" t="s">
        <v>157</v>
      </c>
      <c r="AU342" s="13" t="s">
        <v>89</v>
      </c>
    </row>
    <row r="343" spans="2:65" s="1" customFormat="1" ht="24.2" customHeight="1">
      <c r="B343" s="28"/>
      <c r="C343" s="128" t="s">
        <v>713</v>
      </c>
      <c r="D343" s="128" t="s">
        <v>151</v>
      </c>
      <c r="E343" s="129" t="s">
        <v>714</v>
      </c>
      <c r="F343" s="130" t="s">
        <v>715</v>
      </c>
      <c r="G343" s="131" t="s">
        <v>224</v>
      </c>
      <c r="H343" s="132">
        <v>3.748</v>
      </c>
      <c r="I343" s="133"/>
      <c r="J343" s="134">
        <f>ROUND(I343*H343,2)</f>
        <v>0</v>
      </c>
      <c r="K343" s="130" t="s">
        <v>165</v>
      </c>
      <c r="L343" s="28"/>
      <c r="M343" s="135" t="s">
        <v>1</v>
      </c>
      <c r="N343" s="136" t="s">
        <v>44</v>
      </c>
      <c r="P343" s="137">
        <f>O343*H343</f>
        <v>0</v>
      </c>
      <c r="Q343" s="137">
        <v>0</v>
      </c>
      <c r="R343" s="137">
        <f>Q343*H343</f>
        <v>0</v>
      </c>
      <c r="S343" s="137">
        <v>0</v>
      </c>
      <c r="T343" s="138">
        <f>S343*H343</f>
        <v>0</v>
      </c>
      <c r="AR343" s="139" t="s">
        <v>236</v>
      </c>
      <c r="AT343" s="139" t="s">
        <v>151</v>
      </c>
      <c r="AU343" s="139" t="s">
        <v>89</v>
      </c>
      <c r="AY343" s="13" t="s">
        <v>149</v>
      </c>
      <c r="BE343" s="140">
        <f>IF(N343="základní",J343,0)</f>
        <v>0</v>
      </c>
      <c r="BF343" s="140">
        <f>IF(N343="snížená",J343,0)</f>
        <v>0</v>
      </c>
      <c r="BG343" s="140">
        <f>IF(N343="zákl. přenesená",J343,0)</f>
        <v>0</v>
      </c>
      <c r="BH343" s="140">
        <f>IF(N343="sníž. přenesená",J343,0)</f>
        <v>0</v>
      </c>
      <c r="BI343" s="140">
        <f>IF(N343="nulová",J343,0)</f>
        <v>0</v>
      </c>
      <c r="BJ343" s="13" t="s">
        <v>87</v>
      </c>
      <c r="BK343" s="140">
        <f>ROUND(I343*H343,2)</f>
        <v>0</v>
      </c>
      <c r="BL343" s="13" t="s">
        <v>236</v>
      </c>
      <c r="BM343" s="139" t="s">
        <v>716</v>
      </c>
    </row>
    <row r="344" spans="2:47" s="1" customFormat="1" ht="29.25">
      <c r="B344" s="28"/>
      <c r="D344" s="141" t="s">
        <v>157</v>
      </c>
      <c r="F344" s="142" t="s">
        <v>717</v>
      </c>
      <c r="I344" s="143"/>
      <c r="L344" s="28"/>
      <c r="M344" s="144"/>
      <c r="T344" s="52"/>
      <c r="AT344" s="13" t="s">
        <v>157</v>
      </c>
      <c r="AU344" s="13" t="s">
        <v>89</v>
      </c>
    </row>
    <row r="345" spans="2:63" s="11" customFormat="1" ht="22.9" customHeight="1">
      <c r="B345" s="116"/>
      <c r="D345" s="117" t="s">
        <v>78</v>
      </c>
      <c r="E345" s="126" t="s">
        <v>718</v>
      </c>
      <c r="F345" s="126" t="s">
        <v>719</v>
      </c>
      <c r="I345" s="119"/>
      <c r="J345" s="127">
        <f>BK345</f>
        <v>0</v>
      </c>
      <c r="L345" s="116"/>
      <c r="M345" s="121"/>
      <c r="P345" s="122">
        <f>SUM(P346:P355)</f>
        <v>0</v>
      </c>
      <c r="R345" s="122">
        <f>SUM(R346:R355)</f>
        <v>1.4384005</v>
      </c>
      <c r="T345" s="123">
        <f>SUM(T346:T355)</f>
        <v>0</v>
      </c>
      <c r="AR345" s="117" t="s">
        <v>89</v>
      </c>
      <c r="AT345" s="124" t="s">
        <v>78</v>
      </c>
      <c r="AU345" s="124" t="s">
        <v>87</v>
      </c>
      <c r="AY345" s="117" t="s">
        <v>149</v>
      </c>
      <c r="BK345" s="125">
        <f>SUM(BK346:BK355)</f>
        <v>0</v>
      </c>
    </row>
    <row r="346" spans="2:65" s="1" customFormat="1" ht="37.9" customHeight="1">
      <c r="B346" s="28"/>
      <c r="C346" s="128" t="s">
        <v>720</v>
      </c>
      <c r="D346" s="128" t="s">
        <v>151</v>
      </c>
      <c r="E346" s="129" t="s">
        <v>721</v>
      </c>
      <c r="F346" s="130" t="s">
        <v>722</v>
      </c>
      <c r="G346" s="131" t="s">
        <v>256</v>
      </c>
      <c r="H346" s="132">
        <v>44.955</v>
      </c>
      <c r="I346" s="133"/>
      <c r="J346" s="134">
        <f>ROUND(I346*H346,2)</f>
        <v>0</v>
      </c>
      <c r="K346" s="130" t="s">
        <v>1</v>
      </c>
      <c r="L346" s="28"/>
      <c r="M346" s="135" t="s">
        <v>1</v>
      </c>
      <c r="N346" s="136" t="s">
        <v>44</v>
      </c>
      <c r="P346" s="137">
        <f>O346*H346</f>
        <v>0</v>
      </c>
      <c r="Q346" s="137">
        <v>0.0012</v>
      </c>
      <c r="R346" s="137">
        <f>Q346*H346</f>
        <v>0.053945999999999994</v>
      </c>
      <c r="S346" s="137">
        <v>0</v>
      </c>
      <c r="T346" s="138">
        <f>S346*H346</f>
        <v>0</v>
      </c>
      <c r="AR346" s="139" t="s">
        <v>236</v>
      </c>
      <c r="AT346" s="139" t="s">
        <v>151</v>
      </c>
      <c r="AU346" s="139" t="s">
        <v>89</v>
      </c>
      <c r="AY346" s="13" t="s">
        <v>149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3" t="s">
        <v>87</v>
      </c>
      <c r="BK346" s="140">
        <f>ROUND(I346*H346,2)</f>
        <v>0</v>
      </c>
      <c r="BL346" s="13" t="s">
        <v>236</v>
      </c>
      <c r="BM346" s="139" t="s">
        <v>723</v>
      </c>
    </row>
    <row r="347" spans="2:47" s="1" customFormat="1" ht="19.5">
      <c r="B347" s="28"/>
      <c r="D347" s="141" t="s">
        <v>157</v>
      </c>
      <c r="F347" s="142" t="s">
        <v>724</v>
      </c>
      <c r="I347" s="143"/>
      <c r="L347" s="28"/>
      <c r="M347" s="144"/>
      <c r="T347" s="52"/>
      <c r="AT347" s="13" t="s">
        <v>157</v>
      </c>
      <c r="AU347" s="13" t="s">
        <v>89</v>
      </c>
    </row>
    <row r="348" spans="2:65" s="1" customFormat="1" ht="33" customHeight="1">
      <c r="B348" s="28"/>
      <c r="C348" s="128" t="s">
        <v>725</v>
      </c>
      <c r="D348" s="128" t="s">
        <v>151</v>
      </c>
      <c r="E348" s="129" t="s">
        <v>726</v>
      </c>
      <c r="F348" s="130" t="s">
        <v>727</v>
      </c>
      <c r="G348" s="131" t="s">
        <v>256</v>
      </c>
      <c r="H348" s="132">
        <v>69.815</v>
      </c>
      <c r="I348" s="133"/>
      <c r="J348" s="134">
        <f>ROUND(I348*H348,2)</f>
        <v>0</v>
      </c>
      <c r="K348" s="130" t="s">
        <v>1</v>
      </c>
      <c r="L348" s="28"/>
      <c r="M348" s="135" t="s">
        <v>1</v>
      </c>
      <c r="N348" s="136" t="s">
        <v>44</v>
      </c>
      <c r="P348" s="137">
        <f>O348*H348</f>
        <v>0</v>
      </c>
      <c r="Q348" s="137">
        <v>0.0015</v>
      </c>
      <c r="R348" s="137">
        <f>Q348*H348</f>
        <v>0.1047225</v>
      </c>
      <c r="S348" s="137">
        <v>0</v>
      </c>
      <c r="T348" s="138">
        <f>S348*H348</f>
        <v>0</v>
      </c>
      <c r="AR348" s="139" t="s">
        <v>236</v>
      </c>
      <c r="AT348" s="139" t="s">
        <v>151</v>
      </c>
      <c r="AU348" s="139" t="s">
        <v>89</v>
      </c>
      <c r="AY348" s="13" t="s">
        <v>149</v>
      </c>
      <c r="BE348" s="140">
        <f>IF(N348="základní",J348,0)</f>
        <v>0</v>
      </c>
      <c r="BF348" s="140">
        <f>IF(N348="snížená",J348,0)</f>
        <v>0</v>
      </c>
      <c r="BG348" s="140">
        <f>IF(N348="zákl. přenesená",J348,0)</f>
        <v>0</v>
      </c>
      <c r="BH348" s="140">
        <f>IF(N348="sníž. přenesená",J348,0)</f>
        <v>0</v>
      </c>
      <c r="BI348" s="140">
        <f>IF(N348="nulová",J348,0)</f>
        <v>0</v>
      </c>
      <c r="BJ348" s="13" t="s">
        <v>87</v>
      </c>
      <c r="BK348" s="140">
        <f>ROUND(I348*H348,2)</f>
        <v>0</v>
      </c>
      <c r="BL348" s="13" t="s">
        <v>236</v>
      </c>
      <c r="BM348" s="139" t="s">
        <v>728</v>
      </c>
    </row>
    <row r="349" spans="2:47" s="1" customFormat="1" ht="19.5">
      <c r="B349" s="28"/>
      <c r="D349" s="141" t="s">
        <v>157</v>
      </c>
      <c r="F349" s="142" t="s">
        <v>729</v>
      </c>
      <c r="I349" s="143"/>
      <c r="L349" s="28"/>
      <c r="M349" s="144"/>
      <c r="T349" s="52"/>
      <c r="AT349" s="13" t="s">
        <v>157</v>
      </c>
      <c r="AU349" s="13" t="s">
        <v>89</v>
      </c>
    </row>
    <row r="350" spans="2:65" s="1" customFormat="1" ht="24.2" customHeight="1">
      <c r="B350" s="28"/>
      <c r="C350" s="128" t="s">
        <v>730</v>
      </c>
      <c r="D350" s="128" t="s">
        <v>151</v>
      </c>
      <c r="E350" s="129" t="s">
        <v>731</v>
      </c>
      <c r="F350" s="130" t="s">
        <v>732</v>
      </c>
      <c r="G350" s="131" t="s">
        <v>164</v>
      </c>
      <c r="H350" s="132">
        <v>552.8</v>
      </c>
      <c r="I350" s="133"/>
      <c r="J350" s="134">
        <f>ROUND(I350*H350,2)</f>
        <v>0</v>
      </c>
      <c r="K350" s="130" t="s">
        <v>165</v>
      </c>
      <c r="L350" s="28"/>
      <c r="M350" s="135" t="s">
        <v>1</v>
      </c>
      <c r="N350" s="136" t="s">
        <v>44</v>
      </c>
      <c r="P350" s="137">
        <f>O350*H350</f>
        <v>0</v>
      </c>
      <c r="Q350" s="137">
        <v>0.00013</v>
      </c>
      <c r="R350" s="137">
        <f>Q350*H350</f>
        <v>0.07186399999999998</v>
      </c>
      <c r="S350" s="137">
        <v>0</v>
      </c>
      <c r="T350" s="138">
        <f>S350*H350</f>
        <v>0</v>
      </c>
      <c r="AR350" s="139" t="s">
        <v>236</v>
      </c>
      <c r="AT350" s="139" t="s">
        <v>151</v>
      </c>
      <c r="AU350" s="139" t="s">
        <v>89</v>
      </c>
      <c r="AY350" s="13" t="s">
        <v>149</v>
      </c>
      <c r="BE350" s="140">
        <f>IF(N350="základní",J350,0)</f>
        <v>0</v>
      </c>
      <c r="BF350" s="140">
        <f>IF(N350="snížená",J350,0)</f>
        <v>0</v>
      </c>
      <c r="BG350" s="140">
        <f>IF(N350="zákl. přenesená",J350,0)</f>
        <v>0</v>
      </c>
      <c r="BH350" s="140">
        <f>IF(N350="sníž. přenesená",J350,0)</f>
        <v>0</v>
      </c>
      <c r="BI350" s="140">
        <f>IF(N350="nulová",J350,0)</f>
        <v>0</v>
      </c>
      <c r="BJ350" s="13" t="s">
        <v>87</v>
      </c>
      <c r="BK350" s="140">
        <f>ROUND(I350*H350,2)</f>
        <v>0</v>
      </c>
      <c r="BL350" s="13" t="s">
        <v>236</v>
      </c>
      <c r="BM350" s="139" t="s">
        <v>733</v>
      </c>
    </row>
    <row r="351" spans="2:47" s="1" customFormat="1" ht="29.25">
      <c r="B351" s="28"/>
      <c r="D351" s="141" t="s">
        <v>157</v>
      </c>
      <c r="F351" s="142" t="s">
        <v>734</v>
      </c>
      <c r="I351" s="143"/>
      <c r="L351" s="28"/>
      <c r="M351" s="144"/>
      <c r="T351" s="52"/>
      <c r="AT351" s="13" t="s">
        <v>157</v>
      </c>
      <c r="AU351" s="13" t="s">
        <v>89</v>
      </c>
    </row>
    <row r="352" spans="2:65" s="1" customFormat="1" ht="24.2" customHeight="1">
      <c r="B352" s="28"/>
      <c r="C352" s="153" t="s">
        <v>735</v>
      </c>
      <c r="D352" s="153" t="s">
        <v>517</v>
      </c>
      <c r="E352" s="154" t="s">
        <v>736</v>
      </c>
      <c r="F352" s="155" t="s">
        <v>737</v>
      </c>
      <c r="G352" s="156" t="s">
        <v>164</v>
      </c>
      <c r="H352" s="157">
        <v>635.72</v>
      </c>
      <c r="I352" s="158"/>
      <c r="J352" s="159">
        <f>ROUND(I352*H352,2)</f>
        <v>0</v>
      </c>
      <c r="K352" s="155" t="s">
        <v>1</v>
      </c>
      <c r="L352" s="160"/>
      <c r="M352" s="161" t="s">
        <v>1</v>
      </c>
      <c r="N352" s="162" t="s">
        <v>44</v>
      </c>
      <c r="P352" s="137">
        <f>O352*H352</f>
        <v>0</v>
      </c>
      <c r="Q352" s="137">
        <v>0.0019</v>
      </c>
      <c r="R352" s="137">
        <f>Q352*H352</f>
        <v>1.207868</v>
      </c>
      <c r="S352" s="137">
        <v>0</v>
      </c>
      <c r="T352" s="138">
        <f>S352*H352</f>
        <v>0</v>
      </c>
      <c r="AR352" s="139" t="s">
        <v>168</v>
      </c>
      <c r="AT352" s="139" t="s">
        <v>517</v>
      </c>
      <c r="AU352" s="139" t="s">
        <v>89</v>
      </c>
      <c r="AY352" s="13" t="s">
        <v>149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3" t="s">
        <v>87</v>
      </c>
      <c r="BK352" s="140">
        <f>ROUND(I352*H352,2)</f>
        <v>0</v>
      </c>
      <c r="BL352" s="13" t="s">
        <v>236</v>
      </c>
      <c r="BM352" s="139" t="s">
        <v>738</v>
      </c>
    </row>
    <row r="353" spans="2:47" s="1" customFormat="1" ht="11.25">
      <c r="B353" s="28"/>
      <c r="D353" s="141" t="s">
        <v>157</v>
      </c>
      <c r="F353" s="142" t="s">
        <v>737</v>
      </c>
      <c r="I353" s="143"/>
      <c r="L353" s="28"/>
      <c r="M353" s="144"/>
      <c r="T353" s="52"/>
      <c r="AT353" s="13" t="s">
        <v>157</v>
      </c>
      <c r="AU353" s="13" t="s">
        <v>89</v>
      </c>
    </row>
    <row r="354" spans="2:65" s="1" customFormat="1" ht="24.2" customHeight="1">
      <c r="B354" s="28"/>
      <c r="C354" s="128" t="s">
        <v>739</v>
      </c>
      <c r="D354" s="128" t="s">
        <v>151</v>
      </c>
      <c r="E354" s="129" t="s">
        <v>740</v>
      </c>
      <c r="F354" s="130" t="s">
        <v>741</v>
      </c>
      <c r="G354" s="131" t="s">
        <v>224</v>
      </c>
      <c r="H354" s="132">
        <v>1.438</v>
      </c>
      <c r="I354" s="133"/>
      <c r="J354" s="134">
        <f>ROUND(I354*H354,2)</f>
        <v>0</v>
      </c>
      <c r="K354" s="130" t="s">
        <v>165</v>
      </c>
      <c r="L354" s="28"/>
      <c r="M354" s="135" t="s">
        <v>1</v>
      </c>
      <c r="N354" s="136" t="s">
        <v>44</v>
      </c>
      <c r="P354" s="137">
        <f>O354*H354</f>
        <v>0</v>
      </c>
      <c r="Q354" s="137">
        <v>0</v>
      </c>
      <c r="R354" s="137">
        <f>Q354*H354</f>
        <v>0</v>
      </c>
      <c r="S354" s="137">
        <v>0</v>
      </c>
      <c r="T354" s="138">
        <f>S354*H354</f>
        <v>0</v>
      </c>
      <c r="AR354" s="139" t="s">
        <v>236</v>
      </c>
      <c r="AT354" s="139" t="s">
        <v>151</v>
      </c>
      <c r="AU354" s="139" t="s">
        <v>89</v>
      </c>
      <c r="AY354" s="13" t="s">
        <v>149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3" t="s">
        <v>87</v>
      </c>
      <c r="BK354" s="140">
        <f>ROUND(I354*H354,2)</f>
        <v>0</v>
      </c>
      <c r="BL354" s="13" t="s">
        <v>236</v>
      </c>
      <c r="BM354" s="139" t="s">
        <v>742</v>
      </c>
    </row>
    <row r="355" spans="2:47" s="1" customFormat="1" ht="29.25">
      <c r="B355" s="28"/>
      <c r="D355" s="141" t="s">
        <v>157</v>
      </c>
      <c r="F355" s="142" t="s">
        <v>743</v>
      </c>
      <c r="I355" s="143"/>
      <c r="L355" s="28"/>
      <c r="M355" s="144"/>
      <c r="T355" s="52"/>
      <c r="AT355" s="13" t="s">
        <v>157</v>
      </c>
      <c r="AU355" s="13" t="s">
        <v>89</v>
      </c>
    </row>
    <row r="356" spans="2:63" s="11" customFormat="1" ht="22.9" customHeight="1">
      <c r="B356" s="116"/>
      <c r="D356" s="117" t="s">
        <v>78</v>
      </c>
      <c r="E356" s="126" t="s">
        <v>744</v>
      </c>
      <c r="F356" s="126" t="s">
        <v>745</v>
      </c>
      <c r="I356" s="119"/>
      <c r="J356" s="127">
        <f>BK356</f>
        <v>0</v>
      </c>
      <c r="L356" s="116"/>
      <c r="M356" s="121"/>
      <c r="P356" s="122">
        <f>SUM(P357:P382)</f>
        <v>0</v>
      </c>
      <c r="R356" s="122">
        <f>SUM(R357:R382)</f>
        <v>3.4076387</v>
      </c>
      <c r="T356" s="123">
        <f>SUM(T357:T382)</f>
        <v>0</v>
      </c>
      <c r="AR356" s="117" t="s">
        <v>89</v>
      </c>
      <c r="AT356" s="124" t="s">
        <v>78</v>
      </c>
      <c r="AU356" s="124" t="s">
        <v>87</v>
      </c>
      <c r="AY356" s="117" t="s">
        <v>149</v>
      </c>
      <c r="BK356" s="125">
        <f>SUM(BK357:BK382)</f>
        <v>0</v>
      </c>
    </row>
    <row r="357" spans="2:65" s="1" customFormat="1" ht="24.2" customHeight="1">
      <c r="B357" s="28"/>
      <c r="C357" s="128" t="s">
        <v>746</v>
      </c>
      <c r="D357" s="128" t="s">
        <v>151</v>
      </c>
      <c r="E357" s="129" t="s">
        <v>747</v>
      </c>
      <c r="F357" s="130" t="s">
        <v>748</v>
      </c>
      <c r="G357" s="131" t="s">
        <v>164</v>
      </c>
      <c r="H357" s="132">
        <v>884.12</v>
      </c>
      <c r="I357" s="133"/>
      <c r="J357" s="134">
        <f>ROUND(I357*H357,2)</f>
        <v>0</v>
      </c>
      <c r="K357" s="130" t="s">
        <v>165</v>
      </c>
      <c r="L357" s="28"/>
      <c r="M357" s="135" t="s">
        <v>1</v>
      </c>
      <c r="N357" s="136" t="s">
        <v>44</v>
      </c>
      <c r="P357" s="137">
        <f>O357*H357</f>
        <v>0</v>
      </c>
      <c r="Q357" s="137">
        <v>0</v>
      </c>
      <c r="R357" s="137">
        <f>Q357*H357</f>
        <v>0</v>
      </c>
      <c r="S357" s="137">
        <v>0</v>
      </c>
      <c r="T357" s="138">
        <f>S357*H357</f>
        <v>0</v>
      </c>
      <c r="AR357" s="139" t="s">
        <v>236</v>
      </c>
      <c r="AT357" s="139" t="s">
        <v>151</v>
      </c>
      <c r="AU357" s="139" t="s">
        <v>89</v>
      </c>
      <c r="AY357" s="13" t="s">
        <v>149</v>
      </c>
      <c r="BE357" s="140">
        <f>IF(N357="základní",J357,0)</f>
        <v>0</v>
      </c>
      <c r="BF357" s="140">
        <f>IF(N357="snížená",J357,0)</f>
        <v>0</v>
      </c>
      <c r="BG357" s="140">
        <f>IF(N357="zákl. přenesená",J357,0)</f>
        <v>0</v>
      </c>
      <c r="BH357" s="140">
        <f>IF(N357="sníž. přenesená",J357,0)</f>
        <v>0</v>
      </c>
      <c r="BI357" s="140">
        <f>IF(N357="nulová",J357,0)</f>
        <v>0</v>
      </c>
      <c r="BJ357" s="13" t="s">
        <v>87</v>
      </c>
      <c r="BK357" s="140">
        <f>ROUND(I357*H357,2)</f>
        <v>0</v>
      </c>
      <c r="BL357" s="13" t="s">
        <v>236</v>
      </c>
      <c r="BM357" s="139" t="s">
        <v>749</v>
      </c>
    </row>
    <row r="358" spans="2:47" s="1" customFormat="1" ht="19.5">
      <c r="B358" s="28"/>
      <c r="D358" s="141" t="s">
        <v>157</v>
      </c>
      <c r="F358" s="142" t="s">
        <v>750</v>
      </c>
      <c r="I358" s="143"/>
      <c r="L358" s="28"/>
      <c r="M358" s="144"/>
      <c r="T358" s="52"/>
      <c r="AT358" s="13" t="s">
        <v>157</v>
      </c>
      <c r="AU358" s="13" t="s">
        <v>89</v>
      </c>
    </row>
    <row r="359" spans="2:47" s="1" customFormat="1" ht="19.5">
      <c r="B359" s="28"/>
      <c r="D359" s="141" t="s">
        <v>198</v>
      </c>
      <c r="F359" s="147" t="s">
        <v>751</v>
      </c>
      <c r="I359" s="143"/>
      <c r="L359" s="28"/>
      <c r="M359" s="144"/>
      <c r="T359" s="52"/>
      <c r="AT359" s="13" t="s">
        <v>198</v>
      </c>
      <c r="AU359" s="13" t="s">
        <v>89</v>
      </c>
    </row>
    <row r="360" spans="2:65" s="1" customFormat="1" ht="66.75" customHeight="1">
      <c r="B360" s="28"/>
      <c r="C360" s="153" t="s">
        <v>752</v>
      </c>
      <c r="D360" s="153" t="s">
        <v>517</v>
      </c>
      <c r="E360" s="154" t="s">
        <v>753</v>
      </c>
      <c r="F360" s="155" t="s">
        <v>754</v>
      </c>
      <c r="G360" s="156" t="s">
        <v>164</v>
      </c>
      <c r="H360" s="157">
        <v>442.06</v>
      </c>
      <c r="I360" s="158"/>
      <c r="J360" s="159">
        <f>ROUND(I360*H360,2)</f>
        <v>0</v>
      </c>
      <c r="K360" s="155" t="s">
        <v>1</v>
      </c>
      <c r="L360" s="160"/>
      <c r="M360" s="161" t="s">
        <v>1</v>
      </c>
      <c r="N360" s="162" t="s">
        <v>44</v>
      </c>
      <c r="P360" s="137">
        <f>O360*H360</f>
        <v>0</v>
      </c>
      <c r="Q360" s="137">
        <v>0.0014</v>
      </c>
      <c r="R360" s="137">
        <f>Q360*H360</f>
        <v>0.618884</v>
      </c>
      <c r="S360" s="137">
        <v>0</v>
      </c>
      <c r="T360" s="138">
        <f>S360*H360</f>
        <v>0</v>
      </c>
      <c r="AR360" s="139" t="s">
        <v>168</v>
      </c>
      <c r="AT360" s="139" t="s">
        <v>517</v>
      </c>
      <c r="AU360" s="139" t="s">
        <v>89</v>
      </c>
      <c r="AY360" s="13" t="s">
        <v>149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3" t="s">
        <v>87</v>
      </c>
      <c r="BK360" s="140">
        <f>ROUND(I360*H360,2)</f>
        <v>0</v>
      </c>
      <c r="BL360" s="13" t="s">
        <v>236</v>
      </c>
      <c r="BM360" s="139" t="s">
        <v>755</v>
      </c>
    </row>
    <row r="361" spans="2:47" s="1" customFormat="1" ht="39">
      <c r="B361" s="28"/>
      <c r="D361" s="141" t="s">
        <v>157</v>
      </c>
      <c r="F361" s="142" t="s">
        <v>754</v>
      </c>
      <c r="I361" s="143"/>
      <c r="L361" s="28"/>
      <c r="M361" s="144"/>
      <c r="T361" s="52"/>
      <c r="AT361" s="13" t="s">
        <v>157</v>
      </c>
      <c r="AU361" s="13" t="s">
        <v>89</v>
      </c>
    </row>
    <row r="362" spans="2:47" s="1" customFormat="1" ht="39">
      <c r="B362" s="28"/>
      <c r="D362" s="141" t="s">
        <v>198</v>
      </c>
      <c r="F362" s="147" t="s">
        <v>756</v>
      </c>
      <c r="I362" s="143"/>
      <c r="L362" s="28"/>
      <c r="M362" s="144"/>
      <c r="T362" s="52"/>
      <c r="AT362" s="13" t="s">
        <v>198</v>
      </c>
      <c r="AU362" s="13" t="s">
        <v>89</v>
      </c>
    </row>
    <row r="363" spans="2:65" s="1" customFormat="1" ht="66.75" customHeight="1">
      <c r="B363" s="28"/>
      <c r="C363" s="153" t="s">
        <v>757</v>
      </c>
      <c r="D363" s="153" t="s">
        <v>517</v>
      </c>
      <c r="E363" s="154" t="s">
        <v>758</v>
      </c>
      <c r="F363" s="155" t="s">
        <v>759</v>
      </c>
      <c r="G363" s="156" t="s">
        <v>164</v>
      </c>
      <c r="H363" s="157">
        <v>442.06</v>
      </c>
      <c r="I363" s="158"/>
      <c r="J363" s="159">
        <f>ROUND(I363*H363,2)</f>
        <v>0</v>
      </c>
      <c r="K363" s="155" t="s">
        <v>1</v>
      </c>
      <c r="L363" s="160"/>
      <c r="M363" s="161" t="s">
        <v>1</v>
      </c>
      <c r="N363" s="162" t="s">
        <v>44</v>
      </c>
      <c r="P363" s="137">
        <f>O363*H363</f>
        <v>0</v>
      </c>
      <c r="Q363" s="137">
        <v>0.0025</v>
      </c>
      <c r="R363" s="137">
        <f>Q363*H363</f>
        <v>1.10515</v>
      </c>
      <c r="S363" s="137">
        <v>0</v>
      </c>
      <c r="T363" s="138">
        <f>S363*H363</f>
        <v>0</v>
      </c>
      <c r="AR363" s="139" t="s">
        <v>168</v>
      </c>
      <c r="AT363" s="139" t="s">
        <v>517</v>
      </c>
      <c r="AU363" s="139" t="s">
        <v>89</v>
      </c>
      <c r="AY363" s="13" t="s">
        <v>149</v>
      </c>
      <c r="BE363" s="140">
        <f>IF(N363="základní",J363,0)</f>
        <v>0</v>
      </c>
      <c r="BF363" s="140">
        <f>IF(N363="snížená",J363,0)</f>
        <v>0</v>
      </c>
      <c r="BG363" s="140">
        <f>IF(N363="zákl. přenesená",J363,0)</f>
        <v>0</v>
      </c>
      <c r="BH363" s="140">
        <f>IF(N363="sníž. přenesená",J363,0)</f>
        <v>0</v>
      </c>
      <c r="BI363" s="140">
        <f>IF(N363="nulová",J363,0)</f>
        <v>0</v>
      </c>
      <c r="BJ363" s="13" t="s">
        <v>87</v>
      </c>
      <c r="BK363" s="140">
        <f>ROUND(I363*H363,2)</f>
        <v>0</v>
      </c>
      <c r="BL363" s="13" t="s">
        <v>236</v>
      </c>
      <c r="BM363" s="139" t="s">
        <v>760</v>
      </c>
    </row>
    <row r="364" spans="2:47" s="1" customFormat="1" ht="48.75">
      <c r="B364" s="28"/>
      <c r="D364" s="141" t="s">
        <v>157</v>
      </c>
      <c r="F364" s="142" t="s">
        <v>759</v>
      </c>
      <c r="I364" s="143"/>
      <c r="L364" s="28"/>
      <c r="M364" s="144"/>
      <c r="T364" s="52"/>
      <c r="AT364" s="13" t="s">
        <v>157</v>
      </c>
      <c r="AU364" s="13" t="s">
        <v>89</v>
      </c>
    </row>
    <row r="365" spans="2:47" s="1" customFormat="1" ht="39">
      <c r="B365" s="28"/>
      <c r="D365" s="141" t="s">
        <v>198</v>
      </c>
      <c r="F365" s="147" t="s">
        <v>756</v>
      </c>
      <c r="I365" s="143"/>
      <c r="L365" s="28"/>
      <c r="M365" s="144"/>
      <c r="T365" s="52"/>
      <c r="AT365" s="13" t="s">
        <v>198</v>
      </c>
      <c r="AU365" s="13" t="s">
        <v>89</v>
      </c>
    </row>
    <row r="366" spans="2:65" s="1" customFormat="1" ht="37.9" customHeight="1">
      <c r="B366" s="28"/>
      <c r="C366" s="128" t="s">
        <v>761</v>
      </c>
      <c r="D366" s="128" t="s">
        <v>151</v>
      </c>
      <c r="E366" s="129" t="s">
        <v>762</v>
      </c>
      <c r="F366" s="130" t="s">
        <v>763</v>
      </c>
      <c r="G366" s="131" t="s">
        <v>164</v>
      </c>
      <c r="H366" s="132">
        <v>552.8</v>
      </c>
      <c r="I366" s="133"/>
      <c r="J366" s="134">
        <f>ROUND(I366*H366,2)</f>
        <v>0</v>
      </c>
      <c r="K366" s="130" t="s">
        <v>165</v>
      </c>
      <c r="L366" s="28"/>
      <c r="M366" s="135" t="s">
        <v>1</v>
      </c>
      <c r="N366" s="136" t="s">
        <v>44</v>
      </c>
      <c r="P366" s="137">
        <f>O366*H366</f>
        <v>0</v>
      </c>
      <c r="Q366" s="137">
        <v>8E-05</v>
      </c>
      <c r="R366" s="137">
        <f>Q366*H366</f>
        <v>0.044224</v>
      </c>
      <c r="S366" s="137">
        <v>0</v>
      </c>
      <c r="T366" s="138">
        <f>S366*H366</f>
        <v>0</v>
      </c>
      <c r="AR366" s="139" t="s">
        <v>236</v>
      </c>
      <c r="AT366" s="139" t="s">
        <v>151</v>
      </c>
      <c r="AU366" s="139" t="s">
        <v>89</v>
      </c>
      <c r="AY366" s="13" t="s">
        <v>149</v>
      </c>
      <c r="BE366" s="140">
        <f>IF(N366="základní",J366,0)</f>
        <v>0</v>
      </c>
      <c r="BF366" s="140">
        <f>IF(N366="snížená",J366,0)</f>
        <v>0</v>
      </c>
      <c r="BG366" s="140">
        <f>IF(N366="zákl. přenesená",J366,0)</f>
        <v>0</v>
      </c>
      <c r="BH366" s="140">
        <f>IF(N366="sníž. přenesená",J366,0)</f>
        <v>0</v>
      </c>
      <c r="BI366" s="140">
        <f>IF(N366="nulová",J366,0)</f>
        <v>0</v>
      </c>
      <c r="BJ366" s="13" t="s">
        <v>87</v>
      </c>
      <c r="BK366" s="140">
        <f>ROUND(I366*H366,2)</f>
        <v>0</v>
      </c>
      <c r="BL366" s="13" t="s">
        <v>236</v>
      </c>
      <c r="BM366" s="139" t="s">
        <v>764</v>
      </c>
    </row>
    <row r="367" spans="2:47" s="1" customFormat="1" ht="29.25">
      <c r="B367" s="28"/>
      <c r="D367" s="141" t="s">
        <v>157</v>
      </c>
      <c r="F367" s="142" t="s">
        <v>765</v>
      </c>
      <c r="I367" s="143"/>
      <c r="L367" s="28"/>
      <c r="M367" s="144"/>
      <c r="T367" s="52"/>
      <c r="AT367" s="13" t="s">
        <v>157</v>
      </c>
      <c r="AU367" s="13" t="s">
        <v>89</v>
      </c>
    </row>
    <row r="368" spans="2:65" s="1" customFormat="1" ht="16.5" customHeight="1">
      <c r="B368" s="28"/>
      <c r="C368" s="153" t="s">
        <v>766</v>
      </c>
      <c r="D368" s="153" t="s">
        <v>517</v>
      </c>
      <c r="E368" s="154" t="s">
        <v>767</v>
      </c>
      <c r="F368" s="155" t="s">
        <v>768</v>
      </c>
      <c r="G368" s="156" t="s">
        <v>154</v>
      </c>
      <c r="H368" s="157">
        <v>58.044</v>
      </c>
      <c r="I368" s="158"/>
      <c r="J368" s="159">
        <f>ROUND(I368*H368,2)</f>
        <v>0</v>
      </c>
      <c r="K368" s="155" t="s">
        <v>1</v>
      </c>
      <c r="L368" s="160"/>
      <c r="M368" s="161" t="s">
        <v>1</v>
      </c>
      <c r="N368" s="162" t="s">
        <v>44</v>
      </c>
      <c r="P368" s="137">
        <f>O368*H368</f>
        <v>0</v>
      </c>
      <c r="Q368" s="137">
        <v>0</v>
      </c>
      <c r="R368" s="137">
        <f>Q368*H368</f>
        <v>0</v>
      </c>
      <c r="S368" s="137">
        <v>0</v>
      </c>
      <c r="T368" s="138">
        <f>S368*H368</f>
        <v>0</v>
      </c>
      <c r="AR368" s="139" t="s">
        <v>168</v>
      </c>
      <c r="AT368" s="139" t="s">
        <v>517</v>
      </c>
      <c r="AU368" s="139" t="s">
        <v>89</v>
      </c>
      <c r="AY368" s="13" t="s">
        <v>149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3" t="s">
        <v>87</v>
      </c>
      <c r="BK368" s="140">
        <f>ROUND(I368*H368,2)</f>
        <v>0</v>
      </c>
      <c r="BL368" s="13" t="s">
        <v>236</v>
      </c>
      <c r="BM368" s="139" t="s">
        <v>769</v>
      </c>
    </row>
    <row r="369" spans="2:47" s="1" customFormat="1" ht="11.25">
      <c r="B369" s="28"/>
      <c r="D369" s="141" t="s">
        <v>157</v>
      </c>
      <c r="F369" s="142" t="s">
        <v>770</v>
      </c>
      <c r="I369" s="143"/>
      <c r="L369" s="28"/>
      <c r="M369" s="144"/>
      <c r="T369" s="52"/>
      <c r="AT369" s="13" t="s">
        <v>157</v>
      </c>
      <c r="AU369" s="13" t="s">
        <v>89</v>
      </c>
    </row>
    <row r="370" spans="2:65" s="1" customFormat="1" ht="16.5" customHeight="1">
      <c r="B370" s="28"/>
      <c r="C370" s="153" t="s">
        <v>771</v>
      </c>
      <c r="D370" s="153" t="s">
        <v>517</v>
      </c>
      <c r="E370" s="154" t="s">
        <v>772</v>
      </c>
      <c r="F370" s="155" t="s">
        <v>773</v>
      </c>
      <c r="G370" s="156" t="s">
        <v>154</v>
      </c>
      <c r="H370" s="157">
        <v>46.435</v>
      </c>
      <c r="I370" s="158"/>
      <c r="J370" s="159">
        <f>ROUND(I370*H370,2)</f>
        <v>0</v>
      </c>
      <c r="K370" s="155" t="s">
        <v>1</v>
      </c>
      <c r="L370" s="160"/>
      <c r="M370" s="161" t="s">
        <v>1</v>
      </c>
      <c r="N370" s="162" t="s">
        <v>44</v>
      </c>
      <c r="P370" s="137">
        <f>O370*H370</f>
        <v>0</v>
      </c>
      <c r="Q370" s="137">
        <v>0.03</v>
      </c>
      <c r="R370" s="137">
        <f>Q370*H370</f>
        <v>1.3930500000000001</v>
      </c>
      <c r="S370" s="137">
        <v>0</v>
      </c>
      <c r="T370" s="138">
        <f>S370*H370</f>
        <v>0</v>
      </c>
      <c r="AR370" s="139" t="s">
        <v>168</v>
      </c>
      <c r="AT370" s="139" t="s">
        <v>517</v>
      </c>
      <c r="AU370" s="139" t="s">
        <v>89</v>
      </c>
      <c r="AY370" s="13" t="s">
        <v>149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3" t="s">
        <v>87</v>
      </c>
      <c r="BK370" s="140">
        <f>ROUND(I370*H370,2)</f>
        <v>0</v>
      </c>
      <c r="BL370" s="13" t="s">
        <v>236</v>
      </c>
      <c r="BM370" s="139" t="s">
        <v>774</v>
      </c>
    </row>
    <row r="371" spans="2:47" s="1" customFormat="1" ht="11.25">
      <c r="B371" s="28"/>
      <c r="D371" s="141" t="s">
        <v>157</v>
      </c>
      <c r="F371" s="142" t="s">
        <v>773</v>
      </c>
      <c r="I371" s="143"/>
      <c r="L371" s="28"/>
      <c r="M371" s="144"/>
      <c r="T371" s="52"/>
      <c r="AT371" s="13" t="s">
        <v>157</v>
      </c>
      <c r="AU371" s="13" t="s">
        <v>89</v>
      </c>
    </row>
    <row r="372" spans="2:65" s="1" customFormat="1" ht="24.2" customHeight="1">
      <c r="B372" s="28"/>
      <c r="C372" s="128" t="s">
        <v>775</v>
      </c>
      <c r="D372" s="128" t="s">
        <v>151</v>
      </c>
      <c r="E372" s="129" t="s">
        <v>776</v>
      </c>
      <c r="F372" s="130" t="s">
        <v>777</v>
      </c>
      <c r="G372" s="131" t="s">
        <v>256</v>
      </c>
      <c r="H372" s="132">
        <v>114.47</v>
      </c>
      <c r="I372" s="133"/>
      <c r="J372" s="134">
        <f>ROUND(I372*H372,2)</f>
        <v>0</v>
      </c>
      <c r="K372" s="130" t="s">
        <v>165</v>
      </c>
      <c r="L372" s="28"/>
      <c r="M372" s="135" t="s">
        <v>1</v>
      </c>
      <c r="N372" s="136" t="s">
        <v>44</v>
      </c>
      <c r="P372" s="137">
        <f>O372*H372</f>
        <v>0</v>
      </c>
      <c r="Q372" s="137">
        <v>0.00019</v>
      </c>
      <c r="R372" s="137">
        <f>Q372*H372</f>
        <v>0.021749300000000003</v>
      </c>
      <c r="S372" s="137">
        <v>0</v>
      </c>
      <c r="T372" s="138">
        <f>S372*H372</f>
        <v>0</v>
      </c>
      <c r="AR372" s="139" t="s">
        <v>236</v>
      </c>
      <c r="AT372" s="139" t="s">
        <v>151</v>
      </c>
      <c r="AU372" s="139" t="s">
        <v>89</v>
      </c>
      <c r="AY372" s="13" t="s">
        <v>149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3" t="s">
        <v>87</v>
      </c>
      <c r="BK372" s="140">
        <f>ROUND(I372*H372,2)</f>
        <v>0</v>
      </c>
      <c r="BL372" s="13" t="s">
        <v>236</v>
      </c>
      <c r="BM372" s="139" t="s">
        <v>778</v>
      </c>
    </row>
    <row r="373" spans="2:47" s="1" customFormat="1" ht="19.5">
      <c r="B373" s="28"/>
      <c r="D373" s="141" t="s">
        <v>157</v>
      </c>
      <c r="F373" s="142" t="s">
        <v>779</v>
      </c>
      <c r="I373" s="143"/>
      <c r="L373" s="28"/>
      <c r="M373" s="144"/>
      <c r="T373" s="52"/>
      <c r="AT373" s="13" t="s">
        <v>157</v>
      </c>
      <c r="AU373" s="13" t="s">
        <v>89</v>
      </c>
    </row>
    <row r="374" spans="2:47" s="1" customFormat="1" ht="19.5">
      <c r="B374" s="28"/>
      <c r="D374" s="141" t="s">
        <v>198</v>
      </c>
      <c r="F374" s="147" t="s">
        <v>780</v>
      </c>
      <c r="I374" s="143"/>
      <c r="L374" s="28"/>
      <c r="M374" s="144"/>
      <c r="T374" s="52"/>
      <c r="AT374" s="13" t="s">
        <v>198</v>
      </c>
      <c r="AU374" s="13" t="s">
        <v>89</v>
      </c>
    </row>
    <row r="375" spans="2:65" s="1" customFormat="1" ht="16.5" customHeight="1">
      <c r="B375" s="28"/>
      <c r="C375" s="153" t="s">
        <v>781</v>
      </c>
      <c r="D375" s="153" t="s">
        <v>517</v>
      </c>
      <c r="E375" s="154" t="s">
        <v>782</v>
      </c>
      <c r="F375" s="155" t="s">
        <v>783</v>
      </c>
      <c r="G375" s="156" t="s">
        <v>154</v>
      </c>
      <c r="H375" s="157">
        <v>1.203</v>
      </c>
      <c r="I375" s="158"/>
      <c r="J375" s="159">
        <f>ROUND(I375*H375,2)</f>
        <v>0</v>
      </c>
      <c r="K375" s="155" t="s">
        <v>165</v>
      </c>
      <c r="L375" s="160"/>
      <c r="M375" s="161" t="s">
        <v>1</v>
      </c>
      <c r="N375" s="162" t="s">
        <v>44</v>
      </c>
      <c r="P375" s="137">
        <f>O375*H375</f>
        <v>0</v>
      </c>
      <c r="Q375" s="137">
        <v>0.025</v>
      </c>
      <c r="R375" s="137">
        <f>Q375*H375</f>
        <v>0.030075000000000005</v>
      </c>
      <c r="S375" s="137">
        <v>0</v>
      </c>
      <c r="T375" s="138">
        <f>S375*H375</f>
        <v>0</v>
      </c>
      <c r="AR375" s="139" t="s">
        <v>168</v>
      </c>
      <c r="AT375" s="139" t="s">
        <v>517</v>
      </c>
      <c r="AU375" s="139" t="s">
        <v>89</v>
      </c>
      <c r="AY375" s="13" t="s">
        <v>149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3" t="s">
        <v>87</v>
      </c>
      <c r="BK375" s="140">
        <f>ROUND(I375*H375,2)</f>
        <v>0</v>
      </c>
      <c r="BL375" s="13" t="s">
        <v>236</v>
      </c>
      <c r="BM375" s="139" t="s">
        <v>784</v>
      </c>
    </row>
    <row r="376" spans="2:47" s="1" customFormat="1" ht="11.25">
      <c r="B376" s="28"/>
      <c r="D376" s="141" t="s">
        <v>157</v>
      </c>
      <c r="F376" s="142" t="s">
        <v>783</v>
      </c>
      <c r="I376" s="143"/>
      <c r="L376" s="28"/>
      <c r="M376" s="144"/>
      <c r="T376" s="52"/>
      <c r="AT376" s="13" t="s">
        <v>157</v>
      </c>
      <c r="AU376" s="13" t="s">
        <v>89</v>
      </c>
    </row>
    <row r="377" spans="2:65" s="1" customFormat="1" ht="24.2" customHeight="1">
      <c r="B377" s="28"/>
      <c r="C377" s="128" t="s">
        <v>785</v>
      </c>
      <c r="D377" s="128" t="s">
        <v>151</v>
      </c>
      <c r="E377" s="129" t="s">
        <v>786</v>
      </c>
      <c r="F377" s="130" t="s">
        <v>787</v>
      </c>
      <c r="G377" s="131" t="s">
        <v>164</v>
      </c>
      <c r="H377" s="132">
        <v>442.06</v>
      </c>
      <c r="I377" s="133"/>
      <c r="J377" s="134">
        <f>ROUND(I377*H377,2)</f>
        <v>0</v>
      </c>
      <c r="K377" s="130" t="s">
        <v>165</v>
      </c>
      <c r="L377" s="28"/>
      <c r="M377" s="135" t="s">
        <v>1</v>
      </c>
      <c r="N377" s="136" t="s">
        <v>44</v>
      </c>
      <c r="P377" s="137">
        <f>O377*H377</f>
        <v>0</v>
      </c>
      <c r="Q377" s="137">
        <v>0</v>
      </c>
      <c r="R377" s="137">
        <f>Q377*H377</f>
        <v>0</v>
      </c>
      <c r="S377" s="137">
        <v>0</v>
      </c>
      <c r="T377" s="138">
        <f>S377*H377</f>
        <v>0</v>
      </c>
      <c r="AR377" s="139" t="s">
        <v>236</v>
      </c>
      <c r="AT377" s="139" t="s">
        <v>151</v>
      </c>
      <c r="AU377" s="139" t="s">
        <v>89</v>
      </c>
      <c r="AY377" s="13" t="s">
        <v>149</v>
      </c>
      <c r="BE377" s="140">
        <f>IF(N377="základní",J377,0)</f>
        <v>0</v>
      </c>
      <c r="BF377" s="140">
        <f>IF(N377="snížená",J377,0)</f>
        <v>0</v>
      </c>
      <c r="BG377" s="140">
        <f>IF(N377="zákl. přenesená",J377,0)</f>
        <v>0</v>
      </c>
      <c r="BH377" s="140">
        <f>IF(N377="sníž. přenesená",J377,0)</f>
        <v>0</v>
      </c>
      <c r="BI377" s="140">
        <f>IF(N377="nulová",J377,0)</f>
        <v>0</v>
      </c>
      <c r="BJ377" s="13" t="s">
        <v>87</v>
      </c>
      <c r="BK377" s="140">
        <f>ROUND(I377*H377,2)</f>
        <v>0</v>
      </c>
      <c r="BL377" s="13" t="s">
        <v>236</v>
      </c>
      <c r="BM377" s="139" t="s">
        <v>788</v>
      </c>
    </row>
    <row r="378" spans="2:47" s="1" customFormat="1" ht="29.25">
      <c r="B378" s="28"/>
      <c r="D378" s="141" t="s">
        <v>157</v>
      </c>
      <c r="F378" s="142" t="s">
        <v>789</v>
      </c>
      <c r="I378" s="143"/>
      <c r="L378" s="28"/>
      <c r="M378" s="144"/>
      <c r="T378" s="52"/>
      <c r="AT378" s="13" t="s">
        <v>157</v>
      </c>
      <c r="AU378" s="13" t="s">
        <v>89</v>
      </c>
    </row>
    <row r="379" spans="2:65" s="1" customFormat="1" ht="24.2" customHeight="1">
      <c r="B379" s="28"/>
      <c r="C379" s="153" t="s">
        <v>790</v>
      </c>
      <c r="D379" s="153" t="s">
        <v>517</v>
      </c>
      <c r="E379" s="154" t="s">
        <v>791</v>
      </c>
      <c r="F379" s="155" t="s">
        <v>792</v>
      </c>
      <c r="G379" s="156" t="s">
        <v>164</v>
      </c>
      <c r="H379" s="157">
        <v>486.266</v>
      </c>
      <c r="I379" s="158"/>
      <c r="J379" s="159">
        <f>ROUND(I379*H379,2)</f>
        <v>0</v>
      </c>
      <c r="K379" s="155" t="s">
        <v>165</v>
      </c>
      <c r="L379" s="160"/>
      <c r="M379" s="161" t="s">
        <v>1</v>
      </c>
      <c r="N379" s="162" t="s">
        <v>44</v>
      </c>
      <c r="P379" s="137">
        <f>O379*H379</f>
        <v>0</v>
      </c>
      <c r="Q379" s="137">
        <v>0.0004</v>
      </c>
      <c r="R379" s="137">
        <f>Q379*H379</f>
        <v>0.19450640000000002</v>
      </c>
      <c r="S379" s="137">
        <v>0</v>
      </c>
      <c r="T379" s="138">
        <f>S379*H379</f>
        <v>0</v>
      </c>
      <c r="AR379" s="139" t="s">
        <v>168</v>
      </c>
      <c r="AT379" s="139" t="s">
        <v>517</v>
      </c>
      <c r="AU379" s="139" t="s">
        <v>89</v>
      </c>
      <c r="AY379" s="13" t="s">
        <v>149</v>
      </c>
      <c r="BE379" s="140">
        <f>IF(N379="základní",J379,0)</f>
        <v>0</v>
      </c>
      <c r="BF379" s="140">
        <f>IF(N379="snížená",J379,0)</f>
        <v>0</v>
      </c>
      <c r="BG379" s="140">
        <f>IF(N379="zákl. přenesená",J379,0)</f>
        <v>0</v>
      </c>
      <c r="BH379" s="140">
        <f>IF(N379="sníž. přenesená",J379,0)</f>
        <v>0</v>
      </c>
      <c r="BI379" s="140">
        <f>IF(N379="nulová",J379,0)</f>
        <v>0</v>
      </c>
      <c r="BJ379" s="13" t="s">
        <v>87</v>
      </c>
      <c r="BK379" s="140">
        <f>ROUND(I379*H379,2)</f>
        <v>0</v>
      </c>
      <c r="BL379" s="13" t="s">
        <v>236</v>
      </c>
      <c r="BM379" s="139" t="s">
        <v>793</v>
      </c>
    </row>
    <row r="380" spans="2:47" s="1" customFormat="1" ht="19.5">
      <c r="B380" s="28"/>
      <c r="D380" s="141" t="s">
        <v>157</v>
      </c>
      <c r="F380" s="142" t="s">
        <v>792</v>
      </c>
      <c r="I380" s="143"/>
      <c r="L380" s="28"/>
      <c r="M380" s="144"/>
      <c r="T380" s="52"/>
      <c r="AT380" s="13" t="s">
        <v>157</v>
      </c>
      <c r="AU380" s="13" t="s">
        <v>89</v>
      </c>
    </row>
    <row r="381" spans="2:65" s="1" customFormat="1" ht="24.2" customHeight="1">
      <c r="B381" s="28"/>
      <c r="C381" s="128" t="s">
        <v>794</v>
      </c>
      <c r="D381" s="128" t="s">
        <v>151</v>
      </c>
      <c r="E381" s="129" t="s">
        <v>795</v>
      </c>
      <c r="F381" s="130" t="s">
        <v>796</v>
      </c>
      <c r="G381" s="131" t="s">
        <v>224</v>
      </c>
      <c r="H381" s="132">
        <v>3.408</v>
      </c>
      <c r="I381" s="133"/>
      <c r="J381" s="134">
        <f>ROUND(I381*H381,2)</f>
        <v>0</v>
      </c>
      <c r="K381" s="130" t="s">
        <v>165</v>
      </c>
      <c r="L381" s="28"/>
      <c r="M381" s="135" t="s">
        <v>1</v>
      </c>
      <c r="N381" s="136" t="s">
        <v>44</v>
      </c>
      <c r="P381" s="137">
        <f>O381*H381</f>
        <v>0</v>
      </c>
      <c r="Q381" s="137">
        <v>0</v>
      </c>
      <c r="R381" s="137">
        <f>Q381*H381</f>
        <v>0</v>
      </c>
      <c r="S381" s="137">
        <v>0</v>
      </c>
      <c r="T381" s="138">
        <f>S381*H381</f>
        <v>0</v>
      </c>
      <c r="AR381" s="139" t="s">
        <v>236</v>
      </c>
      <c r="AT381" s="139" t="s">
        <v>151</v>
      </c>
      <c r="AU381" s="139" t="s">
        <v>89</v>
      </c>
      <c r="AY381" s="13" t="s">
        <v>149</v>
      </c>
      <c r="BE381" s="140">
        <f>IF(N381="základní",J381,0)</f>
        <v>0</v>
      </c>
      <c r="BF381" s="140">
        <f>IF(N381="snížená",J381,0)</f>
        <v>0</v>
      </c>
      <c r="BG381" s="140">
        <f>IF(N381="zákl. přenesená",J381,0)</f>
        <v>0</v>
      </c>
      <c r="BH381" s="140">
        <f>IF(N381="sníž. přenesená",J381,0)</f>
        <v>0</v>
      </c>
      <c r="BI381" s="140">
        <f>IF(N381="nulová",J381,0)</f>
        <v>0</v>
      </c>
      <c r="BJ381" s="13" t="s">
        <v>87</v>
      </c>
      <c r="BK381" s="140">
        <f>ROUND(I381*H381,2)</f>
        <v>0</v>
      </c>
      <c r="BL381" s="13" t="s">
        <v>236</v>
      </c>
      <c r="BM381" s="139" t="s">
        <v>797</v>
      </c>
    </row>
    <row r="382" spans="2:47" s="1" customFormat="1" ht="29.25">
      <c r="B382" s="28"/>
      <c r="D382" s="141" t="s">
        <v>157</v>
      </c>
      <c r="F382" s="142" t="s">
        <v>798</v>
      </c>
      <c r="I382" s="143"/>
      <c r="L382" s="28"/>
      <c r="M382" s="144"/>
      <c r="T382" s="52"/>
      <c r="AT382" s="13" t="s">
        <v>157</v>
      </c>
      <c r="AU382" s="13" t="s">
        <v>89</v>
      </c>
    </row>
    <row r="383" spans="2:63" s="11" customFormat="1" ht="22.9" customHeight="1">
      <c r="B383" s="116"/>
      <c r="D383" s="117" t="s">
        <v>78</v>
      </c>
      <c r="E383" s="126" t="s">
        <v>799</v>
      </c>
      <c r="F383" s="126" t="s">
        <v>800</v>
      </c>
      <c r="I383" s="119"/>
      <c r="J383" s="127">
        <f>BK383</f>
        <v>0</v>
      </c>
      <c r="L383" s="116"/>
      <c r="M383" s="121"/>
      <c r="P383" s="122">
        <f>SUM(P384:P385)</f>
        <v>0</v>
      </c>
      <c r="R383" s="122">
        <f>SUM(R384:R385)</f>
        <v>0.0033</v>
      </c>
      <c r="T383" s="123">
        <f>SUM(T384:T385)</f>
        <v>0.0645</v>
      </c>
      <c r="AR383" s="117" t="s">
        <v>89</v>
      </c>
      <c r="AT383" s="124" t="s">
        <v>78</v>
      </c>
      <c r="AU383" s="124" t="s">
        <v>87</v>
      </c>
      <c r="AY383" s="117" t="s">
        <v>149</v>
      </c>
      <c r="BK383" s="125">
        <f>SUM(BK384:BK385)</f>
        <v>0</v>
      </c>
    </row>
    <row r="384" spans="2:65" s="1" customFormat="1" ht="24.2" customHeight="1">
      <c r="B384" s="28"/>
      <c r="C384" s="128" t="s">
        <v>801</v>
      </c>
      <c r="D384" s="146" t="s">
        <v>151</v>
      </c>
      <c r="E384" s="129" t="s">
        <v>802</v>
      </c>
      <c r="F384" s="130" t="s">
        <v>803</v>
      </c>
      <c r="G384" s="131" t="s">
        <v>256</v>
      </c>
      <c r="H384" s="132">
        <v>30</v>
      </c>
      <c r="I384" s="133"/>
      <c r="J384" s="134">
        <f>ROUND(I384*H384,2)</f>
        <v>0</v>
      </c>
      <c r="K384" s="130" t="s">
        <v>165</v>
      </c>
      <c r="L384" s="28"/>
      <c r="M384" s="135" t="s">
        <v>1</v>
      </c>
      <c r="N384" s="136" t="s">
        <v>44</v>
      </c>
      <c r="P384" s="137">
        <f>O384*H384</f>
        <v>0</v>
      </c>
      <c r="Q384" s="137">
        <v>0.00011</v>
      </c>
      <c r="R384" s="137">
        <f>Q384*H384</f>
        <v>0.0033</v>
      </c>
      <c r="S384" s="137">
        <v>0.00215</v>
      </c>
      <c r="T384" s="138">
        <f>S384*H384</f>
        <v>0.0645</v>
      </c>
      <c r="AR384" s="139" t="s">
        <v>236</v>
      </c>
      <c r="AT384" s="139" t="s">
        <v>151</v>
      </c>
      <c r="AU384" s="139" t="s">
        <v>89</v>
      </c>
      <c r="AY384" s="13" t="s">
        <v>149</v>
      </c>
      <c r="BE384" s="140">
        <f>IF(N384="základní",J384,0)</f>
        <v>0</v>
      </c>
      <c r="BF384" s="140">
        <f>IF(N384="snížená",J384,0)</f>
        <v>0</v>
      </c>
      <c r="BG384" s="140">
        <f>IF(N384="zákl. přenesená",J384,0)</f>
        <v>0</v>
      </c>
      <c r="BH384" s="140">
        <f>IF(N384="sníž. přenesená",J384,0)</f>
        <v>0</v>
      </c>
      <c r="BI384" s="140">
        <f>IF(N384="nulová",J384,0)</f>
        <v>0</v>
      </c>
      <c r="BJ384" s="13" t="s">
        <v>87</v>
      </c>
      <c r="BK384" s="140">
        <f>ROUND(I384*H384,2)</f>
        <v>0</v>
      </c>
      <c r="BL384" s="13" t="s">
        <v>236</v>
      </c>
      <c r="BM384" s="139" t="s">
        <v>804</v>
      </c>
    </row>
    <row r="385" spans="2:47" s="1" customFormat="1" ht="19.5">
      <c r="B385" s="28"/>
      <c r="D385" s="141" t="s">
        <v>157</v>
      </c>
      <c r="F385" s="142" t="s">
        <v>805</v>
      </c>
      <c r="I385" s="143"/>
      <c r="L385" s="28"/>
      <c r="M385" s="144"/>
      <c r="T385" s="52"/>
      <c r="AT385" s="13" t="s">
        <v>157</v>
      </c>
      <c r="AU385" s="13" t="s">
        <v>89</v>
      </c>
    </row>
    <row r="386" spans="2:63" s="11" customFormat="1" ht="22.9" customHeight="1">
      <c r="B386" s="116"/>
      <c r="D386" s="117" t="s">
        <v>78</v>
      </c>
      <c r="E386" s="126" t="s">
        <v>806</v>
      </c>
      <c r="F386" s="126" t="s">
        <v>807</v>
      </c>
      <c r="I386" s="119"/>
      <c r="J386" s="127">
        <f>BK386</f>
        <v>0</v>
      </c>
      <c r="L386" s="116"/>
      <c r="M386" s="121"/>
      <c r="P386" s="122">
        <f>SUM(P387:P388)</f>
        <v>0</v>
      </c>
      <c r="R386" s="122">
        <f>SUM(R387:R388)</f>
        <v>0.00075</v>
      </c>
      <c r="T386" s="123">
        <f>SUM(T387:T388)</f>
        <v>0</v>
      </c>
      <c r="AR386" s="117" t="s">
        <v>89</v>
      </c>
      <c r="AT386" s="124" t="s">
        <v>78</v>
      </c>
      <c r="AU386" s="124" t="s">
        <v>87</v>
      </c>
      <c r="AY386" s="117" t="s">
        <v>149</v>
      </c>
      <c r="BK386" s="125">
        <f>SUM(BK387:BK388)</f>
        <v>0</v>
      </c>
    </row>
    <row r="387" spans="2:65" s="1" customFormat="1" ht="24.2" customHeight="1">
      <c r="B387" s="28"/>
      <c r="C387" s="128" t="s">
        <v>808</v>
      </c>
      <c r="D387" s="128" t="s">
        <v>151</v>
      </c>
      <c r="E387" s="129" t="s">
        <v>809</v>
      </c>
      <c r="F387" s="130" t="s">
        <v>810</v>
      </c>
      <c r="G387" s="131" t="s">
        <v>630</v>
      </c>
      <c r="H387" s="132">
        <v>1</v>
      </c>
      <c r="I387" s="133"/>
      <c r="J387" s="134">
        <f>ROUND(I387*H387,2)</f>
        <v>0</v>
      </c>
      <c r="K387" s="130" t="s">
        <v>1</v>
      </c>
      <c r="L387" s="28"/>
      <c r="M387" s="135" t="s">
        <v>1</v>
      </c>
      <c r="N387" s="136" t="s">
        <v>44</v>
      </c>
      <c r="P387" s="137">
        <f>O387*H387</f>
        <v>0</v>
      </c>
      <c r="Q387" s="137">
        <v>0.00075</v>
      </c>
      <c r="R387" s="137">
        <f>Q387*H387</f>
        <v>0.00075</v>
      </c>
      <c r="S387" s="137">
        <v>0</v>
      </c>
      <c r="T387" s="138">
        <f>S387*H387</f>
        <v>0</v>
      </c>
      <c r="AR387" s="139" t="s">
        <v>236</v>
      </c>
      <c r="AT387" s="139" t="s">
        <v>151</v>
      </c>
      <c r="AU387" s="139" t="s">
        <v>89</v>
      </c>
      <c r="AY387" s="13" t="s">
        <v>149</v>
      </c>
      <c r="BE387" s="140">
        <f>IF(N387="základní",J387,0)</f>
        <v>0</v>
      </c>
      <c r="BF387" s="140">
        <f>IF(N387="snížená",J387,0)</f>
        <v>0</v>
      </c>
      <c r="BG387" s="140">
        <f>IF(N387="zákl. přenesená",J387,0)</f>
        <v>0</v>
      </c>
      <c r="BH387" s="140">
        <f>IF(N387="sníž. přenesená",J387,0)</f>
        <v>0</v>
      </c>
      <c r="BI387" s="140">
        <f>IF(N387="nulová",J387,0)</f>
        <v>0</v>
      </c>
      <c r="BJ387" s="13" t="s">
        <v>87</v>
      </c>
      <c r="BK387" s="140">
        <f>ROUND(I387*H387,2)</f>
        <v>0</v>
      </c>
      <c r="BL387" s="13" t="s">
        <v>236</v>
      </c>
      <c r="BM387" s="139" t="s">
        <v>811</v>
      </c>
    </row>
    <row r="388" spans="2:47" s="1" customFormat="1" ht="11.25">
      <c r="B388" s="28"/>
      <c r="D388" s="141" t="s">
        <v>157</v>
      </c>
      <c r="F388" s="142" t="s">
        <v>810</v>
      </c>
      <c r="I388" s="143"/>
      <c r="L388" s="28"/>
      <c r="M388" s="144"/>
      <c r="T388" s="52"/>
      <c r="AT388" s="13" t="s">
        <v>157</v>
      </c>
      <c r="AU388" s="13" t="s">
        <v>89</v>
      </c>
    </row>
    <row r="389" spans="2:63" s="11" customFormat="1" ht="22.9" customHeight="1">
      <c r="B389" s="116"/>
      <c r="D389" s="117" t="s">
        <v>78</v>
      </c>
      <c r="E389" s="126" t="s">
        <v>812</v>
      </c>
      <c r="F389" s="126" t="s">
        <v>813</v>
      </c>
      <c r="I389" s="119"/>
      <c r="J389" s="127">
        <f>BK389</f>
        <v>0</v>
      </c>
      <c r="L389" s="116"/>
      <c r="M389" s="121"/>
      <c r="P389" s="122">
        <f>SUM(P390:P392)</f>
        <v>0</v>
      </c>
      <c r="R389" s="122">
        <f>SUM(R390:R392)</f>
        <v>0.00017</v>
      </c>
      <c r="T389" s="123">
        <f>SUM(T390:T392)</f>
        <v>0.30625</v>
      </c>
      <c r="AR389" s="117" t="s">
        <v>89</v>
      </c>
      <c r="AT389" s="124" t="s">
        <v>78</v>
      </c>
      <c r="AU389" s="124" t="s">
        <v>87</v>
      </c>
      <c r="AY389" s="117" t="s">
        <v>149</v>
      </c>
      <c r="BK389" s="125">
        <f>SUM(BK390:BK392)</f>
        <v>0</v>
      </c>
    </row>
    <row r="390" spans="2:65" s="1" customFormat="1" ht="24.2" customHeight="1">
      <c r="B390" s="28"/>
      <c r="C390" s="128" t="s">
        <v>814</v>
      </c>
      <c r="D390" s="146" t="s">
        <v>151</v>
      </c>
      <c r="E390" s="129" t="s">
        <v>815</v>
      </c>
      <c r="F390" s="130" t="s">
        <v>816</v>
      </c>
      <c r="G390" s="131" t="s">
        <v>271</v>
      </c>
      <c r="H390" s="132">
        <v>1</v>
      </c>
      <c r="I390" s="133"/>
      <c r="J390" s="134">
        <f>ROUND(I390*H390,2)</f>
        <v>0</v>
      </c>
      <c r="K390" s="130" t="s">
        <v>165</v>
      </c>
      <c r="L390" s="28"/>
      <c r="M390" s="135" t="s">
        <v>1</v>
      </c>
      <c r="N390" s="136" t="s">
        <v>44</v>
      </c>
      <c r="P390" s="137">
        <f>O390*H390</f>
        <v>0</v>
      </c>
      <c r="Q390" s="137">
        <v>0.00017</v>
      </c>
      <c r="R390" s="137">
        <f>Q390*H390</f>
        <v>0.00017</v>
      </c>
      <c r="S390" s="137">
        <v>0.30625</v>
      </c>
      <c r="T390" s="138">
        <f>S390*H390</f>
        <v>0.30625</v>
      </c>
      <c r="AR390" s="139" t="s">
        <v>236</v>
      </c>
      <c r="AT390" s="139" t="s">
        <v>151</v>
      </c>
      <c r="AU390" s="139" t="s">
        <v>89</v>
      </c>
      <c r="AY390" s="13" t="s">
        <v>149</v>
      </c>
      <c r="BE390" s="140">
        <f>IF(N390="základní",J390,0)</f>
        <v>0</v>
      </c>
      <c r="BF390" s="140">
        <f>IF(N390="snížená",J390,0)</f>
        <v>0</v>
      </c>
      <c r="BG390" s="140">
        <f>IF(N390="zákl. přenesená",J390,0)</f>
        <v>0</v>
      </c>
      <c r="BH390" s="140">
        <f>IF(N390="sníž. přenesená",J390,0)</f>
        <v>0</v>
      </c>
      <c r="BI390" s="140">
        <f>IF(N390="nulová",J390,0)</f>
        <v>0</v>
      </c>
      <c r="BJ390" s="13" t="s">
        <v>87</v>
      </c>
      <c r="BK390" s="140">
        <f>ROUND(I390*H390,2)</f>
        <v>0</v>
      </c>
      <c r="BL390" s="13" t="s">
        <v>236</v>
      </c>
      <c r="BM390" s="139" t="s">
        <v>817</v>
      </c>
    </row>
    <row r="391" spans="2:47" s="1" customFormat="1" ht="11.25">
      <c r="B391" s="28"/>
      <c r="D391" s="141" t="s">
        <v>157</v>
      </c>
      <c r="F391" s="142" t="s">
        <v>818</v>
      </c>
      <c r="I391" s="143"/>
      <c r="L391" s="28"/>
      <c r="M391" s="144"/>
      <c r="T391" s="52"/>
      <c r="AT391" s="13" t="s">
        <v>157</v>
      </c>
      <c r="AU391" s="13" t="s">
        <v>89</v>
      </c>
    </row>
    <row r="392" spans="2:47" s="1" customFormat="1" ht="19.5">
      <c r="B392" s="28"/>
      <c r="D392" s="141" t="s">
        <v>198</v>
      </c>
      <c r="F392" s="147" t="s">
        <v>819</v>
      </c>
      <c r="I392" s="143"/>
      <c r="L392" s="28"/>
      <c r="M392" s="144"/>
      <c r="T392" s="52"/>
      <c r="AT392" s="13" t="s">
        <v>198</v>
      </c>
      <c r="AU392" s="13" t="s">
        <v>89</v>
      </c>
    </row>
    <row r="393" spans="2:63" s="11" customFormat="1" ht="22.9" customHeight="1">
      <c r="B393" s="116"/>
      <c r="D393" s="117" t="s">
        <v>78</v>
      </c>
      <c r="E393" s="126" t="s">
        <v>266</v>
      </c>
      <c r="F393" s="126" t="s">
        <v>267</v>
      </c>
      <c r="I393" s="119"/>
      <c r="J393" s="127">
        <f>BK393</f>
        <v>0</v>
      </c>
      <c r="L393" s="116"/>
      <c r="M393" s="121"/>
      <c r="P393" s="122">
        <f>SUM(P394:P403)</f>
        <v>0</v>
      </c>
      <c r="R393" s="122">
        <f>SUM(R394:R403)</f>
        <v>0.014079120000000002</v>
      </c>
      <c r="T393" s="123">
        <f>SUM(T394:T403)</f>
        <v>0</v>
      </c>
      <c r="AR393" s="117" t="s">
        <v>89</v>
      </c>
      <c r="AT393" s="124" t="s">
        <v>78</v>
      </c>
      <c r="AU393" s="124" t="s">
        <v>87</v>
      </c>
      <c r="AY393" s="117" t="s">
        <v>149</v>
      </c>
      <c r="BK393" s="125">
        <f>SUM(BK394:BK403)</f>
        <v>0</v>
      </c>
    </row>
    <row r="394" spans="2:65" s="1" customFormat="1" ht="16.5" customHeight="1">
      <c r="B394" s="28"/>
      <c r="C394" s="128" t="s">
        <v>820</v>
      </c>
      <c r="D394" s="164" t="s">
        <v>151</v>
      </c>
      <c r="E394" s="129" t="s">
        <v>821</v>
      </c>
      <c r="F394" s="130" t="s">
        <v>822</v>
      </c>
      <c r="G394" s="131" t="s">
        <v>271</v>
      </c>
      <c r="H394" s="132">
        <v>1</v>
      </c>
      <c r="I394" s="133"/>
      <c r="J394" s="134">
        <f>ROUND(I394*H394,2)</f>
        <v>0</v>
      </c>
      <c r="K394" s="130" t="s">
        <v>165</v>
      </c>
      <c r="L394" s="28"/>
      <c r="M394" s="135" t="s">
        <v>1</v>
      </c>
      <c r="N394" s="136" t="s">
        <v>44</v>
      </c>
      <c r="P394" s="137">
        <f>O394*H394</f>
        <v>0</v>
      </c>
      <c r="Q394" s="137">
        <v>0</v>
      </c>
      <c r="R394" s="137">
        <f>Q394*H394</f>
        <v>0</v>
      </c>
      <c r="S394" s="137">
        <v>0</v>
      </c>
      <c r="T394" s="138">
        <f>S394*H394</f>
        <v>0</v>
      </c>
      <c r="AR394" s="139" t="s">
        <v>236</v>
      </c>
      <c r="AT394" s="139" t="s">
        <v>151</v>
      </c>
      <c r="AU394" s="139" t="s">
        <v>89</v>
      </c>
      <c r="AY394" s="13" t="s">
        <v>149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3" t="s">
        <v>87</v>
      </c>
      <c r="BK394" s="140">
        <f>ROUND(I394*H394,2)</f>
        <v>0</v>
      </c>
      <c r="BL394" s="13" t="s">
        <v>236</v>
      </c>
      <c r="BM394" s="139" t="s">
        <v>823</v>
      </c>
    </row>
    <row r="395" spans="2:47" s="1" customFormat="1" ht="19.5">
      <c r="B395" s="28"/>
      <c r="D395" s="141" t="s">
        <v>157</v>
      </c>
      <c r="F395" s="142" t="s">
        <v>824</v>
      </c>
      <c r="I395" s="143"/>
      <c r="L395" s="28"/>
      <c r="M395" s="144"/>
      <c r="T395" s="52"/>
      <c r="AT395" s="13" t="s">
        <v>157</v>
      </c>
      <c r="AU395" s="13" t="s">
        <v>89</v>
      </c>
    </row>
    <row r="396" spans="2:65" s="1" customFormat="1" ht="16.5" customHeight="1">
      <c r="B396" s="28"/>
      <c r="C396" s="153" t="s">
        <v>825</v>
      </c>
      <c r="D396" s="165" t="s">
        <v>517</v>
      </c>
      <c r="E396" s="154" t="s">
        <v>826</v>
      </c>
      <c r="F396" s="155" t="s">
        <v>827</v>
      </c>
      <c r="G396" s="156" t="s">
        <v>164</v>
      </c>
      <c r="H396" s="157">
        <v>0.563</v>
      </c>
      <c r="I396" s="158"/>
      <c r="J396" s="159">
        <f>ROUND(I396*H396,2)</f>
        <v>0</v>
      </c>
      <c r="K396" s="155" t="s">
        <v>1</v>
      </c>
      <c r="L396" s="160"/>
      <c r="M396" s="161" t="s">
        <v>1</v>
      </c>
      <c r="N396" s="162" t="s">
        <v>44</v>
      </c>
      <c r="P396" s="137">
        <f>O396*H396</f>
        <v>0</v>
      </c>
      <c r="Q396" s="137">
        <v>0.00024</v>
      </c>
      <c r="R396" s="137">
        <f>Q396*H396</f>
        <v>0.00013512</v>
      </c>
      <c r="S396" s="137">
        <v>0</v>
      </c>
      <c r="T396" s="138">
        <f>S396*H396</f>
        <v>0</v>
      </c>
      <c r="AR396" s="139" t="s">
        <v>168</v>
      </c>
      <c r="AT396" s="139" t="s">
        <v>517</v>
      </c>
      <c r="AU396" s="139" t="s">
        <v>89</v>
      </c>
      <c r="AY396" s="13" t="s">
        <v>149</v>
      </c>
      <c r="BE396" s="140">
        <f>IF(N396="základní",J396,0)</f>
        <v>0</v>
      </c>
      <c r="BF396" s="140">
        <f>IF(N396="snížená",J396,0)</f>
        <v>0</v>
      </c>
      <c r="BG396" s="140">
        <f>IF(N396="zákl. přenesená",J396,0)</f>
        <v>0</v>
      </c>
      <c r="BH396" s="140">
        <f>IF(N396="sníž. přenesená",J396,0)</f>
        <v>0</v>
      </c>
      <c r="BI396" s="140">
        <f>IF(N396="nulová",J396,0)</f>
        <v>0</v>
      </c>
      <c r="BJ396" s="13" t="s">
        <v>87</v>
      </c>
      <c r="BK396" s="140">
        <f>ROUND(I396*H396,2)</f>
        <v>0</v>
      </c>
      <c r="BL396" s="13" t="s">
        <v>236</v>
      </c>
      <c r="BM396" s="139" t="s">
        <v>828</v>
      </c>
    </row>
    <row r="397" spans="2:47" s="1" customFormat="1" ht="11.25">
      <c r="B397" s="28"/>
      <c r="D397" s="141" t="s">
        <v>157</v>
      </c>
      <c r="F397" s="142" t="s">
        <v>827</v>
      </c>
      <c r="I397" s="143"/>
      <c r="L397" s="28"/>
      <c r="M397" s="144"/>
      <c r="T397" s="52"/>
      <c r="AT397" s="13" t="s">
        <v>157</v>
      </c>
      <c r="AU397" s="13" t="s">
        <v>89</v>
      </c>
    </row>
    <row r="398" spans="2:47" s="1" customFormat="1" ht="39">
      <c r="B398" s="28"/>
      <c r="D398" s="141" t="s">
        <v>198</v>
      </c>
      <c r="F398" s="147" t="s">
        <v>829</v>
      </c>
      <c r="I398" s="143"/>
      <c r="L398" s="28"/>
      <c r="M398" s="144"/>
      <c r="T398" s="52"/>
      <c r="AT398" s="13" t="s">
        <v>198</v>
      </c>
      <c r="AU398" s="13" t="s">
        <v>89</v>
      </c>
    </row>
    <row r="399" spans="2:65" s="1" customFormat="1" ht="16.5" customHeight="1">
      <c r="B399" s="28"/>
      <c r="C399" s="128" t="s">
        <v>830</v>
      </c>
      <c r="D399" s="164" t="s">
        <v>151</v>
      </c>
      <c r="E399" s="129" t="s">
        <v>821</v>
      </c>
      <c r="F399" s="130" t="s">
        <v>822</v>
      </c>
      <c r="G399" s="131" t="s">
        <v>271</v>
      </c>
      <c r="H399" s="132">
        <v>1</v>
      </c>
      <c r="I399" s="133"/>
      <c r="J399" s="134">
        <f>ROUND(I399*H399,2)</f>
        <v>0</v>
      </c>
      <c r="K399" s="130" t="s">
        <v>165</v>
      </c>
      <c r="L399" s="28"/>
      <c r="M399" s="135" t="s">
        <v>1</v>
      </c>
      <c r="N399" s="136" t="s">
        <v>44</v>
      </c>
      <c r="P399" s="137">
        <f>O399*H399</f>
        <v>0</v>
      </c>
      <c r="Q399" s="137">
        <v>0</v>
      </c>
      <c r="R399" s="137">
        <f>Q399*H399</f>
        <v>0</v>
      </c>
      <c r="S399" s="137">
        <v>0</v>
      </c>
      <c r="T399" s="138">
        <f>S399*H399</f>
        <v>0</v>
      </c>
      <c r="AR399" s="139" t="s">
        <v>236</v>
      </c>
      <c r="AT399" s="139" t="s">
        <v>151</v>
      </c>
      <c r="AU399" s="139" t="s">
        <v>89</v>
      </c>
      <c r="AY399" s="13" t="s">
        <v>149</v>
      </c>
      <c r="BE399" s="140">
        <f>IF(N399="základní",J399,0)</f>
        <v>0</v>
      </c>
      <c r="BF399" s="140">
        <f>IF(N399="snížená",J399,0)</f>
        <v>0</v>
      </c>
      <c r="BG399" s="140">
        <f>IF(N399="zákl. přenesená",J399,0)</f>
        <v>0</v>
      </c>
      <c r="BH399" s="140">
        <f>IF(N399="sníž. přenesená",J399,0)</f>
        <v>0</v>
      </c>
      <c r="BI399" s="140">
        <f>IF(N399="nulová",J399,0)</f>
        <v>0</v>
      </c>
      <c r="BJ399" s="13" t="s">
        <v>87</v>
      </c>
      <c r="BK399" s="140">
        <f>ROUND(I399*H399,2)</f>
        <v>0</v>
      </c>
      <c r="BL399" s="13" t="s">
        <v>236</v>
      </c>
      <c r="BM399" s="139" t="s">
        <v>831</v>
      </c>
    </row>
    <row r="400" spans="2:47" s="1" customFormat="1" ht="19.5">
      <c r="B400" s="28"/>
      <c r="D400" s="141" t="s">
        <v>157</v>
      </c>
      <c r="F400" s="142" t="s">
        <v>824</v>
      </c>
      <c r="I400" s="143"/>
      <c r="L400" s="28"/>
      <c r="M400" s="144"/>
      <c r="T400" s="52"/>
      <c r="AT400" s="13" t="s">
        <v>157</v>
      </c>
      <c r="AU400" s="13" t="s">
        <v>89</v>
      </c>
    </row>
    <row r="401" spans="2:65" s="1" customFormat="1" ht="16.5" customHeight="1">
      <c r="B401" s="28"/>
      <c r="C401" s="153" t="s">
        <v>832</v>
      </c>
      <c r="D401" s="165" t="s">
        <v>517</v>
      </c>
      <c r="E401" s="154" t="s">
        <v>833</v>
      </c>
      <c r="F401" s="155" t="s">
        <v>834</v>
      </c>
      <c r="G401" s="156" t="s">
        <v>164</v>
      </c>
      <c r="H401" s="157">
        <v>0.8</v>
      </c>
      <c r="I401" s="158"/>
      <c r="J401" s="159">
        <f>ROUND(I401*H401,2)</f>
        <v>0</v>
      </c>
      <c r="K401" s="155" t="s">
        <v>1</v>
      </c>
      <c r="L401" s="160"/>
      <c r="M401" s="161" t="s">
        <v>1</v>
      </c>
      <c r="N401" s="162" t="s">
        <v>44</v>
      </c>
      <c r="P401" s="137">
        <f>O401*H401</f>
        <v>0</v>
      </c>
      <c r="Q401" s="137">
        <v>0.01743</v>
      </c>
      <c r="R401" s="137">
        <f>Q401*H401</f>
        <v>0.013944000000000002</v>
      </c>
      <c r="S401" s="137">
        <v>0</v>
      </c>
      <c r="T401" s="138">
        <f>S401*H401</f>
        <v>0</v>
      </c>
      <c r="AR401" s="139" t="s">
        <v>168</v>
      </c>
      <c r="AT401" s="139" t="s">
        <v>517</v>
      </c>
      <c r="AU401" s="139" t="s">
        <v>89</v>
      </c>
      <c r="AY401" s="13" t="s">
        <v>149</v>
      </c>
      <c r="BE401" s="140">
        <f>IF(N401="základní",J401,0)</f>
        <v>0</v>
      </c>
      <c r="BF401" s="140">
        <f>IF(N401="snížená",J401,0)</f>
        <v>0</v>
      </c>
      <c r="BG401" s="140">
        <f>IF(N401="zákl. přenesená",J401,0)</f>
        <v>0</v>
      </c>
      <c r="BH401" s="140">
        <f>IF(N401="sníž. přenesená",J401,0)</f>
        <v>0</v>
      </c>
      <c r="BI401" s="140">
        <f>IF(N401="nulová",J401,0)</f>
        <v>0</v>
      </c>
      <c r="BJ401" s="13" t="s">
        <v>87</v>
      </c>
      <c r="BK401" s="140">
        <f>ROUND(I401*H401,2)</f>
        <v>0</v>
      </c>
      <c r="BL401" s="13" t="s">
        <v>236</v>
      </c>
      <c r="BM401" s="139" t="s">
        <v>835</v>
      </c>
    </row>
    <row r="402" spans="2:47" s="1" customFormat="1" ht="11.25">
      <c r="B402" s="28"/>
      <c r="D402" s="141" t="s">
        <v>157</v>
      </c>
      <c r="F402" s="142" t="s">
        <v>836</v>
      </c>
      <c r="I402" s="143"/>
      <c r="L402" s="28"/>
      <c r="M402" s="144"/>
      <c r="T402" s="52"/>
      <c r="AT402" s="13" t="s">
        <v>157</v>
      </c>
      <c r="AU402" s="13" t="s">
        <v>89</v>
      </c>
    </row>
    <row r="403" spans="2:47" s="1" customFormat="1" ht="39">
      <c r="B403" s="28"/>
      <c r="D403" s="141" t="s">
        <v>198</v>
      </c>
      <c r="F403" s="147" t="s">
        <v>837</v>
      </c>
      <c r="I403" s="143"/>
      <c r="L403" s="28"/>
      <c r="M403" s="144"/>
      <c r="T403" s="52"/>
      <c r="AT403" s="13" t="s">
        <v>198</v>
      </c>
      <c r="AU403" s="13" t="s">
        <v>89</v>
      </c>
    </row>
    <row r="404" spans="2:63" s="11" customFormat="1" ht="22.9" customHeight="1">
      <c r="B404" s="116"/>
      <c r="D404" s="117" t="s">
        <v>78</v>
      </c>
      <c r="E404" s="126" t="s">
        <v>838</v>
      </c>
      <c r="F404" s="126" t="s">
        <v>839</v>
      </c>
      <c r="I404" s="119"/>
      <c r="J404" s="127">
        <f>BK404</f>
        <v>0</v>
      </c>
      <c r="L404" s="116"/>
      <c r="M404" s="121"/>
      <c r="P404" s="122">
        <f>SUM(P405:P410)</f>
        <v>0</v>
      </c>
      <c r="R404" s="122">
        <f>SUM(R405:R410)</f>
        <v>1.1828783999999999</v>
      </c>
      <c r="T404" s="123">
        <f>SUM(T405:T410)</f>
        <v>0</v>
      </c>
      <c r="AR404" s="117" t="s">
        <v>89</v>
      </c>
      <c r="AT404" s="124" t="s">
        <v>78</v>
      </c>
      <c r="AU404" s="124" t="s">
        <v>87</v>
      </c>
      <c r="AY404" s="117" t="s">
        <v>149</v>
      </c>
      <c r="BK404" s="125">
        <f>SUM(BK405:BK410)</f>
        <v>0</v>
      </c>
    </row>
    <row r="405" spans="2:65" s="1" customFormat="1" ht="24.2" customHeight="1">
      <c r="B405" s="28"/>
      <c r="C405" s="128" t="s">
        <v>840</v>
      </c>
      <c r="D405" s="128" t="s">
        <v>151</v>
      </c>
      <c r="E405" s="129" t="s">
        <v>841</v>
      </c>
      <c r="F405" s="130" t="s">
        <v>842</v>
      </c>
      <c r="G405" s="131" t="s">
        <v>164</v>
      </c>
      <c r="H405" s="132">
        <v>30.6</v>
      </c>
      <c r="I405" s="133"/>
      <c r="J405" s="134">
        <f>ROUND(I405*H405,2)</f>
        <v>0</v>
      </c>
      <c r="K405" s="130" t="s">
        <v>165</v>
      </c>
      <c r="L405" s="28"/>
      <c r="M405" s="135" t="s">
        <v>1</v>
      </c>
      <c r="N405" s="136" t="s">
        <v>44</v>
      </c>
      <c r="P405" s="137">
        <f>O405*H405</f>
        <v>0</v>
      </c>
      <c r="Q405" s="137">
        <v>0</v>
      </c>
      <c r="R405" s="137">
        <f>Q405*H405</f>
        <v>0</v>
      </c>
      <c r="S405" s="137">
        <v>0</v>
      </c>
      <c r="T405" s="138">
        <f>S405*H405</f>
        <v>0</v>
      </c>
      <c r="AR405" s="139" t="s">
        <v>236</v>
      </c>
      <c r="AT405" s="139" t="s">
        <v>151</v>
      </c>
      <c r="AU405" s="139" t="s">
        <v>89</v>
      </c>
      <c r="AY405" s="13" t="s">
        <v>149</v>
      </c>
      <c r="BE405" s="140">
        <f>IF(N405="základní",J405,0)</f>
        <v>0</v>
      </c>
      <c r="BF405" s="140">
        <f>IF(N405="snížená",J405,0)</f>
        <v>0</v>
      </c>
      <c r="BG405" s="140">
        <f>IF(N405="zákl. přenesená",J405,0)</f>
        <v>0</v>
      </c>
      <c r="BH405" s="140">
        <f>IF(N405="sníž. přenesená",J405,0)</f>
        <v>0</v>
      </c>
      <c r="BI405" s="140">
        <f>IF(N405="nulová",J405,0)</f>
        <v>0</v>
      </c>
      <c r="BJ405" s="13" t="s">
        <v>87</v>
      </c>
      <c r="BK405" s="140">
        <f>ROUND(I405*H405,2)</f>
        <v>0</v>
      </c>
      <c r="BL405" s="13" t="s">
        <v>236</v>
      </c>
      <c r="BM405" s="139" t="s">
        <v>843</v>
      </c>
    </row>
    <row r="406" spans="2:47" s="1" customFormat="1" ht="29.25">
      <c r="B406" s="28"/>
      <c r="D406" s="141" t="s">
        <v>157</v>
      </c>
      <c r="F406" s="142" t="s">
        <v>844</v>
      </c>
      <c r="I406" s="143"/>
      <c r="L406" s="28"/>
      <c r="M406" s="144"/>
      <c r="T406" s="52"/>
      <c r="AT406" s="13" t="s">
        <v>157</v>
      </c>
      <c r="AU406" s="13" t="s">
        <v>89</v>
      </c>
    </row>
    <row r="407" spans="2:65" s="1" customFormat="1" ht="24.2" customHeight="1">
      <c r="B407" s="28"/>
      <c r="C407" s="153" t="s">
        <v>845</v>
      </c>
      <c r="D407" s="153" t="s">
        <v>517</v>
      </c>
      <c r="E407" s="154" t="s">
        <v>846</v>
      </c>
      <c r="F407" s="155" t="s">
        <v>847</v>
      </c>
      <c r="G407" s="156" t="s">
        <v>164</v>
      </c>
      <c r="H407" s="157">
        <v>33.66</v>
      </c>
      <c r="I407" s="158"/>
      <c r="J407" s="159">
        <f>ROUND(I407*H407,2)</f>
        <v>0</v>
      </c>
      <c r="K407" s="155" t="s">
        <v>165</v>
      </c>
      <c r="L407" s="160"/>
      <c r="M407" s="161" t="s">
        <v>1</v>
      </c>
      <c r="N407" s="162" t="s">
        <v>44</v>
      </c>
      <c r="P407" s="137">
        <f>O407*H407</f>
        <v>0</v>
      </c>
      <c r="Q407" s="137">
        <v>0.01064</v>
      </c>
      <c r="R407" s="137">
        <f>Q407*H407</f>
        <v>0.35814239999999997</v>
      </c>
      <c r="S407" s="137">
        <v>0</v>
      </c>
      <c r="T407" s="138">
        <f>S407*H407</f>
        <v>0</v>
      </c>
      <c r="AR407" s="139" t="s">
        <v>168</v>
      </c>
      <c r="AT407" s="139" t="s">
        <v>517</v>
      </c>
      <c r="AU407" s="139" t="s">
        <v>89</v>
      </c>
      <c r="AY407" s="13" t="s">
        <v>149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3" t="s">
        <v>87</v>
      </c>
      <c r="BK407" s="140">
        <f>ROUND(I407*H407,2)</f>
        <v>0</v>
      </c>
      <c r="BL407" s="13" t="s">
        <v>236</v>
      </c>
      <c r="BM407" s="139" t="s">
        <v>848</v>
      </c>
    </row>
    <row r="408" spans="2:47" s="1" customFormat="1" ht="11.25">
      <c r="B408" s="28"/>
      <c r="D408" s="141" t="s">
        <v>157</v>
      </c>
      <c r="F408" s="142" t="s">
        <v>847</v>
      </c>
      <c r="I408" s="143"/>
      <c r="L408" s="28"/>
      <c r="M408" s="144"/>
      <c r="T408" s="52"/>
      <c r="AT408" s="13" t="s">
        <v>157</v>
      </c>
      <c r="AU408" s="13" t="s">
        <v>89</v>
      </c>
    </row>
    <row r="409" spans="2:65" s="1" customFormat="1" ht="24.2" customHeight="1">
      <c r="B409" s="28"/>
      <c r="C409" s="128" t="s">
        <v>849</v>
      </c>
      <c r="D409" s="128" t="s">
        <v>151</v>
      </c>
      <c r="E409" s="129" t="s">
        <v>850</v>
      </c>
      <c r="F409" s="130" t="s">
        <v>851</v>
      </c>
      <c r="G409" s="131" t="s">
        <v>164</v>
      </c>
      <c r="H409" s="132">
        <v>72.6</v>
      </c>
      <c r="I409" s="133"/>
      <c r="J409" s="134">
        <f>ROUND(I409*H409,2)</f>
        <v>0</v>
      </c>
      <c r="K409" s="130" t="s">
        <v>165</v>
      </c>
      <c r="L409" s="28"/>
      <c r="M409" s="135" t="s">
        <v>1</v>
      </c>
      <c r="N409" s="136" t="s">
        <v>44</v>
      </c>
      <c r="P409" s="137">
        <f>O409*H409</f>
        <v>0</v>
      </c>
      <c r="Q409" s="137">
        <v>0.01136</v>
      </c>
      <c r="R409" s="137">
        <f>Q409*H409</f>
        <v>0.8247359999999999</v>
      </c>
      <c r="S409" s="137">
        <v>0</v>
      </c>
      <c r="T409" s="138">
        <f>S409*H409</f>
        <v>0</v>
      </c>
      <c r="AR409" s="139" t="s">
        <v>236</v>
      </c>
      <c r="AT409" s="139" t="s">
        <v>151</v>
      </c>
      <c r="AU409" s="139" t="s">
        <v>89</v>
      </c>
      <c r="AY409" s="13" t="s">
        <v>149</v>
      </c>
      <c r="BE409" s="140">
        <f>IF(N409="základní",J409,0)</f>
        <v>0</v>
      </c>
      <c r="BF409" s="140">
        <f>IF(N409="snížená",J409,0)</f>
        <v>0</v>
      </c>
      <c r="BG409" s="140">
        <f>IF(N409="zákl. přenesená",J409,0)</f>
        <v>0</v>
      </c>
      <c r="BH409" s="140">
        <f>IF(N409="sníž. přenesená",J409,0)</f>
        <v>0</v>
      </c>
      <c r="BI409" s="140">
        <f>IF(N409="nulová",J409,0)</f>
        <v>0</v>
      </c>
      <c r="BJ409" s="13" t="s">
        <v>87</v>
      </c>
      <c r="BK409" s="140">
        <f>ROUND(I409*H409,2)</f>
        <v>0</v>
      </c>
      <c r="BL409" s="13" t="s">
        <v>236</v>
      </c>
      <c r="BM409" s="139" t="s">
        <v>852</v>
      </c>
    </row>
    <row r="410" spans="2:47" s="1" customFormat="1" ht="29.25">
      <c r="B410" s="28"/>
      <c r="D410" s="141" t="s">
        <v>157</v>
      </c>
      <c r="F410" s="142" t="s">
        <v>853</v>
      </c>
      <c r="I410" s="143"/>
      <c r="L410" s="28"/>
      <c r="M410" s="144"/>
      <c r="T410" s="52"/>
      <c r="AT410" s="13" t="s">
        <v>157</v>
      </c>
      <c r="AU410" s="13" t="s">
        <v>89</v>
      </c>
    </row>
    <row r="411" spans="2:63" s="11" customFormat="1" ht="22.9" customHeight="1">
      <c r="B411" s="116"/>
      <c r="D411" s="117" t="s">
        <v>78</v>
      </c>
      <c r="E411" s="126" t="s">
        <v>277</v>
      </c>
      <c r="F411" s="126" t="s">
        <v>278</v>
      </c>
      <c r="I411" s="119"/>
      <c r="J411" s="127">
        <f>BK411</f>
        <v>0</v>
      </c>
      <c r="L411" s="116"/>
      <c r="M411" s="121"/>
      <c r="P411" s="122">
        <f>SUM(P412:P434)</f>
        <v>0</v>
      </c>
      <c r="R411" s="122">
        <f>SUM(R412:R434)</f>
        <v>4.3436726000000005</v>
      </c>
      <c r="T411" s="123">
        <f>SUM(T412:T434)</f>
        <v>0</v>
      </c>
      <c r="AR411" s="117" t="s">
        <v>89</v>
      </c>
      <c r="AT411" s="124" t="s">
        <v>78</v>
      </c>
      <c r="AU411" s="124" t="s">
        <v>87</v>
      </c>
      <c r="AY411" s="117" t="s">
        <v>149</v>
      </c>
      <c r="BK411" s="125">
        <f>SUM(BK412:BK434)</f>
        <v>0</v>
      </c>
    </row>
    <row r="412" spans="2:65" s="1" customFormat="1" ht="24.2" customHeight="1">
      <c r="B412" s="28"/>
      <c r="C412" s="128" t="s">
        <v>854</v>
      </c>
      <c r="D412" s="146" t="s">
        <v>151</v>
      </c>
      <c r="E412" s="129" t="s">
        <v>855</v>
      </c>
      <c r="F412" s="130" t="s">
        <v>856</v>
      </c>
      <c r="G412" s="131" t="s">
        <v>164</v>
      </c>
      <c r="H412" s="132">
        <v>2.584</v>
      </c>
      <c r="I412" s="133"/>
      <c r="J412" s="134">
        <f>ROUND(I412*H412,2)</f>
        <v>0</v>
      </c>
      <c r="K412" s="130" t="s">
        <v>165</v>
      </c>
      <c r="L412" s="28"/>
      <c r="M412" s="135" t="s">
        <v>1</v>
      </c>
      <c r="N412" s="136" t="s">
        <v>44</v>
      </c>
      <c r="P412" s="137">
        <f>O412*H412</f>
        <v>0</v>
      </c>
      <c r="Q412" s="137">
        <v>0.0122</v>
      </c>
      <c r="R412" s="137">
        <f>Q412*H412</f>
        <v>0.031524800000000006</v>
      </c>
      <c r="S412" s="137">
        <v>0</v>
      </c>
      <c r="T412" s="138">
        <f>S412*H412</f>
        <v>0</v>
      </c>
      <c r="AR412" s="139" t="s">
        <v>236</v>
      </c>
      <c r="AT412" s="139" t="s">
        <v>151</v>
      </c>
      <c r="AU412" s="139" t="s">
        <v>89</v>
      </c>
      <c r="AY412" s="13" t="s">
        <v>149</v>
      </c>
      <c r="BE412" s="140">
        <f>IF(N412="základní",J412,0)</f>
        <v>0</v>
      </c>
      <c r="BF412" s="140">
        <f>IF(N412="snížená",J412,0)</f>
        <v>0</v>
      </c>
      <c r="BG412" s="140">
        <f>IF(N412="zákl. přenesená",J412,0)</f>
        <v>0</v>
      </c>
      <c r="BH412" s="140">
        <f>IF(N412="sníž. přenesená",J412,0)</f>
        <v>0</v>
      </c>
      <c r="BI412" s="140">
        <f>IF(N412="nulová",J412,0)</f>
        <v>0</v>
      </c>
      <c r="BJ412" s="13" t="s">
        <v>87</v>
      </c>
      <c r="BK412" s="140">
        <f>ROUND(I412*H412,2)</f>
        <v>0</v>
      </c>
      <c r="BL412" s="13" t="s">
        <v>236</v>
      </c>
      <c r="BM412" s="139" t="s">
        <v>857</v>
      </c>
    </row>
    <row r="413" spans="2:47" s="1" customFormat="1" ht="29.25">
      <c r="B413" s="28"/>
      <c r="D413" s="141" t="s">
        <v>157</v>
      </c>
      <c r="F413" s="142" t="s">
        <v>858</v>
      </c>
      <c r="I413" s="143"/>
      <c r="L413" s="28"/>
      <c r="M413" s="144"/>
      <c r="T413" s="52"/>
      <c r="AT413" s="13" t="s">
        <v>157</v>
      </c>
      <c r="AU413" s="13" t="s">
        <v>89</v>
      </c>
    </row>
    <row r="414" spans="2:47" s="1" customFormat="1" ht="29.25">
      <c r="B414" s="28"/>
      <c r="D414" s="141" t="s">
        <v>198</v>
      </c>
      <c r="F414" s="147" t="s">
        <v>859</v>
      </c>
      <c r="I414" s="143"/>
      <c r="L414" s="28"/>
      <c r="M414" s="144"/>
      <c r="T414" s="52"/>
      <c r="AT414" s="13" t="s">
        <v>198</v>
      </c>
      <c r="AU414" s="13" t="s">
        <v>89</v>
      </c>
    </row>
    <row r="415" spans="2:65" s="1" customFormat="1" ht="24.2" customHeight="1">
      <c r="B415" s="28"/>
      <c r="C415" s="128" t="s">
        <v>860</v>
      </c>
      <c r="D415" s="146" t="s">
        <v>151</v>
      </c>
      <c r="E415" s="129" t="s">
        <v>861</v>
      </c>
      <c r="F415" s="130" t="s">
        <v>862</v>
      </c>
      <c r="G415" s="131" t="s">
        <v>164</v>
      </c>
      <c r="H415" s="132">
        <v>35.5</v>
      </c>
      <c r="I415" s="133"/>
      <c r="J415" s="134">
        <f>ROUND(I415*H415,2)</f>
        <v>0</v>
      </c>
      <c r="K415" s="130" t="s">
        <v>1</v>
      </c>
      <c r="L415" s="28"/>
      <c r="M415" s="135" t="s">
        <v>1</v>
      </c>
      <c r="N415" s="136" t="s">
        <v>44</v>
      </c>
      <c r="P415" s="137">
        <f>O415*H415</f>
        <v>0</v>
      </c>
      <c r="Q415" s="137">
        <v>0.01678</v>
      </c>
      <c r="R415" s="137">
        <f>Q415*H415</f>
        <v>0.5956899999999999</v>
      </c>
      <c r="S415" s="137">
        <v>0</v>
      </c>
      <c r="T415" s="138">
        <f>S415*H415</f>
        <v>0</v>
      </c>
      <c r="AR415" s="139" t="s">
        <v>236</v>
      </c>
      <c r="AT415" s="139" t="s">
        <v>151</v>
      </c>
      <c r="AU415" s="139" t="s">
        <v>89</v>
      </c>
      <c r="AY415" s="13" t="s">
        <v>149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3" t="s">
        <v>87</v>
      </c>
      <c r="BK415" s="140">
        <f>ROUND(I415*H415,2)</f>
        <v>0</v>
      </c>
      <c r="BL415" s="13" t="s">
        <v>236</v>
      </c>
      <c r="BM415" s="139" t="s">
        <v>863</v>
      </c>
    </row>
    <row r="416" spans="2:47" s="1" customFormat="1" ht="11.25">
      <c r="B416" s="28"/>
      <c r="D416" s="141" t="s">
        <v>157</v>
      </c>
      <c r="F416" s="142" t="s">
        <v>862</v>
      </c>
      <c r="I416" s="143"/>
      <c r="L416" s="28"/>
      <c r="M416" s="144"/>
      <c r="T416" s="52"/>
      <c r="AT416" s="13" t="s">
        <v>157</v>
      </c>
      <c r="AU416" s="13" t="s">
        <v>89</v>
      </c>
    </row>
    <row r="417" spans="2:65" s="1" customFormat="1" ht="16.5" customHeight="1">
      <c r="B417" s="28"/>
      <c r="C417" s="128" t="s">
        <v>864</v>
      </c>
      <c r="D417" s="146" t="s">
        <v>151</v>
      </c>
      <c r="E417" s="129" t="s">
        <v>865</v>
      </c>
      <c r="F417" s="130" t="s">
        <v>866</v>
      </c>
      <c r="G417" s="131" t="s">
        <v>256</v>
      </c>
      <c r="H417" s="132">
        <v>1.52</v>
      </c>
      <c r="I417" s="133"/>
      <c r="J417" s="134">
        <f>ROUND(I417*H417,2)</f>
        <v>0</v>
      </c>
      <c r="K417" s="130" t="s">
        <v>165</v>
      </c>
      <c r="L417" s="28"/>
      <c r="M417" s="135" t="s">
        <v>1</v>
      </c>
      <c r="N417" s="136" t="s">
        <v>44</v>
      </c>
      <c r="P417" s="137">
        <f>O417*H417</f>
        <v>0</v>
      </c>
      <c r="Q417" s="137">
        <v>0.00663</v>
      </c>
      <c r="R417" s="137">
        <f>Q417*H417</f>
        <v>0.010077599999999999</v>
      </c>
      <c r="S417" s="137">
        <v>0</v>
      </c>
      <c r="T417" s="138">
        <f>S417*H417</f>
        <v>0</v>
      </c>
      <c r="AR417" s="139" t="s">
        <v>236</v>
      </c>
      <c r="AT417" s="139" t="s">
        <v>151</v>
      </c>
      <c r="AU417" s="139" t="s">
        <v>89</v>
      </c>
      <c r="AY417" s="13" t="s">
        <v>149</v>
      </c>
      <c r="BE417" s="140">
        <f>IF(N417="základní",J417,0)</f>
        <v>0</v>
      </c>
      <c r="BF417" s="140">
        <f>IF(N417="snížená",J417,0)</f>
        <v>0</v>
      </c>
      <c r="BG417" s="140">
        <f>IF(N417="zákl. přenesená",J417,0)</f>
        <v>0</v>
      </c>
      <c r="BH417" s="140">
        <f>IF(N417="sníž. přenesená",J417,0)</f>
        <v>0</v>
      </c>
      <c r="BI417" s="140">
        <f>IF(N417="nulová",J417,0)</f>
        <v>0</v>
      </c>
      <c r="BJ417" s="13" t="s">
        <v>87</v>
      </c>
      <c r="BK417" s="140">
        <f>ROUND(I417*H417,2)</f>
        <v>0</v>
      </c>
      <c r="BL417" s="13" t="s">
        <v>236</v>
      </c>
      <c r="BM417" s="139" t="s">
        <v>867</v>
      </c>
    </row>
    <row r="418" spans="2:47" s="1" customFormat="1" ht="29.25">
      <c r="B418" s="28"/>
      <c r="D418" s="141" t="s">
        <v>157</v>
      </c>
      <c r="F418" s="142" t="s">
        <v>868</v>
      </c>
      <c r="I418" s="143"/>
      <c r="L418" s="28"/>
      <c r="M418" s="144"/>
      <c r="T418" s="52"/>
      <c r="AT418" s="13" t="s">
        <v>157</v>
      </c>
      <c r="AU418" s="13" t="s">
        <v>89</v>
      </c>
    </row>
    <row r="419" spans="2:47" s="1" customFormat="1" ht="29.25">
      <c r="B419" s="28"/>
      <c r="D419" s="141" t="s">
        <v>198</v>
      </c>
      <c r="F419" s="147" t="s">
        <v>859</v>
      </c>
      <c r="I419" s="143"/>
      <c r="L419" s="28"/>
      <c r="M419" s="144"/>
      <c r="T419" s="52"/>
      <c r="AT419" s="13" t="s">
        <v>198</v>
      </c>
      <c r="AU419" s="13" t="s">
        <v>89</v>
      </c>
    </row>
    <row r="420" spans="2:65" s="1" customFormat="1" ht="24.2" customHeight="1">
      <c r="B420" s="28"/>
      <c r="C420" s="128" t="s">
        <v>869</v>
      </c>
      <c r="D420" s="146" t="s">
        <v>151</v>
      </c>
      <c r="E420" s="129" t="s">
        <v>870</v>
      </c>
      <c r="F420" s="130" t="s">
        <v>871</v>
      </c>
      <c r="G420" s="131" t="s">
        <v>256</v>
      </c>
      <c r="H420" s="132">
        <v>1.52</v>
      </c>
      <c r="I420" s="133"/>
      <c r="J420" s="134">
        <f>ROUND(I420*H420,2)</f>
        <v>0</v>
      </c>
      <c r="K420" s="130" t="s">
        <v>165</v>
      </c>
      <c r="L420" s="28"/>
      <c r="M420" s="135" t="s">
        <v>1</v>
      </c>
      <c r="N420" s="136" t="s">
        <v>44</v>
      </c>
      <c r="P420" s="137">
        <f>O420*H420</f>
        <v>0</v>
      </c>
      <c r="Q420" s="137">
        <v>1E-05</v>
      </c>
      <c r="R420" s="137">
        <f>Q420*H420</f>
        <v>1.5200000000000002E-05</v>
      </c>
      <c r="S420" s="137">
        <v>0</v>
      </c>
      <c r="T420" s="138">
        <f>S420*H420</f>
        <v>0</v>
      </c>
      <c r="AR420" s="139" t="s">
        <v>236</v>
      </c>
      <c r="AT420" s="139" t="s">
        <v>151</v>
      </c>
      <c r="AU420" s="139" t="s">
        <v>89</v>
      </c>
      <c r="AY420" s="13" t="s">
        <v>149</v>
      </c>
      <c r="BE420" s="140">
        <f>IF(N420="základní",J420,0)</f>
        <v>0</v>
      </c>
      <c r="BF420" s="140">
        <f>IF(N420="snížená",J420,0)</f>
        <v>0</v>
      </c>
      <c r="BG420" s="140">
        <f>IF(N420="zákl. přenesená",J420,0)</f>
        <v>0</v>
      </c>
      <c r="BH420" s="140">
        <f>IF(N420="sníž. přenesená",J420,0)</f>
        <v>0</v>
      </c>
      <c r="BI420" s="140">
        <f>IF(N420="nulová",J420,0)</f>
        <v>0</v>
      </c>
      <c r="BJ420" s="13" t="s">
        <v>87</v>
      </c>
      <c r="BK420" s="140">
        <f>ROUND(I420*H420,2)</f>
        <v>0</v>
      </c>
      <c r="BL420" s="13" t="s">
        <v>236</v>
      </c>
      <c r="BM420" s="139" t="s">
        <v>872</v>
      </c>
    </row>
    <row r="421" spans="2:47" s="1" customFormat="1" ht="29.25">
      <c r="B421" s="28"/>
      <c r="D421" s="141" t="s">
        <v>157</v>
      </c>
      <c r="F421" s="142" t="s">
        <v>873</v>
      </c>
      <c r="I421" s="143"/>
      <c r="L421" s="28"/>
      <c r="M421" s="144"/>
      <c r="T421" s="52"/>
      <c r="AT421" s="13" t="s">
        <v>157</v>
      </c>
      <c r="AU421" s="13" t="s">
        <v>89</v>
      </c>
    </row>
    <row r="422" spans="2:65" s="1" customFormat="1" ht="24.2" customHeight="1">
      <c r="B422" s="28"/>
      <c r="C422" s="128" t="s">
        <v>874</v>
      </c>
      <c r="D422" s="146" t="s">
        <v>151</v>
      </c>
      <c r="E422" s="129" t="s">
        <v>875</v>
      </c>
      <c r="F422" s="130" t="s">
        <v>876</v>
      </c>
      <c r="G422" s="131" t="s">
        <v>164</v>
      </c>
      <c r="H422" s="132">
        <v>414.4</v>
      </c>
      <c r="I422" s="133"/>
      <c r="J422" s="134">
        <f>ROUND(I422*H422,2)</f>
        <v>0</v>
      </c>
      <c r="K422" s="130" t="s">
        <v>165</v>
      </c>
      <c r="L422" s="28"/>
      <c r="M422" s="135" t="s">
        <v>1</v>
      </c>
      <c r="N422" s="136" t="s">
        <v>44</v>
      </c>
      <c r="P422" s="137">
        <f>O422*H422</f>
        <v>0</v>
      </c>
      <c r="Q422" s="137">
        <v>0.0001</v>
      </c>
      <c r="R422" s="137">
        <f>Q422*H422</f>
        <v>0.04144</v>
      </c>
      <c r="S422" s="137">
        <v>0</v>
      </c>
      <c r="T422" s="138">
        <f>S422*H422</f>
        <v>0</v>
      </c>
      <c r="AR422" s="139" t="s">
        <v>236</v>
      </c>
      <c r="AT422" s="139" t="s">
        <v>151</v>
      </c>
      <c r="AU422" s="139" t="s">
        <v>89</v>
      </c>
      <c r="AY422" s="13" t="s">
        <v>149</v>
      </c>
      <c r="BE422" s="140">
        <f>IF(N422="základní",J422,0)</f>
        <v>0</v>
      </c>
      <c r="BF422" s="140">
        <f>IF(N422="snížená",J422,0)</f>
        <v>0</v>
      </c>
      <c r="BG422" s="140">
        <f>IF(N422="zákl. přenesená",J422,0)</f>
        <v>0</v>
      </c>
      <c r="BH422" s="140">
        <f>IF(N422="sníž. přenesená",J422,0)</f>
        <v>0</v>
      </c>
      <c r="BI422" s="140">
        <f>IF(N422="nulová",J422,0)</f>
        <v>0</v>
      </c>
      <c r="BJ422" s="13" t="s">
        <v>87</v>
      </c>
      <c r="BK422" s="140">
        <f>ROUND(I422*H422,2)</f>
        <v>0</v>
      </c>
      <c r="BL422" s="13" t="s">
        <v>236</v>
      </c>
      <c r="BM422" s="139" t="s">
        <v>877</v>
      </c>
    </row>
    <row r="423" spans="2:47" s="1" customFormat="1" ht="19.5">
      <c r="B423" s="28"/>
      <c r="D423" s="141" t="s">
        <v>157</v>
      </c>
      <c r="F423" s="142" t="s">
        <v>878</v>
      </c>
      <c r="I423" s="143"/>
      <c r="L423" s="28"/>
      <c r="M423" s="144"/>
      <c r="T423" s="52"/>
      <c r="AT423" s="13" t="s">
        <v>157</v>
      </c>
      <c r="AU423" s="13" t="s">
        <v>89</v>
      </c>
    </row>
    <row r="424" spans="2:65" s="1" customFormat="1" ht="37.9" customHeight="1">
      <c r="B424" s="28"/>
      <c r="C424" s="128" t="s">
        <v>879</v>
      </c>
      <c r="D424" s="128" t="s">
        <v>151</v>
      </c>
      <c r="E424" s="129" t="s">
        <v>880</v>
      </c>
      <c r="F424" s="130" t="s">
        <v>881</v>
      </c>
      <c r="G424" s="131" t="s">
        <v>164</v>
      </c>
      <c r="H424" s="132">
        <v>378.9</v>
      </c>
      <c r="I424" s="133"/>
      <c r="J424" s="134">
        <f>ROUND(I424*H424,2)</f>
        <v>0</v>
      </c>
      <c r="K424" s="130" t="s">
        <v>165</v>
      </c>
      <c r="L424" s="28"/>
      <c r="M424" s="135" t="s">
        <v>1</v>
      </c>
      <c r="N424" s="136" t="s">
        <v>44</v>
      </c>
      <c r="P424" s="137">
        <f>O424*H424</f>
        <v>0</v>
      </c>
      <c r="Q424" s="137">
        <v>0.00125</v>
      </c>
      <c r="R424" s="137">
        <f>Q424*H424</f>
        <v>0.47362499999999996</v>
      </c>
      <c r="S424" s="137">
        <v>0</v>
      </c>
      <c r="T424" s="138">
        <f>S424*H424</f>
        <v>0</v>
      </c>
      <c r="AR424" s="139" t="s">
        <v>236</v>
      </c>
      <c r="AT424" s="139" t="s">
        <v>151</v>
      </c>
      <c r="AU424" s="139" t="s">
        <v>89</v>
      </c>
      <c r="AY424" s="13" t="s">
        <v>149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3" t="s">
        <v>87</v>
      </c>
      <c r="BK424" s="140">
        <f>ROUND(I424*H424,2)</f>
        <v>0</v>
      </c>
      <c r="BL424" s="13" t="s">
        <v>236</v>
      </c>
      <c r="BM424" s="139" t="s">
        <v>882</v>
      </c>
    </row>
    <row r="425" spans="2:47" s="1" customFormat="1" ht="29.25">
      <c r="B425" s="28"/>
      <c r="D425" s="141" t="s">
        <v>157</v>
      </c>
      <c r="F425" s="142" t="s">
        <v>883</v>
      </c>
      <c r="I425" s="143"/>
      <c r="L425" s="28"/>
      <c r="M425" s="144"/>
      <c r="T425" s="52"/>
      <c r="AT425" s="13" t="s">
        <v>157</v>
      </c>
      <c r="AU425" s="13" t="s">
        <v>89</v>
      </c>
    </row>
    <row r="426" spans="2:65" s="1" customFormat="1" ht="24.2" customHeight="1">
      <c r="B426" s="28"/>
      <c r="C426" s="153" t="s">
        <v>884</v>
      </c>
      <c r="D426" s="153" t="s">
        <v>517</v>
      </c>
      <c r="E426" s="154" t="s">
        <v>885</v>
      </c>
      <c r="F426" s="155" t="s">
        <v>886</v>
      </c>
      <c r="G426" s="156" t="s">
        <v>164</v>
      </c>
      <c r="H426" s="157">
        <v>397.845</v>
      </c>
      <c r="I426" s="158"/>
      <c r="J426" s="159">
        <f>ROUND(I426*H426,2)</f>
        <v>0</v>
      </c>
      <c r="K426" s="155" t="s">
        <v>165</v>
      </c>
      <c r="L426" s="160"/>
      <c r="M426" s="161" t="s">
        <v>1</v>
      </c>
      <c r="N426" s="162" t="s">
        <v>44</v>
      </c>
      <c r="P426" s="137">
        <f>O426*H426</f>
        <v>0</v>
      </c>
      <c r="Q426" s="137">
        <v>0.008</v>
      </c>
      <c r="R426" s="137">
        <f>Q426*H426</f>
        <v>3.1827600000000005</v>
      </c>
      <c r="S426" s="137">
        <v>0</v>
      </c>
      <c r="T426" s="138">
        <f>S426*H426</f>
        <v>0</v>
      </c>
      <c r="AR426" s="139" t="s">
        <v>168</v>
      </c>
      <c r="AT426" s="139" t="s">
        <v>517</v>
      </c>
      <c r="AU426" s="139" t="s">
        <v>89</v>
      </c>
      <c r="AY426" s="13" t="s">
        <v>149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3" t="s">
        <v>87</v>
      </c>
      <c r="BK426" s="140">
        <f>ROUND(I426*H426,2)</f>
        <v>0</v>
      </c>
      <c r="BL426" s="13" t="s">
        <v>236</v>
      </c>
      <c r="BM426" s="139" t="s">
        <v>887</v>
      </c>
    </row>
    <row r="427" spans="2:47" s="1" customFormat="1" ht="11.25">
      <c r="B427" s="28"/>
      <c r="D427" s="141" t="s">
        <v>157</v>
      </c>
      <c r="F427" s="142" t="s">
        <v>888</v>
      </c>
      <c r="I427" s="143"/>
      <c r="L427" s="28"/>
      <c r="M427" s="144"/>
      <c r="T427" s="52"/>
      <c r="AT427" s="13" t="s">
        <v>157</v>
      </c>
      <c r="AU427" s="13" t="s">
        <v>89</v>
      </c>
    </row>
    <row r="428" spans="2:47" s="1" customFormat="1" ht="19.5">
      <c r="B428" s="28"/>
      <c r="D428" s="141" t="s">
        <v>198</v>
      </c>
      <c r="F428" s="147" t="s">
        <v>889</v>
      </c>
      <c r="I428" s="143"/>
      <c r="L428" s="28"/>
      <c r="M428" s="144"/>
      <c r="T428" s="52"/>
      <c r="AT428" s="13" t="s">
        <v>198</v>
      </c>
      <c r="AU428" s="13" t="s">
        <v>89</v>
      </c>
    </row>
    <row r="429" spans="2:65" s="1" customFormat="1" ht="21.75" customHeight="1">
      <c r="B429" s="28"/>
      <c r="C429" s="128" t="s">
        <v>890</v>
      </c>
      <c r="D429" s="128" t="s">
        <v>151</v>
      </c>
      <c r="E429" s="129" t="s">
        <v>891</v>
      </c>
      <c r="F429" s="130" t="s">
        <v>892</v>
      </c>
      <c r="G429" s="131" t="s">
        <v>271</v>
      </c>
      <c r="H429" s="132">
        <v>2</v>
      </c>
      <c r="I429" s="133"/>
      <c r="J429" s="134">
        <f>ROUND(I429*H429,2)</f>
        <v>0</v>
      </c>
      <c r="K429" s="130" t="s">
        <v>165</v>
      </c>
      <c r="L429" s="28"/>
      <c r="M429" s="135" t="s">
        <v>1</v>
      </c>
      <c r="N429" s="136" t="s">
        <v>44</v>
      </c>
      <c r="P429" s="137">
        <f>O429*H429</f>
        <v>0</v>
      </c>
      <c r="Q429" s="137">
        <v>7E-05</v>
      </c>
      <c r="R429" s="137">
        <f>Q429*H429</f>
        <v>0.00014</v>
      </c>
      <c r="S429" s="137">
        <v>0</v>
      </c>
      <c r="T429" s="138">
        <f>S429*H429</f>
        <v>0</v>
      </c>
      <c r="AR429" s="139" t="s">
        <v>236</v>
      </c>
      <c r="AT429" s="139" t="s">
        <v>151</v>
      </c>
      <c r="AU429" s="139" t="s">
        <v>89</v>
      </c>
      <c r="AY429" s="13" t="s">
        <v>149</v>
      </c>
      <c r="BE429" s="140">
        <f>IF(N429="základní",J429,0)</f>
        <v>0</v>
      </c>
      <c r="BF429" s="140">
        <f>IF(N429="snížená",J429,0)</f>
        <v>0</v>
      </c>
      <c r="BG429" s="140">
        <f>IF(N429="zákl. přenesená",J429,0)</f>
        <v>0</v>
      </c>
      <c r="BH429" s="140">
        <f>IF(N429="sníž. přenesená",J429,0)</f>
        <v>0</v>
      </c>
      <c r="BI429" s="140">
        <f>IF(N429="nulová",J429,0)</f>
        <v>0</v>
      </c>
      <c r="BJ429" s="13" t="s">
        <v>87</v>
      </c>
      <c r="BK429" s="140">
        <f>ROUND(I429*H429,2)</f>
        <v>0</v>
      </c>
      <c r="BL429" s="13" t="s">
        <v>236</v>
      </c>
      <c r="BM429" s="139" t="s">
        <v>893</v>
      </c>
    </row>
    <row r="430" spans="2:47" s="1" customFormat="1" ht="19.5">
      <c r="B430" s="28"/>
      <c r="D430" s="141" t="s">
        <v>157</v>
      </c>
      <c r="F430" s="142" t="s">
        <v>894</v>
      </c>
      <c r="I430" s="143"/>
      <c r="L430" s="28"/>
      <c r="M430" s="144"/>
      <c r="T430" s="52"/>
      <c r="AT430" s="13" t="s">
        <v>157</v>
      </c>
      <c r="AU430" s="13" t="s">
        <v>89</v>
      </c>
    </row>
    <row r="431" spans="2:65" s="1" customFormat="1" ht="21.75" customHeight="1">
      <c r="B431" s="28"/>
      <c r="C431" s="153" t="s">
        <v>895</v>
      </c>
      <c r="D431" s="153" t="s">
        <v>517</v>
      </c>
      <c r="E431" s="154" t="s">
        <v>896</v>
      </c>
      <c r="F431" s="155" t="s">
        <v>897</v>
      </c>
      <c r="G431" s="156" t="s">
        <v>271</v>
      </c>
      <c r="H431" s="157">
        <v>2</v>
      </c>
      <c r="I431" s="158"/>
      <c r="J431" s="159">
        <f>ROUND(I431*H431,2)</f>
        <v>0</v>
      </c>
      <c r="K431" s="155" t="s">
        <v>165</v>
      </c>
      <c r="L431" s="160"/>
      <c r="M431" s="161" t="s">
        <v>1</v>
      </c>
      <c r="N431" s="162" t="s">
        <v>44</v>
      </c>
      <c r="P431" s="137">
        <f>O431*H431</f>
        <v>0</v>
      </c>
      <c r="Q431" s="137">
        <v>0.0042</v>
      </c>
      <c r="R431" s="137">
        <f>Q431*H431</f>
        <v>0.0084</v>
      </c>
      <c r="S431" s="137">
        <v>0</v>
      </c>
      <c r="T431" s="138">
        <f>S431*H431</f>
        <v>0</v>
      </c>
      <c r="AR431" s="139" t="s">
        <v>168</v>
      </c>
      <c r="AT431" s="139" t="s">
        <v>517</v>
      </c>
      <c r="AU431" s="139" t="s">
        <v>89</v>
      </c>
      <c r="AY431" s="13" t="s">
        <v>149</v>
      </c>
      <c r="BE431" s="140">
        <f>IF(N431="základní",J431,0)</f>
        <v>0</v>
      </c>
      <c r="BF431" s="140">
        <f>IF(N431="snížená",J431,0)</f>
        <v>0</v>
      </c>
      <c r="BG431" s="140">
        <f>IF(N431="zákl. přenesená",J431,0)</f>
        <v>0</v>
      </c>
      <c r="BH431" s="140">
        <f>IF(N431="sníž. přenesená",J431,0)</f>
        <v>0</v>
      </c>
      <c r="BI431" s="140">
        <f>IF(N431="nulová",J431,0)</f>
        <v>0</v>
      </c>
      <c r="BJ431" s="13" t="s">
        <v>87</v>
      </c>
      <c r="BK431" s="140">
        <f>ROUND(I431*H431,2)</f>
        <v>0</v>
      </c>
      <c r="BL431" s="13" t="s">
        <v>236</v>
      </c>
      <c r="BM431" s="139" t="s">
        <v>898</v>
      </c>
    </row>
    <row r="432" spans="2:47" s="1" customFormat="1" ht="11.25">
      <c r="B432" s="28"/>
      <c r="D432" s="141" t="s">
        <v>157</v>
      </c>
      <c r="F432" s="142" t="s">
        <v>897</v>
      </c>
      <c r="I432" s="143"/>
      <c r="L432" s="28"/>
      <c r="M432" s="144"/>
      <c r="T432" s="52"/>
      <c r="AT432" s="13" t="s">
        <v>157</v>
      </c>
      <c r="AU432" s="13" t="s">
        <v>89</v>
      </c>
    </row>
    <row r="433" spans="2:65" s="1" customFormat="1" ht="24.2" customHeight="1">
      <c r="B433" s="28"/>
      <c r="C433" s="128" t="s">
        <v>899</v>
      </c>
      <c r="D433" s="128" t="s">
        <v>151</v>
      </c>
      <c r="E433" s="129" t="s">
        <v>900</v>
      </c>
      <c r="F433" s="130" t="s">
        <v>901</v>
      </c>
      <c r="G433" s="131" t="s">
        <v>224</v>
      </c>
      <c r="H433" s="132">
        <v>4.344</v>
      </c>
      <c r="I433" s="133"/>
      <c r="J433" s="134">
        <f>ROUND(I433*H433,2)</f>
        <v>0</v>
      </c>
      <c r="K433" s="130" t="s">
        <v>165</v>
      </c>
      <c r="L433" s="28"/>
      <c r="M433" s="135" t="s">
        <v>1</v>
      </c>
      <c r="N433" s="136" t="s">
        <v>44</v>
      </c>
      <c r="P433" s="137">
        <f>O433*H433</f>
        <v>0</v>
      </c>
      <c r="Q433" s="137">
        <v>0</v>
      </c>
      <c r="R433" s="137">
        <f>Q433*H433</f>
        <v>0</v>
      </c>
      <c r="S433" s="137">
        <v>0</v>
      </c>
      <c r="T433" s="138">
        <f>S433*H433</f>
        <v>0</v>
      </c>
      <c r="AR433" s="139" t="s">
        <v>236</v>
      </c>
      <c r="AT433" s="139" t="s">
        <v>151</v>
      </c>
      <c r="AU433" s="139" t="s">
        <v>89</v>
      </c>
      <c r="AY433" s="13" t="s">
        <v>149</v>
      </c>
      <c r="BE433" s="140">
        <f>IF(N433="základní",J433,0)</f>
        <v>0</v>
      </c>
      <c r="BF433" s="140">
        <f>IF(N433="snížená",J433,0)</f>
        <v>0</v>
      </c>
      <c r="BG433" s="140">
        <f>IF(N433="zákl. přenesená",J433,0)</f>
        <v>0</v>
      </c>
      <c r="BH433" s="140">
        <f>IF(N433="sníž. přenesená",J433,0)</f>
        <v>0</v>
      </c>
      <c r="BI433" s="140">
        <f>IF(N433="nulová",J433,0)</f>
        <v>0</v>
      </c>
      <c r="BJ433" s="13" t="s">
        <v>87</v>
      </c>
      <c r="BK433" s="140">
        <f>ROUND(I433*H433,2)</f>
        <v>0</v>
      </c>
      <c r="BL433" s="13" t="s">
        <v>236</v>
      </c>
      <c r="BM433" s="139" t="s">
        <v>902</v>
      </c>
    </row>
    <row r="434" spans="2:47" s="1" customFormat="1" ht="39">
      <c r="B434" s="28"/>
      <c r="D434" s="141" t="s">
        <v>157</v>
      </c>
      <c r="F434" s="142" t="s">
        <v>903</v>
      </c>
      <c r="I434" s="143"/>
      <c r="L434" s="28"/>
      <c r="M434" s="144"/>
      <c r="T434" s="52"/>
      <c r="AT434" s="13" t="s">
        <v>157</v>
      </c>
      <c r="AU434" s="13" t="s">
        <v>89</v>
      </c>
    </row>
    <row r="435" spans="2:63" s="11" customFormat="1" ht="22.9" customHeight="1">
      <c r="B435" s="116"/>
      <c r="D435" s="117" t="s">
        <v>78</v>
      </c>
      <c r="E435" s="126" t="s">
        <v>284</v>
      </c>
      <c r="F435" s="126" t="s">
        <v>285</v>
      </c>
      <c r="I435" s="119"/>
      <c r="J435" s="127">
        <f>BK435</f>
        <v>0</v>
      </c>
      <c r="L435" s="116"/>
      <c r="M435" s="121"/>
      <c r="P435" s="122">
        <f>SUM(P436:P446)</f>
        <v>0</v>
      </c>
      <c r="R435" s="122">
        <f>SUM(R436:R446)</f>
        <v>0.25596569999999996</v>
      </c>
      <c r="T435" s="123">
        <f>SUM(T436:T446)</f>
        <v>0</v>
      </c>
      <c r="AR435" s="117" t="s">
        <v>89</v>
      </c>
      <c r="AT435" s="124" t="s">
        <v>78</v>
      </c>
      <c r="AU435" s="124" t="s">
        <v>87</v>
      </c>
      <c r="AY435" s="117" t="s">
        <v>149</v>
      </c>
      <c r="BK435" s="125">
        <f>SUM(BK436:BK446)</f>
        <v>0</v>
      </c>
    </row>
    <row r="436" spans="2:65" s="1" customFormat="1" ht="24.2" customHeight="1">
      <c r="B436" s="28"/>
      <c r="C436" s="128" t="s">
        <v>904</v>
      </c>
      <c r="D436" s="128" t="s">
        <v>151</v>
      </c>
      <c r="E436" s="129" t="s">
        <v>905</v>
      </c>
      <c r="F436" s="130" t="s">
        <v>906</v>
      </c>
      <c r="G436" s="131" t="s">
        <v>256</v>
      </c>
      <c r="H436" s="132">
        <v>8.16</v>
      </c>
      <c r="I436" s="133"/>
      <c r="J436" s="134">
        <f>ROUND(I436*H436,2)</f>
        <v>0</v>
      </c>
      <c r="K436" s="130" t="s">
        <v>1</v>
      </c>
      <c r="L436" s="28"/>
      <c r="M436" s="135" t="s">
        <v>1</v>
      </c>
      <c r="N436" s="136" t="s">
        <v>44</v>
      </c>
      <c r="P436" s="137">
        <f>O436*H436</f>
        <v>0</v>
      </c>
      <c r="Q436" s="137">
        <v>0.00351</v>
      </c>
      <c r="R436" s="137">
        <f>Q436*H436</f>
        <v>0.0286416</v>
      </c>
      <c r="S436" s="137">
        <v>0</v>
      </c>
      <c r="T436" s="138">
        <f>S436*H436</f>
        <v>0</v>
      </c>
      <c r="AR436" s="139" t="s">
        <v>236</v>
      </c>
      <c r="AT436" s="139" t="s">
        <v>151</v>
      </c>
      <c r="AU436" s="139" t="s">
        <v>89</v>
      </c>
      <c r="AY436" s="13" t="s">
        <v>149</v>
      </c>
      <c r="BE436" s="140">
        <f>IF(N436="základní",J436,0)</f>
        <v>0</v>
      </c>
      <c r="BF436" s="140">
        <f>IF(N436="snížená",J436,0)</f>
        <v>0</v>
      </c>
      <c r="BG436" s="140">
        <f>IF(N436="zákl. přenesená",J436,0)</f>
        <v>0</v>
      </c>
      <c r="BH436" s="140">
        <f>IF(N436="sníž. přenesená",J436,0)</f>
        <v>0</v>
      </c>
      <c r="BI436" s="140">
        <f>IF(N436="nulová",J436,0)</f>
        <v>0</v>
      </c>
      <c r="BJ436" s="13" t="s">
        <v>87</v>
      </c>
      <c r="BK436" s="140">
        <f>ROUND(I436*H436,2)</f>
        <v>0</v>
      </c>
      <c r="BL436" s="13" t="s">
        <v>236</v>
      </c>
      <c r="BM436" s="139" t="s">
        <v>907</v>
      </c>
    </row>
    <row r="437" spans="2:47" s="1" customFormat="1" ht="19.5">
      <c r="B437" s="28"/>
      <c r="D437" s="141" t="s">
        <v>157</v>
      </c>
      <c r="F437" s="142" t="s">
        <v>908</v>
      </c>
      <c r="I437" s="143"/>
      <c r="L437" s="28"/>
      <c r="M437" s="144"/>
      <c r="T437" s="52"/>
      <c r="AT437" s="13" t="s">
        <v>157</v>
      </c>
      <c r="AU437" s="13" t="s">
        <v>89</v>
      </c>
    </row>
    <row r="438" spans="2:47" s="1" customFormat="1" ht="29.25">
      <c r="B438" s="28"/>
      <c r="D438" s="141" t="s">
        <v>198</v>
      </c>
      <c r="F438" s="147" t="s">
        <v>909</v>
      </c>
      <c r="I438" s="143"/>
      <c r="L438" s="28"/>
      <c r="M438" s="144"/>
      <c r="T438" s="52"/>
      <c r="AT438" s="13" t="s">
        <v>198</v>
      </c>
      <c r="AU438" s="13" t="s">
        <v>89</v>
      </c>
    </row>
    <row r="439" spans="2:65" s="1" customFormat="1" ht="24.2" customHeight="1">
      <c r="B439" s="28"/>
      <c r="C439" s="128" t="s">
        <v>910</v>
      </c>
      <c r="D439" s="128" t="s">
        <v>151</v>
      </c>
      <c r="E439" s="129" t="s">
        <v>911</v>
      </c>
      <c r="F439" s="130" t="s">
        <v>912</v>
      </c>
      <c r="G439" s="131" t="s">
        <v>256</v>
      </c>
      <c r="H439" s="132">
        <v>42</v>
      </c>
      <c r="I439" s="133"/>
      <c r="J439" s="134">
        <f>ROUND(I439*H439,2)</f>
        <v>0</v>
      </c>
      <c r="K439" s="130" t="s">
        <v>1</v>
      </c>
      <c r="L439" s="28"/>
      <c r="M439" s="135" t="s">
        <v>1</v>
      </c>
      <c r="N439" s="136" t="s">
        <v>44</v>
      </c>
      <c r="P439" s="137">
        <f>O439*H439</f>
        <v>0</v>
      </c>
      <c r="Q439" s="137">
        <v>0.00291</v>
      </c>
      <c r="R439" s="137">
        <f>Q439*H439</f>
        <v>0.12222</v>
      </c>
      <c r="S439" s="137">
        <v>0</v>
      </c>
      <c r="T439" s="138">
        <f>S439*H439</f>
        <v>0</v>
      </c>
      <c r="AR439" s="139" t="s">
        <v>236</v>
      </c>
      <c r="AT439" s="139" t="s">
        <v>151</v>
      </c>
      <c r="AU439" s="139" t="s">
        <v>89</v>
      </c>
      <c r="AY439" s="13" t="s">
        <v>149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3" t="s">
        <v>87</v>
      </c>
      <c r="BK439" s="140">
        <f>ROUND(I439*H439,2)</f>
        <v>0</v>
      </c>
      <c r="BL439" s="13" t="s">
        <v>236</v>
      </c>
      <c r="BM439" s="139" t="s">
        <v>913</v>
      </c>
    </row>
    <row r="440" spans="2:47" s="1" customFormat="1" ht="11.25">
      <c r="B440" s="28"/>
      <c r="D440" s="141" t="s">
        <v>157</v>
      </c>
      <c r="F440" s="142" t="s">
        <v>914</v>
      </c>
      <c r="I440" s="143"/>
      <c r="L440" s="28"/>
      <c r="M440" s="144"/>
      <c r="T440" s="52"/>
      <c r="AT440" s="13" t="s">
        <v>157</v>
      </c>
      <c r="AU440" s="13" t="s">
        <v>89</v>
      </c>
    </row>
    <row r="441" spans="2:65" s="1" customFormat="1" ht="16.5" customHeight="1">
      <c r="B441" s="28"/>
      <c r="C441" s="128" t="s">
        <v>915</v>
      </c>
      <c r="D441" s="128" t="s">
        <v>151</v>
      </c>
      <c r="E441" s="129" t="s">
        <v>916</v>
      </c>
      <c r="F441" s="130" t="s">
        <v>917</v>
      </c>
      <c r="G441" s="131" t="s">
        <v>256</v>
      </c>
      <c r="H441" s="132">
        <v>44.955</v>
      </c>
      <c r="I441" s="133"/>
      <c r="J441" s="134">
        <f>ROUND(I441*H441,2)</f>
        <v>0</v>
      </c>
      <c r="K441" s="130" t="s">
        <v>1</v>
      </c>
      <c r="L441" s="28"/>
      <c r="M441" s="135" t="s">
        <v>1</v>
      </c>
      <c r="N441" s="136" t="s">
        <v>44</v>
      </c>
      <c r="P441" s="137">
        <f>O441*H441</f>
        <v>0</v>
      </c>
      <c r="Q441" s="137">
        <v>0.00162</v>
      </c>
      <c r="R441" s="137">
        <f>Q441*H441</f>
        <v>0.07282709999999999</v>
      </c>
      <c r="S441" s="137">
        <v>0</v>
      </c>
      <c r="T441" s="138">
        <f>S441*H441</f>
        <v>0</v>
      </c>
      <c r="AR441" s="139" t="s">
        <v>236</v>
      </c>
      <c r="AT441" s="139" t="s">
        <v>151</v>
      </c>
      <c r="AU441" s="139" t="s">
        <v>89</v>
      </c>
      <c r="AY441" s="13" t="s">
        <v>149</v>
      </c>
      <c r="BE441" s="140">
        <f>IF(N441="základní",J441,0)</f>
        <v>0</v>
      </c>
      <c r="BF441" s="140">
        <f>IF(N441="snížená",J441,0)</f>
        <v>0</v>
      </c>
      <c r="BG441" s="140">
        <f>IF(N441="zákl. přenesená",J441,0)</f>
        <v>0</v>
      </c>
      <c r="BH441" s="140">
        <f>IF(N441="sníž. přenesená",J441,0)</f>
        <v>0</v>
      </c>
      <c r="BI441" s="140">
        <f>IF(N441="nulová",J441,0)</f>
        <v>0</v>
      </c>
      <c r="BJ441" s="13" t="s">
        <v>87</v>
      </c>
      <c r="BK441" s="140">
        <f>ROUND(I441*H441,2)</f>
        <v>0</v>
      </c>
      <c r="BL441" s="13" t="s">
        <v>236</v>
      </c>
      <c r="BM441" s="139" t="s">
        <v>918</v>
      </c>
    </row>
    <row r="442" spans="2:47" s="1" customFormat="1" ht="11.25">
      <c r="B442" s="28"/>
      <c r="D442" s="141" t="s">
        <v>157</v>
      </c>
      <c r="F442" s="142" t="s">
        <v>917</v>
      </c>
      <c r="I442" s="143"/>
      <c r="L442" s="28"/>
      <c r="M442" s="144"/>
      <c r="T442" s="52"/>
      <c r="AT442" s="13" t="s">
        <v>157</v>
      </c>
      <c r="AU442" s="13" t="s">
        <v>89</v>
      </c>
    </row>
    <row r="443" spans="2:65" s="1" customFormat="1" ht="24.2" customHeight="1">
      <c r="B443" s="28"/>
      <c r="C443" s="128" t="s">
        <v>919</v>
      </c>
      <c r="D443" s="128" t="s">
        <v>151</v>
      </c>
      <c r="E443" s="129" t="s">
        <v>920</v>
      </c>
      <c r="F443" s="130" t="s">
        <v>921</v>
      </c>
      <c r="G443" s="131" t="s">
        <v>256</v>
      </c>
      <c r="H443" s="132">
        <v>15.225</v>
      </c>
      <c r="I443" s="133"/>
      <c r="J443" s="134">
        <f>ROUND(I443*H443,2)</f>
        <v>0</v>
      </c>
      <c r="K443" s="130" t="s">
        <v>1</v>
      </c>
      <c r="L443" s="28"/>
      <c r="M443" s="135" t="s">
        <v>1</v>
      </c>
      <c r="N443" s="136" t="s">
        <v>44</v>
      </c>
      <c r="P443" s="137">
        <f>O443*H443</f>
        <v>0</v>
      </c>
      <c r="Q443" s="137">
        <v>0.00212</v>
      </c>
      <c r="R443" s="137">
        <f>Q443*H443</f>
        <v>0.032277</v>
      </c>
      <c r="S443" s="137">
        <v>0</v>
      </c>
      <c r="T443" s="138">
        <f>S443*H443</f>
        <v>0</v>
      </c>
      <c r="AR443" s="139" t="s">
        <v>236</v>
      </c>
      <c r="AT443" s="139" t="s">
        <v>151</v>
      </c>
      <c r="AU443" s="139" t="s">
        <v>89</v>
      </c>
      <c r="AY443" s="13" t="s">
        <v>149</v>
      </c>
      <c r="BE443" s="140">
        <f>IF(N443="základní",J443,0)</f>
        <v>0</v>
      </c>
      <c r="BF443" s="140">
        <f>IF(N443="snížená",J443,0)</f>
        <v>0</v>
      </c>
      <c r="BG443" s="140">
        <f>IF(N443="zákl. přenesená",J443,0)</f>
        <v>0</v>
      </c>
      <c r="BH443" s="140">
        <f>IF(N443="sníž. přenesená",J443,0)</f>
        <v>0</v>
      </c>
      <c r="BI443" s="140">
        <f>IF(N443="nulová",J443,0)</f>
        <v>0</v>
      </c>
      <c r="BJ443" s="13" t="s">
        <v>87</v>
      </c>
      <c r="BK443" s="140">
        <f>ROUND(I443*H443,2)</f>
        <v>0</v>
      </c>
      <c r="BL443" s="13" t="s">
        <v>236</v>
      </c>
      <c r="BM443" s="139" t="s">
        <v>922</v>
      </c>
    </row>
    <row r="444" spans="2:47" s="1" customFormat="1" ht="11.25">
      <c r="B444" s="28"/>
      <c r="D444" s="141" t="s">
        <v>157</v>
      </c>
      <c r="F444" s="142" t="s">
        <v>921</v>
      </c>
      <c r="I444" s="143"/>
      <c r="L444" s="28"/>
      <c r="M444" s="144"/>
      <c r="T444" s="52"/>
      <c r="AT444" s="13" t="s">
        <v>157</v>
      </c>
      <c r="AU444" s="13" t="s">
        <v>89</v>
      </c>
    </row>
    <row r="445" spans="2:65" s="1" customFormat="1" ht="24.2" customHeight="1">
      <c r="B445" s="28"/>
      <c r="C445" s="128" t="s">
        <v>923</v>
      </c>
      <c r="D445" s="128" t="s">
        <v>151</v>
      </c>
      <c r="E445" s="129" t="s">
        <v>924</v>
      </c>
      <c r="F445" s="130" t="s">
        <v>925</v>
      </c>
      <c r="G445" s="131" t="s">
        <v>224</v>
      </c>
      <c r="H445" s="132">
        <v>0.256</v>
      </c>
      <c r="I445" s="133"/>
      <c r="J445" s="134">
        <f>ROUND(I445*H445,2)</f>
        <v>0</v>
      </c>
      <c r="K445" s="130" t="s">
        <v>165</v>
      </c>
      <c r="L445" s="28"/>
      <c r="M445" s="135" t="s">
        <v>1</v>
      </c>
      <c r="N445" s="136" t="s">
        <v>44</v>
      </c>
      <c r="P445" s="137">
        <f>O445*H445</f>
        <v>0</v>
      </c>
      <c r="Q445" s="137">
        <v>0</v>
      </c>
      <c r="R445" s="137">
        <f>Q445*H445</f>
        <v>0</v>
      </c>
      <c r="S445" s="137">
        <v>0</v>
      </c>
      <c r="T445" s="138">
        <f>S445*H445</f>
        <v>0</v>
      </c>
      <c r="AR445" s="139" t="s">
        <v>236</v>
      </c>
      <c r="AT445" s="139" t="s">
        <v>151</v>
      </c>
      <c r="AU445" s="139" t="s">
        <v>89</v>
      </c>
      <c r="AY445" s="13" t="s">
        <v>149</v>
      </c>
      <c r="BE445" s="140">
        <f>IF(N445="základní",J445,0)</f>
        <v>0</v>
      </c>
      <c r="BF445" s="140">
        <f>IF(N445="snížená",J445,0)</f>
        <v>0</v>
      </c>
      <c r="BG445" s="140">
        <f>IF(N445="zákl. přenesená",J445,0)</f>
        <v>0</v>
      </c>
      <c r="BH445" s="140">
        <f>IF(N445="sníž. přenesená",J445,0)</f>
        <v>0</v>
      </c>
      <c r="BI445" s="140">
        <f>IF(N445="nulová",J445,0)</f>
        <v>0</v>
      </c>
      <c r="BJ445" s="13" t="s">
        <v>87</v>
      </c>
      <c r="BK445" s="140">
        <f>ROUND(I445*H445,2)</f>
        <v>0</v>
      </c>
      <c r="BL445" s="13" t="s">
        <v>236</v>
      </c>
      <c r="BM445" s="139" t="s">
        <v>926</v>
      </c>
    </row>
    <row r="446" spans="2:47" s="1" customFormat="1" ht="29.25">
      <c r="B446" s="28"/>
      <c r="D446" s="141" t="s">
        <v>157</v>
      </c>
      <c r="F446" s="142" t="s">
        <v>927</v>
      </c>
      <c r="I446" s="143"/>
      <c r="L446" s="28"/>
      <c r="M446" s="144"/>
      <c r="T446" s="52"/>
      <c r="AT446" s="13" t="s">
        <v>157</v>
      </c>
      <c r="AU446" s="13" t="s">
        <v>89</v>
      </c>
    </row>
    <row r="447" spans="2:63" s="11" customFormat="1" ht="22.9" customHeight="1">
      <c r="B447" s="116"/>
      <c r="D447" s="117" t="s">
        <v>78</v>
      </c>
      <c r="E447" s="126" t="s">
        <v>928</v>
      </c>
      <c r="F447" s="126" t="s">
        <v>929</v>
      </c>
      <c r="I447" s="119"/>
      <c r="J447" s="127">
        <f>BK447</f>
        <v>0</v>
      </c>
      <c r="L447" s="116"/>
      <c r="M447" s="121"/>
      <c r="P447" s="122">
        <f>SUM(P448:P465)</f>
        <v>0</v>
      </c>
      <c r="R447" s="122">
        <f>SUM(R448:R465)</f>
        <v>1.7132440000000002</v>
      </c>
      <c r="T447" s="123">
        <f>SUM(T448:T465)</f>
        <v>0</v>
      </c>
      <c r="AR447" s="117" t="s">
        <v>89</v>
      </c>
      <c r="AT447" s="124" t="s">
        <v>78</v>
      </c>
      <c r="AU447" s="124" t="s">
        <v>87</v>
      </c>
      <c r="AY447" s="117" t="s">
        <v>149</v>
      </c>
      <c r="BK447" s="125">
        <f>SUM(BK448:BK465)</f>
        <v>0</v>
      </c>
    </row>
    <row r="448" spans="2:65" s="1" customFormat="1" ht="21.75" customHeight="1">
      <c r="B448" s="28"/>
      <c r="C448" s="128" t="s">
        <v>930</v>
      </c>
      <c r="D448" s="128" t="s">
        <v>151</v>
      </c>
      <c r="E448" s="129" t="s">
        <v>931</v>
      </c>
      <c r="F448" s="130" t="s">
        <v>932</v>
      </c>
      <c r="G448" s="131" t="s">
        <v>271</v>
      </c>
      <c r="H448" s="132">
        <v>1</v>
      </c>
      <c r="I448" s="133"/>
      <c r="J448" s="134">
        <f>ROUND(I448*H448,2)</f>
        <v>0</v>
      </c>
      <c r="K448" s="130" t="s">
        <v>1</v>
      </c>
      <c r="L448" s="28"/>
      <c r="M448" s="135" t="s">
        <v>1</v>
      </c>
      <c r="N448" s="136" t="s">
        <v>44</v>
      </c>
      <c r="P448" s="137">
        <f>O448*H448</f>
        <v>0</v>
      </c>
      <c r="Q448" s="137">
        <v>0</v>
      </c>
      <c r="R448" s="137">
        <f>Q448*H448</f>
        <v>0</v>
      </c>
      <c r="S448" s="137">
        <v>0</v>
      </c>
      <c r="T448" s="138">
        <f>S448*H448</f>
        <v>0</v>
      </c>
      <c r="AR448" s="139" t="s">
        <v>236</v>
      </c>
      <c r="AT448" s="139" t="s">
        <v>151</v>
      </c>
      <c r="AU448" s="139" t="s">
        <v>89</v>
      </c>
      <c r="AY448" s="13" t="s">
        <v>149</v>
      </c>
      <c r="BE448" s="140">
        <f>IF(N448="základní",J448,0)</f>
        <v>0</v>
      </c>
      <c r="BF448" s="140">
        <f>IF(N448="snížená",J448,0)</f>
        <v>0</v>
      </c>
      <c r="BG448" s="140">
        <f>IF(N448="zákl. přenesená",J448,0)</f>
        <v>0</v>
      </c>
      <c r="BH448" s="140">
        <f>IF(N448="sníž. přenesená",J448,0)</f>
        <v>0</v>
      </c>
      <c r="BI448" s="140">
        <f>IF(N448="nulová",J448,0)</f>
        <v>0</v>
      </c>
      <c r="BJ448" s="13" t="s">
        <v>87</v>
      </c>
      <c r="BK448" s="140">
        <f>ROUND(I448*H448,2)</f>
        <v>0</v>
      </c>
      <c r="BL448" s="13" t="s">
        <v>236</v>
      </c>
      <c r="BM448" s="139" t="s">
        <v>933</v>
      </c>
    </row>
    <row r="449" spans="2:47" s="1" customFormat="1" ht="11.25">
      <c r="B449" s="28"/>
      <c r="D449" s="141" t="s">
        <v>157</v>
      </c>
      <c r="F449" s="142" t="s">
        <v>932</v>
      </c>
      <c r="I449" s="143"/>
      <c r="L449" s="28"/>
      <c r="M449" s="144"/>
      <c r="T449" s="52"/>
      <c r="AT449" s="13" t="s">
        <v>157</v>
      </c>
      <c r="AU449" s="13" t="s">
        <v>89</v>
      </c>
    </row>
    <row r="450" spans="2:47" s="1" customFormat="1" ht="87.75">
      <c r="B450" s="28"/>
      <c r="D450" s="141" t="s">
        <v>198</v>
      </c>
      <c r="F450" s="147" t="s">
        <v>934</v>
      </c>
      <c r="I450" s="143"/>
      <c r="L450" s="28"/>
      <c r="M450" s="144"/>
      <c r="T450" s="52"/>
      <c r="AT450" s="13" t="s">
        <v>198</v>
      </c>
      <c r="AU450" s="13" t="s">
        <v>89</v>
      </c>
    </row>
    <row r="451" spans="2:65" s="1" customFormat="1" ht="16.5" customHeight="1">
      <c r="B451" s="28"/>
      <c r="C451" s="153" t="s">
        <v>935</v>
      </c>
      <c r="D451" s="153" t="s">
        <v>517</v>
      </c>
      <c r="E451" s="154" t="s">
        <v>936</v>
      </c>
      <c r="F451" s="155" t="s">
        <v>937</v>
      </c>
      <c r="G451" s="156" t="s">
        <v>271</v>
      </c>
      <c r="H451" s="157">
        <v>1</v>
      </c>
      <c r="I451" s="158"/>
      <c r="J451" s="159">
        <f>ROUND(I451*H451,2)</f>
        <v>0</v>
      </c>
      <c r="K451" s="155" t="s">
        <v>1</v>
      </c>
      <c r="L451" s="160"/>
      <c r="M451" s="161" t="s">
        <v>1</v>
      </c>
      <c r="N451" s="162" t="s">
        <v>44</v>
      </c>
      <c r="P451" s="137">
        <f>O451*H451</f>
        <v>0</v>
      </c>
      <c r="Q451" s="137">
        <v>0.00222</v>
      </c>
      <c r="R451" s="137">
        <f>Q451*H451</f>
        <v>0.00222</v>
      </c>
      <c r="S451" s="137">
        <v>0</v>
      </c>
      <c r="T451" s="138">
        <f>S451*H451</f>
        <v>0</v>
      </c>
      <c r="AR451" s="139" t="s">
        <v>168</v>
      </c>
      <c r="AT451" s="139" t="s">
        <v>517</v>
      </c>
      <c r="AU451" s="139" t="s">
        <v>89</v>
      </c>
      <c r="AY451" s="13" t="s">
        <v>149</v>
      </c>
      <c r="BE451" s="140">
        <f>IF(N451="základní",J451,0)</f>
        <v>0</v>
      </c>
      <c r="BF451" s="140">
        <f>IF(N451="snížená",J451,0)</f>
        <v>0</v>
      </c>
      <c r="BG451" s="140">
        <f>IF(N451="zákl. přenesená",J451,0)</f>
        <v>0</v>
      </c>
      <c r="BH451" s="140">
        <f>IF(N451="sníž. přenesená",J451,0)</f>
        <v>0</v>
      </c>
      <c r="BI451" s="140">
        <f>IF(N451="nulová",J451,0)</f>
        <v>0</v>
      </c>
      <c r="BJ451" s="13" t="s">
        <v>87</v>
      </c>
      <c r="BK451" s="140">
        <f>ROUND(I451*H451,2)</f>
        <v>0</v>
      </c>
      <c r="BL451" s="13" t="s">
        <v>236</v>
      </c>
      <c r="BM451" s="139" t="s">
        <v>938</v>
      </c>
    </row>
    <row r="452" spans="2:47" s="1" customFormat="1" ht="11.25">
      <c r="B452" s="28"/>
      <c r="D452" s="141" t="s">
        <v>157</v>
      </c>
      <c r="F452" s="142" t="s">
        <v>937</v>
      </c>
      <c r="I452" s="143"/>
      <c r="L452" s="28"/>
      <c r="M452" s="144"/>
      <c r="T452" s="52"/>
      <c r="AT452" s="13" t="s">
        <v>157</v>
      </c>
      <c r="AU452" s="13" t="s">
        <v>89</v>
      </c>
    </row>
    <row r="453" spans="2:47" s="1" customFormat="1" ht="87.75">
      <c r="B453" s="28"/>
      <c r="D453" s="141" t="s">
        <v>198</v>
      </c>
      <c r="F453" s="147" t="s">
        <v>934</v>
      </c>
      <c r="I453" s="143"/>
      <c r="L453" s="28"/>
      <c r="M453" s="144"/>
      <c r="T453" s="52"/>
      <c r="AT453" s="13" t="s">
        <v>198</v>
      </c>
      <c r="AU453" s="13" t="s">
        <v>89</v>
      </c>
    </row>
    <row r="454" spans="2:65" s="1" customFormat="1" ht="21.75" customHeight="1">
      <c r="B454" s="28"/>
      <c r="C454" s="128" t="s">
        <v>939</v>
      </c>
      <c r="D454" s="128" t="s">
        <v>151</v>
      </c>
      <c r="E454" s="129" t="s">
        <v>940</v>
      </c>
      <c r="F454" s="130" t="s">
        <v>941</v>
      </c>
      <c r="G454" s="131" t="s">
        <v>271</v>
      </c>
      <c r="H454" s="132">
        <v>7</v>
      </c>
      <c r="I454" s="133"/>
      <c r="J454" s="134">
        <f>ROUND(I454*H454,2)</f>
        <v>0</v>
      </c>
      <c r="K454" s="130" t="s">
        <v>1</v>
      </c>
      <c r="L454" s="28"/>
      <c r="M454" s="135" t="s">
        <v>1</v>
      </c>
      <c r="N454" s="136" t="s">
        <v>44</v>
      </c>
      <c r="P454" s="137">
        <f>O454*H454</f>
        <v>0</v>
      </c>
      <c r="Q454" s="137">
        <v>0</v>
      </c>
      <c r="R454" s="137">
        <f>Q454*H454</f>
        <v>0</v>
      </c>
      <c r="S454" s="137">
        <v>0</v>
      </c>
      <c r="T454" s="138">
        <f>S454*H454</f>
        <v>0</v>
      </c>
      <c r="AR454" s="139" t="s">
        <v>236</v>
      </c>
      <c r="AT454" s="139" t="s">
        <v>151</v>
      </c>
      <c r="AU454" s="139" t="s">
        <v>89</v>
      </c>
      <c r="AY454" s="13" t="s">
        <v>149</v>
      </c>
      <c r="BE454" s="140">
        <f>IF(N454="základní",J454,0)</f>
        <v>0</v>
      </c>
      <c r="BF454" s="140">
        <f>IF(N454="snížená",J454,0)</f>
        <v>0</v>
      </c>
      <c r="BG454" s="140">
        <f>IF(N454="zákl. přenesená",J454,0)</f>
        <v>0</v>
      </c>
      <c r="BH454" s="140">
        <f>IF(N454="sníž. přenesená",J454,0)</f>
        <v>0</v>
      </c>
      <c r="BI454" s="140">
        <f>IF(N454="nulová",J454,0)</f>
        <v>0</v>
      </c>
      <c r="BJ454" s="13" t="s">
        <v>87</v>
      </c>
      <c r="BK454" s="140">
        <f>ROUND(I454*H454,2)</f>
        <v>0</v>
      </c>
      <c r="BL454" s="13" t="s">
        <v>236</v>
      </c>
      <c r="BM454" s="139" t="s">
        <v>942</v>
      </c>
    </row>
    <row r="455" spans="2:47" s="1" customFormat="1" ht="11.25">
      <c r="B455" s="28"/>
      <c r="D455" s="141" t="s">
        <v>157</v>
      </c>
      <c r="F455" s="142" t="s">
        <v>941</v>
      </c>
      <c r="I455" s="143"/>
      <c r="L455" s="28"/>
      <c r="M455" s="144"/>
      <c r="T455" s="52"/>
      <c r="AT455" s="13" t="s">
        <v>157</v>
      </c>
      <c r="AU455" s="13" t="s">
        <v>89</v>
      </c>
    </row>
    <row r="456" spans="2:47" s="1" customFormat="1" ht="87.75">
      <c r="B456" s="28"/>
      <c r="D456" s="141" t="s">
        <v>198</v>
      </c>
      <c r="F456" s="147" t="s">
        <v>943</v>
      </c>
      <c r="I456" s="143"/>
      <c r="L456" s="28"/>
      <c r="M456" s="144"/>
      <c r="T456" s="52"/>
      <c r="AT456" s="13" t="s">
        <v>198</v>
      </c>
      <c r="AU456" s="13" t="s">
        <v>89</v>
      </c>
    </row>
    <row r="457" spans="2:65" s="1" customFormat="1" ht="16.5" customHeight="1">
      <c r="B457" s="28"/>
      <c r="C457" s="153" t="s">
        <v>944</v>
      </c>
      <c r="D457" s="153" t="s">
        <v>517</v>
      </c>
      <c r="E457" s="154" t="s">
        <v>945</v>
      </c>
      <c r="F457" s="155" t="s">
        <v>946</v>
      </c>
      <c r="G457" s="156" t="s">
        <v>271</v>
      </c>
      <c r="H457" s="157">
        <v>7</v>
      </c>
      <c r="I457" s="158"/>
      <c r="J457" s="159">
        <f>ROUND(I457*H457,2)</f>
        <v>0</v>
      </c>
      <c r="K457" s="155" t="s">
        <v>165</v>
      </c>
      <c r="L457" s="160"/>
      <c r="M457" s="161" t="s">
        <v>1</v>
      </c>
      <c r="N457" s="162" t="s">
        <v>44</v>
      </c>
      <c r="P457" s="137">
        <f>O457*H457</f>
        <v>0</v>
      </c>
      <c r="Q457" s="137">
        <v>0.0012</v>
      </c>
      <c r="R457" s="137">
        <f>Q457*H457</f>
        <v>0.0084</v>
      </c>
      <c r="S457" s="137">
        <v>0</v>
      </c>
      <c r="T457" s="138">
        <f>S457*H457</f>
        <v>0</v>
      </c>
      <c r="AR457" s="139" t="s">
        <v>168</v>
      </c>
      <c r="AT457" s="139" t="s">
        <v>517</v>
      </c>
      <c r="AU457" s="139" t="s">
        <v>89</v>
      </c>
      <c r="AY457" s="13" t="s">
        <v>149</v>
      </c>
      <c r="BE457" s="140">
        <f>IF(N457="základní",J457,0)</f>
        <v>0</v>
      </c>
      <c r="BF457" s="140">
        <f>IF(N457="snížená",J457,0)</f>
        <v>0</v>
      </c>
      <c r="BG457" s="140">
        <f>IF(N457="zákl. přenesená",J457,0)</f>
        <v>0</v>
      </c>
      <c r="BH457" s="140">
        <f>IF(N457="sníž. přenesená",J457,0)</f>
        <v>0</v>
      </c>
      <c r="BI457" s="140">
        <f>IF(N457="nulová",J457,0)</f>
        <v>0</v>
      </c>
      <c r="BJ457" s="13" t="s">
        <v>87</v>
      </c>
      <c r="BK457" s="140">
        <f>ROUND(I457*H457,2)</f>
        <v>0</v>
      </c>
      <c r="BL457" s="13" t="s">
        <v>236</v>
      </c>
      <c r="BM457" s="139" t="s">
        <v>947</v>
      </c>
    </row>
    <row r="458" spans="2:47" s="1" customFormat="1" ht="11.25">
      <c r="B458" s="28"/>
      <c r="D458" s="141" t="s">
        <v>157</v>
      </c>
      <c r="F458" s="142" t="s">
        <v>946</v>
      </c>
      <c r="I458" s="143"/>
      <c r="L458" s="28"/>
      <c r="M458" s="144"/>
      <c r="T458" s="52"/>
      <c r="AT458" s="13" t="s">
        <v>157</v>
      </c>
      <c r="AU458" s="13" t="s">
        <v>89</v>
      </c>
    </row>
    <row r="459" spans="2:47" s="1" customFormat="1" ht="87.75">
      <c r="B459" s="28"/>
      <c r="D459" s="141" t="s">
        <v>198</v>
      </c>
      <c r="F459" s="147" t="s">
        <v>943</v>
      </c>
      <c r="I459" s="143"/>
      <c r="L459" s="28"/>
      <c r="M459" s="144"/>
      <c r="T459" s="52"/>
      <c r="AT459" s="13" t="s">
        <v>198</v>
      </c>
      <c r="AU459" s="13" t="s">
        <v>89</v>
      </c>
    </row>
    <row r="460" spans="2:65" s="1" customFormat="1" ht="33" customHeight="1">
      <c r="B460" s="28"/>
      <c r="C460" s="128" t="s">
        <v>948</v>
      </c>
      <c r="D460" s="128" t="s">
        <v>151</v>
      </c>
      <c r="E460" s="129" t="s">
        <v>949</v>
      </c>
      <c r="F460" s="130" t="s">
        <v>950</v>
      </c>
      <c r="G460" s="131" t="s">
        <v>164</v>
      </c>
      <c r="H460" s="132">
        <v>552.8</v>
      </c>
      <c r="I460" s="133"/>
      <c r="J460" s="134">
        <f>ROUND(I460*H460,2)</f>
        <v>0</v>
      </c>
      <c r="K460" s="130" t="s">
        <v>165</v>
      </c>
      <c r="L460" s="28"/>
      <c r="M460" s="135" t="s">
        <v>1</v>
      </c>
      <c r="N460" s="136" t="s">
        <v>44</v>
      </c>
      <c r="P460" s="137">
        <f>O460*H460</f>
        <v>0</v>
      </c>
      <c r="Q460" s="137">
        <v>0</v>
      </c>
      <c r="R460" s="137">
        <f>Q460*H460</f>
        <v>0</v>
      </c>
      <c r="S460" s="137">
        <v>0</v>
      </c>
      <c r="T460" s="138">
        <f>S460*H460</f>
        <v>0</v>
      </c>
      <c r="AR460" s="139" t="s">
        <v>236</v>
      </c>
      <c r="AT460" s="139" t="s">
        <v>151</v>
      </c>
      <c r="AU460" s="139" t="s">
        <v>89</v>
      </c>
      <c r="AY460" s="13" t="s">
        <v>149</v>
      </c>
      <c r="BE460" s="140">
        <f>IF(N460="základní",J460,0)</f>
        <v>0</v>
      </c>
      <c r="BF460" s="140">
        <f>IF(N460="snížená",J460,0)</f>
        <v>0</v>
      </c>
      <c r="BG460" s="140">
        <f>IF(N460="zákl. přenesená",J460,0)</f>
        <v>0</v>
      </c>
      <c r="BH460" s="140">
        <f>IF(N460="sníž. přenesená",J460,0)</f>
        <v>0</v>
      </c>
      <c r="BI460" s="140">
        <f>IF(N460="nulová",J460,0)</f>
        <v>0</v>
      </c>
      <c r="BJ460" s="13" t="s">
        <v>87</v>
      </c>
      <c r="BK460" s="140">
        <f>ROUND(I460*H460,2)</f>
        <v>0</v>
      </c>
      <c r="BL460" s="13" t="s">
        <v>236</v>
      </c>
      <c r="BM460" s="139" t="s">
        <v>951</v>
      </c>
    </row>
    <row r="461" spans="2:47" s="1" customFormat="1" ht="19.5">
      <c r="B461" s="28"/>
      <c r="D461" s="141" t="s">
        <v>157</v>
      </c>
      <c r="F461" s="142" t="s">
        <v>952</v>
      </c>
      <c r="I461" s="143"/>
      <c r="L461" s="28"/>
      <c r="M461" s="144"/>
      <c r="T461" s="52"/>
      <c r="AT461" s="13" t="s">
        <v>157</v>
      </c>
      <c r="AU461" s="13" t="s">
        <v>89</v>
      </c>
    </row>
    <row r="462" spans="2:65" s="1" customFormat="1" ht="16.5" customHeight="1">
      <c r="B462" s="28"/>
      <c r="C462" s="153" t="s">
        <v>953</v>
      </c>
      <c r="D462" s="153" t="s">
        <v>517</v>
      </c>
      <c r="E462" s="154" t="s">
        <v>954</v>
      </c>
      <c r="F462" s="155" t="s">
        <v>955</v>
      </c>
      <c r="G462" s="156" t="s">
        <v>164</v>
      </c>
      <c r="H462" s="157">
        <v>608.08</v>
      </c>
      <c r="I462" s="158"/>
      <c r="J462" s="159">
        <f>ROUND(I462*H462,2)</f>
        <v>0</v>
      </c>
      <c r="K462" s="155" t="s">
        <v>1</v>
      </c>
      <c r="L462" s="160"/>
      <c r="M462" s="161" t="s">
        <v>1</v>
      </c>
      <c r="N462" s="162" t="s">
        <v>44</v>
      </c>
      <c r="P462" s="137">
        <f>O462*H462</f>
        <v>0</v>
      </c>
      <c r="Q462" s="137">
        <v>0.0028</v>
      </c>
      <c r="R462" s="137">
        <f>Q462*H462</f>
        <v>1.7026240000000001</v>
      </c>
      <c r="S462" s="137">
        <v>0</v>
      </c>
      <c r="T462" s="138">
        <f>S462*H462</f>
        <v>0</v>
      </c>
      <c r="AR462" s="139" t="s">
        <v>168</v>
      </c>
      <c r="AT462" s="139" t="s">
        <v>517</v>
      </c>
      <c r="AU462" s="139" t="s">
        <v>89</v>
      </c>
      <c r="AY462" s="13" t="s">
        <v>149</v>
      </c>
      <c r="BE462" s="140">
        <f>IF(N462="základní",J462,0)</f>
        <v>0</v>
      </c>
      <c r="BF462" s="140">
        <f>IF(N462="snížená",J462,0)</f>
        <v>0</v>
      </c>
      <c r="BG462" s="140">
        <f>IF(N462="zákl. přenesená",J462,0)</f>
        <v>0</v>
      </c>
      <c r="BH462" s="140">
        <f>IF(N462="sníž. přenesená",J462,0)</f>
        <v>0</v>
      </c>
      <c r="BI462" s="140">
        <f>IF(N462="nulová",J462,0)</f>
        <v>0</v>
      </c>
      <c r="BJ462" s="13" t="s">
        <v>87</v>
      </c>
      <c r="BK462" s="140">
        <f>ROUND(I462*H462,2)</f>
        <v>0</v>
      </c>
      <c r="BL462" s="13" t="s">
        <v>236</v>
      </c>
      <c r="BM462" s="139" t="s">
        <v>956</v>
      </c>
    </row>
    <row r="463" spans="2:47" s="1" customFormat="1" ht="11.25">
      <c r="B463" s="28"/>
      <c r="D463" s="141" t="s">
        <v>157</v>
      </c>
      <c r="F463" s="142" t="s">
        <v>957</v>
      </c>
      <c r="I463" s="143"/>
      <c r="L463" s="28"/>
      <c r="M463" s="144"/>
      <c r="T463" s="52"/>
      <c r="AT463" s="13" t="s">
        <v>157</v>
      </c>
      <c r="AU463" s="13" t="s">
        <v>89</v>
      </c>
    </row>
    <row r="464" spans="2:65" s="1" customFormat="1" ht="24.2" customHeight="1">
      <c r="B464" s="28"/>
      <c r="C464" s="128" t="s">
        <v>958</v>
      </c>
      <c r="D464" s="128" t="s">
        <v>151</v>
      </c>
      <c r="E464" s="129" t="s">
        <v>959</v>
      </c>
      <c r="F464" s="130" t="s">
        <v>960</v>
      </c>
      <c r="G464" s="131" t="s">
        <v>224</v>
      </c>
      <c r="H464" s="132">
        <v>1.713</v>
      </c>
      <c r="I464" s="133"/>
      <c r="J464" s="134">
        <f>ROUND(I464*H464,2)</f>
        <v>0</v>
      </c>
      <c r="K464" s="130" t="s">
        <v>165</v>
      </c>
      <c r="L464" s="28"/>
      <c r="M464" s="135" t="s">
        <v>1</v>
      </c>
      <c r="N464" s="136" t="s">
        <v>44</v>
      </c>
      <c r="P464" s="137">
        <f>O464*H464</f>
        <v>0</v>
      </c>
      <c r="Q464" s="137">
        <v>0</v>
      </c>
      <c r="R464" s="137">
        <f>Q464*H464</f>
        <v>0</v>
      </c>
      <c r="S464" s="137">
        <v>0</v>
      </c>
      <c r="T464" s="138">
        <f>S464*H464</f>
        <v>0</v>
      </c>
      <c r="AR464" s="139" t="s">
        <v>236</v>
      </c>
      <c r="AT464" s="139" t="s">
        <v>151</v>
      </c>
      <c r="AU464" s="139" t="s">
        <v>89</v>
      </c>
      <c r="AY464" s="13" t="s">
        <v>149</v>
      </c>
      <c r="BE464" s="140">
        <f>IF(N464="základní",J464,0)</f>
        <v>0</v>
      </c>
      <c r="BF464" s="140">
        <f>IF(N464="snížená",J464,0)</f>
        <v>0</v>
      </c>
      <c r="BG464" s="140">
        <f>IF(N464="zákl. přenesená",J464,0)</f>
        <v>0</v>
      </c>
      <c r="BH464" s="140">
        <f>IF(N464="sníž. přenesená",J464,0)</f>
        <v>0</v>
      </c>
      <c r="BI464" s="140">
        <f>IF(N464="nulová",J464,0)</f>
        <v>0</v>
      </c>
      <c r="BJ464" s="13" t="s">
        <v>87</v>
      </c>
      <c r="BK464" s="140">
        <f>ROUND(I464*H464,2)</f>
        <v>0</v>
      </c>
      <c r="BL464" s="13" t="s">
        <v>236</v>
      </c>
      <c r="BM464" s="139" t="s">
        <v>961</v>
      </c>
    </row>
    <row r="465" spans="2:47" s="1" customFormat="1" ht="29.25">
      <c r="B465" s="28"/>
      <c r="D465" s="141" t="s">
        <v>157</v>
      </c>
      <c r="F465" s="142" t="s">
        <v>962</v>
      </c>
      <c r="I465" s="143"/>
      <c r="L465" s="28"/>
      <c r="M465" s="144"/>
      <c r="T465" s="52"/>
      <c r="AT465" s="13" t="s">
        <v>157</v>
      </c>
      <c r="AU465" s="13" t="s">
        <v>89</v>
      </c>
    </row>
    <row r="466" spans="2:63" s="11" customFormat="1" ht="22.9" customHeight="1">
      <c r="B466" s="116"/>
      <c r="D466" s="117" t="s">
        <v>78</v>
      </c>
      <c r="E466" s="126" t="s">
        <v>963</v>
      </c>
      <c r="F466" s="126" t="s">
        <v>964</v>
      </c>
      <c r="I466" s="119"/>
      <c r="J466" s="127">
        <f>BK466</f>
        <v>0</v>
      </c>
      <c r="L466" s="116"/>
      <c r="M466" s="121"/>
      <c r="P466" s="122">
        <f>SUM(P467:P514)</f>
        <v>0</v>
      </c>
      <c r="R466" s="122">
        <f>SUM(R467:R514)</f>
        <v>2.6013705</v>
      </c>
      <c r="T466" s="123">
        <f>SUM(T467:T514)</f>
        <v>0</v>
      </c>
      <c r="AR466" s="117" t="s">
        <v>89</v>
      </c>
      <c r="AT466" s="124" t="s">
        <v>78</v>
      </c>
      <c r="AU466" s="124" t="s">
        <v>87</v>
      </c>
      <c r="AY466" s="117" t="s">
        <v>149</v>
      </c>
      <c r="BK466" s="125">
        <f>SUM(BK467:BK514)</f>
        <v>0</v>
      </c>
    </row>
    <row r="467" spans="2:65" s="1" customFormat="1" ht="24.2" customHeight="1">
      <c r="B467" s="28"/>
      <c r="C467" s="128" t="s">
        <v>965</v>
      </c>
      <c r="D467" s="128" t="s">
        <v>151</v>
      </c>
      <c r="E467" s="129" t="s">
        <v>966</v>
      </c>
      <c r="F467" s="130" t="s">
        <v>967</v>
      </c>
      <c r="G467" s="131" t="s">
        <v>164</v>
      </c>
      <c r="H467" s="132">
        <v>77.95</v>
      </c>
      <c r="I467" s="133"/>
      <c r="J467" s="134">
        <f>ROUND(I467*H467,2)</f>
        <v>0</v>
      </c>
      <c r="K467" s="130" t="s">
        <v>165</v>
      </c>
      <c r="L467" s="28"/>
      <c r="M467" s="135" t="s">
        <v>1</v>
      </c>
      <c r="N467" s="136" t="s">
        <v>44</v>
      </c>
      <c r="P467" s="137">
        <f>O467*H467</f>
        <v>0</v>
      </c>
      <c r="Q467" s="137">
        <v>0.00026</v>
      </c>
      <c r="R467" s="137">
        <f>Q467*H467</f>
        <v>0.020267</v>
      </c>
      <c r="S467" s="137">
        <v>0</v>
      </c>
      <c r="T467" s="138">
        <f>S467*H467</f>
        <v>0</v>
      </c>
      <c r="AR467" s="139" t="s">
        <v>236</v>
      </c>
      <c r="AT467" s="139" t="s">
        <v>151</v>
      </c>
      <c r="AU467" s="139" t="s">
        <v>89</v>
      </c>
      <c r="AY467" s="13" t="s">
        <v>149</v>
      </c>
      <c r="BE467" s="140">
        <f>IF(N467="základní",J467,0)</f>
        <v>0</v>
      </c>
      <c r="BF467" s="140">
        <f>IF(N467="snížená",J467,0)</f>
        <v>0</v>
      </c>
      <c r="BG467" s="140">
        <f>IF(N467="zákl. přenesená",J467,0)</f>
        <v>0</v>
      </c>
      <c r="BH467" s="140">
        <f>IF(N467="sníž. přenesená",J467,0)</f>
        <v>0</v>
      </c>
      <c r="BI467" s="140">
        <f>IF(N467="nulová",J467,0)</f>
        <v>0</v>
      </c>
      <c r="BJ467" s="13" t="s">
        <v>87</v>
      </c>
      <c r="BK467" s="140">
        <f>ROUND(I467*H467,2)</f>
        <v>0</v>
      </c>
      <c r="BL467" s="13" t="s">
        <v>236</v>
      </c>
      <c r="BM467" s="139" t="s">
        <v>968</v>
      </c>
    </row>
    <row r="468" spans="2:47" s="1" customFormat="1" ht="19.5">
      <c r="B468" s="28"/>
      <c r="D468" s="141" t="s">
        <v>157</v>
      </c>
      <c r="F468" s="142" t="s">
        <v>969</v>
      </c>
      <c r="I468" s="143"/>
      <c r="L468" s="28"/>
      <c r="M468" s="144"/>
      <c r="T468" s="52"/>
      <c r="AT468" s="13" t="s">
        <v>157</v>
      </c>
      <c r="AU468" s="13" t="s">
        <v>89</v>
      </c>
    </row>
    <row r="469" spans="2:47" s="1" customFormat="1" ht="19.5">
      <c r="B469" s="28"/>
      <c r="D469" s="141" t="s">
        <v>198</v>
      </c>
      <c r="F469" s="147" t="s">
        <v>970</v>
      </c>
      <c r="I469" s="143"/>
      <c r="L469" s="28"/>
      <c r="M469" s="144"/>
      <c r="T469" s="52"/>
      <c r="AT469" s="13" t="s">
        <v>198</v>
      </c>
      <c r="AU469" s="13" t="s">
        <v>89</v>
      </c>
    </row>
    <row r="470" spans="2:65" s="1" customFormat="1" ht="24.2" customHeight="1">
      <c r="B470" s="28"/>
      <c r="C470" s="153" t="s">
        <v>971</v>
      </c>
      <c r="D470" s="165" t="s">
        <v>517</v>
      </c>
      <c r="E470" s="154" t="s">
        <v>972</v>
      </c>
      <c r="F470" s="155" t="s">
        <v>973</v>
      </c>
      <c r="G470" s="156" t="s">
        <v>164</v>
      </c>
      <c r="H470" s="157">
        <v>77.95</v>
      </c>
      <c r="I470" s="158"/>
      <c r="J470" s="159">
        <f>ROUND(I470*H470,2)</f>
        <v>0</v>
      </c>
      <c r="K470" s="155" t="s">
        <v>165</v>
      </c>
      <c r="L470" s="160"/>
      <c r="M470" s="161" t="s">
        <v>1</v>
      </c>
      <c r="N470" s="162" t="s">
        <v>44</v>
      </c>
      <c r="P470" s="137">
        <f>O470*H470</f>
        <v>0</v>
      </c>
      <c r="Q470" s="137">
        <v>0.02639</v>
      </c>
      <c r="R470" s="137">
        <f>Q470*H470</f>
        <v>2.0571005</v>
      </c>
      <c r="S470" s="137">
        <v>0</v>
      </c>
      <c r="T470" s="138">
        <f>S470*H470</f>
        <v>0</v>
      </c>
      <c r="AR470" s="139" t="s">
        <v>168</v>
      </c>
      <c r="AT470" s="139" t="s">
        <v>517</v>
      </c>
      <c r="AU470" s="139" t="s">
        <v>89</v>
      </c>
      <c r="AY470" s="13" t="s">
        <v>149</v>
      </c>
      <c r="BE470" s="140">
        <f>IF(N470="základní",J470,0)</f>
        <v>0</v>
      </c>
      <c r="BF470" s="140">
        <f>IF(N470="snížená",J470,0)</f>
        <v>0</v>
      </c>
      <c r="BG470" s="140">
        <f>IF(N470="zákl. přenesená",J470,0)</f>
        <v>0</v>
      </c>
      <c r="BH470" s="140">
        <f>IF(N470="sníž. přenesená",J470,0)</f>
        <v>0</v>
      </c>
      <c r="BI470" s="140">
        <f>IF(N470="nulová",J470,0)</f>
        <v>0</v>
      </c>
      <c r="BJ470" s="13" t="s">
        <v>87</v>
      </c>
      <c r="BK470" s="140">
        <f>ROUND(I470*H470,2)</f>
        <v>0</v>
      </c>
      <c r="BL470" s="13" t="s">
        <v>236</v>
      </c>
      <c r="BM470" s="139" t="s">
        <v>974</v>
      </c>
    </row>
    <row r="471" spans="2:47" s="1" customFormat="1" ht="11.25">
      <c r="B471" s="28"/>
      <c r="D471" s="141" t="s">
        <v>157</v>
      </c>
      <c r="F471" s="142" t="s">
        <v>975</v>
      </c>
      <c r="I471" s="143"/>
      <c r="L471" s="28"/>
      <c r="M471" s="144"/>
      <c r="T471" s="52"/>
      <c r="AT471" s="13" t="s">
        <v>157</v>
      </c>
      <c r="AU471" s="13" t="s">
        <v>89</v>
      </c>
    </row>
    <row r="472" spans="2:47" s="1" customFormat="1" ht="19.5">
      <c r="B472" s="28"/>
      <c r="D472" s="141" t="s">
        <v>198</v>
      </c>
      <c r="F472" s="147" t="s">
        <v>970</v>
      </c>
      <c r="I472" s="143"/>
      <c r="L472" s="28"/>
      <c r="M472" s="144"/>
      <c r="T472" s="52"/>
      <c r="AT472" s="13" t="s">
        <v>198</v>
      </c>
      <c r="AU472" s="13" t="s">
        <v>89</v>
      </c>
    </row>
    <row r="473" spans="2:65" s="1" customFormat="1" ht="24.2" customHeight="1">
      <c r="B473" s="28"/>
      <c r="C473" s="128" t="s">
        <v>976</v>
      </c>
      <c r="D473" s="128" t="s">
        <v>151</v>
      </c>
      <c r="E473" s="129" t="s">
        <v>977</v>
      </c>
      <c r="F473" s="130" t="s">
        <v>978</v>
      </c>
      <c r="G473" s="131" t="s">
        <v>164</v>
      </c>
      <c r="H473" s="132">
        <v>9.15</v>
      </c>
      <c r="I473" s="133"/>
      <c r="J473" s="134">
        <f>ROUND(I473*H473,2)</f>
        <v>0</v>
      </c>
      <c r="K473" s="130" t="s">
        <v>165</v>
      </c>
      <c r="L473" s="28"/>
      <c r="M473" s="135" t="s">
        <v>1</v>
      </c>
      <c r="N473" s="136" t="s">
        <v>44</v>
      </c>
      <c r="P473" s="137">
        <f>O473*H473</f>
        <v>0</v>
      </c>
      <c r="Q473" s="137">
        <v>0.00026</v>
      </c>
      <c r="R473" s="137">
        <f>Q473*H473</f>
        <v>0.002379</v>
      </c>
      <c r="S473" s="137">
        <v>0</v>
      </c>
      <c r="T473" s="138">
        <f>S473*H473</f>
        <v>0</v>
      </c>
      <c r="AR473" s="139" t="s">
        <v>236</v>
      </c>
      <c r="AT473" s="139" t="s">
        <v>151</v>
      </c>
      <c r="AU473" s="139" t="s">
        <v>89</v>
      </c>
      <c r="AY473" s="13" t="s">
        <v>149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3" t="s">
        <v>87</v>
      </c>
      <c r="BK473" s="140">
        <f>ROUND(I473*H473,2)</f>
        <v>0</v>
      </c>
      <c r="BL473" s="13" t="s">
        <v>236</v>
      </c>
      <c r="BM473" s="139" t="s">
        <v>979</v>
      </c>
    </row>
    <row r="474" spans="2:47" s="1" customFormat="1" ht="19.5">
      <c r="B474" s="28"/>
      <c r="D474" s="141" t="s">
        <v>157</v>
      </c>
      <c r="F474" s="142" t="s">
        <v>980</v>
      </c>
      <c r="I474" s="143"/>
      <c r="L474" s="28"/>
      <c r="M474" s="144"/>
      <c r="T474" s="52"/>
      <c r="AT474" s="13" t="s">
        <v>157</v>
      </c>
      <c r="AU474" s="13" t="s">
        <v>89</v>
      </c>
    </row>
    <row r="475" spans="2:47" s="1" customFormat="1" ht="19.5">
      <c r="B475" s="28"/>
      <c r="D475" s="141" t="s">
        <v>198</v>
      </c>
      <c r="F475" s="147" t="s">
        <v>981</v>
      </c>
      <c r="I475" s="143"/>
      <c r="L475" s="28"/>
      <c r="M475" s="144"/>
      <c r="T475" s="52"/>
      <c r="AT475" s="13" t="s">
        <v>198</v>
      </c>
      <c r="AU475" s="13" t="s">
        <v>89</v>
      </c>
    </row>
    <row r="476" spans="2:65" s="1" customFormat="1" ht="24.2" customHeight="1">
      <c r="B476" s="28"/>
      <c r="C476" s="153" t="s">
        <v>982</v>
      </c>
      <c r="D476" s="165" t="s">
        <v>517</v>
      </c>
      <c r="E476" s="154" t="s">
        <v>983</v>
      </c>
      <c r="F476" s="155" t="s">
        <v>984</v>
      </c>
      <c r="G476" s="156" t="s">
        <v>164</v>
      </c>
      <c r="H476" s="157">
        <v>9.15</v>
      </c>
      <c r="I476" s="158"/>
      <c r="J476" s="159">
        <f>ROUND(I476*H476,2)</f>
        <v>0</v>
      </c>
      <c r="K476" s="155" t="s">
        <v>165</v>
      </c>
      <c r="L476" s="160"/>
      <c r="M476" s="161" t="s">
        <v>1</v>
      </c>
      <c r="N476" s="162" t="s">
        <v>44</v>
      </c>
      <c r="P476" s="137">
        <f>O476*H476</f>
        <v>0</v>
      </c>
      <c r="Q476" s="137">
        <v>0.03056</v>
      </c>
      <c r="R476" s="137">
        <f>Q476*H476</f>
        <v>0.27962400000000004</v>
      </c>
      <c r="S476" s="137">
        <v>0</v>
      </c>
      <c r="T476" s="138">
        <f>S476*H476</f>
        <v>0</v>
      </c>
      <c r="AR476" s="139" t="s">
        <v>168</v>
      </c>
      <c r="AT476" s="139" t="s">
        <v>517</v>
      </c>
      <c r="AU476" s="139" t="s">
        <v>89</v>
      </c>
      <c r="AY476" s="13" t="s">
        <v>149</v>
      </c>
      <c r="BE476" s="140">
        <f>IF(N476="základní",J476,0)</f>
        <v>0</v>
      </c>
      <c r="BF476" s="140">
        <f>IF(N476="snížená",J476,0)</f>
        <v>0</v>
      </c>
      <c r="BG476" s="140">
        <f>IF(N476="zákl. přenesená",J476,0)</f>
        <v>0</v>
      </c>
      <c r="BH476" s="140">
        <f>IF(N476="sníž. přenesená",J476,0)</f>
        <v>0</v>
      </c>
      <c r="BI476" s="140">
        <f>IF(N476="nulová",J476,0)</f>
        <v>0</v>
      </c>
      <c r="BJ476" s="13" t="s">
        <v>87</v>
      </c>
      <c r="BK476" s="140">
        <f>ROUND(I476*H476,2)</f>
        <v>0</v>
      </c>
      <c r="BL476" s="13" t="s">
        <v>236</v>
      </c>
      <c r="BM476" s="139" t="s">
        <v>985</v>
      </c>
    </row>
    <row r="477" spans="2:47" s="1" customFormat="1" ht="11.25">
      <c r="B477" s="28"/>
      <c r="D477" s="141" t="s">
        <v>157</v>
      </c>
      <c r="F477" s="142" t="s">
        <v>986</v>
      </c>
      <c r="I477" s="143"/>
      <c r="L477" s="28"/>
      <c r="M477" s="144"/>
      <c r="T477" s="52"/>
      <c r="AT477" s="13" t="s">
        <v>157</v>
      </c>
      <c r="AU477" s="13" t="s">
        <v>89</v>
      </c>
    </row>
    <row r="478" spans="2:47" s="1" customFormat="1" ht="19.5">
      <c r="B478" s="28"/>
      <c r="D478" s="141" t="s">
        <v>198</v>
      </c>
      <c r="F478" s="147" t="s">
        <v>981</v>
      </c>
      <c r="I478" s="143"/>
      <c r="L478" s="28"/>
      <c r="M478" s="144"/>
      <c r="T478" s="52"/>
      <c r="AT478" s="13" t="s">
        <v>198</v>
      </c>
      <c r="AU478" s="13" t="s">
        <v>89</v>
      </c>
    </row>
    <row r="479" spans="2:65" s="1" customFormat="1" ht="24.2" customHeight="1">
      <c r="B479" s="28"/>
      <c r="C479" s="128" t="s">
        <v>987</v>
      </c>
      <c r="D479" s="166" t="s">
        <v>151</v>
      </c>
      <c r="E479" s="129" t="s">
        <v>988</v>
      </c>
      <c r="F479" s="130" t="s">
        <v>989</v>
      </c>
      <c r="G479" s="131" t="s">
        <v>271</v>
      </c>
      <c r="H479" s="132">
        <v>4</v>
      </c>
      <c r="I479" s="133"/>
      <c r="J479" s="134">
        <f>ROUND(I479*H479,2)</f>
        <v>0</v>
      </c>
      <c r="K479" s="130" t="s">
        <v>165</v>
      </c>
      <c r="L479" s="28"/>
      <c r="M479" s="135" t="s">
        <v>1</v>
      </c>
      <c r="N479" s="136" t="s">
        <v>44</v>
      </c>
      <c r="P479" s="137">
        <f>O479*H479</f>
        <v>0</v>
      </c>
      <c r="Q479" s="137">
        <v>0</v>
      </c>
      <c r="R479" s="137">
        <f>Q479*H479</f>
        <v>0</v>
      </c>
      <c r="S479" s="137">
        <v>0</v>
      </c>
      <c r="T479" s="138">
        <f>S479*H479</f>
        <v>0</v>
      </c>
      <c r="AR479" s="139" t="s">
        <v>236</v>
      </c>
      <c r="AT479" s="139" t="s">
        <v>151</v>
      </c>
      <c r="AU479" s="139" t="s">
        <v>89</v>
      </c>
      <c r="AY479" s="13" t="s">
        <v>149</v>
      </c>
      <c r="BE479" s="140">
        <f>IF(N479="základní",J479,0)</f>
        <v>0</v>
      </c>
      <c r="BF479" s="140">
        <f>IF(N479="snížená",J479,0)</f>
        <v>0</v>
      </c>
      <c r="BG479" s="140">
        <f>IF(N479="zákl. přenesená",J479,0)</f>
        <v>0</v>
      </c>
      <c r="BH479" s="140">
        <f>IF(N479="sníž. přenesená",J479,0)</f>
        <v>0</v>
      </c>
      <c r="BI479" s="140">
        <f>IF(N479="nulová",J479,0)</f>
        <v>0</v>
      </c>
      <c r="BJ479" s="13" t="s">
        <v>87</v>
      </c>
      <c r="BK479" s="140">
        <f>ROUND(I479*H479,2)</f>
        <v>0</v>
      </c>
      <c r="BL479" s="13" t="s">
        <v>236</v>
      </c>
      <c r="BM479" s="139" t="s">
        <v>990</v>
      </c>
    </row>
    <row r="480" spans="2:47" s="1" customFormat="1" ht="29.25">
      <c r="B480" s="28"/>
      <c r="D480" s="141" t="s">
        <v>157</v>
      </c>
      <c r="F480" s="142" t="s">
        <v>991</v>
      </c>
      <c r="I480" s="143"/>
      <c r="L480" s="28"/>
      <c r="M480" s="144"/>
      <c r="T480" s="52"/>
      <c r="AT480" s="13" t="s">
        <v>157</v>
      </c>
      <c r="AU480" s="13" t="s">
        <v>89</v>
      </c>
    </row>
    <row r="481" spans="2:47" s="1" customFormat="1" ht="107.25">
      <c r="B481" s="28"/>
      <c r="D481" s="141" t="s">
        <v>198</v>
      </c>
      <c r="F481" s="147" t="s">
        <v>992</v>
      </c>
      <c r="I481" s="143"/>
      <c r="L481" s="28"/>
      <c r="M481" s="144"/>
      <c r="T481" s="52"/>
      <c r="AT481" s="13" t="s">
        <v>198</v>
      </c>
      <c r="AU481" s="13" t="s">
        <v>89</v>
      </c>
    </row>
    <row r="482" spans="2:65" s="1" customFormat="1" ht="24.2" customHeight="1">
      <c r="B482" s="28"/>
      <c r="C482" s="153" t="s">
        <v>993</v>
      </c>
      <c r="D482" s="167" t="s">
        <v>517</v>
      </c>
      <c r="E482" s="154" t="s">
        <v>994</v>
      </c>
      <c r="F482" s="155" t="s">
        <v>995</v>
      </c>
      <c r="G482" s="156" t="s">
        <v>271</v>
      </c>
      <c r="H482" s="157">
        <v>4</v>
      </c>
      <c r="I482" s="158"/>
      <c r="J482" s="159">
        <f>ROUND(I482*H482,2)</f>
        <v>0</v>
      </c>
      <c r="K482" s="155" t="s">
        <v>1</v>
      </c>
      <c r="L482" s="160"/>
      <c r="M482" s="161" t="s">
        <v>1</v>
      </c>
      <c r="N482" s="162" t="s">
        <v>44</v>
      </c>
      <c r="P482" s="137">
        <f>O482*H482</f>
        <v>0</v>
      </c>
      <c r="Q482" s="137">
        <v>0.016</v>
      </c>
      <c r="R482" s="137">
        <f>Q482*H482</f>
        <v>0.064</v>
      </c>
      <c r="S482" s="137">
        <v>0</v>
      </c>
      <c r="T482" s="138">
        <f>S482*H482</f>
        <v>0</v>
      </c>
      <c r="AR482" s="139" t="s">
        <v>193</v>
      </c>
      <c r="AT482" s="139" t="s">
        <v>517</v>
      </c>
      <c r="AU482" s="139" t="s">
        <v>89</v>
      </c>
      <c r="AY482" s="13" t="s">
        <v>149</v>
      </c>
      <c r="BE482" s="140">
        <f>IF(N482="základní",J482,0)</f>
        <v>0</v>
      </c>
      <c r="BF482" s="140">
        <f>IF(N482="snížená",J482,0)</f>
        <v>0</v>
      </c>
      <c r="BG482" s="140">
        <f>IF(N482="zákl. přenesená",J482,0)</f>
        <v>0</v>
      </c>
      <c r="BH482" s="140">
        <f>IF(N482="sníž. přenesená",J482,0)</f>
        <v>0</v>
      </c>
      <c r="BI482" s="140">
        <f>IF(N482="nulová",J482,0)</f>
        <v>0</v>
      </c>
      <c r="BJ482" s="13" t="s">
        <v>87</v>
      </c>
      <c r="BK482" s="140">
        <f>ROUND(I482*H482,2)</f>
        <v>0</v>
      </c>
      <c r="BL482" s="13" t="s">
        <v>155</v>
      </c>
      <c r="BM482" s="139" t="s">
        <v>996</v>
      </c>
    </row>
    <row r="483" spans="2:47" s="1" customFormat="1" ht="11.25">
      <c r="B483" s="28"/>
      <c r="D483" s="141" t="s">
        <v>157</v>
      </c>
      <c r="F483" s="142" t="s">
        <v>995</v>
      </c>
      <c r="I483" s="143"/>
      <c r="L483" s="28"/>
      <c r="M483" s="144"/>
      <c r="T483" s="52"/>
      <c r="AT483" s="13" t="s">
        <v>157</v>
      </c>
      <c r="AU483" s="13" t="s">
        <v>89</v>
      </c>
    </row>
    <row r="484" spans="2:47" s="1" customFormat="1" ht="107.25">
      <c r="B484" s="28"/>
      <c r="D484" s="141" t="s">
        <v>198</v>
      </c>
      <c r="F484" s="147" t="s">
        <v>992</v>
      </c>
      <c r="I484" s="143"/>
      <c r="L484" s="28"/>
      <c r="M484" s="144"/>
      <c r="T484" s="52"/>
      <c r="AT484" s="13" t="s">
        <v>198</v>
      </c>
      <c r="AU484" s="13" t="s">
        <v>89</v>
      </c>
    </row>
    <row r="485" spans="2:65" s="1" customFormat="1" ht="24.2" customHeight="1">
      <c r="B485" s="28"/>
      <c r="C485" s="128" t="s">
        <v>997</v>
      </c>
      <c r="D485" s="166" t="s">
        <v>151</v>
      </c>
      <c r="E485" s="129" t="s">
        <v>988</v>
      </c>
      <c r="F485" s="130" t="s">
        <v>989</v>
      </c>
      <c r="G485" s="131" t="s">
        <v>271</v>
      </c>
      <c r="H485" s="132">
        <v>4</v>
      </c>
      <c r="I485" s="133"/>
      <c r="J485" s="134">
        <f>ROUND(I485*H485,2)</f>
        <v>0</v>
      </c>
      <c r="K485" s="130" t="s">
        <v>165</v>
      </c>
      <c r="L485" s="28"/>
      <c r="M485" s="135" t="s">
        <v>1</v>
      </c>
      <c r="N485" s="136" t="s">
        <v>44</v>
      </c>
      <c r="P485" s="137">
        <f>O485*H485</f>
        <v>0</v>
      </c>
      <c r="Q485" s="137">
        <v>0</v>
      </c>
      <c r="R485" s="137">
        <f>Q485*H485</f>
        <v>0</v>
      </c>
      <c r="S485" s="137">
        <v>0</v>
      </c>
      <c r="T485" s="138">
        <f>S485*H485</f>
        <v>0</v>
      </c>
      <c r="AR485" s="139" t="s">
        <v>236</v>
      </c>
      <c r="AT485" s="139" t="s">
        <v>151</v>
      </c>
      <c r="AU485" s="139" t="s">
        <v>89</v>
      </c>
      <c r="AY485" s="13" t="s">
        <v>149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3" t="s">
        <v>87</v>
      </c>
      <c r="BK485" s="140">
        <f>ROUND(I485*H485,2)</f>
        <v>0</v>
      </c>
      <c r="BL485" s="13" t="s">
        <v>236</v>
      </c>
      <c r="BM485" s="139" t="s">
        <v>998</v>
      </c>
    </row>
    <row r="486" spans="2:47" s="1" customFormat="1" ht="29.25">
      <c r="B486" s="28"/>
      <c r="D486" s="141" t="s">
        <v>157</v>
      </c>
      <c r="F486" s="142" t="s">
        <v>991</v>
      </c>
      <c r="I486" s="143"/>
      <c r="L486" s="28"/>
      <c r="M486" s="144"/>
      <c r="T486" s="52"/>
      <c r="AT486" s="13" t="s">
        <v>157</v>
      </c>
      <c r="AU486" s="13" t="s">
        <v>89</v>
      </c>
    </row>
    <row r="487" spans="2:47" s="1" customFormat="1" ht="97.5">
      <c r="B487" s="28"/>
      <c r="D487" s="141" t="s">
        <v>198</v>
      </c>
      <c r="F487" s="147" t="s">
        <v>999</v>
      </c>
      <c r="I487" s="143"/>
      <c r="L487" s="28"/>
      <c r="M487" s="144"/>
      <c r="T487" s="52"/>
      <c r="AT487" s="13" t="s">
        <v>198</v>
      </c>
      <c r="AU487" s="13" t="s">
        <v>89</v>
      </c>
    </row>
    <row r="488" spans="2:65" s="1" customFormat="1" ht="24.2" customHeight="1">
      <c r="B488" s="28"/>
      <c r="C488" s="153" t="s">
        <v>1000</v>
      </c>
      <c r="D488" s="167" t="s">
        <v>517</v>
      </c>
      <c r="E488" s="154" t="s">
        <v>1001</v>
      </c>
      <c r="F488" s="155" t="s">
        <v>1002</v>
      </c>
      <c r="G488" s="156" t="s">
        <v>271</v>
      </c>
      <c r="H488" s="157">
        <v>4</v>
      </c>
      <c r="I488" s="158"/>
      <c r="J488" s="159">
        <f>ROUND(I488*H488,2)</f>
        <v>0</v>
      </c>
      <c r="K488" s="155" t="s">
        <v>1</v>
      </c>
      <c r="L488" s="160"/>
      <c r="M488" s="161" t="s">
        <v>1</v>
      </c>
      <c r="N488" s="162" t="s">
        <v>44</v>
      </c>
      <c r="P488" s="137">
        <f>O488*H488</f>
        <v>0</v>
      </c>
      <c r="Q488" s="137">
        <v>0.0145</v>
      </c>
      <c r="R488" s="137">
        <f>Q488*H488</f>
        <v>0.058</v>
      </c>
      <c r="S488" s="137">
        <v>0</v>
      </c>
      <c r="T488" s="138">
        <f>S488*H488</f>
        <v>0</v>
      </c>
      <c r="AR488" s="139" t="s">
        <v>193</v>
      </c>
      <c r="AT488" s="139" t="s">
        <v>517</v>
      </c>
      <c r="AU488" s="139" t="s">
        <v>89</v>
      </c>
      <c r="AY488" s="13" t="s">
        <v>149</v>
      </c>
      <c r="BE488" s="140">
        <f>IF(N488="základní",J488,0)</f>
        <v>0</v>
      </c>
      <c r="BF488" s="140">
        <f>IF(N488="snížená",J488,0)</f>
        <v>0</v>
      </c>
      <c r="BG488" s="140">
        <f>IF(N488="zákl. přenesená",J488,0)</f>
        <v>0</v>
      </c>
      <c r="BH488" s="140">
        <f>IF(N488="sníž. přenesená",J488,0)</f>
        <v>0</v>
      </c>
      <c r="BI488" s="140">
        <f>IF(N488="nulová",J488,0)</f>
        <v>0</v>
      </c>
      <c r="BJ488" s="13" t="s">
        <v>87</v>
      </c>
      <c r="BK488" s="140">
        <f>ROUND(I488*H488,2)</f>
        <v>0</v>
      </c>
      <c r="BL488" s="13" t="s">
        <v>155</v>
      </c>
      <c r="BM488" s="139" t="s">
        <v>1003</v>
      </c>
    </row>
    <row r="489" spans="2:47" s="1" customFormat="1" ht="11.25">
      <c r="B489" s="28"/>
      <c r="D489" s="141" t="s">
        <v>157</v>
      </c>
      <c r="F489" s="142" t="s">
        <v>1002</v>
      </c>
      <c r="I489" s="143"/>
      <c r="L489" s="28"/>
      <c r="M489" s="144"/>
      <c r="T489" s="52"/>
      <c r="AT489" s="13" t="s">
        <v>157</v>
      </c>
      <c r="AU489" s="13" t="s">
        <v>89</v>
      </c>
    </row>
    <row r="490" spans="2:47" s="1" customFormat="1" ht="87.75">
      <c r="B490" s="28"/>
      <c r="D490" s="141" t="s">
        <v>198</v>
      </c>
      <c r="F490" s="147" t="s">
        <v>1004</v>
      </c>
      <c r="I490" s="143"/>
      <c r="L490" s="28"/>
      <c r="M490" s="144"/>
      <c r="T490" s="52"/>
      <c r="AT490" s="13" t="s">
        <v>198</v>
      </c>
      <c r="AU490" s="13" t="s">
        <v>89</v>
      </c>
    </row>
    <row r="491" spans="2:65" s="1" customFormat="1" ht="24.2" customHeight="1">
      <c r="B491" s="28"/>
      <c r="C491" s="128" t="s">
        <v>1005</v>
      </c>
      <c r="D491" s="166" t="s">
        <v>151</v>
      </c>
      <c r="E491" s="129" t="s">
        <v>988</v>
      </c>
      <c r="F491" s="130" t="s">
        <v>989</v>
      </c>
      <c r="G491" s="131" t="s">
        <v>271</v>
      </c>
      <c r="H491" s="132">
        <v>1</v>
      </c>
      <c r="I491" s="133"/>
      <c r="J491" s="134">
        <f>ROUND(I491*H491,2)</f>
        <v>0</v>
      </c>
      <c r="K491" s="130" t="s">
        <v>165</v>
      </c>
      <c r="L491" s="28"/>
      <c r="M491" s="135" t="s">
        <v>1</v>
      </c>
      <c r="N491" s="136" t="s">
        <v>44</v>
      </c>
      <c r="P491" s="137">
        <f>O491*H491</f>
        <v>0</v>
      </c>
      <c r="Q491" s="137">
        <v>0</v>
      </c>
      <c r="R491" s="137">
        <f>Q491*H491</f>
        <v>0</v>
      </c>
      <c r="S491" s="137">
        <v>0</v>
      </c>
      <c r="T491" s="138">
        <f>S491*H491</f>
        <v>0</v>
      </c>
      <c r="AR491" s="139" t="s">
        <v>236</v>
      </c>
      <c r="AT491" s="139" t="s">
        <v>151</v>
      </c>
      <c r="AU491" s="139" t="s">
        <v>89</v>
      </c>
      <c r="AY491" s="13" t="s">
        <v>149</v>
      </c>
      <c r="BE491" s="140">
        <f>IF(N491="základní",J491,0)</f>
        <v>0</v>
      </c>
      <c r="BF491" s="140">
        <f>IF(N491="snížená",J491,0)</f>
        <v>0</v>
      </c>
      <c r="BG491" s="140">
        <f>IF(N491="zákl. přenesená",J491,0)</f>
        <v>0</v>
      </c>
      <c r="BH491" s="140">
        <f>IF(N491="sníž. přenesená",J491,0)</f>
        <v>0</v>
      </c>
      <c r="BI491" s="140">
        <f>IF(N491="nulová",J491,0)</f>
        <v>0</v>
      </c>
      <c r="BJ491" s="13" t="s">
        <v>87</v>
      </c>
      <c r="BK491" s="140">
        <f>ROUND(I491*H491,2)</f>
        <v>0</v>
      </c>
      <c r="BL491" s="13" t="s">
        <v>236</v>
      </c>
      <c r="BM491" s="139" t="s">
        <v>1006</v>
      </c>
    </row>
    <row r="492" spans="2:47" s="1" customFormat="1" ht="29.25">
      <c r="B492" s="28"/>
      <c r="D492" s="141" t="s">
        <v>157</v>
      </c>
      <c r="F492" s="142" t="s">
        <v>991</v>
      </c>
      <c r="I492" s="143"/>
      <c r="L492" s="28"/>
      <c r="M492" s="144"/>
      <c r="T492" s="52"/>
      <c r="AT492" s="13" t="s">
        <v>157</v>
      </c>
      <c r="AU492" s="13" t="s">
        <v>89</v>
      </c>
    </row>
    <row r="493" spans="2:47" s="1" customFormat="1" ht="87.75">
      <c r="B493" s="28"/>
      <c r="D493" s="141" t="s">
        <v>198</v>
      </c>
      <c r="F493" s="147" t="s">
        <v>1007</v>
      </c>
      <c r="I493" s="143"/>
      <c r="L493" s="28"/>
      <c r="M493" s="144"/>
      <c r="T493" s="52"/>
      <c r="AT493" s="13" t="s">
        <v>198</v>
      </c>
      <c r="AU493" s="13" t="s">
        <v>89</v>
      </c>
    </row>
    <row r="494" spans="2:65" s="1" customFormat="1" ht="24.2" customHeight="1">
      <c r="B494" s="28"/>
      <c r="C494" s="153" t="s">
        <v>1008</v>
      </c>
      <c r="D494" s="167" t="s">
        <v>517</v>
      </c>
      <c r="E494" s="154" t="s">
        <v>994</v>
      </c>
      <c r="F494" s="155" t="s">
        <v>995</v>
      </c>
      <c r="G494" s="156" t="s">
        <v>271</v>
      </c>
      <c r="H494" s="157">
        <v>1</v>
      </c>
      <c r="I494" s="158"/>
      <c r="J494" s="159">
        <f>ROUND(I494*H494,2)</f>
        <v>0</v>
      </c>
      <c r="K494" s="155" t="s">
        <v>1</v>
      </c>
      <c r="L494" s="160"/>
      <c r="M494" s="161" t="s">
        <v>1</v>
      </c>
      <c r="N494" s="162" t="s">
        <v>44</v>
      </c>
      <c r="P494" s="137">
        <f>O494*H494</f>
        <v>0</v>
      </c>
      <c r="Q494" s="137">
        <v>0.016</v>
      </c>
      <c r="R494" s="137">
        <f>Q494*H494</f>
        <v>0.016</v>
      </c>
      <c r="S494" s="137">
        <v>0</v>
      </c>
      <c r="T494" s="138">
        <f>S494*H494</f>
        <v>0</v>
      </c>
      <c r="AR494" s="139" t="s">
        <v>193</v>
      </c>
      <c r="AT494" s="139" t="s">
        <v>517</v>
      </c>
      <c r="AU494" s="139" t="s">
        <v>89</v>
      </c>
      <c r="AY494" s="13" t="s">
        <v>149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3" t="s">
        <v>87</v>
      </c>
      <c r="BK494" s="140">
        <f>ROUND(I494*H494,2)</f>
        <v>0</v>
      </c>
      <c r="BL494" s="13" t="s">
        <v>155</v>
      </c>
      <c r="BM494" s="139" t="s">
        <v>1009</v>
      </c>
    </row>
    <row r="495" spans="2:47" s="1" customFormat="1" ht="11.25">
      <c r="B495" s="28"/>
      <c r="D495" s="141" t="s">
        <v>157</v>
      </c>
      <c r="F495" s="142" t="s">
        <v>995</v>
      </c>
      <c r="I495" s="143"/>
      <c r="L495" s="28"/>
      <c r="M495" s="144"/>
      <c r="T495" s="52"/>
      <c r="AT495" s="13" t="s">
        <v>157</v>
      </c>
      <c r="AU495" s="13" t="s">
        <v>89</v>
      </c>
    </row>
    <row r="496" spans="2:47" s="1" customFormat="1" ht="78">
      <c r="B496" s="28"/>
      <c r="D496" s="141" t="s">
        <v>198</v>
      </c>
      <c r="F496" s="147" t="s">
        <v>1010</v>
      </c>
      <c r="I496" s="143"/>
      <c r="L496" s="28"/>
      <c r="M496" s="144"/>
      <c r="T496" s="52"/>
      <c r="AT496" s="13" t="s">
        <v>198</v>
      </c>
      <c r="AU496" s="13" t="s">
        <v>89</v>
      </c>
    </row>
    <row r="497" spans="2:65" s="1" customFormat="1" ht="24.2" customHeight="1">
      <c r="B497" s="28"/>
      <c r="C497" s="128" t="s">
        <v>1011</v>
      </c>
      <c r="D497" s="166" t="s">
        <v>151</v>
      </c>
      <c r="E497" s="129" t="s">
        <v>1012</v>
      </c>
      <c r="F497" s="130" t="s">
        <v>1013</v>
      </c>
      <c r="G497" s="131" t="s">
        <v>271</v>
      </c>
      <c r="H497" s="132">
        <v>2</v>
      </c>
      <c r="I497" s="133"/>
      <c r="J497" s="134">
        <f>ROUND(I497*H497,2)</f>
        <v>0</v>
      </c>
      <c r="K497" s="130" t="s">
        <v>165</v>
      </c>
      <c r="L497" s="28"/>
      <c r="M497" s="135" t="s">
        <v>1</v>
      </c>
      <c r="N497" s="136" t="s">
        <v>44</v>
      </c>
      <c r="P497" s="137">
        <f>O497*H497</f>
        <v>0</v>
      </c>
      <c r="Q497" s="137">
        <v>0</v>
      </c>
      <c r="R497" s="137">
        <f>Q497*H497</f>
        <v>0</v>
      </c>
      <c r="S497" s="137">
        <v>0</v>
      </c>
      <c r="T497" s="138">
        <f>S497*H497</f>
        <v>0</v>
      </c>
      <c r="AR497" s="139" t="s">
        <v>236</v>
      </c>
      <c r="AT497" s="139" t="s">
        <v>151</v>
      </c>
      <c r="AU497" s="139" t="s">
        <v>89</v>
      </c>
      <c r="AY497" s="13" t="s">
        <v>149</v>
      </c>
      <c r="BE497" s="140">
        <f>IF(N497="základní",J497,0)</f>
        <v>0</v>
      </c>
      <c r="BF497" s="140">
        <f>IF(N497="snížená",J497,0)</f>
        <v>0</v>
      </c>
      <c r="BG497" s="140">
        <f>IF(N497="zákl. přenesená",J497,0)</f>
        <v>0</v>
      </c>
      <c r="BH497" s="140">
        <f>IF(N497="sníž. přenesená",J497,0)</f>
        <v>0</v>
      </c>
      <c r="BI497" s="140">
        <f>IF(N497="nulová",J497,0)</f>
        <v>0</v>
      </c>
      <c r="BJ497" s="13" t="s">
        <v>87</v>
      </c>
      <c r="BK497" s="140">
        <f>ROUND(I497*H497,2)</f>
        <v>0</v>
      </c>
      <c r="BL497" s="13" t="s">
        <v>236</v>
      </c>
      <c r="BM497" s="139" t="s">
        <v>1014</v>
      </c>
    </row>
    <row r="498" spans="2:47" s="1" customFormat="1" ht="29.25">
      <c r="B498" s="28"/>
      <c r="D498" s="141" t="s">
        <v>157</v>
      </c>
      <c r="F498" s="142" t="s">
        <v>1015</v>
      </c>
      <c r="I498" s="143"/>
      <c r="L498" s="28"/>
      <c r="M498" s="144"/>
      <c r="T498" s="52"/>
      <c r="AT498" s="13" t="s">
        <v>157</v>
      </c>
      <c r="AU498" s="13" t="s">
        <v>89</v>
      </c>
    </row>
    <row r="499" spans="2:47" s="1" customFormat="1" ht="117">
      <c r="B499" s="28"/>
      <c r="D499" s="141" t="s">
        <v>198</v>
      </c>
      <c r="F499" s="147" t="s">
        <v>1016</v>
      </c>
      <c r="I499" s="143"/>
      <c r="L499" s="28"/>
      <c r="M499" s="144"/>
      <c r="T499" s="52"/>
      <c r="AT499" s="13" t="s">
        <v>198</v>
      </c>
      <c r="AU499" s="13" t="s">
        <v>89</v>
      </c>
    </row>
    <row r="500" spans="2:65" s="1" customFormat="1" ht="24.2" customHeight="1">
      <c r="B500" s="28"/>
      <c r="C500" s="153" t="s">
        <v>1017</v>
      </c>
      <c r="D500" s="167" t="s">
        <v>517</v>
      </c>
      <c r="E500" s="154" t="s">
        <v>1018</v>
      </c>
      <c r="F500" s="155" t="s">
        <v>1019</v>
      </c>
      <c r="G500" s="156" t="s">
        <v>271</v>
      </c>
      <c r="H500" s="157">
        <v>2</v>
      </c>
      <c r="I500" s="158"/>
      <c r="J500" s="159">
        <f>ROUND(I500*H500,2)</f>
        <v>0</v>
      </c>
      <c r="K500" s="155" t="s">
        <v>1</v>
      </c>
      <c r="L500" s="160"/>
      <c r="M500" s="161" t="s">
        <v>1</v>
      </c>
      <c r="N500" s="162" t="s">
        <v>44</v>
      </c>
      <c r="P500" s="137">
        <f>O500*H500</f>
        <v>0</v>
      </c>
      <c r="Q500" s="137">
        <v>0.022</v>
      </c>
      <c r="R500" s="137">
        <f>Q500*H500</f>
        <v>0.044</v>
      </c>
      <c r="S500" s="137">
        <v>0</v>
      </c>
      <c r="T500" s="138">
        <f>S500*H500</f>
        <v>0</v>
      </c>
      <c r="AR500" s="139" t="s">
        <v>168</v>
      </c>
      <c r="AT500" s="139" t="s">
        <v>517</v>
      </c>
      <c r="AU500" s="139" t="s">
        <v>89</v>
      </c>
      <c r="AY500" s="13" t="s">
        <v>149</v>
      </c>
      <c r="BE500" s="140">
        <f>IF(N500="základní",J500,0)</f>
        <v>0</v>
      </c>
      <c r="BF500" s="140">
        <f>IF(N500="snížená",J500,0)</f>
        <v>0</v>
      </c>
      <c r="BG500" s="140">
        <f>IF(N500="zákl. přenesená",J500,0)</f>
        <v>0</v>
      </c>
      <c r="BH500" s="140">
        <f>IF(N500="sníž. přenesená",J500,0)</f>
        <v>0</v>
      </c>
      <c r="BI500" s="140">
        <f>IF(N500="nulová",J500,0)</f>
        <v>0</v>
      </c>
      <c r="BJ500" s="13" t="s">
        <v>87</v>
      </c>
      <c r="BK500" s="140">
        <f>ROUND(I500*H500,2)</f>
        <v>0</v>
      </c>
      <c r="BL500" s="13" t="s">
        <v>236</v>
      </c>
      <c r="BM500" s="139" t="s">
        <v>1020</v>
      </c>
    </row>
    <row r="501" spans="2:47" s="1" customFormat="1" ht="19.5">
      <c r="B501" s="28"/>
      <c r="D501" s="141" t="s">
        <v>157</v>
      </c>
      <c r="F501" s="142" t="s">
        <v>1019</v>
      </c>
      <c r="I501" s="143"/>
      <c r="L501" s="28"/>
      <c r="M501" s="144"/>
      <c r="T501" s="52"/>
      <c r="AT501" s="13" t="s">
        <v>157</v>
      </c>
      <c r="AU501" s="13" t="s">
        <v>89</v>
      </c>
    </row>
    <row r="502" spans="2:47" s="1" customFormat="1" ht="117">
      <c r="B502" s="28"/>
      <c r="D502" s="141" t="s">
        <v>198</v>
      </c>
      <c r="F502" s="147" t="s">
        <v>1016</v>
      </c>
      <c r="I502" s="143"/>
      <c r="L502" s="28"/>
      <c r="M502" s="144"/>
      <c r="T502" s="52"/>
      <c r="AT502" s="13" t="s">
        <v>198</v>
      </c>
      <c r="AU502" s="13" t="s">
        <v>89</v>
      </c>
    </row>
    <row r="503" spans="2:65" s="1" customFormat="1" ht="24.2" customHeight="1">
      <c r="B503" s="28"/>
      <c r="C503" s="128" t="s">
        <v>1021</v>
      </c>
      <c r="D503" s="146" t="s">
        <v>151</v>
      </c>
      <c r="E503" s="129" t="s">
        <v>1022</v>
      </c>
      <c r="F503" s="130" t="s">
        <v>1023</v>
      </c>
      <c r="G503" s="131" t="s">
        <v>256</v>
      </c>
      <c r="H503" s="132">
        <v>14</v>
      </c>
      <c r="I503" s="133"/>
      <c r="J503" s="134">
        <f>ROUND(I503*H503,2)</f>
        <v>0</v>
      </c>
      <c r="K503" s="130" t="s">
        <v>165</v>
      </c>
      <c r="L503" s="28"/>
      <c r="M503" s="135" t="s">
        <v>1</v>
      </c>
      <c r="N503" s="136" t="s">
        <v>44</v>
      </c>
      <c r="P503" s="137">
        <f>O503*H503</f>
        <v>0</v>
      </c>
      <c r="Q503" s="137">
        <v>0</v>
      </c>
      <c r="R503" s="137">
        <f>Q503*H503</f>
        <v>0</v>
      </c>
      <c r="S503" s="137">
        <v>0</v>
      </c>
      <c r="T503" s="138">
        <f>S503*H503</f>
        <v>0</v>
      </c>
      <c r="AR503" s="139" t="s">
        <v>236</v>
      </c>
      <c r="AT503" s="139" t="s">
        <v>151</v>
      </c>
      <c r="AU503" s="139" t="s">
        <v>89</v>
      </c>
      <c r="AY503" s="13" t="s">
        <v>149</v>
      </c>
      <c r="BE503" s="140">
        <f>IF(N503="základní",J503,0)</f>
        <v>0</v>
      </c>
      <c r="BF503" s="140">
        <f>IF(N503="snížená",J503,0)</f>
        <v>0</v>
      </c>
      <c r="BG503" s="140">
        <f>IF(N503="zákl. přenesená",J503,0)</f>
        <v>0</v>
      </c>
      <c r="BH503" s="140">
        <f>IF(N503="sníž. přenesená",J503,0)</f>
        <v>0</v>
      </c>
      <c r="BI503" s="140">
        <f>IF(N503="nulová",J503,0)</f>
        <v>0</v>
      </c>
      <c r="BJ503" s="13" t="s">
        <v>87</v>
      </c>
      <c r="BK503" s="140">
        <f>ROUND(I503*H503,2)</f>
        <v>0</v>
      </c>
      <c r="BL503" s="13" t="s">
        <v>236</v>
      </c>
      <c r="BM503" s="139" t="s">
        <v>1024</v>
      </c>
    </row>
    <row r="504" spans="2:47" s="1" customFormat="1" ht="19.5">
      <c r="B504" s="28"/>
      <c r="D504" s="141" t="s">
        <v>157</v>
      </c>
      <c r="F504" s="142" t="s">
        <v>1025</v>
      </c>
      <c r="I504" s="143"/>
      <c r="L504" s="28"/>
      <c r="M504" s="144"/>
      <c r="T504" s="52"/>
      <c r="AT504" s="13" t="s">
        <v>157</v>
      </c>
      <c r="AU504" s="13" t="s">
        <v>89</v>
      </c>
    </row>
    <row r="505" spans="2:47" s="1" customFormat="1" ht="68.25">
      <c r="B505" s="28"/>
      <c r="D505" s="141" t="s">
        <v>198</v>
      </c>
      <c r="F505" s="147" t="s">
        <v>1026</v>
      </c>
      <c r="I505" s="143"/>
      <c r="L505" s="28"/>
      <c r="M505" s="144"/>
      <c r="T505" s="52"/>
      <c r="AT505" s="13" t="s">
        <v>198</v>
      </c>
      <c r="AU505" s="13" t="s">
        <v>89</v>
      </c>
    </row>
    <row r="506" spans="2:65" s="1" customFormat="1" ht="24.2" customHeight="1">
      <c r="B506" s="28"/>
      <c r="C506" s="153" t="s">
        <v>1027</v>
      </c>
      <c r="D506" s="165" t="s">
        <v>517</v>
      </c>
      <c r="E506" s="154" t="s">
        <v>1028</v>
      </c>
      <c r="F506" s="155" t="s">
        <v>1029</v>
      </c>
      <c r="G506" s="156" t="s">
        <v>256</v>
      </c>
      <c r="H506" s="157">
        <v>14</v>
      </c>
      <c r="I506" s="158"/>
      <c r="J506" s="159">
        <f>ROUND(I506*H506,2)</f>
        <v>0</v>
      </c>
      <c r="K506" s="155" t="s">
        <v>165</v>
      </c>
      <c r="L506" s="160"/>
      <c r="M506" s="161" t="s">
        <v>1</v>
      </c>
      <c r="N506" s="162" t="s">
        <v>44</v>
      </c>
      <c r="P506" s="137">
        <f>O506*H506</f>
        <v>0</v>
      </c>
      <c r="Q506" s="137">
        <v>0.003</v>
      </c>
      <c r="R506" s="137">
        <f>Q506*H506</f>
        <v>0.042</v>
      </c>
      <c r="S506" s="137">
        <v>0</v>
      </c>
      <c r="T506" s="138">
        <f>S506*H506</f>
        <v>0</v>
      </c>
      <c r="AR506" s="139" t="s">
        <v>168</v>
      </c>
      <c r="AT506" s="139" t="s">
        <v>517</v>
      </c>
      <c r="AU506" s="139" t="s">
        <v>89</v>
      </c>
      <c r="AY506" s="13" t="s">
        <v>149</v>
      </c>
      <c r="BE506" s="140">
        <f>IF(N506="základní",J506,0)</f>
        <v>0</v>
      </c>
      <c r="BF506" s="140">
        <f>IF(N506="snížená",J506,0)</f>
        <v>0</v>
      </c>
      <c r="BG506" s="140">
        <f>IF(N506="zákl. přenesená",J506,0)</f>
        <v>0</v>
      </c>
      <c r="BH506" s="140">
        <f>IF(N506="sníž. přenesená",J506,0)</f>
        <v>0</v>
      </c>
      <c r="BI506" s="140">
        <f>IF(N506="nulová",J506,0)</f>
        <v>0</v>
      </c>
      <c r="BJ506" s="13" t="s">
        <v>87</v>
      </c>
      <c r="BK506" s="140">
        <f>ROUND(I506*H506,2)</f>
        <v>0</v>
      </c>
      <c r="BL506" s="13" t="s">
        <v>236</v>
      </c>
      <c r="BM506" s="139" t="s">
        <v>1030</v>
      </c>
    </row>
    <row r="507" spans="2:47" s="1" customFormat="1" ht="11.25">
      <c r="B507" s="28"/>
      <c r="D507" s="141" t="s">
        <v>157</v>
      </c>
      <c r="F507" s="142" t="s">
        <v>1029</v>
      </c>
      <c r="I507" s="143"/>
      <c r="L507" s="28"/>
      <c r="M507" s="144"/>
      <c r="T507" s="52"/>
      <c r="AT507" s="13" t="s">
        <v>157</v>
      </c>
      <c r="AU507" s="13" t="s">
        <v>89</v>
      </c>
    </row>
    <row r="508" spans="2:65" s="1" customFormat="1" ht="24.2" customHeight="1">
      <c r="B508" s="28"/>
      <c r="C508" s="128" t="s">
        <v>1031</v>
      </c>
      <c r="D508" s="146" t="s">
        <v>151</v>
      </c>
      <c r="E508" s="129" t="s">
        <v>1022</v>
      </c>
      <c r="F508" s="130" t="s">
        <v>1023</v>
      </c>
      <c r="G508" s="131" t="s">
        <v>256</v>
      </c>
      <c r="H508" s="132">
        <v>6</v>
      </c>
      <c r="I508" s="133"/>
      <c r="J508" s="134">
        <f>ROUND(I508*H508,2)</f>
        <v>0</v>
      </c>
      <c r="K508" s="130" t="s">
        <v>165</v>
      </c>
      <c r="L508" s="28"/>
      <c r="M508" s="135" t="s">
        <v>1</v>
      </c>
      <c r="N508" s="136" t="s">
        <v>44</v>
      </c>
      <c r="P508" s="137">
        <f>O508*H508</f>
        <v>0</v>
      </c>
      <c r="Q508" s="137">
        <v>0</v>
      </c>
      <c r="R508" s="137">
        <f>Q508*H508</f>
        <v>0</v>
      </c>
      <c r="S508" s="137">
        <v>0</v>
      </c>
      <c r="T508" s="138">
        <f>S508*H508</f>
        <v>0</v>
      </c>
      <c r="AR508" s="139" t="s">
        <v>236</v>
      </c>
      <c r="AT508" s="139" t="s">
        <v>151</v>
      </c>
      <c r="AU508" s="139" t="s">
        <v>89</v>
      </c>
      <c r="AY508" s="13" t="s">
        <v>149</v>
      </c>
      <c r="BE508" s="140">
        <f>IF(N508="základní",J508,0)</f>
        <v>0</v>
      </c>
      <c r="BF508" s="140">
        <f>IF(N508="snížená",J508,0)</f>
        <v>0</v>
      </c>
      <c r="BG508" s="140">
        <f>IF(N508="zákl. přenesená",J508,0)</f>
        <v>0</v>
      </c>
      <c r="BH508" s="140">
        <f>IF(N508="sníž. přenesená",J508,0)</f>
        <v>0</v>
      </c>
      <c r="BI508" s="140">
        <f>IF(N508="nulová",J508,0)</f>
        <v>0</v>
      </c>
      <c r="BJ508" s="13" t="s">
        <v>87</v>
      </c>
      <c r="BK508" s="140">
        <f>ROUND(I508*H508,2)</f>
        <v>0</v>
      </c>
      <c r="BL508" s="13" t="s">
        <v>236</v>
      </c>
      <c r="BM508" s="139" t="s">
        <v>1032</v>
      </c>
    </row>
    <row r="509" spans="2:47" s="1" customFormat="1" ht="19.5">
      <c r="B509" s="28"/>
      <c r="D509" s="141" t="s">
        <v>157</v>
      </c>
      <c r="F509" s="142" t="s">
        <v>1025</v>
      </c>
      <c r="I509" s="143"/>
      <c r="L509" s="28"/>
      <c r="M509" s="144"/>
      <c r="T509" s="52"/>
      <c r="AT509" s="13" t="s">
        <v>157</v>
      </c>
      <c r="AU509" s="13" t="s">
        <v>89</v>
      </c>
    </row>
    <row r="510" spans="2:47" s="1" customFormat="1" ht="68.25">
      <c r="B510" s="28"/>
      <c r="D510" s="141" t="s">
        <v>198</v>
      </c>
      <c r="F510" s="147" t="s">
        <v>1033</v>
      </c>
      <c r="I510" s="143"/>
      <c r="L510" s="28"/>
      <c r="M510" s="144"/>
      <c r="T510" s="52"/>
      <c r="AT510" s="13" t="s">
        <v>198</v>
      </c>
      <c r="AU510" s="13" t="s">
        <v>89</v>
      </c>
    </row>
    <row r="511" spans="2:65" s="1" customFormat="1" ht="24.2" customHeight="1">
      <c r="B511" s="28"/>
      <c r="C511" s="153" t="s">
        <v>1034</v>
      </c>
      <c r="D511" s="165" t="s">
        <v>517</v>
      </c>
      <c r="E511" s="154" t="s">
        <v>1035</v>
      </c>
      <c r="F511" s="155" t="s">
        <v>1036</v>
      </c>
      <c r="G511" s="156" t="s">
        <v>256</v>
      </c>
      <c r="H511" s="157">
        <v>6</v>
      </c>
      <c r="I511" s="158"/>
      <c r="J511" s="159">
        <f>ROUND(I511*H511,2)</f>
        <v>0</v>
      </c>
      <c r="K511" s="155" t="s">
        <v>165</v>
      </c>
      <c r="L511" s="160"/>
      <c r="M511" s="161" t="s">
        <v>1</v>
      </c>
      <c r="N511" s="162" t="s">
        <v>44</v>
      </c>
      <c r="P511" s="137">
        <f>O511*H511</f>
        <v>0</v>
      </c>
      <c r="Q511" s="137">
        <v>0.003</v>
      </c>
      <c r="R511" s="137">
        <f>Q511*H511</f>
        <v>0.018000000000000002</v>
      </c>
      <c r="S511" s="137">
        <v>0</v>
      </c>
      <c r="T511" s="138">
        <f>S511*H511</f>
        <v>0</v>
      </c>
      <c r="AR511" s="139" t="s">
        <v>168</v>
      </c>
      <c r="AT511" s="139" t="s">
        <v>517</v>
      </c>
      <c r="AU511" s="139" t="s">
        <v>89</v>
      </c>
      <c r="AY511" s="13" t="s">
        <v>149</v>
      </c>
      <c r="BE511" s="140">
        <f>IF(N511="základní",J511,0)</f>
        <v>0</v>
      </c>
      <c r="BF511" s="140">
        <f>IF(N511="snížená",J511,0)</f>
        <v>0</v>
      </c>
      <c r="BG511" s="140">
        <f>IF(N511="zákl. přenesená",J511,0)</f>
        <v>0</v>
      </c>
      <c r="BH511" s="140">
        <f>IF(N511="sníž. přenesená",J511,0)</f>
        <v>0</v>
      </c>
      <c r="BI511" s="140">
        <f>IF(N511="nulová",J511,0)</f>
        <v>0</v>
      </c>
      <c r="BJ511" s="13" t="s">
        <v>87</v>
      </c>
      <c r="BK511" s="140">
        <f>ROUND(I511*H511,2)</f>
        <v>0</v>
      </c>
      <c r="BL511" s="13" t="s">
        <v>236</v>
      </c>
      <c r="BM511" s="139" t="s">
        <v>1037</v>
      </c>
    </row>
    <row r="512" spans="2:47" s="1" customFormat="1" ht="11.25">
      <c r="B512" s="28"/>
      <c r="D512" s="141" t="s">
        <v>157</v>
      </c>
      <c r="F512" s="142" t="s">
        <v>1036</v>
      </c>
      <c r="I512" s="143"/>
      <c r="L512" s="28"/>
      <c r="M512" s="144"/>
      <c r="T512" s="52"/>
      <c r="AT512" s="13" t="s">
        <v>157</v>
      </c>
      <c r="AU512" s="13" t="s">
        <v>89</v>
      </c>
    </row>
    <row r="513" spans="2:65" s="1" customFormat="1" ht="24.2" customHeight="1">
      <c r="B513" s="28"/>
      <c r="C513" s="128" t="s">
        <v>1038</v>
      </c>
      <c r="D513" s="128" t="s">
        <v>151</v>
      </c>
      <c r="E513" s="129" t="s">
        <v>1039</v>
      </c>
      <c r="F513" s="130" t="s">
        <v>1040</v>
      </c>
      <c r="G513" s="131" t="s">
        <v>224</v>
      </c>
      <c r="H513" s="132">
        <v>2.463</v>
      </c>
      <c r="I513" s="133"/>
      <c r="J513" s="134">
        <f>ROUND(I513*H513,2)</f>
        <v>0</v>
      </c>
      <c r="K513" s="130" t="s">
        <v>165</v>
      </c>
      <c r="L513" s="28"/>
      <c r="M513" s="135" t="s">
        <v>1</v>
      </c>
      <c r="N513" s="136" t="s">
        <v>44</v>
      </c>
      <c r="P513" s="137">
        <f>O513*H513</f>
        <v>0</v>
      </c>
      <c r="Q513" s="137">
        <v>0</v>
      </c>
      <c r="R513" s="137">
        <f>Q513*H513</f>
        <v>0</v>
      </c>
      <c r="S513" s="137">
        <v>0</v>
      </c>
      <c r="T513" s="138">
        <f>S513*H513</f>
        <v>0</v>
      </c>
      <c r="AR513" s="139" t="s">
        <v>236</v>
      </c>
      <c r="AT513" s="139" t="s">
        <v>151</v>
      </c>
      <c r="AU513" s="139" t="s">
        <v>89</v>
      </c>
      <c r="AY513" s="13" t="s">
        <v>149</v>
      </c>
      <c r="BE513" s="140">
        <f>IF(N513="základní",J513,0)</f>
        <v>0</v>
      </c>
      <c r="BF513" s="140">
        <f>IF(N513="snížená",J513,0)</f>
        <v>0</v>
      </c>
      <c r="BG513" s="140">
        <f>IF(N513="zákl. přenesená",J513,0)</f>
        <v>0</v>
      </c>
      <c r="BH513" s="140">
        <f>IF(N513="sníž. přenesená",J513,0)</f>
        <v>0</v>
      </c>
      <c r="BI513" s="140">
        <f>IF(N513="nulová",J513,0)</f>
        <v>0</v>
      </c>
      <c r="BJ513" s="13" t="s">
        <v>87</v>
      </c>
      <c r="BK513" s="140">
        <f>ROUND(I513*H513,2)</f>
        <v>0</v>
      </c>
      <c r="BL513" s="13" t="s">
        <v>236</v>
      </c>
      <c r="BM513" s="139" t="s">
        <v>1041</v>
      </c>
    </row>
    <row r="514" spans="2:47" s="1" customFormat="1" ht="29.25">
      <c r="B514" s="28"/>
      <c r="D514" s="141" t="s">
        <v>157</v>
      </c>
      <c r="F514" s="142" t="s">
        <v>1042</v>
      </c>
      <c r="I514" s="143"/>
      <c r="L514" s="28"/>
      <c r="M514" s="144"/>
      <c r="T514" s="52"/>
      <c r="AT514" s="13" t="s">
        <v>157</v>
      </c>
      <c r="AU514" s="13" t="s">
        <v>89</v>
      </c>
    </row>
    <row r="515" spans="2:63" s="11" customFormat="1" ht="22.9" customHeight="1">
      <c r="B515" s="116"/>
      <c r="D515" s="117" t="s">
        <v>78</v>
      </c>
      <c r="E515" s="126" t="s">
        <v>302</v>
      </c>
      <c r="F515" s="126" t="s">
        <v>303</v>
      </c>
      <c r="I515" s="119"/>
      <c r="J515" s="127">
        <f>BK515</f>
        <v>0</v>
      </c>
      <c r="L515" s="116"/>
      <c r="M515" s="121"/>
      <c r="P515" s="122">
        <f>SUM(P516:P606)</f>
        <v>0</v>
      </c>
      <c r="R515" s="122">
        <f>SUM(R516:R606)</f>
        <v>4.203561799999999</v>
      </c>
      <c r="T515" s="123">
        <f>SUM(T516:T606)</f>
        <v>0</v>
      </c>
      <c r="AR515" s="117" t="s">
        <v>89</v>
      </c>
      <c r="AT515" s="124" t="s">
        <v>78</v>
      </c>
      <c r="AU515" s="124" t="s">
        <v>87</v>
      </c>
      <c r="AY515" s="117" t="s">
        <v>149</v>
      </c>
      <c r="BK515" s="125">
        <f>SUM(BK516:BK606)</f>
        <v>0</v>
      </c>
    </row>
    <row r="516" spans="2:65" s="1" customFormat="1" ht="21.75" customHeight="1">
      <c r="B516" s="28"/>
      <c r="C516" s="128" t="s">
        <v>1043</v>
      </c>
      <c r="D516" s="128" t="s">
        <v>151</v>
      </c>
      <c r="E516" s="129" t="s">
        <v>1044</v>
      </c>
      <c r="F516" s="130" t="s">
        <v>1045</v>
      </c>
      <c r="G516" s="131" t="s">
        <v>164</v>
      </c>
      <c r="H516" s="132">
        <v>6.06</v>
      </c>
      <c r="I516" s="133"/>
      <c r="J516" s="134">
        <f>ROUND(I516*H516,2)</f>
        <v>0</v>
      </c>
      <c r="K516" s="130" t="s">
        <v>165</v>
      </c>
      <c r="L516" s="28"/>
      <c r="M516" s="135" t="s">
        <v>1</v>
      </c>
      <c r="N516" s="136" t="s">
        <v>44</v>
      </c>
      <c r="P516" s="137">
        <f>O516*H516</f>
        <v>0</v>
      </c>
      <c r="Q516" s="137">
        <v>5E-05</v>
      </c>
      <c r="R516" s="137">
        <f>Q516*H516</f>
        <v>0.000303</v>
      </c>
      <c r="S516" s="137">
        <v>0</v>
      </c>
      <c r="T516" s="138">
        <f>S516*H516</f>
        <v>0</v>
      </c>
      <c r="AR516" s="139" t="s">
        <v>236</v>
      </c>
      <c r="AT516" s="139" t="s">
        <v>151</v>
      </c>
      <c r="AU516" s="139" t="s">
        <v>89</v>
      </c>
      <c r="AY516" s="13" t="s">
        <v>149</v>
      </c>
      <c r="BE516" s="140">
        <f>IF(N516="základní",J516,0)</f>
        <v>0</v>
      </c>
      <c r="BF516" s="140">
        <f>IF(N516="snížená",J516,0)</f>
        <v>0</v>
      </c>
      <c r="BG516" s="140">
        <f>IF(N516="zákl. přenesená",J516,0)</f>
        <v>0</v>
      </c>
      <c r="BH516" s="140">
        <f>IF(N516="sníž. přenesená",J516,0)</f>
        <v>0</v>
      </c>
      <c r="BI516" s="140">
        <f>IF(N516="nulová",J516,0)</f>
        <v>0</v>
      </c>
      <c r="BJ516" s="13" t="s">
        <v>87</v>
      </c>
      <c r="BK516" s="140">
        <f>ROUND(I516*H516,2)</f>
        <v>0</v>
      </c>
      <c r="BL516" s="13" t="s">
        <v>236</v>
      </c>
      <c r="BM516" s="139" t="s">
        <v>1046</v>
      </c>
    </row>
    <row r="517" spans="2:47" s="1" customFormat="1" ht="19.5">
      <c r="B517" s="28"/>
      <c r="D517" s="141" t="s">
        <v>157</v>
      </c>
      <c r="F517" s="142" t="s">
        <v>1047</v>
      </c>
      <c r="I517" s="143"/>
      <c r="L517" s="28"/>
      <c r="M517" s="144"/>
      <c r="T517" s="52"/>
      <c r="AT517" s="13" t="s">
        <v>157</v>
      </c>
      <c r="AU517" s="13" t="s">
        <v>89</v>
      </c>
    </row>
    <row r="518" spans="2:65" s="1" customFormat="1" ht="37.9" customHeight="1">
      <c r="B518" s="28"/>
      <c r="C518" s="153" t="s">
        <v>1048</v>
      </c>
      <c r="D518" s="153" t="s">
        <v>517</v>
      </c>
      <c r="E518" s="154" t="s">
        <v>1049</v>
      </c>
      <c r="F518" s="155" t="s">
        <v>1050</v>
      </c>
      <c r="G518" s="156" t="s">
        <v>271</v>
      </c>
      <c r="H518" s="157">
        <v>1</v>
      </c>
      <c r="I518" s="158"/>
      <c r="J518" s="159">
        <f>ROUND(I518*H518,2)</f>
        <v>0</v>
      </c>
      <c r="K518" s="155" t="s">
        <v>1</v>
      </c>
      <c r="L518" s="160"/>
      <c r="M518" s="161" t="s">
        <v>1</v>
      </c>
      <c r="N518" s="162" t="s">
        <v>44</v>
      </c>
      <c r="P518" s="137">
        <f>O518*H518</f>
        <v>0</v>
      </c>
      <c r="Q518" s="137">
        <v>0.045</v>
      </c>
      <c r="R518" s="137">
        <f>Q518*H518</f>
        <v>0.045</v>
      </c>
      <c r="S518" s="137">
        <v>0</v>
      </c>
      <c r="T518" s="138">
        <f>S518*H518</f>
        <v>0</v>
      </c>
      <c r="AR518" s="139" t="s">
        <v>168</v>
      </c>
      <c r="AT518" s="139" t="s">
        <v>517</v>
      </c>
      <c r="AU518" s="139" t="s">
        <v>89</v>
      </c>
      <c r="AY518" s="13" t="s">
        <v>149</v>
      </c>
      <c r="BE518" s="140">
        <f>IF(N518="základní",J518,0)</f>
        <v>0</v>
      </c>
      <c r="BF518" s="140">
        <f>IF(N518="snížená",J518,0)</f>
        <v>0</v>
      </c>
      <c r="BG518" s="140">
        <f>IF(N518="zákl. přenesená",J518,0)</f>
        <v>0</v>
      </c>
      <c r="BH518" s="140">
        <f>IF(N518="sníž. přenesená",J518,0)</f>
        <v>0</v>
      </c>
      <c r="BI518" s="140">
        <f>IF(N518="nulová",J518,0)</f>
        <v>0</v>
      </c>
      <c r="BJ518" s="13" t="s">
        <v>87</v>
      </c>
      <c r="BK518" s="140">
        <f>ROUND(I518*H518,2)</f>
        <v>0</v>
      </c>
      <c r="BL518" s="13" t="s">
        <v>236</v>
      </c>
      <c r="BM518" s="139" t="s">
        <v>1051</v>
      </c>
    </row>
    <row r="519" spans="2:47" s="1" customFormat="1" ht="19.5">
      <c r="B519" s="28"/>
      <c r="D519" s="141" t="s">
        <v>157</v>
      </c>
      <c r="F519" s="142" t="s">
        <v>1050</v>
      </c>
      <c r="I519" s="143"/>
      <c r="L519" s="28"/>
      <c r="M519" s="144"/>
      <c r="T519" s="52"/>
      <c r="AT519" s="13" t="s">
        <v>157</v>
      </c>
      <c r="AU519" s="13" t="s">
        <v>89</v>
      </c>
    </row>
    <row r="520" spans="2:65" s="1" customFormat="1" ht="21.75" customHeight="1">
      <c r="B520" s="28"/>
      <c r="C520" s="128" t="s">
        <v>1052</v>
      </c>
      <c r="D520" s="128" t="s">
        <v>151</v>
      </c>
      <c r="E520" s="129" t="s">
        <v>1053</v>
      </c>
      <c r="F520" s="130" t="s">
        <v>1054</v>
      </c>
      <c r="G520" s="131" t="s">
        <v>164</v>
      </c>
      <c r="H520" s="132">
        <v>125.488</v>
      </c>
      <c r="I520" s="133"/>
      <c r="J520" s="134">
        <f>ROUND(I520*H520,2)</f>
        <v>0</v>
      </c>
      <c r="K520" s="130" t="s">
        <v>1</v>
      </c>
      <c r="L520" s="28"/>
      <c r="M520" s="135" t="s">
        <v>1</v>
      </c>
      <c r="N520" s="136" t="s">
        <v>44</v>
      </c>
      <c r="P520" s="137">
        <f>O520*H520</f>
        <v>0</v>
      </c>
      <c r="Q520" s="137">
        <v>0.0001</v>
      </c>
      <c r="R520" s="137">
        <f>Q520*H520</f>
        <v>0.0125488</v>
      </c>
      <c r="S520" s="137">
        <v>0</v>
      </c>
      <c r="T520" s="138">
        <f>S520*H520</f>
        <v>0</v>
      </c>
      <c r="AR520" s="139" t="s">
        <v>236</v>
      </c>
      <c r="AT520" s="139" t="s">
        <v>151</v>
      </c>
      <c r="AU520" s="139" t="s">
        <v>89</v>
      </c>
      <c r="AY520" s="13" t="s">
        <v>149</v>
      </c>
      <c r="BE520" s="140">
        <f>IF(N520="základní",J520,0)</f>
        <v>0</v>
      </c>
      <c r="BF520" s="140">
        <f>IF(N520="snížená",J520,0)</f>
        <v>0</v>
      </c>
      <c r="BG520" s="140">
        <f>IF(N520="zákl. přenesená",J520,0)</f>
        <v>0</v>
      </c>
      <c r="BH520" s="140">
        <f>IF(N520="sníž. přenesená",J520,0)</f>
        <v>0</v>
      </c>
      <c r="BI520" s="140">
        <f>IF(N520="nulová",J520,0)</f>
        <v>0</v>
      </c>
      <c r="BJ520" s="13" t="s">
        <v>87</v>
      </c>
      <c r="BK520" s="140">
        <f>ROUND(I520*H520,2)</f>
        <v>0</v>
      </c>
      <c r="BL520" s="13" t="s">
        <v>236</v>
      </c>
      <c r="BM520" s="139" t="s">
        <v>1055</v>
      </c>
    </row>
    <row r="521" spans="2:47" s="1" customFormat="1" ht="19.5">
      <c r="B521" s="28"/>
      <c r="D521" s="141" t="s">
        <v>157</v>
      </c>
      <c r="F521" s="142" t="s">
        <v>1056</v>
      </c>
      <c r="I521" s="143"/>
      <c r="L521" s="28"/>
      <c r="M521" s="144"/>
      <c r="T521" s="52"/>
      <c r="AT521" s="13" t="s">
        <v>157</v>
      </c>
      <c r="AU521" s="13" t="s">
        <v>89</v>
      </c>
    </row>
    <row r="522" spans="2:47" s="1" customFormat="1" ht="58.5">
      <c r="B522" s="28"/>
      <c r="D522" s="141" t="s">
        <v>198</v>
      </c>
      <c r="F522" s="147" t="s">
        <v>1057</v>
      </c>
      <c r="I522" s="143"/>
      <c r="L522" s="28"/>
      <c r="M522" s="144"/>
      <c r="T522" s="52"/>
      <c r="AT522" s="13" t="s">
        <v>198</v>
      </c>
      <c r="AU522" s="13" t="s">
        <v>89</v>
      </c>
    </row>
    <row r="523" spans="2:65" s="1" customFormat="1" ht="16.5" customHeight="1">
      <c r="B523" s="28"/>
      <c r="C523" s="153" t="s">
        <v>1058</v>
      </c>
      <c r="D523" s="153" t="s">
        <v>517</v>
      </c>
      <c r="E523" s="154" t="s">
        <v>1059</v>
      </c>
      <c r="F523" s="155" t="s">
        <v>1060</v>
      </c>
      <c r="G523" s="156" t="s">
        <v>224</v>
      </c>
      <c r="H523" s="157">
        <v>0.88</v>
      </c>
      <c r="I523" s="158"/>
      <c r="J523" s="159">
        <f>ROUND(I523*H523,2)</f>
        <v>0</v>
      </c>
      <c r="K523" s="155" t="s">
        <v>165</v>
      </c>
      <c r="L523" s="160"/>
      <c r="M523" s="161" t="s">
        <v>1</v>
      </c>
      <c r="N523" s="162" t="s">
        <v>44</v>
      </c>
      <c r="P523" s="137">
        <f>O523*H523</f>
        <v>0</v>
      </c>
      <c r="Q523" s="137">
        <v>1</v>
      </c>
      <c r="R523" s="137">
        <f>Q523*H523</f>
        <v>0.88</v>
      </c>
      <c r="S523" s="137">
        <v>0</v>
      </c>
      <c r="T523" s="138">
        <f>S523*H523</f>
        <v>0</v>
      </c>
      <c r="AR523" s="139" t="s">
        <v>168</v>
      </c>
      <c r="AT523" s="139" t="s">
        <v>517</v>
      </c>
      <c r="AU523" s="139" t="s">
        <v>89</v>
      </c>
      <c r="AY523" s="13" t="s">
        <v>149</v>
      </c>
      <c r="BE523" s="140">
        <f>IF(N523="základní",J523,0)</f>
        <v>0</v>
      </c>
      <c r="BF523" s="140">
        <f>IF(N523="snížená",J523,0)</f>
        <v>0</v>
      </c>
      <c r="BG523" s="140">
        <f>IF(N523="zákl. přenesená",J523,0)</f>
        <v>0</v>
      </c>
      <c r="BH523" s="140">
        <f>IF(N523="sníž. přenesená",J523,0)</f>
        <v>0</v>
      </c>
      <c r="BI523" s="140">
        <f>IF(N523="nulová",J523,0)</f>
        <v>0</v>
      </c>
      <c r="BJ523" s="13" t="s">
        <v>87</v>
      </c>
      <c r="BK523" s="140">
        <f>ROUND(I523*H523,2)</f>
        <v>0</v>
      </c>
      <c r="BL523" s="13" t="s">
        <v>236</v>
      </c>
      <c r="BM523" s="139" t="s">
        <v>1061</v>
      </c>
    </row>
    <row r="524" spans="2:47" s="1" customFormat="1" ht="11.25">
      <c r="B524" s="28"/>
      <c r="D524" s="141" t="s">
        <v>157</v>
      </c>
      <c r="F524" s="142" t="s">
        <v>1060</v>
      </c>
      <c r="I524" s="143"/>
      <c r="L524" s="28"/>
      <c r="M524" s="144"/>
      <c r="T524" s="52"/>
      <c r="AT524" s="13" t="s">
        <v>157</v>
      </c>
      <c r="AU524" s="13" t="s">
        <v>89</v>
      </c>
    </row>
    <row r="525" spans="2:65" s="1" customFormat="1" ht="16.5" customHeight="1">
      <c r="B525" s="28"/>
      <c r="C525" s="153" t="s">
        <v>1062</v>
      </c>
      <c r="D525" s="153" t="s">
        <v>517</v>
      </c>
      <c r="E525" s="154" t="s">
        <v>1063</v>
      </c>
      <c r="F525" s="155" t="s">
        <v>1064</v>
      </c>
      <c r="G525" s="156" t="s">
        <v>224</v>
      </c>
      <c r="H525" s="157">
        <v>0.065</v>
      </c>
      <c r="I525" s="158"/>
      <c r="J525" s="159">
        <f>ROUND(I525*H525,2)</f>
        <v>0</v>
      </c>
      <c r="K525" s="155" t="s">
        <v>165</v>
      </c>
      <c r="L525" s="160"/>
      <c r="M525" s="161" t="s">
        <v>1</v>
      </c>
      <c r="N525" s="162" t="s">
        <v>44</v>
      </c>
      <c r="P525" s="137">
        <f>O525*H525</f>
        <v>0</v>
      </c>
      <c r="Q525" s="137">
        <v>1</v>
      </c>
      <c r="R525" s="137">
        <f>Q525*H525</f>
        <v>0.065</v>
      </c>
      <c r="S525" s="137">
        <v>0</v>
      </c>
      <c r="T525" s="138">
        <f>S525*H525</f>
        <v>0</v>
      </c>
      <c r="AR525" s="139" t="s">
        <v>168</v>
      </c>
      <c r="AT525" s="139" t="s">
        <v>517</v>
      </c>
      <c r="AU525" s="139" t="s">
        <v>89</v>
      </c>
      <c r="AY525" s="13" t="s">
        <v>149</v>
      </c>
      <c r="BE525" s="140">
        <f>IF(N525="základní",J525,0)</f>
        <v>0</v>
      </c>
      <c r="BF525" s="140">
        <f>IF(N525="snížená",J525,0)</f>
        <v>0</v>
      </c>
      <c r="BG525" s="140">
        <f>IF(N525="zákl. přenesená",J525,0)</f>
        <v>0</v>
      </c>
      <c r="BH525" s="140">
        <f>IF(N525="sníž. přenesená",J525,0)</f>
        <v>0</v>
      </c>
      <c r="BI525" s="140">
        <f>IF(N525="nulová",J525,0)</f>
        <v>0</v>
      </c>
      <c r="BJ525" s="13" t="s">
        <v>87</v>
      </c>
      <c r="BK525" s="140">
        <f>ROUND(I525*H525,2)</f>
        <v>0</v>
      </c>
      <c r="BL525" s="13" t="s">
        <v>236</v>
      </c>
      <c r="BM525" s="139" t="s">
        <v>1065</v>
      </c>
    </row>
    <row r="526" spans="2:47" s="1" customFormat="1" ht="11.25">
      <c r="B526" s="28"/>
      <c r="D526" s="141" t="s">
        <v>157</v>
      </c>
      <c r="F526" s="142" t="s">
        <v>1064</v>
      </c>
      <c r="I526" s="143"/>
      <c r="L526" s="28"/>
      <c r="M526" s="144"/>
      <c r="T526" s="52"/>
      <c r="AT526" s="13" t="s">
        <v>157</v>
      </c>
      <c r="AU526" s="13" t="s">
        <v>89</v>
      </c>
    </row>
    <row r="527" spans="2:65" s="1" customFormat="1" ht="21.75" customHeight="1">
      <c r="B527" s="28"/>
      <c r="C527" s="153" t="s">
        <v>1066</v>
      </c>
      <c r="D527" s="153" t="s">
        <v>517</v>
      </c>
      <c r="E527" s="154" t="s">
        <v>1067</v>
      </c>
      <c r="F527" s="155" t="s">
        <v>1068</v>
      </c>
      <c r="G527" s="156" t="s">
        <v>224</v>
      </c>
      <c r="H527" s="157">
        <v>1.022</v>
      </c>
      <c r="I527" s="158"/>
      <c r="J527" s="159">
        <f>ROUND(I527*H527,2)</f>
        <v>0</v>
      </c>
      <c r="K527" s="155" t="s">
        <v>165</v>
      </c>
      <c r="L527" s="160"/>
      <c r="M527" s="161" t="s">
        <v>1</v>
      </c>
      <c r="N527" s="162" t="s">
        <v>44</v>
      </c>
      <c r="P527" s="137">
        <f>O527*H527</f>
        <v>0</v>
      </c>
      <c r="Q527" s="137">
        <v>1</v>
      </c>
      <c r="R527" s="137">
        <f>Q527*H527</f>
        <v>1.022</v>
      </c>
      <c r="S527" s="137">
        <v>0</v>
      </c>
      <c r="T527" s="138">
        <f>S527*H527</f>
        <v>0</v>
      </c>
      <c r="AR527" s="139" t="s">
        <v>168</v>
      </c>
      <c r="AT527" s="139" t="s">
        <v>517</v>
      </c>
      <c r="AU527" s="139" t="s">
        <v>89</v>
      </c>
      <c r="AY527" s="13" t="s">
        <v>149</v>
      </c>
      <c r="BE527" s="140">
        <f>IF(N527="základní",J527,0)</f>
        <v>0</v>
      </c>
      <c r="BF527" s="140">
        <f>IF(N527="snížená",J527,0)</f>
        <v>0</v>
      </c>
      <c r="BG527" s="140">
        <f>IF(N527="zákl. přenesená",J527,0)</f>
        <v>0</v>
      </c>
      <c r="BH527" s="140">
        <f>IF(N527="sníž. přenesená",J527,0)</f>
        <v>0</v>
      </c>
      <c r="BI527" s="140">
        <f>IF(N527="nulová",J527,0)</f>
        <v>0</v>
      </c>
      <c r="BJ527" s="13" t="s">
        <v>87</v>
      </c>
      <c r="BK527" s="140">
        <f>ROUND(I527*H527,2)</f>
        <v>0</v>
      </c>
      <c r="BL527" s="13" t="s">
        <v>236</v>
      </c>
      <c r="BM527" s="139" t="s">
        <v>1069</v>
      </c>
    </row>
    <row r="528" spans="2:47" s="1" customFormat="1" ht="11.25">
      <c r="B528" s="28"/>
      <c r="D528" s="141" t="s">
        <v>157</v>
      </c>
      <c r="F528" s="142" t="s">
        <v>1068</v>
      </c>
      <c r="I528" s="143"/>
      <c r="L528" s="28"/>
      <c r="M528" s="144"/>
      <c r="T528" s="52"/>
      <c r="AT528" s="13" t="s">
        <v>157</v>
      </c>
      <c r="AU528" s="13" t="s">
        <v>89</v>
      </c>
    </row>
    <row r="529" spans="2:65" s="1" customFormat="1" ht="16.5" customHeight="1">
      <c r="B529" s="28"/>
      <c r="C529" s="128" t="s">
        <v>1070</v>
      </c>
      <c r="D529" s="146" t="s">
        <v>151</v>
      </c>
      <c r="E529" s="129" t="s">
        <v>1071</v>
      </c>
      <c r="F529" s="130" t="s">
        <v>1072</v>
      </c>
      <c r="G529" s="131" t="s">
        <v>630</v>
      </c>
      <c r="H529" s="132">
        <v>2</v>
      </c>
      <c r="I529" s="133"/>
      <c r="J529" s="134">
        <f>ROUND(I529*H529,2)</f>
        <v>0</v>
      </c>
      <c r="K529" s="130" t="s">
        <v>1</v>
      </c>
      <c r="L529" s="28"/>
      <c r="M529" s="135" t="s">
        <v>1</v>
      </c>
      <c r="N529" s="136" t="s">
        <v>44</v>
      </c>
      <c r="P529" s="137">
        <f>O529*H529</f>
        <v>0</v>
      </c>
      <c r="Q529" s="137">
        <v>0</v>
      </c>
      <c r="R529" s="137">
        <f>Q529*H529</f>
        <v>0</v>
      </c>
      <c r="S529" s="137">
        <v>0</v>
      </c>
      <c r="T529" s="138">
        <f>S529*H529</f>
        <v>0</v>
      </c>
      <c r="AR529" s="139" t="s">
        <v>236</v>
      </c>
      <c r="AT529" s="139" t="s">
        <v>151</v>
      </c>
      <c r="AU529" s="139" t="s">
        <v>89</v>
      </c>
      <c r="AY529" s="13" t="s">
        <v>149</v>
      </c>
      <c r="BE529" s="140">
        <f>IF(N529="základní",J529,0)</f>
        <v>0</v>
      </c>
      <c r="BF529" s="140">
        <f>IF(N529="snížená",J529,0)</f>
        <v>0</v>
      </c>
      <c r="BG529" s="140">
        <f>IF(N529="zákl. přenesená",J529,0)</f>
        <v>0</v>
      </c>
      <c r="BH529" s="140">
        <f>IF(N529="sníž. přenesená",J529,0)</f>
        <v>0</v>
      </c>
      <c r="BI529" s="140">
        <f>IF(N529="nulová",J529,0)</f>
        <v>0</v>
      </c>
      <c r="BJ529" s="13" t="s">
        <v>87</v>
      </c>
      <c r="BK529" s="140">
        <f>ROUND(I529*H529,2)</f>
        <v>0</v>
      </c>
      <c r="BL529" s="13" t="s">
        <v>236</v>
      </c>
      <c r="BM529" s="139" t="s">
        <v>1073</v>
      </c>
    </row>
    <row r="530" spans="2:47" s="1" customFormat="1" ht="11.25">
      <c r="B530" s="28"/>
      <c r="D530" s="141" t="s">
        <v>157</v>
      </c>
      <c r="F530" s="142" t="s">
        <v>1074</v>
      </c>
      <c r="I530" s="143"/>
      <c r="L530" s="28"/>
      <c r="M530" s="144"/>
      <c r="T530" s="52"/>
      <c r="AT530" s="13" t="s">
        <v>157</v>
      </c>
      <c r="AU530" s="13" t="s">
        <v>89</v>
      </c>
    </row>
    <row r="531" spans="2:47" s="1" customFormat="1" ht="39">
      <c r="B531" s="28"/>
      <c r="D531" s="141" t="s">
        <v>198</v>
      </c>
      <c r="F531" s="147" t="s">
        <v>1075</v>
      </c>
      <c r="I531" s="143"/>
      <c r="L531" s="28"/>
      <c r="M531" s="144"/>
      <c r="T531" s="52"/>
      <c r="AT531" s="13" t="s">
        <v>198</v>
      </c>
      <c r="AU531" s="13" t="s">
        <v>89</v>
      </c>
    </row>
    <row r="532" spans="2:65" s="1" customFormat="1" ht="21.75" customHeight="1">
      <c r="B532" s="28"/>
      <c r="C532" s="153" t="s">
        <v>1076</v>
      </c>
      <c r="D532" s="165" t="s">
        <v>517</v>
      </c>
      <c r="E532" s="154" t="s">
        <v>1077</v>
      </c>
      <c r="F532" s="155" t="s">
        <v>1078</v>
      </c>
      <c r="G532" s="156" t="s">
        <v>630</v>
      </c>
      <c r="H532" s="157">
        <v>2</v>
      </c>
      <c r="I532" s="158"/>
      <c r="J532" s="159">
        <f>ROUND(I532*H532,2)</f>
        <v>0</v>
      </c>
      <c r="K532" s="155" t="s">
        <v>1</v>
      </c>
      <c r="L532" s="160"/>
      <c r="M532" s="161" t="s">
        <v>1</v>
      </c>
      <c r="N532" s="162" t="s">
        <v>44</v>
      </c>
      <c r="P532" s="137">
        <f>O532*H532</f>
        <v>0</v>
      </c>
      <c r="Q532" s="137">
        <v>0.025</v>
      </c>
      <c r="R532" s="137">
        <f>Q532*H532</f>
        <v>0.05</v>
      </c>
      <c r="S532" s="137">
        <v>0</v>
      </c>
      <c r="T532" s="138">
        <f>S532*H532</f>
        <v>0</v>
      </c>
      <c r="AR532" s="139" t="s">
        <v>168</v>
      </c>
      <c r="AT532" s="139" t="s">
        <v>517</v>
      </c>
      <c r="AU532" s="139" t="s">
        <v>89</v>
      </c>
      <c r="AY532" s="13" t="s">
        <v>149</v>
      </c>
      <c r="BE532" s="140">
        <f>IF(N532="základní",J532,0)</f>
        <v>0</v>
      </c>
      <c r="BF532" s="140">
        <f>IF(N532="snížená",J532,0)</f>
        <v>0</v>
      </c>
      <c r="BG532" s="140">
        <f>IF(N532="zákl. přenesená",J532,0)</f>
        <v>0</v>
      </c>
      <c r="BH532" s="140">
        <f>IF(N532="sníž. přenesená",J532,0)</f>
        <v>0</v>
      </c>
      <c r="BI532" s="140">
        <f>IF(N532="nulová",J532,0)</f>
        <v>0</v>
      </c>
      <c r="BJ532" s="13" t="s">
        <v>87</v>
      </c>
      <c r="BK532" s="140">
        <f>ROUND(I532*H532,2)</f>
        <v>0</v>
      </c>
      <c r="BL532" s="13" t="s">
        <v>236</v>
      </c>
      <c r="BM532" s="139" t="s">
        <v>1079</v>
      </c>
    </row>
    <row r="533" spans="2:47" s="1" customFormat="1" ht="11.25">
      <c r="B533" s="28"/>
      <c r="D533" s="141" t="s">
        <v>157</v>
      </c>
      <c r="F533" s="142" t="s">
        <v>1080</v>
      </c>
      <c r="I533" s="143"/>
      <c r="L533" s="28"/>
      <c r="M533" s="144"/>
      <c r="T533" s="52"/>
      <c r="AT533" s="13" t="s">
        <v>157</v>
      </c>
      <c r="AU533" s="13" t="s">
        <v>89</v>
      </c>
    </row>
    <row r="534" spans="2:47" s="1" customFormat="1" ht="39">
      <c r="B534" s="28"/>
      <c r="D534" s="141" t="s">
        <v>198</v>
      </c>
      <c r="F534" s="147" t="s">
        <v>1081</v>
      </c>
      <c r="I534" s="143"/>
      <c r="L534" s="28"/>
      <c r="M534" s="144"/>
      <c r="T534" s="52"/>
      <c r="AT534" s="13" t="s">
        <v>198</v>
      </c>
      <c r="AU534" s="13" t="s">
        <v>89</v>
      </c>
    </row>
    <row r="535" spans="2:65" s="1" customFormat="1" ht="24.2" customHeight="1">
      <c r="B535" s="28"/>
      <c r="C535" s="128" t="s">
        <v>1082</v>
      </c>
      <c r="D535" s="128" t="s">
        <v>151</v>
      </c>
      <c r="E535" s="129" t="s">
        <v>1083</v>
      </c>
      <c r="F535" s="130" t="s">
        <v>1084</v>
      </c>
      <c r="G535" s="131" t="s">
        <v>256</v>
      </c>
      <c r="H535" s="132">
        <v>5.97</v>
      </c>
      <c r="I535" s="133"/>
      <c r="J535" s="134">
        <f>ROUND(I535*H535,2)</f>
        <v>0</v>
      </c>
      <c r="K535" s="130" t="s">
        <v>165</v>
      </c>
      <c r="L535" s="28"/>
      <c r="M535" s="135" t="s">
        <v>1</v>
      </c>
      <c r="N535" s="136" t="s">
        <v>44</v>
      </c>
      <c r="P535" s="137">
        <f>O535*H535</f>
        <v>0</v>
      </c>
      <c r="Q535" s="137">
        <v>0.0004</v>
      </c>
      <c r="R535" s="137">
        <f>Q535*H535</f>
        <v>0.002388</v>
      </c>
      <c r="S535" s="137">
        <v>0</v>
      </c>
      <c r="T535" s="138">
        <f>S535*H535</f>
        <v>0</v>
      </c>
      <c r="AR535" s="139" t="s">
        <v>236</v>
      </c>
      <c r="AT535" s="139" t="s">
        <v>151</v>
      </c>
      <c r="AU535" s="139" t="s">
        <v>89</v>
      </c>
      <c r="AY535" s="13" t="s">
        <v>149</v>
      </c>
      <c r="BE535" s="140">
        <f>IF(N535="základní",J535,0)</f>
        <v>0</v>
      </c>
      <c r="BF535" s="140">
        <f>IF(N535="snížená",J535,0)</f>
        <v>0</v>
      </c>
      <c r="BG535" s="140">
        <f>IF(N535="zákl. přenesená",J535,0)</f>
        <v>0</v>
      </c>
      <c r="BH535" s="140">
        <f>IF(N535="sníž. přenesená",J535,0)</f>
        <v>0</v>
      </c>
      <c r="BI535" s="140">
        <f>IF(N535="nulová",J535,0)</f>
        <v>0</v>
      </c>
      <c r="BJ535" s="13" t="s">
        <v>87</v>
      </c>
      <c r="BK535" s="140">
        <f>ROUND(I535*H535,2)</f>
        <v>0</v>
      </c>
      <c r="BL535" s="13" t="s">
        <v>236</v>
      </c>
      <c r="BM535" s="139" t="s">
        <v>1085</v>
      </c>
    </row>
    <row r="536" spans="2:47" s="1" customFormat="1" ht="19.5">
      <c r="B536" s="28"/>
      <c r="D536" s="141" t="s">
        <v>157</v>
      </c>
      <c r="F536" s="142" t="s">
        <v>1086</v>
      </c>
      <c r="I536" s="143"/>
      <c r="L536" s="28"/>
      <c r="M536" s="144"/>
      <c r="T536" s="52"/>
      <c r="AT536" s="13" t="s">
        <v>157</v>
      </c>
      <c r="AU536" s="13" t="s">
        <v>89</v>
      </c>
    </row>
    <row r="537" spans="2:65" s="1" customFormat="1" ht="21.75" customHeight="1">
      <c r="B537" s="28"/>
      <c r="C537" s="153" t="s">
        <v>1087</v>
      </c>
      <c r="D537" s="153" t="s">
        <v>517</v>
      </c>
      <c r="E537" s="154" t="s">
        <v>1088</v>
      </c>
      <c r="F537" s="155" t="s">
        <v>1089</v>
      </c>
      <c r="G537" s="156" t="s">
        <v>256</v>
      </c>
      <c r="H537" s="157">
        <v>5.97</v>
      </c>
      <c r="I537" s="158"/>
      <c r="J537" s="159">
        <f>ROUND(I537*H537,2)</f>
        <v>0</v>
      </c>
      <c r="K537" s="155" t="s">
        <v>165</v>
      </c>
      <c r="L537" s="160"/>
      <c r="M537" s="161" t="s">
        <v>1</v>
      </c>
      <c r="N537" s="162" t="s">
        <v>44</v>
      </c>
      <c r="P537" s="137">
        <f>O537*H537</f>
        <v>0</v>
      </c>
      <c r="Q537" s="137">
        <v>0</v>
      </c>
      <c r="R537" s="137">
        <f>Q537*H537</f>
        <v>0</v>
      </c>
      <c r="S537" s="137">
        <v>0</v>
      </c>
      <c r="T537" s="138">
        <f>S537*H537</f>
        <v>0</v>
      </c>
      <c r="AR537" s="139" t="s">
        <v>168</v>
      </c>
      <c r="AT537" s="139" t="s">
        <v>517</v>
      </c>
      <c r="AU537" s="139" t="s">
        <v>89</v>
      </c>
      <c r="AY537" s="13" t="s">
        <v>149</v>
      </c>
      <c r="BE537" s="140">
        <f>IF(N537="základní",J537,0)</f>
        <v>0</v>
      </c>
      <c r="BF537" s="140">
        <f>IF(N537="snížená",J537,0)</f>
        <v>0</v>
      </c>
      <c r="BG537" s="140">
        <f>IF(N537="zákl. přenesená",J537,0)</f>
        <v>0</v>
      </c>
      <c r="BH537" s="140">
        <f>IF(N537="sníž. přenesená",J537,0)</f>
        <v>0</v>
      </c>
      <c r="BI537" s="140">
        <f>IF(N537="nulová",J537,0)</f>
        <v>0</v>
      </c>
      <c r="BJ537" s="13" t="s">
        <v>87</v>
      </c>
      <c r="BK537" s="140">
        <f>ROUND(I537*H537,2)</f>
        <v>0</v>
      </c>
      <c r="BL537" s="13" t="s">
        <v>236</v>
      </c>
      <c r="BM537" s="139" t="s">
        <v>1090</v>
      </c>
    </row>
    <row r="538" spans="2:47" s="1" customFormat="1" ht="11.25">
      <c r="B538" s="28"/>
      <c r="D538" s="141" t="s">
        <v>157</v>
      </c>
      <c r="F538" s="142" t="s">
        <v>1089</v>
      </c>
      <c r="I538" s="143"/>
      <c r="L538" s="28"/>
      <c r="M538" s="144"/>
      <c r="T538" s="52"/>
      <c r="AT538" s="13" t="s">
        <v>157</v>
      </c>
      <c r="AU538" s="13" t="s">
        <v>89</v>
      </c>
    </row>
    <row r="539" spans="2:65" s="1" customFormat="1" ht="16.5" customHeight="1">
      <c r="B539" s="28"/>
      <c r="C539" s="128" t="s">
        <v>1091</v>
      </c>
      <c r="D539" s="128" t="s">
        <v>151</v>
      </c>
      <c r="E539" s="129" t="s">
        <v>1092</v>
      </c>
      <c r="F539" s="130" t="s">
        <v>1093</v>
      </c>
      <c r="G539" s="131" t="s">
        <v>256</v>
      </c>
      <c r="H539" s="132">
        <v>11.94</v>
      </c>
      <c r="I539" s="133"/>
      <c r="J539" s="134">
        <f>ROUND(I539*H539,2)</f>
        <v>0</v>
      </c>
      <c r="K539" s="130" t="s">
        <v>165</v>
      </c>
      <c r="L539" s="28"/>
      <c r="M539" s="135" t="s">
        <v>1</v>
      </c>
      <c r="N539" s="136" t="s">
        <v>44</v>
      </c>
      <c r="P539" s="137">
        <f>O539*H539</f>
        <v>0</v>
      </c>
      <c r="Q539" s="137">
        <v>0</v>
      </c>
      <c r="R539" s="137">
        <f>Q539*H539</f>
        <v>0</v>
      </c>
      <c r="S539" s="137">
        <v>0</v>
      </c>
      <c r="T539" s="138">
        <f>S539*H539</f>
        <v>0</v>
      </c>
      <c r="AR539" s="139" t="s">
        <v>236</v>
      </c>
      <c r="AT539" s="139" t="s">
        <v>151</v>
      </c>
      <c r="AU539" s="139" t="s">
        <v>89</v>
      </c>
      <c r="AY539" s="13" t="s">
        <v>149</v>
      </c>
      <c r="BE539" s="140">
        <f>IF(N539="základní",J539,0)</f>
        <v>0</v>
      </c>
      <c r="BF539" s="140">
        <f>IF(N539="snížená",J539,0)</f>
        <v>0</v>
      </c>
      <c r="BG539" s="140">
        <f>IF(N539="zákl. přenesená",J539,0)</f>
        <v>0</v>
      </c>
      <c r="BH539" s="140">
        <f>IF(N539="sníž. přenesená",J539,0)</f>
        <v>0</v>
      </c>
      <c r="BI539" s="140">
        <f>IF(N539="nulová",J539,0)</f>
        <v>0</v>
      </c>
      <c r="BJ539" s="13" t="s">
        <v>87</v>
      </c>
      <c r="BK539" s="140">
        <f>ROUND(I539*H539,2)</f>
        <v>0</v>
      </c>
      <c r="BL539" s="13" t="s">
        <v>236</v>
      </c>
      <c r="BM539" s="139" t="s">
        <v>1094</v>
      </c>
    </row>
    <row r="540" spans="2:47" s="1" customFormat="1" ht="11.25">
      <c r="B540" s="28"/>
      <c r="D540" s="141" t="s">
        <v>157</v>
      </c>
      <c r="F540" s="142" t="s">
        <v>1095</v>
      </c>
      <c r="I540" s="143"/>
      <c r="L540" s="28"/>
      <c r="M540" s="144"/>
      <c r="T540" s="52"/>
      <c r="AT540" s="13" t="s">
        <v>157</v>
      </c>
      <c r="AU540" s="13" t="s">
        <v>89</v>
      </c>
    </row>
    <row r="541" spans="2:65" s="1" customFormat="1" ht="37.9" customHeight="1">
      <c r="B541" s="28"/>
      <c r="C541" s="153" t="s">
        <v>1096</v>
      </c>
      <c r="D541" s="153" t="s">
        <v>517</v>
      </c>
      <c r="E541" s="154" t="s">
        <v>1097</v>
      </c>
      <c r="F541" s="155" t="s">
        <v>1098</v>
      </c>
      <c r="G541" s="156" t="s">
        <v>271</v>
      </c>
      <c r="H541" s="157">
        <v>1</v>
      </c>
      <c r="I541" s="158"/>
      <c r="J541" s="159">
        <f>ROUND(I541*H541,2)</f>
        <v>0</v>
      </c>
      <c r="K541" s="155" t="s">
        <v>165</v>
      </c>
      <c r="L541" s="160"/>
      <c r="M541" s="161" t="s">
        <v>1</v>
      </c>
      <c r="N541" s="162" t="s">
        <v>44</v>
      </c>
      <c r="P541" s="137">
        <f>O541*H541</f>
        <v>0</v>
      </c>
      <c r="Q541" s="137">
        <v>0.156</v>
      </c>
      <c r="R541" s="137">
        <f>Q541*H541</f>
        <v>0.156</v>
      </c>
      <c r="S541" s="137">
        <v>0</v>
      </c>
      <c r="T541" s="138">
        <f>S541*H541</f>
        <v>0</v>
      </c>
      <c r="AR541" s="139" t="s">
        <v>168</v>
      </c>
      <c r="AT541" s="139" t="s">
        <v>517</v>
      </c>
      <c r="AU541" s="139" t="s">
        <v>89</v>
      </c>
      <c r="AY541" s="13" t="s">
        <v>149</v>
      </c>
      <c r="BE541" s="140">
        <f>IF(N541="základní",J541,0)</f>
        <v>0</v>
      </c>
      <c r="BF541" s="140">
        <f>IF(N541="snížená",J541,0)</f>
        <v>0</v>
      </c>
      <c r="BG541" s="140">
        <f>IF(N541="zákl. přenesená",J541,0)</f>
        <v>0</v>
      </c>
      <c r="BH541" s="140">
        <f>IF(N541="sníž. přenesená",J541,0)</f>
        <v>0</v>
      </c>
      <c r="BI541" s="140">
        <f>IF(N541="nulová",J541,0)</f>
        <v>0</v>
      </c>
      <c r="BJ541" s="13" t="s">
        <v>87</v>
      </c>
      <c r="BK541" s="140">
        <f>ROUND(I541*H541,2)</f>
        <v>0</v>
      </c>
      <c r="BL541" s="13" t="s">
        <v>236</v>
      </c>
      <c r="BM541" s="139" t="s">
        <v>1099</v>
      </c>
    </row>
    <row r="542" spans="2:47" s="1" customFormat="1" ht="19.5">
      <c r="B542" s="28"/>
      <c r="D542" s="141" t="s">
        <v>157</v>
      </c>
      <c r="F542" s="142" t="s">
        <v>1098</v>
      </c>
      <c r="I542" s="143"/>
      <c r="L542" s="28"/>
      <c r="M542" s="144"/>
      <c r="T542" s="52"/>
      <c r="AT542" s="13" t="s">
        <v>157</v>
      </c>
      <c r="AU542" s="13" t="s">
        <v>89</v>
      </c>
    </row>
    <row r="543" spans="2:65" s="1" customFormat="1" ht="16.5" customHeight="1">
      <c r="B543" s="28"/>
      <c r="C543" s="128" t="s">
        <v>1100</v>
      </c>
      <c r="D543" s="128" t="s">
        <v>151</v>
      </c>
      <c r="E543" s="129" t="s">
        <v>1101</v>
      </c>
      <c r="F543" s="130" t="s">
        <v>1102</v>
      </c>
      <c r="G543" s="131" t="s">
        <v>164</v>
      </c>
      <c r="H543" s="132">
        <v>560</v>
      </c>
      <c r="I543" s="133"/>
      <c r="J543" s="134">
        <f>ROUND(I543*H543,2)</f>
        <v>0</v>
      </c>
      <c r="K543" s="130" t="s">
        <v>165</v>
      </c>
      <c r="L543" s="28"/>
      <c r="M543" s="135" t="s">
        <v>1</v>
      </c>
      <c r="N543" s="136" t="s">
        <v>44</v>
      </c>
      <c r="P543" s="137">
        <f>O543*H543</f>
        <v>0</v>
      </c>
      <c r="Q543" s="137">
        <v>0.00028</v>
      </c>
      <c r="R543" s="137">
        <f>Q543*H543</f>
        <v>0.1568</v>
      </c>
      <c r="S543" s="137">
        <v>0</v>
      </c>
      <c r="T543" s="138">
        <f>S543*H543</f>
        <v>0</v>
      </c>
      <c r="AR543" s="139" t="s">
        <v>155</v>
      </c>
      <c r="AT543" s="139" t="s">
        <v>151</v>
      </c>
      <c r="AU543" s="139" t="s">
        <v>89</v>
      </c>
      <c r="AY543" s="13" t="s">
        <v>149</v>
      </c>
      <c r="BE543" s="140">
        <f>IF(N543="základní",J543,0)</f>
        <v>0</v>
      </c>
      <c r="BF543" s="140">
        <f>IF(N543="snížená",J543,0)</f>
        <v>0</v>
      </c>
      <c r="BG543" s="140">
        <f>IF(N543="zákl. přenesená",J543,0)</f>
        <v>0</v>
      </c>
      <c r="BH543" s="140">
        <f>IF(N543="sníž. přenesená",J543,0)</f>
        <v>0</v>
      </c>
      <c r="BI543" s="140">
        <f>IF(N543="nulová",J543,0)</f>
        <v>0</v>
      </c>
      <c r="BJ543" s="13" t="s">
        <v>87</v>
      </c>
      <c r="BK543" s="140">
        <f>ROUND(I543*H543,2)</f>
        <v>0</v>
      </c>
      <c r="BL543" s="13" t="s">
        <v>155</v>
      </c>
      <c r="BM543" s="139" t="s">
        <v>1103</v>
      </c>
    </row>
    <row r="544" spans="2:47" s="1" customFormat="1" ht="19.5">
      <c r="B544" s="28"/>
      <c r="D544" s="141" t="s">
        <v>157</v>
      </c>
      <c r="F544" s="142" t="s">
        <v>1104</v>
      </c>
      <c r="I544" s="143"/>
      <c r="L544" s="28"/>
      <c r="M544" s="144"/>
      <c r="T544" s="52"/>
      <c r="AT544" s="13" t="s">
        <v>157</v>
      </c>
      <c r="AU544" s="13" t="s">
        <v>89</v>
      </c>
    </row>
    <row r="545" spans="2:47" s="1" customFormat="1" ht="19.5">
      <c r="B545" s="28"/>
      <c r="D545" s="141" t="s">
        <v>198</v>
      </c>
      <c r="F545" s="147" t="s">
        <v>1105</v>
      </c>
      <c r="I545" s="143"/>
      <c r="L545" s="28"/>
      <c r="M545" s="144"/>
      <c r="T545" s="52"/>
      <c r="AT545" s="13" t="s">
        <v>198</v>
      </c>
      <c r="AU545" s="13" t="s">
        <v>89</v>
      </c>
    </row>
    <row r="546" spans="2:65" s="1" customFormat="1" ht="16.5" customHeight="1">
      <c r="B546" s="28"/>
      <c r="C546" s="153" t="s">
        <v>1106</v>
      </c>
      <c r="D546" s="153" t="s">
        <v>517</v>
      </c>
      <c r="E546" s="154" t="s">
        <v>1107</v>
      </c>
      <c r="F546" s="155" t="s">
        <v>1108</v>
      </c>
      <c r="G546" s="156" t="s">
        <v>164</v>
      </c>
      <c r="H546" s="157">
        <v>560</v>
      </c>
      <c r="I546" s="158"/>
      <c r="J546" s="159">
        <f>ROUND(I546*H546,2)</f>
        <v>0</v>
      </c>
      <c r="K546" s="155" t="s">
        <v>165</v>
      </c>
      <c r="L546" s="160"/>
      <c r="M546" s="161" t="s">
        <v>1</v>
      </c>
      <c r="N546" s="162" t="s">
        <v>44</v>
      </c>
      <c r="P546" s="137">
        <f>O546*H546</f>
        <v>0</v>
      </c>
      <c r="Q546" s="137">
        <v>0</v>
      </c>
      <c r="R546" s="137">
        <f>Q546*H546</f>
        <v>0</v>
      </c>
      <c r="S546" s="137">
        <v>0</v>
      </c>
      <c r="T546" s="138">
        <f>S546*H546</f>
        <v>0</v>
      </c>
      <c r="AR546" s="139" t="s">
        <v>193</v>
      </c>
      <c r="AT546" s="139" t="s">
        <v>517</v>
      </c>
      <c r="AU546" s="139" t="s">
        <v>89</v>
      </c>
      <c r="AY546" s="13" t="s">
        <v>149</v>
      </c>
      <c r="BE546" s="140">
        <f>IF(N546="základní",J546,0)</f>
        <v>0</v>
      </c>
      <c r="BF546" s="140">
        <f>IF(N546="snížená",J546,0)</f>
        <v>0</v>
      </c>
      <c r="BG546" s="140">
        <f>IF(N546="zákl. přenesená",J546,0)</f>
        <v>0</v>
      </c>
      <c r="BH546" s="140">
        <f>IF(N546="sníž. přenesená",J546,0)</f>
        <v>0</v>
      </c>
      <c r="BI546" s="140">
        <f>IF(N546="nulová",J546,0)</f>
        <v>0</v>
      </c>
      <c r="BJ546" s="13" t="s">
        <v>87</v>
      </c>
      <c r="BK546" s="140">
        <f>ROUND(I546*H546,2)</f>
        <v>0</v>
      </c>
      <c r="BL546" s="13" t="s">
        <v>155</v>
      </c>
      <c r="BM546" s="139" t="s">
        <v>1109</v>
      </c>
    </row>
    <row r="547" spans="2:47" s="1" customFormat="1" ht="11.25">
      <c r="B547" s="28"/>
      <c r="D547" s="141" t="s">
        <v>157</v>
      </c>
      <c r="F547" s="142" t="s">
        <v>1108</v>
      </c>
      <c r="I547" s="143"/>
      <c r="L547" s="28"/>
      <c r="M547" s="144"/>
      <c r="T547" s="52"/>
      <c r="AT547" s="13" t="s">
        <v>157</v>
      </c>
      <c r="AU547" s="13" t="s">
        <v>89</v>
      </c>
    </row>
    <row r="548" spans="2:65" s="1" customFormat="1" ht="24.2" customHeight="1">
      <c r="B548" s="28"/>
      <c r="C548" s="128" t="s">
        <v>1110</v>
      </c>
      <c r="D548" s="128" t="s">
        <v>151</v>
      </c>
      <c r="E548" s="129" t="s">
        <v>1111</v>
      </c>
      <c r="F548" s="130" t="s">
        <v>1112</v>
      </c>
      <c r="G548" s="131" t="s">
        <v>164</v>
      </c>
      <c r="H548" s="132">
        <v>0.72</v>
      </c>
      <c r="I548" s="133"/>
      <c r="J548" s="134">
        <f>ROUND(I548*H548,2)</f>
        <v>0</v>
      </c>
      <c r="K548" s="130" t="s">
        <v>165</v>
      </c>
      <c r="L548" s="28"/>
      <c r="M548" s="135" t="s">
        <v>1</v>
      </c>
      <c r="N548" s="136" t="s">
        <v>44</v>
      </c>
      <c r="P548" s="137">
        <f>O548*H548</f>
        <v>0</v>
      </c>
      <c r="Q548" s="137">
        <v>0</v>
      </c>
      <c r="R548" s="137">
        <f>Q548*H548</f>
        <v>0</v>
      </c>
      <c r="S548" s="137">
        <v>0</v>
      </c>
      <c r="T548" s="138">
        <f>S548*H548</f>
        <v>0</v>
      </c>
      <c r="AR548" s="139" t="s">
        <v>236</v>
      </c>
      <c r="AT548" s="139" t="s">
        <v>151</v>
      </c>
      <c r="AU548" s="139" t="s">
        <v>89</v>
      </c>
      <c r="AY548" s="13" t="s">
        <v>149</v>
      </c>
      <c r="BE548" s="140">
        <f>IF(N548="základní",J548,0)</f>
        <v>0</v>
      </c>
      <c r="BF548" s="140">
        <f>IF(N548="snížená",J548,0)</f>
        <v>0</v>
      </c>
      <c r="BG548" s="140">
        <f>IF(N548="zákl. přenesená",J548,0)</f>
        <v>0</v>
      </c>
      <c r="BH548" s="140">
        <f>IF(N548="sníž. přenesená",J548,0)</f>
        <v>0</v>
      </c>
      <c r="BI548" s="140">
        <f>IF(N548="nulová",J548,0)</f>
        <v>0</v>
      </c>
      <c r="BJ548" s="13" t="s">
        <v>87</v>
      </c>
      <c r="BK548" s="140">
        <f>ROUND(I548*H548,2)</f>
        <v>0</v>
      </c>
      <c r="BL548" s="13" t="s">
        <v>236</v>
      </c>
      <c r="BM548" s="139" t="s">
        <v>1113</v>
      </c>
    </row>
    <row r="549" spans="2:47" s="1" customFormat="1" ht="11.25">
      <c r="B549" s="28"/>
      <c r="D549" s="141" t="s">
        <v>157</v>
      </c>
      <c r="F549" s="142" t="s">
        <v>1114</v>
      </c>
      <c r="I549" s="143"/>
      <c r="L549" s="28"/>
      <c r="M549" s="144"/>
      <c r="T549" s="52"/>
      <c r="AT549" s="13" t="s">
        <v>157</v>
      </c>
      <c r="AU549" s="13" t="s">
        <v>89</v>
      </c>
    </row>
    <row r="550" spans="2:47" s="1" customFormat="1" ht="29.25">
      <c r="B550" s="28"/>
      <c r="D550" s="141" t="s">
        <v>198</v>
      </c>
      <c r="F550" s="147" t="s">
        <v>1115</v>
      </c>
      <c r="I550" s="143"/>
      <c r="L550" s="28"/>
      <c r="M550" s="144"/>
      <c r="T550" s="52"/>
      <c r="AT550" s="13" t="s">
        <v>198</v>
      </c>
      <c r="AU550" s="13" t="s">
        <v>89</v>
      </c>
    </row>
    <row r="551" spans="2:65" s="1" customFormat="1" ht="16.5" customHeight="1">
      <c r="B551" s="28"/>
      <c r="C551" s="153" t="s">
        <v>1116</v>
      </c>
      <c r="D551" s="153" t="s">
        <v>517</v>
      </c>
      <c r="E551" s="154" t="s">
        <v>1117</v>
      </c>
      <c r="F551" s="155" t="s">
        <v>1118</v>
      </c>
      <c r="G551" s="156" t="s">
        <v>164</v>
      </c>
      <c r="H551" s="157">
        <v>0.792</v>
      </c>
      <c r="I551" s="158"/>
      <c r="J551" s="159">
        <f>ROUND(I551*H551,2)</f>
        <v>0</v>
      </c>
      <c r="K551" s="155" t="s">
        <v>165</v>
      </c>
      <c r="L551" s="160"/>
      <c r="M551" s="161" t="s">
        <v>1</v>
      </c>
      <c r="N551" s="162" t="s">
        <v>44</v>
      </c>
      <c r="P551" s="137">
        <f>O551*H551</f>
        <v>0</v>
      </c>
      <c r="Q551" s="137">
        <v>0.016</v>
      </c>
      <c r="R551" s="137">
        <f>Q551*H551</f>
        <v>0.012672000000000001</v>
      </c>
      <c r="S551" s="137">
        <v>0</v>
      </c>
      <c r="T551" s="138">
        <f>S551*H551</f>
        <v>0</v>
      </c>
      <c r="AR551" s="139" t="s">
        <v>168</v>
      </c>
      <c r="AT551" s="139" t="s">
        <v>517</v>
      </c>
      <c r="AU551" s="139" t="s">
        <v>89</v>
      </c>
      <c r="AY551" s="13" t="s">
        <v>149</v>
      </c>
      <c r="BE551" s="140">
        <f>IF(N551="základní",J551,0)</f>
        <v>0</v>
      </c>
      <c r="BF551" s="140">
        <f>IF(N551="snížená",J551,0)</f>
        <v>0</v>
      </c>
      <c r="BG551" s="140">
        <f>IF(N551="zákl. přenesená",J551,0)</f>
        <v>0</v>
      </c>
      <c r="BH551" s="140">
        <f>IF(N551="sníž. přenesená",J551,0)</f>
        <v>0</v>
      </c>
      <c r="BI551" s="140">
        <f>IF(N551="nulová",J551,0)</f>
        <v>0</v>
      </c>
      <c r="BJ551" s="13" t="s">
        <v>87</v>
      </c>
      <c r="BK551" s="140">
        <f>ROUND(I551*H551,2)</f>
        <v>0</v>
      </c>
      <c r="BL551" s="13" t="s">
        <v>236</v>
      </c>
      <c r="BM551" s="139" t="s">
        <v>1119</v>
      </c>
    </row>
    <row r="552" spans="2:47" s="1" customFormat="1" ht="11.25">
      <c r="B552" s="28"/>
      <c r="D552" s="141" t="s">
        <v>157</v>
      </c>
      <c r="F552" s="142" t="s">
        <v>1118</v>
      </c>
      <c r="I552" s="143"/>
      <c r="L552" s="28"/>
      <c r="M552" s="144"/>
      <c r="T552" s="52"/>
      <c r="AT552" s="13" t="s">
        <v>157</v>
      </c>
      <c r="AU552" s="13" t="s">
        <v>89</v>
      </c>
    </row>
    <row r="553" spans="2:65" s="1" customFormat="1" ht="16.5" customHeight="1">
      <c r="B553" s="28"/>
      <c r="C553" s="128" t="s">
        <v>1120</v>
      </c>
      <c r="D553" s="146" t="s">
        <v>151</v>
      </c>
      <c r="E553" s="129" t="s">
        <v>1121</v>
      </c>
      <c r="F553" s="130" t="s">
        <v>1122</v>
      </c>
      <c r="G553" s="131" t="s">
        <v>271</v>
      </c>
      <c r="H553" s="132">
        <v>8</v>
      </c>
      <c r="I553" s="133"/>
      <c r="J553" s="134">
        <f>ROUND(I553*H553,2)</f>
        <v>0</v>
      </c>
      <c r="K553" s="130" t="s">
        <v>165</v>
      </c>
      <c r="L553" s="28"/>
      <c r="M553" s="135" t="s">
        <v>1</v>
      </c>
      <c r="N553" s="136" t="s">
        <v>44</v>
      </c>
      <c r="P553" s="137">
        <f>O553*H553</f>
        <v>0</v>
      </c>
      <c r="Q553" s="137">
        <v>0</v>
      </c>
      <c r="R553" s="137">
        <f>Q553*H553</f>
        <v>0</v>
      </c>
      <c r="S553" s="137">
        <v>0</v>
      </c>
      <c r="T553" s="138">
        <f>S553*H553</f>
        <v>0</v>
      </c>
      <c r="AR553" s="139" t="s">
        <v>236</v>
      </c>
      <c r="AT553" s="139" t="s">
        <v>151</v>
      </c>
      <c r="AU553" s="139" t="s">
        <v>89</v>
      </c>
      <c r="AY553" s="13" t="s">
        <v>149</v>
      </c>
      <c r="BE553" s="140">
        <f>IF(N553="základní",J553,0)</f>
        <v>0</v>
      </c>
      <c r="BF553" s="140">
        <f>IF(N553="snížená",J553,0)</f>
        <v>0</v>
      </c>
      <c r="BG553" s="140">
        <f>IF(N553="zákl. přenesená",J553,0)</f>
        <v>0</v>
      </c>
      <c r="BH553" s="140">
        <f>IF(N553="sníž. přenesená",J553,0)</f>
        <v>0</v>
      </c>
      <c r="BI553" s="140">
        <f>IF(N553="nulová",J553,0)</f>
        <v>0</v>
      </c>
      <c r="BJ553" s="13" t="s">
        <v>87</v>
      </c>
      <c r="BK553" s="140">
        <f>ROUND(I553*H553,2)</f>
        <v>0</v>
      </c>
      <c r="BL553" s="13" t="s">
        <v>236</v>
      </c>
      <c r="BM553" s="139" t="s">
        <v>1123</v>
      </c>
    </row>
    <row r="554" spans="2:47" s="1" customFormat="1" ht="19.5">
      <c r="B554" s="28"/>
      <c r="D554" s="141" t="s">
        <v>157</v>
      </c>
      <c r="F554" s="142" t="s">
        <v>1124</v>
      </c>
      <c r="I554" s="143"/>
      <c r="L554" s="28"/>
      <c r="M554" s="144"/>
      <c r="T554" s="52"/>
      <c r="AT554" s="13" t="s">
        <v>157</v>
      </c>
      <c r="AU554" s="13" t="s">
        <v>89</v>
      </c>
    </row>
    <row r="555" spans="2:65" s="1" customFormat="1" ht="16.5" customHeight="1">
      <c r="B555" s="28"/>
      <c r="C555" s="153" t="s">
        <v>1125</v>
      </c>
      <c r="D555" s="165" t="s">
        <v>517</v>
      </c>
      <c r="E555" s="154" t="s">
        <v>1126</v>
      </c>
      <c r="F555" s="155" t="s">
        <v>1127</v>
      </c>
      <c r="G555" s="156" t="s">
        <v>271</v>
      </c>
      <c r="H555" s="157">
        <v>8</v>
      </c>
      <c r="I555" s="158"/>
      <c r="J555" s="159">
        <f>ROUND(I555*H555,2)</f>
        <v>0</v>
      </c>
      <c r="K555" s="155" t="s">
        <v>165</v>
      </c>
      <c r="L555" s="160"/>
      <c r="M555" s="161" t="s">
        <v>1</v>
      </c>
      <c r="N555" s="162" t="s">
        <v>44</v>
      </c>
      <c r="P555" s="137">
        <f>O555*H555</f>
        <v>0</v>
      </c>
      <c r="Q555" s="137">
        <v>0.001</v>
      </c>
      <c r="R555" s="137">
        <f>Q555*H555</f>
        <v>0.008</v>
      </c>
      <c r="S555" s="137">
        <v>0</v>
      </c>
      <c r="T555" s="138">
        <f>S555*H555</f>
        <v>0</v>
      </c>
      <c r="AR555" s="139" t="s">
        <v>168</v>
      </c>
      <c r="AT555" s="139" t="s">
        <v>517</v>
      </c>
      <c r="AU555" s="139" t="s">
        <v>89</v>
      </c>
      <c r="AY555" s="13" t="s">
        <v>149</v>
      </c>
      <c r="BE555" s="140">
        <f>IF(N555="základní",J555,0)</f>
        <v>0</v>
      </c>
      <c r="BF555" s="140">
        <f>IF(N555="snížená",J555,0)</f>
        <v>0</v>
      </c>
      <c r="BG555" s="140">
        <f>IF(N555="zákl. přenesená",J555,0)</f>
        <v>0</v>
      </c>
      <c r="BH555" s="140">
        <f>IF(N555="sníž. přenesená",J555,0)</f>
        <v>0</v>
      </c>
      <c r="BI555" s="140">
        <f>IF(N555="nulová",J555,0)</f>
        <v>0</v>
      </c>
      <c r="BJ555" s="13" t="s">
        <v>87</v>
      </c>
      <c r="BK555" s="140">
        <f>ROUND(I555*H555,2)</f>
        <v>0</v>
      </c>
      <c r="BL555" s="13" t="s">
        <v>236</v>
      </c>
      <c r="BM555" s="139" t="s">
        <v>1128</v>
      </c>
    </row>
    <row r="556" spans="2:47" s="1" customFormat="1" ht="11.25">
      <c r="B556" s="28"/>
      <c r="D556" s="141" t="s">
        <v>157</v>
      </c>
      <c r="F556" s="142" t="s">
        <v>1127</v>
      </c>
      <c r="I556" s="143"/>
      <c r="L556" s="28"/>
      <c r="M556" s="144"/>
      <c r="T556" s="52"/>
      <c r="AT556" s="13" t="s">
        <v>157</v>
      </c>
      <c r="AU556" s="13" t="s">
        <v>89</v>
      </c>
    </row>
    <row r="557" spans="2:65" s="1" customFormat="1" ht="24.2" customHeight="1">
      <c r="B557" s="28"/>
      <c r="C557" s="128" t="s">
        <v>1129</v>
      </c>
      <c r="D557" s="166" t="s">
        <v>151</v>
      </c>
      <c r="E557" s="129" t="s">
        <v>1130</v>
      </c>
      <c r="F557" s="130" t="s">
        <v>1131</v>
      </c>
      <c r="G557" s="131" t="s">
        <v>271</v>
      </c>
      <c r="H557" s="132">
        <v>2</v>
      </c>
      <c r="I557" s="133"/>
      <c r="J557" s="134">
        <f>ROUND(I557*H557,2)</f>
        <v>0</v>
      </c>
      <c r="K557" s="130" t="s">
        <v>165</v>
      </c>
      <c r="L557" s="28"/>
      <c r="M557" s="135" t="s">
        <v>1</v>
      </c>
      <c r="N557" s="136" t="s">
        <v>44</v>
      </c>
      <c r="P557" s="137">
        <f>O557*H557</f>
        <v>0</v>
      </c>
      <c r="Q557" s="137">
        <v>0</v>
      </c>
      <c r="R557" s="137">
        <f>Q557*H557</f>
        <v>0</v>
      </c>
      <c r="S557" s="137">
        <v>0</v>
      </c>
      <c r="T557" s="138">
        <f>S557*H557</f>
        <v>0</v>
      </c>
      <c r="AR557" s="139" t="s">
        <v>236</v>
      </c>
      <c r="AT557" s="139" t="s">
        <v>151</v>
      </c>
      <c r="AU557" s="139" t="s">
        <v>89</v>
      </c>
      <c r="AY557" s="13" t="s">
        <v>149</v>
      </c>
      <c r="BE557" s="140">
        <f>IF(N557="základní",J557,0)</f>
        <v>0</v>
      </c>
      <c r="BF557" s="140">
        <f>IF(N557="snížená",J557,0)</f>
        <v>0</v>
      </c>
      <c r="BG557" s="140">
        <f>IF(N557="zákl. přenesená",J557,0)</f>
        <v>0</v>
      </c>
      <c r="BH557" s="140">
        <f>IF(N557="sníž. přenesená",J557,0)</f>
        <v>0</v>
      </c>
      <c r="BI557" s="140">
        <f>IF(N557="nulová",J557,0)</f>
        <v>0</v>
      </c>
      <c r="BJ557" s="13" t="s">
        <v>87</v>
      </c>
      <c r="BK557" s="140">
        <f>ROUND(I557*H557,2)</f>
        <v>0</v>
      </c>
      <c r="BL557" s="13" t="s">
        <v>236</v>
      </c>
      <c r="BM557" s="139" t="s">
        <v>1132</v>
      </c>
    </row>
    <row r="558" spans="2:47" s="1" customFormat="1" ht="19.5">
      <c r="B558" s="28"/>
      <c r="D558" s="141" t="s">
        <v>157</v>
      </c>
      <c r="F558" s="142" t="s">
        <v>1133</v>
      </c>
      <c r="I558" s="143"/>
      <c r="L558" s="28"/>
      <c r="M558" s="144"/>
      <c r="T558" s="52"/>
      <c r="AT558" s="13" t="s">
        <v>157</v>
      </c>
      <c r="AU558" s="13" t="s">
        <v>89</v>
      </c>
    </row>
    <row r="559" spans="2:47" s="1" customFormat="1" ht="48.75">
      <c r="B559" s="28"/>
      <c r="D559" s="141" t="s">
        <v>198</v>
      </c>
      <c r="F559" s="147" t="s">
        <v>1134</v>
      </c>
      <c r="I559" s="143"/>
      <c r="L559" s="28"/>
      <c r="M559" s="144"/>
      <c r="T559" s="52"/>
      <c r="AT559" s="13" t="s">
        <v>198</v>
      </c>
      <c r="AU559" s="13" t="s">
        <v>89</v>
      </c>
    </row>
    <row r="560" spans="2:65" s="1" customFormat="1" ht="16.5" customHeight="1">
      <c r="B560" s="28"/>
      <c r="C560" s="153" t="s">
        <v>1135</v>
      </c>
      <c r="D560" s="167" t="s">
        <v>517</v>
      </c>
      <c r="E560" s="154" t="s">
        <v>1136</v>
      </c>
      <c r="F560" s="155" t="s">
        <v>1137</v>
      </c>
      <c r="G560" s="156" t="s">
        <v>271</v>
      </c>
      <c r="H560" s="157">
        <v>2</v>
      </c>
      <c r="I560" s="158"/>
      <c r="J560" s="159">
        <f>ROUND(I560*H560,2)</f>
        <v>0</v>
      </c>
      <c r="K560" s="155" t="s">
        <v>1</v>
      </c>
      <c r="L560" s="160"/>
      <c r="M560" s="161" t="s">
        <v>1</v>
      </c>
      <c r="N560" s="162" t="s">
        <v>44</v>
      </c>
      <c r="P560" s="137">
        <f>O560*H560</f>
        <v>0</v>
      </c>
      <c r="Q560" s="137">
        <v>0.0145</v>
      </c>
      <c r="R560" s="137">
        <f>Q560*H560</f>
        <v>0.029</v>
      </c>
      <c r="S560" s="137">
        <v>0</v>
      </c>
      <c r="T560" s="138">
        <f>S560*H560</f>
        <v>0</v>
      </c>
      <c r="AR560" s="139" t="s">
        <v>193</v>
      </c>
      <c r="AT560" s="139" t="s">
        <v>517</v>
      </c>
      <c r="AU560" s="139" t="s">
        <v>89</v>
      </c>
      <c r="AY560" s="13" t="s">
        <v>149</v>
      </c>
      <c r="BE560" s="140">
        <f>IF(N560="základní",J560,0)</f>
        <v>0</v>
      </c>
      <c r="BF560" s="140">
        <f>IF(N560="snížená",J560,0)</f>
        <v>0</v>
      </c>
      <c r="BG560" s="140">
        <f>IF(N560="zákl. přenesená",J560,0)</f>
        <v>0</v>
      </c>
      <c r="BH560" s="140">
        <f>IF(N560="sníž. přenesená",J560,0)</f>
        <v>0</v>
      </c>
      <c r="BI560" s="140">
        <f>IF(N560="nulová",J560,0)</f>
        <v>0</v>
      </c>
      <c r="BJ560" s="13" t="s">
        <v>87</v>
      </c>
      <c r="BK560" s="140">
        <f>ROUND(I560*H560,2)</f>
        <v>0</v>
      </c>
      <c r="BL560" s="13" t="s">
        <v>155</v>
      </c>
      <c r="BM560" s="139" t="s">
        <v>1138</v>
      </c>
    </row>
    <row r="561" spans="2:47" s="1" customFormat="1" ht="11.25">
      <c r="B561" s="28"/>
      <c r="D561" s="141" t="s">
        <v>157</v>
      </c>
      <c r="F561" s="142" t="s">
        <v>1137</v>
      </c>
      <c r="I561" s="143"/>
      <c r="L561" s="28"/>
      <c r="M561" s="144"/>
      <c r="T561" s="52"/>
      <c r="AT561" s="13" t="s">
        <v>157</v>
      </c>
      <c r="AU561" s="13" t="s">
        <v>89</v>
      </c>
    </row>
    <row r="562" spans="2:47" s="1" customFormat="1" ht="48.75">
      <c r="B562" s="28"/>
      <c r="D562" s="141" t="s">
        <v>198</v>
      </c>
      <c r="F562" s="147" t="s">
        <v>1134</v>
      </c>
      <c r="I562" s="143"/>
      <c r="L562" s="28"/>
      <c r="M562" s="144"/>
      <c r="T562" s="52"/>
      <c r="AT562" s="13" t="s">
        <v>198</v>
      </c>
      <c r="AU562" s="13" t="s">
        <v>89</v>
      </c>
    </row>
    <row r="563" spans="2:65" s="1" customFormat="1" ht="24.2" customHeight="1">
      <c r="B563" s="28"/>
      <c r="C563" s="128" t="s">
        <v>1139</v>
      </c>
      <c r="D563" s="166" t="s">
        <v>151</v>
      </c>
      <c r="E563" s="129" t="s">
        <v>1130</v>
      </c>
      <c r="F563" s="130" t="s">
        <v>1131</v>
      </c>
      <c r="G563" s="131" t="s">
        <v>271</v>
      </c>
      <c r="H563" s="132">
        <v>1</v>
      </c>
      <c r="I563" s="133"/>
      <c r="J563" s="134">
        <f>ROUND(I563*H563,2)</f>
        <v>0</v>
      </c>
      <c r="K563" s="130" t="s">
        <v>165</v>
      </c>
      <c r="L563" s="28"/>
      <c r="M563" s="135" t="s">
        <v>1</v>
      </c>
      <c r="N563" s="136" t="s">
        <v>44</v>
      </c>
      <c r="P563" s="137">
        <f>O563*H563</f>
        <v>0</v>
      </c>
      <c r="Q563" s="137">
        <v>0</v>
      </c>
      <c r="R563" s="137">
        <f>Q563*H563</f>
        <v>0</v>
      </c>
      <c r="S563" s="137">
        <v>0</v>
      </c>
      <c r="T563" s="138">
        <f>S563*H563</f>
        <v>0</v>
      </c>
      <c r="AR563" s="139" t="s">
        <v>236</v>
      </c>
      <c r="AT563" s="139" t="s">
        <v>151</v>
      </c>
      <c r="AU563" s="139" t="s">
        <v>89</v>
      </c>
      <c r="AY563" s="13" t="s">
        <v>149</v>
      </c>
      <c r="BE563" s="140">
        <f>IF(N563="základní",J563,0)</f>
        <v>0</v>
      </c>
      <c r="BF563" s="140">
        <f>IF(N563="snížená",J563,0)</f>
        <v>0</v>
      </c>
      <c r="BG563" s="140">
        <f>IF(N563="zákl. přenesená",J563,0)</f>
        <v>0</v>
      </c>
      <c r="BH563" s="140">
        <f>IF(N563="sníž. přenesená",J563,0)</f>
        <v>0</v>
      </c>
      <c r="BI563" s="140">
        <f>IF(N563="nulová",J563,0)</f>
        <v>0</v>
      </c>
      <c r="BJ563" s="13" t="s">
        <v>87</v>
      </c>
      <c r="BK563" s="140">
        <f>ROUND(I563*H563,2)</f>
        <v>0</v>
      </c>
      <c r="BL563" s="13" t="s">
        <v>236</v>
      </c>
      <c r="BM563" s="139" t="s">
        <v>1140</v>
      </c>
    </row>
    <row r="564" spans="2:47" s="1" customFormat="1" ht="19.5">
      <c r="B564" s="28"/>
      <c r="D564" s="141" t="s">
        <v>157</v>
      </c>
      <c r="F564" s="142" t="s">
        <v>1133</v>
      </c>
      <c r="I564" s="143"/>
      <c r="L564" s="28"/>
      <c r="M564" s="144"/>
      <c r="T564" s="52"/>
      <c r="AT564" s="13" t="s">
        <v>157</v>
      </c>
      <c r="AU564" s="13" t="s">
        <v>89</v>
      </c>
    </row>
    <row r="565" spans="2:47" s="1" customFormat="1" ht="39">
      <c r="B565" s="28"/>
      <c r="D565" s="141" t="s">
        <v>198</v>
      </c>
      <c r="F565" s="147" t="s">
        <v>1141</v>
      </c>
      <c r="I565" s="143"/>
      <c r="L565" s="28"/>
      <c r="M565" s="144"/>
      <c r="T565" s="52"/>
      <c r="AT565" s="13" t="s">
        <v>198</v>
      </c>
      <c r="AU565" s="13" t="s">
        <v>89</v>
      </c>
    </row>
    <row r="566" spans="2:65" s="1" customFormat="1" ht="16.5" customHeight="1">
      <c r="B566" s="28"/>
      <c r="C566" s="153" t="s">
        <v>1142</v>
      </c>
      <c r="D566" s="167" t="s">
        <v>517</v>
      </c>
      <c r="E566" s="154" t="s">
        <v>1143</v>
      </c>
      <c r="F566" s="155" t="s">
        <v>1137</v>
      </c>
      <c r="G566" s="156" t="s">
        <v>271</v>
      </c>
      <c r="H566" s="157">
        <v>1</v>
      </c>
      <c r="I566" s="158"/>
      <c r="J566" s="159">
        <f>ROUND(I566*H566,2)</f>
        <v>0</v>
      </c>
      <c r="K566" s="155" t="s">
        <v>1</v>
      </c>
      <c r="L566" s="160"/>
      <c r="M566" s="161" t="s">
        <v>1</v>
      </c>
      <c r="N566" s="162" t="s">
        <v>44</v>
      </c>
      <c r="P566" s="137">
        <f>O566*H566</f>
        <v>0</v>
      </c>
      <c r="Q566" s="137">
        <v>0.0145</v>
      </c>
      <c r="R566" s="137">
        <f>Q566*H566</f>
        <v>0.0145</v>
      </c>
      <c r="S566" s="137">
        <v>0</v>
      </c>
      <c r="T566" s="138">
        <f>S566*H566</f>
        <v>0</v>
      </c>
      <c r="AR566" s="139" t="s">
        <v>193</v>
      </c>
      <c r="AT566" s="139" t="s">
        <v>517</v>
      </c>
      <c r="AU566" s="139" t="s">
        <v>89</v>
      </c>
      <c r="AY566" s="13" t="s">
        <v>149</v>
      </c>
      <c r="BE566" s="140">
        <f>IF(N566="základní",J566,0)</f>
        <v>0</v>
      </c>
      <c r="BF566" s="140">
        <f>IF(N566="snížená",J566,0)</f>
        <v>0</v>
      </c>
      <c r="BG566" s="140">
        <f>IF(N566="zákl. přenesená",J566,0)</f>
        <v>0</v>
      </c>
      <c r="BH566" s="140">
        <f>IF(N566="sníž. přenesená",J566,0)</f>
        <v>0</v>
      </c>
      <c r="BI566" s="140">
        <f>IF(N566="nulová",J566,0)</f>
        <v>0</v>
      </c>
      <c r="BJ566" s="13" t="s">
        <v>87</v>
      </c>
      <c r="BK566" s="140">
        <f>ROUND(I566*H566,2)</f>
        <v>0</v>
      </c>
      <c r="BL566" s="13" t="s">
        <v>155</v>
      </c>
      <c r="BM566" s="139" t="s">
        <v>1144</v>
      </c>
    </row>
    <row r="567" spans="2:47" s="1" customFormat="1" ht="11.25">
      <c r="B567" s="28"/>
      <c r="D567" s="141" t="s">
        <v>157</v>
      </c>
      <c r="F567" s="142" t="s">
        <v>1137</v>
      </c>
      <c r="I567" s="143"/>
      <c r="L567" s="28"/>
      <c r="M567" s="144"/>
      <c r="T567" s="52"/>
      <c r="AT567" s="13" t="s">
        <v>157</v>
      </c>
      <c r="AU567" s="13" t="s">
        <v>89</v>
      </c>
    </row>
    <row r="568" spans="2:47" s="1" customFormat="1" ht="39">
      <c r="B568" s="28"/>
      <c r="D568" s="141" t="s">
        <v>198</v>
      </c>
      <c r="F568" s="147" t="s">
        <v>1141</v>
      </c>
      <c r="I568" s="143"/>
      <c r="L568" s="28"/>
      <c r="M568" s="144"/>
      <c r="T568" s="52"/>
      <c r="AT568" s="13" t="s">
        <v>198</v>
      </c>
      <c r="AU568" s="13" t="s">
        <v>89</v>
      </c>
    </row>
    <row r="569" spans="2:65" s="1" customFormat="1" ht="24.2" customHeight="1">
      <c r="B569" s="28"/>
      <c r="C569" s="128" t="s">
        <v>1145</v>
      </c>
      <c r="D569" s="166" t="s">
        <v>151</v>
      </c>
      <c r="E569" s="129" t="s">
        <v>1130</v>
      </c>
      <c r="F569" s="130" t="s">
        <v>1131</v>
      </c>
      <c r="G569" s="131" t="s">
        <v>271</v>
      </c>
      <c r="H569" s="132">
        <v>2</v>
      </c>
      <c r="I569" s="133"/>
      <c r="J569" s="134">
        <f>ROUND(I569*H569,2)</f>
        <v>0</v>
      </c>
      <c r="K569" s="130" t="s">
        <v>165</v>
      </c>
      <c r="L569" s="28"/>
      <c r="M569" s="135" t="s">
        <v>1</v>
      </c>
      <c r="N569" s="136" t="s">
        <v>44</v>
      </c>
      <c r="P569" s="137">
        <f>O569*H569</f>
        <v>0</v>
      </c>
      <c r="Q569" s="137">
        <v>0</v>
      </c>
      <c r="R569" s="137">
        <f>Q569*H569</f>
        <v>0</v>
      </c>
      <c r="S569" s="137">
        <v>0</v>
      </c>
      <c r="T569" s="138">
        <f>S569*H569</f>
        <v>0</v>
      </c>
      <c r="AR569" s="139" t="s">
        <v>236</v>
      </c>
      <c r="AT569" s="139" t="s">
        <v>151</v>
      </c>
      <c r="AU569" s="139" t="s">
        <v>89</v>
      </c>
      <c r="AY569" s="13" t="s">
        <v>149</v>
      </c>
      <c r="BE569" s="140">
        <f>IF(N569="základní",J569,0)</f>
        <v>0</v>
      </c>
      <c r="BF569" s="140">
        <f>IF(N569="snížená",J569,0)</f>
        <v>0</v>
      </c>
      <c r="BG569" s="140">
        <f>IF(N569="zákl. přenesená",J569,0)</f>
        <v>0</v>
      </c>
      <c r="BH569" s="140">
        <f>IF(N569="sníž. přenesená",J569,0)</f>
        <v>0</v>
      </c>
      <c r="BI569" s="140">
        <f>IF(N569="nulová",J569,0)</f>
        <v>0</v>
      </c>
      <c r="BJ569" s="13" t="s">
        <v>87</v>
      </c>
      <c r="BK569" s="140">
        <f>ROUND(I569*H569,2)</f>
        <v>0</v>
      </c>
      <c r="BL569" s="13" t="s">
        <v>236</v>
      </c>
      <c r="BM569" s="139" t="s">
        <v>1146</v>
      </c>
    </row>
    <row r="570" spans="2:47" s="1" customFormat="1" ht="19.5">
      <c r="B570" s="28"/>
      <c r="D570" s="141" t="s">
        <v>157</v>
      </c>
      <c r="F570" s="142" t="s">
        <v>1133</v>
      </c>
      <c r="I570" s="143"/>
      <c r="L570" s="28"/>
      <c r="M570" s="144"/>
      <c r="T570" s="52"/>
      <c r="AT570" s="13" t="s">
        <v>157</v>
      </c>
      <c r="AU570" s="13" t="s">
        <v>89</v>
      </c>
    </row>
    <row r="571" spans="2:47" s="1" customFormat="1" ht="107.25">
      <c r="B571" s="28"/>
      <c r="D571" s="141" t="s">
        <v>198</v>
      </c>
      <c r="F571" s="147" t="s">
        <v>1147</v>
      </c>
      <c r="I571" s="143"/>
      <c r="L571" s="28"/>
      <c r="M571" s="144"/>
      <c r="T571" s="52"/>
      <c r="AT571" s="13" t="s">
        <v>198</v>
      </c>
      <c r="AU571" s="13" t="s">
        <v>89</v>
      </c>
    </row>
    <row r="572" spans="2:65" s="1" customFormat="1" ht="16.5" customHeight="1">
      <c r="B572" s="28"/>
      <c r="C572" s="153" t="s">
        <v>1148</v>
      </c>
      <c r="D572" s="167" t="s">
        <v>517</v>
      </c>
      <c r="E572" s="154" t="s">
        <v>1149</v>
      </c>
      <c r="F572" s="155" t="s">
        <v>1137</v>
      </c>
      <c r="G572" s="156" t="s">
        <v>271</v>
      </c>
      <c r="H572" s="157">
        <v>2</v>
      </c>
      <c r="I572" s="158"/>
      <c r="J572" s="159">
        <f>ROUND(I572*H572,2)</f>
        <v>0</v>
      </c>
      <c r="K572" s="155" t="s">
        <v>1</v>
      </c>
      <c r="L572" s="160"/>
      <c r="M572" s="161" t="s">
        <v>1</v>
      </c>
      <c r="N572" s="162" t="s">
        <v>44</v>
      </c>
      <c r="P572" s="137">
        <f>O572*H572</f>
        <v>0</v>
      </c>
      <c r="Q572" s="137">
        <v>0.0145</v>
      </c>
      <c r="R572" s="137">
        <f>Q572*H572</f>
        <v>0.029</v>
      </c>
      <c r="S572" s="137">
        <v>0</v>
      </c>
      <c r="T572" s="138">
        <f>S572*H572</f>
        <v>0</v>
      </c>
      <c r="AR572" s="139" t="s">
        <v>193</v>
      </c>
      <c r="AT572" s="139" t="s">
        <v>517</v>
      </c>
      <c r="AU572" s="139" t="s">
        <v>89</v>
      </c>
      <c r="AY572" s="13" t="s">
        <v>149</v>
      </c>
      <c r="BE572" s="140">
        <f>IF(N572="základní",J572,0)</f>
        <v>0</v>
      </c>
      <c r="BF572" s="140">
        <f>IF(N572="snížená",J572,0)</f>
        <v>0</v>
      </c>
      <c r="BG572" s="140">
        <f>IF(N572="zákl. přenesená",J572,0)</f>
        <v>0</v>
      </c>
      <c r="BH572" s="140">
        <f>IF(N572="sníž. přenesená",J572,0)</f>
        <v>0</v>
      </c>
      <c r="BI572" s="140">
        <f>IF(N572="nulová",J572,0)</f>
        <v>0</v>
      </c>
      <c r="BJ572" s="13" t="s">
        <v>87</v>
      </c>
      <c r="BK572" s="140">
        <f>ROUND(I572*H572,2)</f>
        <v>0</v>
      </c>
      <c r="BL572" s="13" t="s">
        <v>155</v>
      </c>
      <c r="BM572" s="139" t="s">
        <v>1150</v>
      </c>
    </row>
    <row r="573" spans="2:47" s="1" customFormat="1" ht="11.25">
      <c r="B573" s="28"/>
      <c r="D573" s="141" t="s">
        <v>157</v>
      </c>
      <c r="F573" s="142" t="s">
        <v>1137</v>
      </c>
      <c r="I573" s="143"/>
      <c r="L573" s="28"/>
      <c r="M573" s="144"/>
      <c r="T573" s="52"/>
      <c r="AT573" s="13" t="s">
        <v>157</v>
      </c>
      <c r="AU573" s="13" t="s">
        <v>89</v>
      </c>
    </row>
    <row r="574" spans="2:47" s="1" customFormat="1" ht="107.25">
      <c r="B574" s="28"/>
      <c r="D574" s="141" t="s">
        <v>198</v>
      </c>
      <c r="F574" s="147" t="s">
        <v>1147</v>
      </c>
      <c r="I574" s="143"/>
      <c r="L574" s="28"/>
      <c r="M574" s="144"/>
      <c r="T574" s="52"/>
      <c r="AT574" s="13" t="s">
        <v>198</v>
      </c>
      <c r="AU574" s="13" t="s">
        <v>89</v>
      </c>
    </row>
    <row r="575" spans="2:65" s="1" customFormat="1" ht="24.2" customHeight="1">
      <c r="B575" s="28"/>
      <c r="C575" s="128" t="s">
        <v>1151</v>
      </c>
      <c r="D575" s="166" t="s">
        <v>151</v>
      </c>
      <c r="E575" s="129" t="s">
        <v>1130</v>
      </c>
      <c r="F575" s="130" t="s">
        <v>1131</v>
      </c>
      <c r="G575" s="131" t="s">
        <v>271</v>
      </c>
      <c r="H575" s="132">
        <v>4</v>
      </c>
      <c r="I575" s="133"/>
      <c r="J575" s="134">
        <f>ROUND(I575*H575,2)</f>
        <v>0</v>
      </c>
      <c r="K575" s="130" t="s">
        <v>165</v>
      </c>
      <c r="L575" s="28"/>
      <c r="M575" s="135" t="s">
        <v>1</v>
      </c>
      <c r="N575" s="136" t="s">
        <v>44</v>
      </c>
      <c r="P575" s="137">
        <f>O575*H575</f>
        <v>0</v>
      </c>
      <c r="Q575" s="137">
        <v>0</v>
      </c>
      <c r="R575" s="137">
        <f>Q575*H575</f>
        <v>0</v>
      </c>
      <c r="S575" s="137">
        <v>0</v>
      </c>
      <c r="T575" s="138">
        <f>S575*H575</f>
        <v>0</v>
      </c>
      <c r="AR575" s="139" t="s">
        <v>236</v>
      </c>
      <c r="AT575" s="139" t="s">
        <v>151</v>
      </c>
      <c r="AU575" s="139" t="s">
        <v>89</v>
      </c>
      <c r="AY575" s="13" t="s">
        <v>149</v>
      </c>
      <c r="BE575" s="140">
        <f>IF(N575="základní",J575,0)</f>
        <v>0</v>
      </c>
      <c r="BF575" s="140">
        <f>IF(N575="snížená",J575,0)</f>
        <v>0</v>
      </c>
      <c r="BG575" s="140">
        <f>IF(N575="zákl. přenesená",J575,0)</f>
        <v>0</v>
      </c>
      <c r="BH575" s="140">
        <f>IF(N575="sníž. přenesená",J575,0)</f>
        <v>0</v>
      </c>
      <c r="BI575" s="140">
        <f>IF(N575="nulová",J575,0)</f>
        <v>0</v>
      </c>
      <c r="BJ575" s="13" t="s">
        <v>87</v>
      </c>
      <c r="BK575" s="140">
        <f>ROUND(I575*H575,2)</f>
        <v>0</v>
      </c>
      <c r="BL575" s="13" t="s">
        <v>236</v>
      </c>
      <c r="BM575" s="139" t="s">
        <v>1152</v>
      </c>
    </row>
    <row r="576" spans="2:47" s="1" customFormat="1" ht="19.5">
      <c r="B576" s="28"/>
      <c r="D576" s="141" t="s">
        <v>157</v>
      </c>
      <c r="F576" s="142" t="s">
        <v>1133</v>
      </c>
      <c r="I576" s="143"/>
      <c r="L576" s="28"/>
      <c r="M576" s="144"/>
      <c r="T576" s="52"/>
      <c r="AT576" s="13" t="s">
        <v>157</v>
      </c>
      <c r="AU576" s="13" t="s">
        <v>89</v>
      </c>
    </row>
    <row r="577" spans="2:47" s="1" customFormat="1" ht="107.25">
      <c r="B577" s="28"/>
      <c r="D577" s="141" t="s">
        <v>198</v>
      </c>
      <c r="F577" s="147" t="s">
        <v>1153</v>
      </c>
      <c r="I577" s="143"/>
      <c r="L577" s="28"/>
      <c r="M577" s="144"/>
      <c r="T577" s="52"/>
      <c r="AT577" s="13" t="s">
        <v>198</v>
      </c>
      <c r="AU577" s="13" t="s">
        <v>89</v>
      </c>
    </row>
    <row r="578" spans="2:65" s="1" customFormat="1" ht="16.5" customHeight="1">
      <c r="B578" s="28"/>
      <c r="C578" s="153" t="s">
        <v>1154</v>
      </c>
      <c r="D578" s="167" t="s">
        <v>517</v>
      </c>
      <c r="E578" s="154" t="s">
        <v>1155</v>
      </c>
      <c r="F578" s="155" t="s">
        <v>1137</v>
      </c>
      <c r="G578" s="156" t="s">
        <v>271</v>
      </c>
      <c r="H578" s="157">
        <v>4</v>
      </c>
      <c r="I578" s="158"/>
      <c r="J578" s="159">
        <f>ROUND(I578*H578,2)</f>
        <v>0</v>
      </c>
      <c r="K578" s="155" t="s">
        <v>1</v>
      </c>
      <c r="L578" s="160"/>
      <c r="M578" s="161" t="s">
        <v>1</v>
      </c>
      <c r="N578" s="162" t="s">
        <v>44</v>
      </c>
      <c r="P578" s="137">
        <f>O578*H578</f>
        <v>0</v>
      </c>
      <c r="Q578" s="137">
        <v>0.0145</v>
      </c>
      <c r="R578" s="137">
        <f>Q578*H578</f>
        <v>0.058</v>
      </c>
      <c r="S578" s="137">
        <v>0</v>
      </c>
      <c r="T578" s="138">
        <f>S578*H578</f>
        <v>0</v>
      </c>
      <c r="AR578" s="139" t="s">
        <v>193</v>
      </c>
      <c r="AT578" s="139" t="s">
        <v>517</v>
      </c>
      <c r="AU578" s="139" t="s">
        <v>89</v>
      </c>
      <c r="AY578" s="13" t="s">
        <v>149</v>
      </c>
      <c r="BE578" s="140">
        <f>IF(N578="základní",J578,0)</f>
        <v>0</v>
      </c>
      <c r="BF578" s="140">
        <f>IF(N578="snížená",J578,0)</f>
        <v>0</v>
      </c>
      <c r="BG578" s="140">
        <f>IF(N578="zákl. přenesená",J578,0)</f>
        <v>0</v>
      </c>
      <c r="BH578" s="140">
        <f>IF(N578="sníž. přenesená",J578,0)</f>
        <v>0</v>
      </c>
      <c r="BI578" s="140">
        <f>IF(N578="nulová",J578,0)</f>
        <v>0</v>
      </c>
      <c r="BJ578" s="13" t="s">
        <v>87</v>
      </c>
      <c r="BK578" s="140">
        <f>ROUND(I578*H578,2)</f>
        <v>0</v>
      </c>
      <c r="BL578" s="13" t="s">
        <v>155</v>
      </c>
      <c r="BM578" s="139" t="s">
        <v>1156</v>
      </c>
    </row>
    <row r="579" spans="2:47" s="1" customFormat="1" ht="11.25">
      <c r="B579" s="28"/>
      <c r="D579" s="141" t="s">
        <v>157</v>
      </c>
      <c r="F579" s="142" t="s">
        <v>1137</v>
      </c>
      <c r="I579" s="143"/>
      <c r="L579" s="28"/>
      <c r="M579" s="144"/>
      <c r="T579" s="52"/>
      <c r="AT579" s="13" t="s">
        <v>157</v>
      </c>
      <c r="AU579" s="13" t="s">
        <v>89</v>
      </c>
    </row>
    <row r="580" spans="2:47" s="1" customFormat="1" ht="107.25">
      <c r="B580" s="28"/>
      <c r="D580" s="141" t="s">
        <v>198</v>
      </c>
      <c r="F580" s="147" t="s">
        <v>1153</v>
      </c>
      <c r="I580" s="143"/>
      <c r="L580" s="28"/>
      <c r="M580" s="144"/>
      <c r="T580" s="52"/>
      <c r="AT580" s="13" t="s">
        <v>198</v>
      </c>
      <c r="AU580" s="13" t="s">
        <v>89</v>
      </c>
    </row>
    <row r="581" spans="2:65" s="1" customFormat="1" ht="24.2" customHeight="1">
      <c r="B581" s="28"/>
      <c r="C581" s="128" t="s">
        <v>1157</v>
      </c>
      <c r="D581" s="166" t="s">
        <v>151</v>
      </c>
      <c r="E581" s="129" t="s">
        <v>1158</v>
      </c>
      <c r="F581" s="130" t="s">
        <v>1159</v>
      </c>
      <c r="G581" s="131" t="s">
        <v>271</v>
      </c>
      <c r="H581" s="132">
        <v>1</v>
      </c>
      <c r="I581" s="133"/>
      <c r="J581" s="134">
        <f>ROUND(I581*H581,2)</f>
        <v>0</v>
      </c>
      <c r="K581" s="130" t="s">
        <v>165</v>
      </c>
      <c r="L581" s="28"/>
      <c r="M581" s="135" t="s">
        <v>1</v>
      </c>
      <c r="N581" s="136" t="s">
        <v>44</v>
      </c>
      <c r="P581" s="137">
        <f>O581*H581</f>
        <v>0</v>
      </c>
      <c r="Q581" s="137">
        <v>0</v>
      </c>
      <c r="R581" s="137">
        <f>Q581*H581</f>
        <v>0</v>
      </c>
      <c r="S581" s="137">
        <v>0</v>
      </c>
      <c r="T581" s="138">
        <f>S581*H581</f>
        <v>0</v>
      </c>
      <c r="AR581" s="139" t="s">
        <v>236</v>
      </c>
      <c r="AT581" s="139" t="s">
        <v>151</v>
      </c>
      <c r="AU581" s="139" t="s">
        <v>89</v>
      </c>
      <c r="AY581" s="13" t="s">
        <v>149</v>
      </c>
      <c r="BE581" s="140">
        <f>IF(N581="základní",J581,0)</f>
        <v>0</v>
      </c>
      <c r="BF581" s="140">
        <f>IF(N581="snížená",J581,0)</f>
        <v>0</v>
      </c>
      <c r="BG581" s="140">
        <f>IF(N581="zákl. přenesená",J581,0)</f>
        <v>0</v>
      </c>
      <c r="BH581" s="140">
        <f>IF(N581="sníž. přenesená",J581,0)</f>
        <v>0</v>
      </c>
      <c r="BI581" s="140">
        <f>IF(N581="nulová",J581,0)</f>
        <v>0</v>
      </c>
      <c r="BJ581" s="13" t="s">
        <v>87</v>
      </c>
      <c r="BK581" s="140">
        <f>ROUND(I581*H581,2)</f>
        <v>0</v>
      </c>
      <c r="BL581" s="13" t="s">
        <v>236</v>
      </c>
      <c r="BM581" s="139" t="s">
        <v>1160</v>
      </c>
    </row>
    <row r="582" spans="2:47" s="1" customFormat="1" ht="19.5">
      <c r="B582" s="28"/>
      <c r="D582" s="141" t="s">
        <v>157</v>
      </c>
      <c r="F582" s="142" t="s">
        <v>1161</v>
      </c>
      <c r="I582" s="143"/>
      <c r="L582" s="28"/>
      <c r="M582" s="144"/>
      <c r="T582" s="52"/>
      <c r="AT582" s="13" t="s">
        <v>157</v>
      </c>
      <c r="AU582" s="13" t="s">
        <v>89</v>
      </c>
    </row>
    <row r="583" spans="2:47" s="1" customFormat="1" ht="48.75">
      <c r="B583" s="28"/>
      <c r="D583" s="141" t="s">
        <v>198</v>
      </c>
      <c r="F583" s="147" t="s">
        <v>1162</v>
      </c>
      <c r="I583" s="143"/>
      <c r="L583" s="28"/>
      <c r="M583" s="144"/>
      <c r="T583" s="52"/>
      <c r="AT583" s="13" t="s">
        <v>198</v>
      </c>
      <c r="AU583" s="13" t="s">
        <v>89</v>
      </c>
    </row>
    <row r="584" spans="2:65" s="1" customFormat="1" ht="16.5" customHeight="1">
      <c r="B584" s="28"/>
      <c r="C584" s="153" t="s">
        <v>1163</v>
      </c>
      <c r="D584" s="167" t="s">
        <v>517</v>
      </c>
      <c r="E584" s="154" t="s">
        <v>1164</v>
      </c>
      <c r="F584" s="155" t="s">
        <v>1165</v>
      </c>
      <c r="G584" s="156" t="s">
        <v>271</v>
      </c>
      <c r="H584" s="157">
        <v>1</v>
      </c>
      <c r="I584" s="158"/>
      <c r="J584" s="159">
        <f>ROUND(I584*H584,2)</f>
        <v>0</v>
      </c>
      <c r="K584" s="155" t="s">
        <v>1</v>
      </c>
      <c r="L584" s="160"/>
      <c r="M584" s="161" t="s">
        <v>1</v>
      </c>
      <c r="N584" s="162" t="s">
        <v>44</v>
      </c>
      <c r="P584" s="137">
        <f>O584*H584</f>
        <v>0</v>
      </c>
      <c r="Q584" s="137">
        <v>0.0145</v>
      </c>
      <c r="R584" s="137">
        <f>Q584*H584</f>
        <v>0.0145</v>
      </c>
      <c r="S584" s="137">
        <v>0</v>
      </c>
      <c r="T584" s="138">
        <f>S584*H584</f>
        <v>0</v>
      </c>
      <c r="AR584" s="139" t="s">
        <v>193</v>
      </c>
      <c r="AT584" s="139" t="s">
        <v>517</v>
      </c>
      <c r="AU584" s="139" t="s">
        <v>89</v>
      </c>
      <c r="AY584" s="13" t="s">
        <v>149</v>
      </c>
      <c r="BE584" s="140">
        <f>IF(N584="základní",J584,0)</f>
        <v>0</v>
      </c>
      <c r="BF584" s="140">
        <f>IF(N584="snížená",J584,0)</f>
        <v>0</v>
      </c>
      <c r="BG584" s="140">
        <f>IF(N584="zákl. přenesená",J584,0)</f>
        <v>0</v>
      </c>
      <c r="BH584" s="140">
        <f>IF(N584="sníž. přenesená",J584,0)</f>
        <v>0</v>
      </c>
      <c r="BI584" s="140">
        <f>IF(N584="nulová",J584,0)</f>
        <v>0</v>
      </c>
      <c r="BJ584" s="13" t="s">
        <v>87</v>
      </c>
      <c r="BK584" s="140">
        <f>ROUND(I584*H584,2)</f>
        <v>0</v>
      </c>
      <c r="BL584" s="13" t="s">
        <v>155</v>
      </c>
      <c r="BM584" s="139" t="s">
        <v>1166</v>
      </c>
    </row>
    <row r="585" spans="2:47" s="1" customFormat="1" ht="11.25">
      <c r="B585" s="28"/>
      <c r="D585" s="141" t="s">
        <v>157</v>
      </c>
      <c r="F585" s="142" t="s">
        <v>1165</v>
      </c>
      <c r="I585" s="143"/>
      <c r="L585" s="28"/>
      <c r="M585" s="144"/>
      <c r="T585" s="52"/>
      <c r="AT585" s="13" t="s">
        <v>157</v>
      </c>
      <c r="AU585" s="13" t="s">
        <v>89</v>
      </c>
    </row>
    <row r="586" spans="2:47" s="1" customFormat="1" ht="48.75">
      <c r="B586" s="28"/>
      <c r="D586" s="141" t="s">
        <v>198</v>
      </c>
      <c r="F586" s="147" t="s">
        <v>1162</v>
      </c>
      <c r="I586" s="143"/>
      <c r="L586" s="28"/>
      <c r="M586" s="144"/>
      <c r="T586" s="52"/>
      <c r="AT586" s="13" t="s">
        <v>198</v>
      </c>
      <c r="AU586" s="13" t="s">
        <v>89</v>
      </c>
    </row>
    <row r="587" spans="2:65" s="1" customFormat="1" ht="24.2" customHeight="1">
      <c r="B587" s="28"/>
      <c r="C587" s="128" t="s">
        <v>1167</v>
      </c>
      <c r="D587" s="146" t="s">
        <v>151</v>
      </c>
      <c r="E587" s="129" t="s">
        <v>1168</v>
      </c>
      <c r="F587" s="130" t="s">
        <v>1169</v>
      </c>
      <c r="G587" s="131" t="s">
        <v>271</v>
      </c>
      <c r="H587" s="132">
        <v>12</v>
      </c>
      <c r="I587" s="133"/>
      <c r="J587" s="134">
        <f>ROUND(I587*H587,2)</f>
        <v>0</v>
      </c>
      <c r="K587" s="130" t="s">
        <v>165</v>
      </c>
      <c r="L587" s="28"/>
      <c r="M587" s="135" t="s">
        <v>1</v>
      </c>
      <c r="N587" s="136" t="s">
        <v>44</v>
      </c>
      <c r="P587" s="137">
        <f>O587*H587</f>
        <v>0</v>
      </c>
      <c r="Q587" s="137">
        <v>0</v>
      </c>
      <c r="R587" s="137">
        <f>Q587*H587</f>
        <v>0</v>
      </c>
      <c r="S587" s="137">
        <v>0</v>
      </c>
      <c r="T587" s="138">
        <f>S587*H587</f>
        <v>0</v>
      </c>
      <c r="AR587" s="139" t="s">
        <v>236</v>
      </c>
      <c r="AT587" s="139" t="s">
        <v>151</v>
      </c>
      <c r="AU587" s="139" t="s">
        <v>89</v>
      </c>
      <c r="AY587" s="13" t="s">
        <v>149</v>
      </c>
      <c r="BE587" s="140">
        <f>IF(N587="základní",J587,0)</f>
        <v>0</v>
      </c>
      <c r="BF587" s="140">
        <f>IF(N587="snížená",J587,0)</f>
        <v>0</v>
      </c>
      <c r="BG587" s="140">
        <f>IF(N587="zákl. přenesená",J587,0)</f>
        <v>0</v>
      </c>
      <c r="BH587" s="140">
        <f>IF(N587="sníž. přenesená",J587,0)</f>
        <v>0</v>
      </c>
      <c r="BI587" s="140">
        <f>IF(N587="nulová",J587,0)</f>
        <v>0</v>
      </c>
      <c r="BJ587" s="13" t="s">
        <v>87</v>
      </c>
      <c r="BK587" s="140">
        <f>ROUND(I587*H587,2)</f>
        <v>0</v>
      </c>
      <c r="BL587" s="13" t="s">
        <v>236</v>
      </c>
      <c r="BM587" s="139" t="s">
        <v>1170</v>
      </c>
    </row>
    <row r="588" spans="2:47" s="1" customFormat="1" ht="11.25">
      <c r="B588" s="28"/>
      <c r="D588" s="141" t="s">
        <v>157</v>
      </c>
      <c r="F588" s="142" t="s">
        <v>1169</v>
      </c>
      <c r="I588" s="143"/>
      <c r="L588" s="28"/>
      <c r="M588" s="144"/>
      <c r="T588" s="52"/>
      <c r="AT588" s="13" t="s">
        <v>157</v>
      </c>
      <c r="AU588" s="13" t="s">
        <v>89</v>
      </c>
    </row>
    <row r="589" spans="2:47" s="1" customFormat="1" ht="29.25">
      <c r="B589" s="28"/>
      <c r="D589" s="141" t="s">
        <v>198</v>
      </c>
      <c r="F589" s="147" t="s">
        <v>1171</v>
      </c>
      <c r="I589" s="143"/>
      <c r="L589" s="28"/>
      <c r="M589" s="144"/>
      <c r="T589" s="52"/>
      <c r="AT589" s="13" t="s">
        <v>198</v>
      </c>
      <c r="AU589" s="13" t="s">
        <v>89</v>
      </c>
    </row>
    <row r="590" spans="2:65" s="1" customFormat="1" ht="24.2" customHeight="1">
      <c r="B590" s="28"/>
      <c r="C590" s="153" t="s">
        <v>1172</v>
      </c>
      <c r="D590" s="165" t="s">
        <v>517</v>
      </c>
      <c r="E590" s="154" t="s">
        <v>1173</v>
      </c>
      <c r="F590" s="155" t="s">
        <v>1174</v>
      </c>
      <c r="G590" s="156" t="s">
        <v>164</v>
      </c>
      <c r="H590" s="157">
        <v>21.6</v>
      </c>
      <c r="I590" s="158"/>
      <c r="J590" s="159">
        <f>ROUND(I590*H590,2)</f>
        <v>0</v>
      </c>
      <c r="K590" s="155" t="s">
        <v>1</v>
      </c>
      <c r="L590" s="160"/>
      <c r="M590" s="161" t="s">
        <v>1</v>
      </c>
      <c r="N590" s="162" t="s">
        <v>44</v>
      </c>
      <c r="P590" s="137">
        <f>O590*H590</f>
        <v>0</v>
      </c>
      <c r="Q590" s="137">
        <v>0.048</v>
      </c>
      <c r="R590" s="137">
        <f>Q590*H590</f>
        <v>1.0368000000000002</v>
      </c>
      <c r="S590" s="137">
        <v>0</v>
      </c>
      <c r="T590" s="138">
        <f>S590*H590</f>
        <v>0</v>
      </c>
      <c r="AR590" s="139" t="s">
        <v>168</v>
      </c>
      <c r="AT590" s="139" t="s">
        <v>517</v>
      </c>
      <c r="AU590" s="139" t="s">
        <v>89</v>
      </c>
      <c r="AY590" s="13" t="s">
        <v>149</v>
      </c>
      <c r="BE590" s="140">
        <f>IF(N590="základní",J590,0)</f>
        <v>0</v>
      </c>
      <c r="BF590" s="140">
        <f>IF(N590="snížená",J590,0)</f>
        <v>0</v>
      </c>
      <c r="BG590" s="140">
        <f>IF(N590="zákl. přenesená",J590,0)</f>
        <v>0</v>
      </c>
      <c r="BH590" s="140">
        <f>IF(N590="sníž. přenesená",J590,0)</f>
        <v>0</v>
      </c>
      <c r="BI590" s="140">
        <f>IF(N590="nulová",J590,0)</f>
        <v>0</v>
      </c>
      <c r="BJ590" s="13" t="s">
        <v>87</v>
      </c>
      <c r="BK590" s="140">
        <f>ROUND(I590*H590,2)</f>
        <v>0</v>
      </c>
      <c r="BL590" s="13" t="s">
        <v>236</v>
      </c>
      <c r="BM590" s="139" t="s">
        <v>1175</v>
      </c>
    </row>
    <row r="591" spans="2:47" s="1" customFormat="1" ht="11.25">
      <c r="B591" s="28"/>
      <c r="D591" s="141" t="s">
        <v>157</v>
      </c>
      <c r="F591" s="142" t="s">
        <v>1176</v>
      </c>
      <c r="I591" s="143"/>
      <c r="L591" s="28"/>
      <c r="M591" s="144"/>
      <c r="T591" s="52"/>
      <c r="AT591" s="13" t="s">
        <v>157</v>
      </c>
      <c r="AU591" s="13" t="s">
        <v>89</v>
      </c>
    </row>
    <row r="592" spans="2:47" s="1" customFormat="1" ht="29.25">
      <c r="B592" s="28"/>
      <c r="D592" s="141" t="s">
        <v>198</v>
      </c>
      <c r="F592" s="147" t="s">
        <v>1171</v>
      </c>
      <c r="I592" s="143"/>
      <c r="L592" s="28"/>
      <c r="M592" s="144"/>
      <c r="T592" s="52"/>
      <c r="AT592" s="13" t="s">
        <v>198</v>
      </c>
      <c r="AU592" s="13" t="s">
        <v>89</v>
      </c>
    </row>
    <row r="593" spans="2:65" s="1" customFormat="1" ht="21.75" customHeight="1">
      <c r="B593" s="28"/>
      <c r="C593" s="128" t="s">
        <v>1177</v>
      </c>
      <c r="D593" s="166" t="s">
        <v>151</v>
      </c>
      <c r="E593" s="129" t="s">
        <v>1178</v>
      </c>
      <c r="F593" s="130" t="s">
        <v>1179</v>
      </c>
      <c r="G593" s="131" t="s">
        <v>271</v>
      </c>
      <c r="H593" s="132">
        <v>3</v>
      </c>
      <c r="I593" s="133"/>
      <c r="J593" s="134">
        <f>ROUND(I593*H593,2)</f>
        <v>0</v>
      </c>
      <c r="K593" s="130" t="s">
        <v>165</v>
      </c>
      <c r="L593" s="28"/>
      <c r="M593" s="135" t="s">
        <v>1</v>
      </c>
      <c r="N593" s="136" t="s">
        <v>44</v>
      </c>
      <c r="P593" s="137">
        <f>O593*H593</f>
        <v>0</v>
      </c>
      <c r="Q593" s="137">
        <v>0</v>
      </c>
      <c r="R593" s="137">
        <f>Q593*H593</f>
        <v>0</v>
      </c>
      <c r="S593" s="137">
        <v>0</v>
      </c>
      <c r="T593" s="138">
        <f>S593*H593</f>
        <v>0</v>
      </c>
      <c r="AR593" s="139" t="s">
        <v>236</v>
      </c>
      <c r="AT593" s="139" t="s">
        <v>151</v>
      </c>
      <c r="AU593" s="139" t="s">
        <v>89</v>
      </c>
      <c r="AY593" s="13" t="s">
        <v>149</v>
      </c>
      <c r="BE593" s="140">
        <f>IF(N593="základní",J593,0)</f>
        <v>0</v>
      </c>
      <c r="BF593" s="140">
        <f>IF(N593="snížená",J593,0)</f>
        <v>0</v>
      </c>
      <c r="BG593" s="140">
        <f>IF(N593="zákl. přenesená",J593,0)</f>
        <v>0</v>
      </c>
      <c r="BH593" s="140">
        <f>IF(N593="sníž. přenesená",J593,0)</f>
        <v>0</v>
      </c>
      <c r="BI593" s="140">
        <f>IF(N593="nulová",J593,0)</f>
        <v>0</v>
      </c>
      <c r="BJ593" s="13" t="s">
        <v>87</v>
      </c>
      <c r="BK593" s="140">
        <f>ROUND(I593*H593,2)</f>
        <v>0</v>
      </c>
      <c r="BL593" s="13" t="s">
        <v>236</v>
      </c>
      <c r="BM593" s="139" t="s">
        <v>1180</v>
      </c>
    </row>
    <row r="594" spans="2:47" s="1" customFormat="1" ht="19.5">
      <c r="B594" s="28"/>
      <c r="D594" s="141" t="s">
        <v>157</v>
      </c>
      <c r="F594" s="142" t="s">
        <v>1181</v>
      </c>
      <c r="I594" s="143"/>
      <c r="L594" s="28"/>
      <c r="M594" s="144"/>
      <c r="T594" s="52"/>
      <c r="AT594" s="13" t="s">
        <v>157</v>
      </c>
      <c r="AU594" s="13" t="s">
        <v>89</v>
      </c>
    </row>
    <row r="595" spans="2:47" s="1" customFormat="1" ht="97.5">
      <c r="B595" s="28"/>
      <c r="D595" s="141" t="s">
        <v>198</v>
      </c>
      <c r="F595" s="147" t="s">
        <v>1182</v>
      </c>
      <c r="I595" s="143"/>
      <c r="L595" s="28"/>
      <c r="M595" s="144"/>
      <c r="T595" s="52"/>
      <c r="AT595" s="13" t="s">
        <v>198</v>
      </c>
      <c r="AU595" s="13" t="s">
        <v>89</v>
      </c>
    </row>
    <row r="596" spans="2:65" s="1" customFormat="1" ht="16.5" customHeight="1">
      <c r="B596" s="28"/>
      <c r="C596" s="153" t="s">
        <v>1183</v>
      </c>
      <c r="D596" s="167" t="s">
        <v>517</v>
      </c>
      <c r="E596" s="154" t="s">
        <v>1184</v>
      </c>
      <c r="F596" s="155" t="s">
        <v>1185</v>
      </c>
      <c r="G596" s="156" t="s">
        <v>271</v>
      </c>
      <c r="H596" s="157">
        <v>3</v>
      </c>
      <c r="I596" s="158"/>
      <c r="J596" s="159">
        <f>ROUND(I596*H596,2)</f>
        <v>0</v>
      </c>
      <c r="K596" s="155" t="s">
        <v>165</v>
      </c>
      <c r="L596" s="160"/>
      <c r="M596" s="161" t="s">
        <v>1</v>
      </c>
      <c r="N596" s="162" t="s">
        <v>44</v>
      </c>
      <c r="P596" s="137">
        <f>O596*H596</f>
        <v>0</v>
      </c>
      <c r="Q596" s="137">
        <v>0.181</v>
      </c>
      <c r="R596" s="137">
        <f>Q596*H596</f>
        <v>0.5429999999999999</v>
      </c>
      <c r="S596" s="137">
        <v>0</v>
      </c>
      <c r="T596" s="138">
        <f>S596*H596</f>
        <v>0</v>
      </c>
      <c r="AR596" s="139" t="s">
        <v>168</v>
      </c>
      <c r="AT596" s="139" t="s">
        <v>517</v>
      </c>
      <c r="AU596" s="139" t="s">
        <v>89</v>
      </c>
      <c r="AY596" s="13" t="s">
        <v>149</v>
      </c>
      <c r="BE596" s="140">
        <f>IF(N596="základní",J596,0)</f>
        <v>0</v>
      </c>
      <c r="BF596" s="140">
        <f>IF(N596="snížená",J596,0)</f>
        <v>0</v>
      </c>
      <c r="BG596" s="140">
        <f>IF(N596="zákl. přenesená",J596,0)</f>
        <v>0</v>
      </c>
      <c r="BH596" s="140">
        <f>IF(N596="sníž. přenesená",J596,0)</f>
        <v>0</v>
      </c>
      <c r="BI596" s="140">
        <f>IF(N596="nulová",J596,0)</f>
        <v>0</v>
      </c>
      <c r="BJ596" s="13" t="s">
        <v>87</v>
      </c>
      <c r="BK596" s="140">
        <f>ROUND(I596*H596,2)</f>
        <v>0</v>
      </c>
      <c r="BL596" s="13" t="s">
        <v>236</v>
      </c>
      <c r="BM596" s="139" t="s">
        <v>1186</v>
      </c>
    </row>
    <row r="597" spans="2:47" s="1" customFormat="1" ht="11.25">
      <c r="B597" s="28"/>
      <c r="D597" s="141" t="s">
        <v>157</v>
      </c>
      <c r="F597" s="142" t="s">
        <v>1187</v>
      </c>
      <c r="I597" s="143"/>
      <c r="L597" s="28"/>
      <c r="M597" s="144"/>
      <c r="T597" s="52"/>
      <c r="AT597" s="13" t="s">
        <v>157</v>
      </c>
      <c r="AU597" s="13" t="s">
        <v>89</v>
      </c>
    </row>
    <row r="598" spans="2:47" s="1" customFormat="1" ht="87.75">
      <c r="B598" s="28"/>
      <c r="D598" s="141" t="s">
        <v>198</v>
      </c>
      <c r="F598" s="147" t="s">
        <v>1188</v>
      </c>
      <c r="I598" s="143"/>
      <c r="L598" s="28"/>
      <c r="M598" s="144"/>
      <c r="T598" s="52"/>
      <c r="AT598" s="13" t="s">
        <v>198</v>
      </c>
      <c r="AU598" s="13" t="s">
        <v>89</v>
      </c>
    </row>
    <row r="599" spans="2:65" s="1" customFormat="1" ht="37.9" customHeight="1">
      <c r="B599" s="28"/>
      <c r="C599" s="128" t="s">
        <v>1189</v>
      </c>
      <c r="D599" s="146" t="s">
        <v>151</v>
      </c>
      <c r="E599" s="129" t="s">
        <v>1190</v>
      </c>
      <c r="F599" s="130" t="s">
        <v>1191</v>
      </c>
      <c r="G599" s="131" t="s">
        <v>271</v>
      </c>
      <c r="H599" s="132">
        <v>1</v>
      </c>
      <c r="I599" s="133"/>
      <c r="J599" s="134">
        <f>ROUND(I599*H599,2)</f>
        <v>0</v>
      </c>
      <c r="K599" s="130" t="s">
        <v>1</v>
      </c>
      <c r="L599" s="28"/>
      <c r="M599" s="135" t="s">
        <v>1</v>
      </c>
      <c r="N599" s="136" t="s">
        <v>44</v>
      </c>
      <c r="P599" s="137">
        <f>O599*H599</f>
        <v>0</v>
      </c>
      <c r="Q599" s="137">
        <v>5E-05</v>
      </c>
      <c r="R599" s="137">
        <f>Q599*H599</f>
        <v>5E-05</v>
      </c>
      <c r="S599" s="137">
        <v>0</v>
      </c>
      <c r="T599" s="138">
        <f>S599*H599</f>
        <v>0</v>
      </c>
      <c r="AR599" s="139" t="s">
        <v>236</v>
      </c>
      <c r="AT599" s="139" t="s">
        <v>151</v>
      </c>
      <c r="AU599" s="139" t="s">
        <v>89</v>
      </c>
      <c r="AY599" s="13" t="s">
        <v>149</v>
      </c>
      <c r="BE599" s="140">
        <f>IF(N599="základní",J599,0)</f>
        <v>0</v>
      </c>
      <c r="BF599" s="140">
        <f>IF(N599="snížená",J599,0)</f>
        <v>0</v>
      </c>
      <c r="BG599" s="140">
        <f>IF(N599="zákl. přenesená",J599,0)</f>
        <v>0</v>
      </c>
      <c r="BH599" s="140">
        <f>IF(N599="sníž. přenesená",J599,0)</f>
        <v>0</v>
      </c>
      <c r="BI599" s="140">
        <f>IF(N599="nulová",J599,0)</f>
        <v>0</v>
      </c>
      <c r="BJ599" s="13" t="s">
        <v>87</v>
      </c>
      <c r="BK599" s="140">
        <f>ROUND(I599*H599,2)</f>
        <v>0</v>
      </c>
      <c r="BL599" s="13" t="s">
        <v>236</v>
      </c>
      <c r="BM599" s="139" t="s">
        <v>1192</v>
      </c>
    </row>
    <row r="600" spans="2:47" s="1" customFormat="1" ht="19.5">
      <c r="B600" s="28"/>
      <c r="D600" s="141" t="s">
        <v>157</v>
      </c>
      <c r="F600" s="142" t="s">
        <v>1191</v>
      </c>
      <c r="I600" s="143"/>
      <c r="L600" s="28"/>
      <c r="M600" s="144"/>
      <c r="T600" s="52"/>
      <c r="AT600" s="13" t="s">
        <v>157</v>
      </c>
      <c r="AU600" s="13" t="s">
        <v>89</v>
      </c>
    </row>
    <row r="601" spans="2:47" s="1" customFormat="1" ht="29.25">
      <c r="B601" s="28"/>
      <c r="D601" s="141" t="s">
        <v>198</v>
      </c>
      <c r="F601" s="147" t="s">
        <v>1193</v>
      </c>
      <c r="I601" s="143"/>
      <c r="L601" s="28"/>
      <c r="M601" s="144"/>
      <c r="T601" s="52"/>
      <c r="AT601" s="13" t="s">
        <v>198</v>
      </c>
      <c r="AU601" s="13" t="s">
        <v>89</v>
      </c>
    </row>
    <row r="602" spans="2:65" s="1" customFormat="1" ht="16.5" customHeight="1">
      <c r="B602" s="28"/>
      <c r="C602" s="128" t="s">
        <v>1194</v>
      </c>
      <c r="D602" s="128" t="s">
        <v>151</v>
      </c>
      <c r="E602" s="129" t="s">
        <v>1195</v>
      </c>
      <c r="F602" s="130" t="s">
        <v>1196</v>
      </c>
      <c r="G602" s="131" t="s">
        <v>630</v>
      </c>
      <c r="H602" s="132">
        <v>1</v>
      </c>
      <c r="I602" s="133"/>
      <c r="J602" s="134">
        <f>ROUND(I602*H602,2)</f>
        <v>0</v>
      </c>
      <c r="K602" s="130" t="s">
        <v>1</v>
      </c>
      <c r="L602" s="28"/>
      <c r="M602" s="135" t="s">
        <v>1</v>
      </c>
      <c r="N602" s="136" t="s">
        <v>44</v>
      </c>
      <c r="P602" s="137">
        <f>O602*H602</f>
        <v>0</v>
      </c>
      <c r="Q602" s="137">
        <v>0.068</v>
      </c>
      <c r="R602" s="137">
        <f>Q602*H602</f>
        <v>0.068</v>
      </c>
      <c r="S602" s="137">
        <v>0</v>
      </c>
      <c r="T602" s="138">
        <f>S602*H602</f>
        <v>0</v>
      </c>
      <c r="AR602" s="139" t="s">
        <v>236</v>
      </c>
      <c r="AT602" s="139" t="s">
        <v>151</v>
      </c>
      <c r="AU602" s="139" t="s">
        <v>89</v>
      </c>
      <c r="AY602" s="13" t="s">
        <v>149</v>
      </c>
      <c r="BE602" s="140">
        <f>IF(N602="základní",J602,0)</f>
        <v>0</v>
      </c>
      <c r="BF602" s="140">
        <f>IF(N602="snížená",J602,0)</f>
        <v>0</v>
      </c>
      <c r="BG602" s="140">
        <f>IF(N602="zákl. přenesená",J602,0)</f>
        <v>0</v>
      </c>
      <c r="BH602" s="140">
        <f>IF(N602="sníž. přenesená",J602,0)</f>
        <v>0</v>
      </c>
      <c r="BI602" s="140">
        <f>IF(N602="nulová",J602,0)</f>
        <v>0</v>
      </c>
      <c r="BJ602" s="13" t="s">
        <v>87</v>
      </c>
      <c r="BK602" s="140">
        <f>ROUND(I602*H602,2)</f>
        <v>0</v>
      </c>
      <c r="BL602" s="13" t="s">
        <v>236</v>
      </c>
      <c r="BM602" s="139" t="s">
        <v>1197</v>
      </c>
    </row>
    <row r="603" spans="2:47" s="1" customFormat="1" ht="11.25">
      <c r="B603" s="28"/>
      <c r="D603" s="141" t="s">
        <v>157</v>
      </c>
      <c r="F603" s="142" t="s">
        <v>1196</v>
      </c>
      <c r="I603" s="143"/>
      <c r="L603" s="28"/>
      <c r="M603" s="144"/>
      <c r="T603" s="52"/>
      <c r="AT603" s="13" t="s">
        <v>157</v>
      </c>
      <c r="AU603" s="13" t="s">
        <v>89</v>
      </c>
    </row>
    <row r="604" spans="2:47" s="1" customFormat="1" ht="19.5">
      <c r="B604" s="28"/>
      <c r="D604" s="141" t="s">
        <v>198</v>
      </c>
      <c r="F604" s="147" t="s">
        <v>1198</v>
      </c>
      <c r="I604" s="143"/>
      <c r="L604" s="28"/>
      <c r="M604" s="144"/>
      <c r="T604" s="52"/>
      <c r="AT604" s="13" t="s">
        <v>198</v>
      </c>
      <c r="AU604" s="13" t="s">
        <v>89</v>
      </c>
    </row>
    <row r="605" spans="2:65" s="1" customFormat="1" ht="24.2" customHeight="1">
      <c r="B605" s="28"/>
      <c r="C605" s="128" t="s">
        <v>1199</v>
      </c>
      <c r="D605" s="128" t="s">
        <v>151</v>
      </c>
      <c r="E605" s="129" t="s">
        <v>1200</v>
      </c>
      <c r="F605" s="130" t="s">
        <v>1201</v>
      </c>
      <c r="G605" s="131" t="s">
        <v>224</v>
      </c>
      <c r="H605" s="132">
        <v>3.902</v>
      </c>
      <c r="I605" s="133"/>
      <c r="J605" s="134">
        <f>ROUND(I605*H605,2)</f>
        <v>0</v>
      </c>
      <c r="K605" s="130" t="s">
        <v>165</v>
      </c>
      <c r="L605" s="28"/>
      <c r="M605" s="135" t="s">
        <v>1</v>
      </c>
      <c r="N605" s="136" t="s">
        <v>44</v>
      </c>
      <c r="P605" s="137">
        <f>O605*H605</f>
        <v>0</v>
      </c>
      <c r="Q605" s="137">
        <v>0</v>
      </c>
      <c r="R605" s="137">
        <f>Q605*H605</f>
        <v>0</v>
      </c>
      <c r="S605" s="137">
        <v>0</v>
      </c>
      <c r="T605" s="138">
        <f>S605*H605</f>
        <v>0</v>
      </c>
      <c r="AR605" s="139" t="s">
        <v>236</v>
      </c>
      <c r="AT605" s="139" t="s">
        <v>151</v>
      </c>
      <c r="AU605" s="139" t="s">
        <v>89</v>
      </c>
      <c r="AY605" s="13" t="s">
        <v>149</v>
      </c>
      <c r="BE605" s="140">
        <f>IF(N605="základní",J605,0)</f>
        <v>0</v>
      </c>
      <c r="BF605" s="140">
        <f>IF(N605="snížená",J605,0)</f>
        <v>0</v>
      </c>
      <c r="BG605" s="140">
        <f>IF(N605="zákl. přenesená",J605,0)</f>
        <v>0</v>
      </c>
      <c r="BH605" s="140">
        <f>IF(N605="sníž. přenesená",J605,0)</f>
        <v>0</v>
      </c>
      <c r="BI605" s="140">
        <f>IF(N605="nulová",J605,0)</f>
        <v>0</v>
      </c>
      <c r="BJ605" s="13" t="s">
        <v>87</v>
      </c>
      <c r="BK605" s="140">
        <f>ROUND(I605*H605,2)</f>
        <v>0</v>
      </c>
      <c r="BL605" s="13" t="s">
        <v>236</v>
      </c>
      <c r="BM605" s="139" t="s">
        <v>1202</v>
      </c>
    </row>
    <row r="606" spans="2:47" s="1" customFormat="1" ht="29.25">
      <c r="B606" s="28"/>
      <c r="D606" s="141" t="s">
        <v>157</v>
      </c>
      <c r="F606" s="142" t="s">
        <v>1203</v>
      </c>
      <c r="I606" s="143"/>
      <c r="L606" s="28"/>
      <c r="M606" s="144"/>
      <c r="T606" s="52"/>
      <c r="AT606" s="13" t="s">
        <v>157</v>
      </c>
      <c r="AU606" s="13" t="s">
        <v>89</v>
      </c>
    </row>
    <row r="607" spans="2:63" s="11" customFormat="1" ht="22.9" customHeight="1">
      <c r="B607" s="116"/>
      <c r="D607" s="117" t="s">
        <v>78</v>
      </c>
      <c r="E607" s="126" t="s">
        <v>1204</v>
      </c>
      <c r="F607" s="126" t="s">
        <v>1205</v>
      </c>
      <c r="I607" s="119"/>
      <c r="J607" s="127">
        <f>BK607</f>
        <v>0</v>
      </c>
      <c r="L607" s="116"/>
      <c r="M607" s="121"/>
      <c r="P607" s="122">
        <f>SUM(P608:P628)</f>
        <v>0</v>
      </c>
      <c r="R607" s="122">
        <f>SUM(R608:R628)</f>
        <v>6.1195654</v>
      </c>
      <c r="T607" s="123">
        <f>SUM(T608:T628)</f>
        <v>0</v>
      </c>
      <c r="AR607" s="117" t="s">
        <v>89</v>
      </c>
      <c r="AT607" s="124" t="s">
        <v>78</v>
      </c>
      <c r="AU607" s="124" t="s">
        <v>87</v>
      </c>
      <c r="AY607" s="117" t="s">
        <v>149</v>
      </c>
      <c r="BK607" s="125">
        <f>SUM(BK608:BK628)</f>
        <v>0</v>
      </c>
    </row>
    <row r="608" spans="2:65" s="1" customFormat="1" ht="16.5" customHeight="1">
      <c r="B608" s="28"/>
      <c r="C608" s="128" t="s">
        <v>1206</v>
      </c>
      <c r="D608" s="128" t="s">
        <v>151</v>
      </c>
      <c r="E608" s="129" t="s">
        <v>1207</v>
      </c>
      <c r="F608" s="130" t="s">
        <v>1208</v>
      </c>
      <c r="G608" s="131" t="s">
        <v>164</v>
      </c>
      <c r="H608" s="132">
        <v>38.37</v>
      </c>
      <c r="I608" s="133"/>
      <c r="J608" s="134">
        <f>ROUND(I608*H608,2)</f>
        <v>0</v>
      </c>
      <c r="K608" s="130" t="s">
        <v>165</v>
      </c>
      <c r="L608" s="28"/>
      <c r="M608" s="135" t="s">
        <v>1</v>
      </c>
      <c r="N608" s="136" t="s">
        <v>44</v>
      </c>
      <c r="P608" s="137">
        <f>O608*H608</f>
        <v>0</v>
      </c>
      <c r="Q608" s="137">
        <v>0.0003</v>
      </c>
      <c r="R608" s="137">
        <f>Q608*H608</f>
        <v>0.011510999999999999</v>
      </c>
      <c r="S608" s="137">
        <v>0</v>
      </c>
      <c r="T608" s="138">
        <f>S608*H608</f>
        <v>0</v>
      </c>
      <c r="AR608" s="139" t="s">
        <v>236</v>
      </c>
      <c r="AT608" s="139" t="s">
        <v>151</v>
      </c>
      <c r="AU608" s="139" t="s">
        <v>89</v>
      </c>
      <c r="AY608" s="13" t="s">
        <v>149</v>
      </c>
      <c r="BE608" s="140">
        <f>IF(N608="základní",J608,0)</f>
        <v>0</v>
      </c>
      <c r="BF608" s="140">
        <f>IF(N608="snížená",J608,0)</f>
        <v>0</v>
      </c>
      <c r="BG608" s="140">
        <f>IF(N608="zákl. přenesená",J608,0)</f>
        <v>0</v>
      </c>
      <c r="BH608" s="140">
        <f>IF(N608="sníž. přenesená",J608,0)</f>
        <v>0</v>
      </c>
      <c r="BI608" s="140">
        <f>IF(N608="nulová",J608,0)</f>
        <v>0</v>
      </c>
      <c r="BJ608" s="13" t="s">
        <v>87</v>
      </c>
      <c r="BK608" s="140">
        <f>ROUND(I608*H608,2)</f>
        <v>0</v>
      </c>
      <c r="BL608" s="13" t="s">
        <v>236</v>
      </c>
      <c r="BM608" s="139" t="s">
        <v>1209</v>
      </c>
    </row>
    <row r="609" spans="2:47" s="1" customFormat="1" ht="19.5">
      <c r="B609" s="28"/>
      <c r="D609" s="141" t="s">
        <v>157</v>
      </c>
      <c r="F609" s="142" t="s">
        <v>1210</v>
      </c>
      <c r="I609" s="143"/>
      <c r="L609" s="28"/>
      <c r="M609" s="144"/>
      <c r="T609" s="52"/>
      <c r="AT609" s="13" t="s">
        <v>157</v>
      </c>
      <c r="AU609" s="13" t="s">
        <v>89</v>
      </c>
    </row>
    <row r="610" spans="2:65" s="1" customFormat="1" ht="21.75" customHeight="1">
      <c r="B610" s="28"/>
      <c r="C610" s="128" t="s">
        <v>1211</v>
      </c>
      <c r="D610" s="128" t="s">
        <v>151</v>
      </c>
      <c r="E610" s="129" t="s">
        <v>1212</v>
      </c>
      <c r="F610" s="130" t="s">
        <v>1213</v>
      </c>
      <c r="G610" s="131" t="s">
        <v>164</v>
      </c>
      <c r="H610" s="132">
        <v>164.17</v>
      </c>
      <c r="I610" s="133"/>
      <c r="J610" s="134">
        <f>ROUND(I610*H610,2)</f>
        <v>0</v>
      </c>
      <c r="K610" s="130" t="s">
        <v>165</v>
      </c>
      <c r="L610" s="28"/>
      <c r="M610" s="135" t="s">
        <v>1</v>
      </c>
      <c r="N610" s="136" t="s">
        <v>44</v>
      </c>
      <c r="P610" s="137">
        <f>O610*H610</f>
        <v>0</v>
      </c>
      <c r="Q610" s="137">
        <v>0.00455</v>
      </c>
      <c r="R610" s="137">
        <f>Q610*H610</f>
        <v>0.7469735</v>
      </c>
      <c r="S610" s="137">
        <v>0</v>
      </c>
      <c r="T610" s="138">
        <f>S610*H610</f>
        <v>0</v>
      </c>
      <c r="AR610" s="139" t="s">
        <v>236</v>
      </c>
      <c r="AT610" s="139" t="s">
        <v>151</v>
      </c>
      <c r="AU610" s="139" t="s">
        <v>89</v>
      </c>
      <c r="AY610" s="13" t="s">
        <v>149</v>
      </c>
      <c r="BE610" s="140">
        <f>IF(N610="základní",J610,0)</f>
        <v>0</v>
      </c>
      <c r="BF610" s="140">
        <f>IF(N610="snížená",J610,0)</f>
        <v>0</v>
      </c>
      <c r="BG610" s="140">
        <f>IF(N610="zákl. přenesená",J610,0)</f>
        <v>0</v>
      </c>
      <c r="BH610" s="140">
        <f>IF(N610="sníž. přenesená",J610,0)</f>
        <v>0</v>
      </c>
      <c r="BI610" s="140">
        <f>IF(N610="nulová",J610,0)</f>
        <v>0</v>
      </c>
      <c r="BJ610" s="13" t="s">
        <v>87</v>
      </c>
      <c r="BK610" s="140">
        <f>ROUND(I610*H610,2)</f>
        <v>0</v>
      </c>
      <c r="BL610" s="13" t="s">
        <v>236</v>
      </c>
      <c r="BM610" s="139" t="s">
        <v>1214</v>
      </c>
    </row>
    <row r="611" spans="2:47" s="1" customFormat="1" ht="19.5">
      <c r="B611" s="28"/>
      <c r="D611" s="141" t="s">
        <v>157</v>
      </c>
      <c r="F611" s="142" t="s">
        <v>1215</v>
      </c>
      <c r="I611" s="143"/>
      <c r="L611" s="28"/>
      <c r="M611" s="144"/>
      <c r="T611" s="52"/>
      <c r="AT611" s="13" t="s">
        <v>157</v>
      </c>
      <c r="AU611" s="13" t="s">
        <v>89</v>
      </c>
    </row>
    <row r="612" spans="2:65" s="1" customFormat="1" ht="24.2" customHeight="1">
      <c r="B612" s="28"/>
      <c r="C612" s="128" t="s">
        <v>1216</v>
      </c>
      <c r="D612" s="128" t="s">
        <v>151</v>
      </c>
      <c r="E612" s="129" t="s">
        <v>1217</v>
      </c>
      <c r="F612" s="130" t="s">
        <v>1218</v>
      </c>
      <c r="G612" s="131" t="s">
        <v>256</v>
      </c>
      <c r="H612" s="132">
        <v>15.19</v>
      </c>
      <c r="I612" s="133"/>
      <c r="J612" s="134">
        <f>ROUND(I612*H612,2)</f>
        <v>0</v>
      </c>
      <c r="K612" s="130" t="s">
        <v>165</v>
      </c>
      <c r="L612" s="28"/>
      <c r="M612" s="135" t="s">
        <v>1</v>
      </c>
      <c r="N612" s="136" t="s">
        <v>44</v>
      </c>
      <c r="P612" s="137">
        <f>O612*H612</f>
        <v>0</v>
      </c>
      <c r="Q612" s="137">
        <v>0.00043</v>
      </c>
      <c r="R612" s="137">
        <f>Q612*H612</f>
        <v>0.0065317</v>
      </c>
      <c r="S612" s="137">
        <v>0</v>
      </c>
      <c r="T612" s="138">
        <f>S612*H612</f>
        <v>0</v>
      </c>
      <c r="AR612" s="139" t="s">
        <v>236</v>
      </c>
      <c r="AT612" s="139" t="s">
        <v>151</v>
      </c>
      <c r="AU612" s="139" t="s">
        <v>89</v>
      </c>
      <c r="AY612" s="13" t="s">
        <v>149</v>
      </c>
      <c r="BE612" s="140">
        <f>IF(N612="základní",J612,0)</f>
        <v>0</v>
      </c>
      <c r="BF612" s="140">
        <f>IF(N612="snížená",J612,0)</f>
        <v>0</v>
      </c>
      <c r="BG612" s="140">
        <f>IF(N612="zákl. přenesená",J612,0)</f>
        <v>0</v>
      </c>
      <c r="BH612" s="140">
        <f>IF(N612="sníž. přenesená",J612,0)</f>
        <v>0</v>
      </c>
      <c r="BI612" s="140">
        <f>IF(N612="nulová",J612,0)</f>
        <v>0</v>
      </c>
      <c r="BJ612" s="13" t="s">
        <v>87</v>
      </c>
      <c r="BK612" s="140">
        <f>ROUND(I612*H612,2)</f>
        <v>0</v>
      </c>
      <c r="BL612" s="13" t="s">
        <v>236</v>
      </c>
      <c r="BM612" s="139" t="s">
        <v>1219</v>
      </c>
    </row>
    <row r="613" spans="2:47" s="1" customFormat="1" ht="19.5">
      <c r="B613" s="28"/>
      <c r="D613" s="141" t="s">
        <v>157</v>
      </c>
      <c r="F613" s="142" t="s">
        <v>1220</v>
      </c>
      <c r="I613" s="143"/>
      <c r="L613" s="28"/>
      <c r="M613" s="144"/>
      <c r="T613" s="52"/>
      <c r="AT613" s="13" t="s">
        <v>157</v>
      </c>
      <c r="AU613" s="13" t="s">
        <v>89</v>
      </c>
    </row>
    <row r="614" spans="2:65" s="1" customFormat="1" ht="16.5" customHeight="1">
      <c r="B614" s="28"/>
      <c r="C614" s="153" t="s">
        <v>1221</v>
      </c>
      <c r="D614" s="153" t="s">
        <v>517</v>
      </c>
      <c r="E614" s="154" t="s">
        <v>1222</v>
      </c>
      <c r="F614" s="155" t="s">
        <v>1223</v>
      </c>
      <c r="G614" s="156" t="s">
        <v>164</v>
      </c>
      <c r="H614" s="157">
        <v>1.337</v>
      </c>
      <c r="I614" s="158"/>
      <c r="J614" s="159">
        <f>ROUND(I614*H614,2)</f>
        <v>0</v>
      </c>
      <c r="K614" s="155" t="s">
        <v>1</v>
      </c>
      <c r="L614" s="160"/>
      <c r="M614" s="161" t="s">
        <v>1</v>
      </c>
      <c r="N614" s="162" t="s">
        <v>44</v>
      </c>
      <c r="P614" s="137">
        <f>O614*H614</f>
        <v>0</v>
      </c>
      <c r="Q614" s="137">
        <v>0</v>
      </c>
      <c r="R614" s="137">
        <f>Q614*H614</f>
        <v>0</v>
      </c>
      <c r="S614" s="137">
        <v>0</v>
      </c>
      <c r="T614" s="138">
        <f>S614*H614</f>
        <v>0</v>
      </c>
      <c r="AR614" s="139" t="s">
        <v>168</v>
      </c>
      <c r="AT614" s="139" t="s">
        <v>517</v>
      </c>
      <c r="AU614" s="139" t="s">
        <v>89</v>
      </c>
      <c r="AY614" s="13" t="s">
        <v>149</v>
      </c>
      <c r="BE614" s="140">
        <f>IF(N614="základní",J614,0)</f>
        <v>0</v>
      </c>
      <c r="BF614" s="140">
        <f>IF(N614="snížená",J614,0)</f>
        <v>0</v>
      </c>
      <c r="BG614" s="140">
        <f>IF(N614="zákl. přenesená",J614,0)</f>
        <v>0</v>
      </c>
      <c r="BH614" s="140">
        <f>IF(N614="sníž. přenesená",J614,0)</f>
        <v>0</v>
      </c>
      <c r="BI614" s="140">
        <f>IF(N614="nulová",J614,0)</f>
        <v>0</v>
      </c>
      <c r="BJ614" s="13" t="s">
        <v>87</v>
      </c>
      <c r="BK614" s="140">
        <f>ROUND(I614*H614,2)</f>
        <v>0</v>
      </c>
      <c r="BL614" s="13" t="s">
        <v>236</v>
      </c>
      <c r="BM614" s="139" t="s">
        <v>1224</v>
      </c>
    </row>
    <row r="615" spans="2:47" s="1" customFormat="1" ht="11.25">
      <c r="B615" s="28"/>
      <c r="D615" s="141" t="s">
        <v>157</v>
      </c>
      <c r="F615" s="142" t="s">
        <v>1225</v>
      </c>
      <c r="I615" s="143"/>
      <c r="L615" s="28"/>
      <c r="M615" s="144"/>
      <c r="T615" s="52"/>
      <c r="AT615" s="13" t="s">
        <v>157</v>
      </c>
      <c r="AU615" s="13" t="s">
        <v>89</v>
      </c>
    </row>
    <row r="616" spans="2:65" s="1" customFormat="1" ht="24.2" customHeight="1">
      <c r="B616" s="28"/>
      <c r="C616" s="128" t="s">
        <v>1226</v>
      </c>
      <c r="D616" s="128" t="s">
        <v>151</v>
      </c>
      <c r="E616" s="129" t="s">
        <v>1227</v>
      </c>
      <c r="F616" s="130" t="s">
        <v>1228</v>
      </c>
      <c r="G616" s="131" t="s">
        <v>256</v>
      </c>
      <c r="H616" s="132">
        <v>85.6</v>
      </c>
      <c r="I616" s="133"/>
      <c r="J616" s="134">
        <f>ROUND(I616*H616,2)</f>
        <v>0</v>
      </c>
      <c r="K616" s="130" t="s">
        <v>165</v>
      </c>
      <c r="L616" s="28"/>
      <c r="M616" s="135" t="s">
        <v>1</v>
      </c>
      <c r="N616" s="136" t="s">
        <v>44</v>
      </c>
      <c r="P616" s="137">
        <f>O616*H616</f>
        <v>0</v>
      </c>
      <c r="Q616" s="137">
        <v>0.00058</v>
      </c>
      <c r="R616" s="137">
        <f>Q616*H616</f>
        <v>0.049648</v>
      </c>
      <c r="S616" s="137">
        <v>0</v>
      </c>
      <c r="T616" s="138">
        <f>S616*H616</f>
        <v>0</v>
      </c>
      <c r="AR616" s="139" t="s">
        <v>236</v>
      </c>
      <c r="AT616" s="139" t="s">
        <v>151</v>
      </c>
      <c r="AU616" s="139" t="s">
        <v>89</v>
      </c>
      <c r="AY616" s="13" t="s">
        <v>149</v>
      </c>
      <c r="BE616" s="140">
        <f>IF(N616="základní",J616,0)</f>
        <v>0</v>
      </c>
      <c r="BF616" s="140">
        <f>IF(N616="snížená",J616,0)</f>
        <v>0</v>
      </c>
      <c r="BG616" s="140">
        <f>IF(N616="zákl. přenesená",J616,0)</f>
        <v>0</v>
      </c>
      <c r="BH616" s="140">
        <f>IF(N616="sníž. přenesená",J616,0)</f>
        <v>0</v>
      </c>
      <c r="BI616" s="140">
        <f>IF(N616="nulová",J616,0)</f>
        <v>0</v>
      </c>
      <c r="BJ616" s="13" t="s">
        <v>87</v>
      </c>
      <c r="BK616" s="140">
        <f>ROUND(I616*H616,2)</f>
        <v>0</v>
      </c>
      <c r="BL616" s="13" t="s">
        <v>236</v>
      </c>
      <c r="BM616" s="139" t="s">
        <v>1229</v>
      </c>
    </row>
    <row r="617" spans="2:47" s="1" customFormat="1" ht="19.5">
      <c r="B617" s="28"/>
      <c r="D617" s="141" t="s">
        <v>157</v>
      </c>
      <c r="F617" s="142" t="s">
        <v>1230</v>
      </c>
      <c r="I617" s="143"/>
      <c r="L617" s="28"/>
      <c r="M617" s="144"/>
      <c r="T617" s="52"/>
      <c r="AT617" s="13" t="s">
        <v>157</v>
      </c>
      <c r="AU617" s="13" t="s">
        <v>89</v>
      </c>
    </row>
    <row r="618" spans="2:65" s="1" customFormat="1" ht="16.5" customHeight="1">
      <c r="B618" s="28"/>
      <c r="C618" s="153" t="s">
        <v>1231</v>
      </c>
      <c r="D618" s="153" t="s">
        <v>517</v>
      </c>
      <c r="E618" s="154" t="s">
        <v>1222</v>
      </c>
      <c r="F618" s="155" t="s">
        <v>1223</v>
      </c>
      <c r="G618" s="156" t="s">
        <v>164</v>
      </c>
      <c r="H618" s="157">
        <v>8.945</v>
      </c>
      <c r="I618" s="158"/>
      <c r="J618" s="159">
        <f>ROUND(I618*H618,2)</f>
        <v>0</v>
      </c>
      <c r="K618" s="155" t="s">
        <v>1</v>
      </c>
      <c r="L618" s="160"/>
      <c r="M618" s="161" t="s">
        <v>1</v>
      </c>
      <c r="N618" s="162" t="s">
        <v>44</v>
      </c>
      <c r="P618" s="137">
        <f>O618*H618</f>
        <v>0</v>
      </c>
      <c r="Q618" s="137">
        <v>0</v>
      </c>
      <c r="R618" s="137">
        <f>Q618*H618</f>
        <v>0</v>
      </c>
      <c r="S618" s="137">
        <v>0</v>
      </c>
      <c r="T618" s="138">
        <f>S618*H618</f>
        <v>0</v>
      </c>
      <c r="AR618" s="139" t="s">
        <v>168</v>
      </c>
      <c r="AT618" s="139" t="s">
        <v>517</v>
      </c>
      <c r="AU618" s="139" t="s">
        <v>89</v>
      </c>
      <c r="AY618" s="13" t="s">
        <v>149</v>
      </c>
      <c r="BE618" s="140">
        <f>IF(N618="základní",J618,0)</f>
        <v>0</v>
      </c>
      <c r="BF618" s="140">
        <f>IF(N618="snížená",J618,0)</f>
        <v>0</v>
      </c>
      <c r="BG618" s="140">
        <f>IF(N618="zákl. přenesená",J618,0)</f>
        <v>0</v>
      </c>
      <c r="BH618" s="140">
        <f>IF(N618="sníž. přenesená",J618,0)</f>
        <v>0</v>
      </c>
      <c r="BI618" s="140">
        <f>IF(N618="nulová",J618,0)</f>
        <v>0</v>
      </c>
      <c r="BJ618" s="13" t="s">
        <v>87</v>
      </c>
      <c r="BK618" s="140">
        <f>ROUND(I618*H618,2)</f>
        <v>0</v>
      </c>
      <c r="BL618" s="13" t="s">
        <v>236</v>
      </c>
      <c r="BM618" s="139" t="s">
        <v>1232</v>
      </c>
    </row>
    <row r="619" spans="2:47" s="1" customFormat="1" ht="11.25">
      <c r="B619" s="28"/>
      <c r="D619" s="141" t="s">
        <v>157</v>
      </c>
      <c r="F619" s="142" t="s">
        <v>1225</v>
      </c>
      <c r="I619" s="143"/>
      <c r="L619" s="28"/>
      <c r="M619" s="144"/>
      <c r="T619" s="52"/>
      <c r="AT619" s="13" t="s">
        <v>157</v>
      </c>
      <c r="AU619" s="13" t="s">
        <v>89</v>
      </c>
    </row>
    <row r="620" spans="2:65" s="1" customFormat="1" ht="24.2" customHeight="1">
      <c r="B620" s="28"/>
      <c r="C620" s="128" t="s">
        <v>1233</v>
      </c>
      <c r="D620" s="128" t="s">
        <v>151</v>
      </c>
      <c r="E620" s="129" t="s">
        <v>1234</v>
      </c>
      <c r="F620" s="130" t="s">
        <v>1235</v>
      </c>
      <c r="G620" s="131" t="s">
        <v>164</v>
      </c>
      <c r="H620" s="132">
        <v>164.17</v>
      </c>
      <c r="I620" s="133"/>
      <c r="J620" s="134">
        <f>ROUND(I620*H620,2)</f>
        <v>0</v>
      </c>
      <c r="K620" s="130" t="s">
        <v>165</v>
      </c>
      <c r="L620" s="28"/>
      <c r="M620" s="135" t="s">
        <v>1</v>
      </c>
      <c r="N620" s="136" t="s">
        <v>44</v>
      </c>
      <c r="P620" s="137">
        <f>O620*H620</f>
        <v>0</v>
      </c>
      <c r="Q620" s="137">
        <v>0.009</v>
      </c>
      <c r="R620" s="137">
        <f>Q620*H620</f>
        <v>1.4775299999999998</v>
      </c>
      <c r="S620" s="137">
        <v>0</v>
      </c>
      <c r="T620" s="138">
        <f>S620*H620</f>
        <v>0</v>
      </c>
      <c r="AR620" s="139" t="s">
        <v>236</v>
      </c>
      <c r="AT620" s="139" t="s">
        <v>151</v>
      </c>
      <c r="AU620" s="139" t="s">
        <v>89</v>
      </c>
      <c r="AY620" s="13" t="s">
        <v>149</v>
      </c>
      <c r="BE620" s="140">
        <f>IF(N620="základní",J620,0)</f>
        <v>0</v>
      </c>
      <c r="BF620" s="140">
        <f>IF(N620="snížená",J620,0)</f>
        <v>0</v>
      </c>
      <c r="BG620" s="140">
        <f>IF(N620="zákl. přenesená",J620,0)</f>
        <v>0</v>
      </c>
      <c r="BH620" s="140">
        <f>IF(N620="sníž. přenesená",J620,0)</f>
        <v>0</v>
      </c>
      <c r="BI620" s="140">
        <f>IF(N620="nulová",J620,0)</f>
        <v>0</v>
      </c>
      <c r="BJ620" s="13" t="s">
        <v>87</v>
      </c>
      <c r="BK620" s="140">
        <f>ROUND(I620*H620,2)</f>
        <v>0</v>
      </c>
      <c r="BL620" s="13" t="s">
        <v>236</v>
      </c>
      <c r="BM620" s="139" t="s">
        <v>1236</v>
      </c>
    </row>
    <row r="621" spans="2:47" s="1" customFormat="1" ht="29.25">
      <c r="B621" s="28"/>
      <c r="D621" s="141" t="s">
        <v>157</v>
      </c>
      <c r="F621" s="142" t="s">
        <v>1237</v>
      </c>
      <c r="I621" s="143"/>
      <c r="L621" s="28"/>
      <c r="M621" s="144"/>
      <c r="T621" s="52"/>
      <c r="AT621" s="13" t="s">
        <v>157</v>
      </c>
      <c r="AU621" s="13" t="s">
        <v>89</v>
      </c>
    </row>
    <row r="622" spans="2:65" s="1" customFormat="1" ht="16.5" customHeight="1">
      <c r="B622" s="28"/>
      <c r="C622" s="153" t="s">
        <v>1238</v>
      </c>
      <c r="D622" s="153" t="s">
        <v>517</v>
      </c>
      <c r="E622" s="154" t="s">
        <v>1239</v>
      </c>
      <c r="F622" s="155" t="s">
        <v>1223</v>
      </c>
      <c r="G622" s="156" t="s">
        <v>164</v>
      </c>
      <c r="H622" s="157">
        <v>189.616</v>
      </c>
      <c r="I622" s="158"/>
      <c r="J622" s="159">
        <f>ROUND(I622*H622,2)</f>
        <v>0</v>
      </c>
      <c r="K622" s="155" t="s">
        <v>1</v>
      </c>
      <c r="L622" s="160"/>
      <c r="M622" s="161" t="s">
        <v>1</v>
      </c>
      <c r="N622" s="162" t="s">
        <v>44</v>
      </c>
      <c r="P622" s="137">
        <f>O622*H622</f>
        <v>0</v>
      </c>
      <c r="Q622" s="137">
        <v>0.0192</v>
      </c>
      <c r="R622" s="137">
        <f>Q622*H622</f>
        <v>3.6406272</v>
      </c>
      <c r="S622" s="137">
        <v>0</v>
      </c>
      <c r="T622" s="138">
        <f>S622*H622</f>
        <v>0</v>
      </c>
      <c r="AR622" s="139" t="s">
        <v>168</v>
      </c>
      <c r="AT622" s="139" t="s">
        <v>517</v>
      </c>
      <c r="AU622" s="139" t="s">
        <v>89</v>
      </c>
      <c r="AY622" s="13" t="s">
        <v>149</v>
      </c>
      <c r="BE622" s="140">
        <f>IF(N622="základní",J622,0)</f>
        <v>0</v>
      </c>
      <c r="BF622" s="140">
        <f>IF(N622="snížená",J622,0)</f>
        <v>0</v>
      </c>
      <c r="BG622" s="140">
        <f>IF(N622="zákl. přenesená",J622,0)</f>
        <v>0</v>
      </c>
      <c r="BH622" s="140">
        <f>IF(N622="sníž. přenesená",J622,0)</f>
        <v>0</v>
      </c>
      <c r="BI622" s="140">
        <f>IF(N622="nulová",J622,0)</f>
        <v>0</v>
      </c>
      <c r="BJ622" s="13" t="s">
        <v>87</v>
      </c>
      <c r="BK622" s="140">
        <f>ROUND(I622*H622,2)</f>
        <v>0</v>
      </c>
      <c r="BL622" s="13" t="s">
        <v>236</v>
      </c>
      <c r="BM622" s="139" t="s">
        <v>1240</v>
      </c>
    </row>
    <row r="623" spans="2:47" s="1" customFormat="1" ht="11.25">
      <c r="B623" s="28"/>
      <c r="D623" s="141" t="s">
        <v>157</v>
      </c>
      <c r="F623" s="142" t="s">
        <v>1223</v>
      </c>
      <c r="I623" s="143"/>
      <c r="L623" s="28"/>
      <c r="M623" s="144"/>
      <c r="T623" s="52"/>
      <c r="AT623" s="13" t="s">
        <v>157</v>
      </c>
      <c r="AU623" s="13" t="s">
        <v>89</v>
      </c>
    </row>
    <row r="624" spans="2:65" s="1" customFormat="1" ht="16.5" customHeight="1">
      <c r="B624" s="28"/>
      <c r="C624" s="128" t="s">
        <v>1241</v>
      </c>
      <c r="D624" s="146" t="s">
        <v>151</v>
      </c>
      <c r="E624" s="129" t="s">
        <v>1242</v>
      </c>
      <c r="F624" s="130" t="s">
        <v>1243</v>
      </c>
      <c r="G624" s="131" t="s">
        <v>164</v>
      </c>
      <c r="H624" s="132">
        <v>18.6</v>
      </c>
      <c r="I624" s="133"/>
      <c r="J624" s="134">
        <f>ROUND(I624*H624,2)</f>
        <v>0</v>
      </c>
      <c r="K624" s="130" t="s">
        <v>1</v>
      </c>
      <c r="L624" s="28"/>
      <c r="M624" s="135" t="s">
        <v>1</v>
      </c>
      <c r="N624" s="136" t="s">
        <v>44</v>
      </c>
      <c r="P624" s="137">
        <f>O624*H624</f>
        <v>0</v>
      </c>
      <c r="Q624" s="137">
        <v>0.01004</v>
      </c>
      <c r="R624" s="137">
        <f>Q624*H624</f>
        <v>0.18674400000000002</v>
      </c>
      <c r="S624" s="137">
        <v>0</v>
      </c>
      <c r="T624" s="138">
        <f>S624*H624</f>
        <v>0</v>
      </c>
      <c r="AR624" s="139" t="s">
        <v>236</v>
      </c>
      <c r="AT624" s="139" t="s">
        <v>151</v>
      </c>
      <c r="AU624" s="139" t="s">
        <v>89</v>
      </c>
      <c r="AY624" s="13" t="s">
        <v>149</v>
      </c>
      <c r="BE624" s="140">
        <f>IF(N624="základní",J624,0)</f>
        <v>0</v>
      </c>
      <c r="BF624" s="140">
        <f>IF(N624="snížená",J624,0)</f>
        <v>0</v>
      </c>
      <c r="BG624" s="140">
        <f>IF(N624="zákl. přenesená",J624,0)</f>
        <v>0</v>
      </c>
      <c r="BH624" s="140">
        <f>IF(N624="sníž. přenesená",J624,0)</f>
        <v>0</v>
      </c>
      <c r="BI624" s="140">
        <f>IF(N624="nulová",J624,0)</f>
        <v>0</v>
      </c>
      <c r="BJ624" s="13" t="s">
        <v>87</v>
      </c>
      <c r="BK624" s="140">
        <f>ROUND(I624*H624,2)</f>
        <v>0</v>
      </c>
      <c r="BL624" s="13" t="s">
        <v>236</v>
      </c>
      <c r="BM624" s="139" t="s">
        <v>1244</v>
      </c>
    </row>
    <row r="625" spans="2:47" s="1" customFormat="1" ht="11.25">
      <c r="B625" s="28"/>
      <c r="D625" s="141" t="s">
        <v>157</v>
      </c>
      <c r="F625" s="142" t="s">
        <v>1245</v>
      </c>
      <c r="I625" s="143"/>
      <c r="L625" s="28"/>
      <c r="M625" s="144"/>
      <c r="T625" s="52"/>
      <c r="AT625" s="13" t="s">
        <v>157</v>
      </c>
      <c r="AU625" s="13" t="s">
        <v>89</v>
      </c>
    </row>
    <row r="626" spans="2:47" s="1" customFormat="1" ht="29.25">
      <c r="B626" s="28"/>
      <c r="D626" s="141" t="s">
        <v>198</v>
      </c>
      <c r="F626" s="147" t="s">
        <v>1246</v>
      </c>
      <c r="I626" s="143"/>
      <c r="L626" s="28"/>
      <c r="M626" s="144"/>
      <c r="T626" s="52"/>
      <c r="AT626" s="13" t="s">
        <v>198</v>
      </c>
      <c r="AU626" s="13" t="s">
        <v>89</v>
      </c>
    </row>
    <row r="627" spans="2:65" s="1" customFormat="1" ht="24.2" customHeight="1">
      <c r="B627" s="28"/>
      <c r="C627" s="128" t="s">
        <v>1247</v>
      </c>
      <c r="D627" s="128" t="s">
        <v>151</v>
      </c>
      <c r="E627" s="129" t="s">
        <v>1248</v>
      </c>
      <c r="F627" s="130" t="s">
        <v>1249</v>
      </c>
      <c r="G627" s="131" t="s">
        <v>224</v>
      </c>
      <c r="H627" s="132">
        <v>6.12</v>
      </c>
      <c r="I627" s="133"/>
      <c r="J627" s="134">
        <f>ROUND(I627*H627,2)</f>
        <v>0</v>
      </c>
      <c r="K627" s="130" t="s">
        <v>165</v>
      </c>
      <c r="L627" s="28"/>
      <c r="M627" s="135" t="s">
        <v>1</v>
      </c>
      <c r="N627" s="136" t="s">
        <v>44</v>
      </c>
      <c r="P627" s="137">
        <f>O627*H627</f>
        <v>0</v>
      </c>
      <c r="Q627" s="137">
        <v>0</v>
      </c>
      <c r="R627" s="137">
        <f>Q627*H627</f>
        <v>0</v>
      </c>
      <c r="S627" s="137">
        <v>0</v>
      </c>
      <c r="T627" s="138">
        <f>S627*H627</f>
        <v>0</v>
      </c>
      <c r="AR627" s="139" t="s">
        <v>236</v>
      </c>
      <c r="AT627" s="139" t="s">
        <v>151</v>
      </c>
      <c r="AU627" s="139" t="s">
        <v>89</v>
      </c>
      <c r="AY627" s="13" t="s">
        <v>149</v>
      </c>
      <c r="BE627" s="140">
        <f>IF(N627="základní",J627,0)</f>
        <v>0</v>
      </c>
      <c r="BF627" s="140">
        <f>IF(N627="snížená",J627,0)</f>
        <v>0</v>
      </c>
      <c r="BG627" s="140">
        <f>IF(N627="zákl. přenesená",J627,0)</f>
        <v>0</v>
      </c>
      <c r="BH627" s="140">
        <f>IF(N627="sníž. přenesená",J627,0)</f>
        <v>0</v>
      </c>
      <c r="BI627" s="140">
        <f>IF(N627="nulová",J627,0)</f>
        <v>0</v>
      </c>
      <c r="BJ627" s="13" t="s">
        <v>87</v>
      </c>
      <c r="BK627" s="140">
        <f>ROUND(I627*H627,2)</f>
        <v>0</v>
      </c>
      <c r="BL627" s="13" t="s">
        <v>236</v>
      </c>
      <c r="BM627" s="139" t="s">
        <v>1250</v>
      </c>
    </row>
    <row r="628" spans="2:47" s="1" customFormat="1" ht="29.25">
      <c r="B628" s="28"/>
      <c r="D628" s="141" t="s">
        <v>157</v>
      </c>
      <c r="F628" s="142" t="s">
        <v>1251</v>
      </c>
      <c r="I628" s="143"/>
      <c r="L628" s="28"/>
      <c r="M628" s="144"/>
      <c r="T628" s="52"/>
      <c r="AT628" s="13" t="s">
        <v>157</v>
      </c>
      <c r="AU628" s="13" t="s">
        <v>89</v>
      </c>
    </row>
    <row r="629" spans="2:63" s="11" customFormat="1" ht="22.9" customHeight="1">
      <c r="B629" s="116"/>
      <c r="D629" s="117" t="s">
        <v>78</v>
      </c>
      <c r="E629" s="126" t="s">
        <v>1252</v>
      </c>
      <c r="F629" s="126" t="s">
        <v>1253</v>
      </c>
      <c r="I629" s="119"/>
      <c r="J629" s="127">
        <f>BK629</f>
        <v>0</v>
      </c>
      <c r="L629" s="116"/>
      <c r="M629" s="121"/>
      <c r="P629" s="122">
        <f>SUM(P630:P637)</f>
        <v>0</v>
      </c>
      <c r="R629" s="122">
        <f>SUM(R630:R637)</f>
        <v>2.700432</v>
      </c>
      <c r="T629" s="123">
        <f>SUM(T630:T637)</f>
        <v>0</v>
      </c>
      <c r="AR629" s="117" t="s">
        <v>89</v>
      </c>
      <c r="AT629" s="124" t="s">
        <v>78</v>
      </c>
      <c r="AU629" s="124" t="s">
        <v>87</v>
      </c>
      <c r="AY629" s="117" t="s">
        <v>149</v>
      </c>
      <c r="BK629" s="125">
        <f>SUM(BK630:BK637)</f>
        <v>0</v>
      </c>
    </row>
    <row r="630" spans="2:65" s="1" customFormat="1" ht="16.5" customHeight="1">
      <c r="B630" s="28"/>
      <c r="C630" s="128" t="s">
        <v>1254</v>
      </c>
      <c r="D630" s="128" t="s">
        <v>151</v>
      </c>
      <c r="E630" s="129" t="s">
        <v>1255</v>
      </c>
      <c r="F630" s="130" t="s">
        <v>1256</v>
      </c>
      <c r="G630" s="131" t="s">
        <v>164</v>
      </c>
      <c r="H630" s="132">
        <v>355.32</v>
      </c>
      <c r="I630" s="133"/>
      <c r="J630" s="134">
        <f>ROUND(I630*H630,2)</f>
        <v>0</v>
      </c>
      <c r="K630" s="130" t="s">
        <v>165</v>
      </c>
      <c r="L630" s="28"/>
      <c r="M630" s="135" t="s">
        <v>1</v>
      </c>
      <c r="N630" s="136" t="s">
        <v>44</v>
      </c>
      <c r="P630" s="137">
        <f>O630*H630</f>
        <v>0</v>
      </c>
      <c r="Q630" s="137">
        <v>0.0003</v>
      </c>
      <c r="R630" s="137">
        <f>Q630*H630</f>
        <v>0.10659599999999998</v>
      </c>
      <c r="S630" s="137">
        <v>0</v>
      </c>
      <c r="T630" s="138">
        <f>S630*H630</f>
        <v>0</v>
      </c>
      <c r="AR630" s="139" t="s">
        <v>236</v>
      </c>
      <c r="AT630" s="139" t="s">
        <v>151</v>
      </c>
      <c r="AU630" s="139" t="s">
        <v>89</v>
      </c>
      <c r="AY630" s="13" t="s">
        <v>149</v>
      </c>
      <c r="BE630" s="140">
        <f>IF(N630="základní",J630,0)</f>
        <v>0</v>
      </c>
      <c r="BF630" s="140">
        <f>IF(N630="snížená",J630,0)</f>
        <v>0</v>
      </c>
      <c r="BG630" s="140">
        <f>IF(N630="zákl. přenesená",J630,0)</f>
        <v>0</v>
      </c>
      <c r="BH630" s="140">
        <f>IF(N630="sníž. přenesená",J630,0)</f>
        <v>0</v>
      </c>
      <c r="BI630" s="140">
        <f>IF(N630="nulová",J630,0)</f>
        <v>0</v>
      </c>
      <c r="BJ630" s="13" t="s">
        <v>87</v>
      </c>
      <c r="BK630" s="140">
        <f>ROUND(I630*H630,2)</f>
        <v>0</v>
      </c>
      <c r="BL630" s="13" t="s">
        <v>236</v>
      </c>
      <c r="BM630" s="139" t="s">
        <v>1257</v>
      </c>
    </row>
    <row r="631" spans="2:47" s="1" customFormat="1" ht="19.5">
      <c r="B631" s="28"/>
      <c r="D631" s="141" t="s">
        <v>157</v>
      </c>
      <c r="F631" s="142" t="s">
        <v>1258</v>
      </c>
      <c r="I631" s="143"/>
      <c r="L631" s="28"/>
      <c r="M631" s="144"/>
      <c r="T631" s="52"/>
      <c r="AT631" s="13" t="s">
        <v>157</v>
      </c>
      <c r="AU631" s="13" t="s">
        <v>89</v>
      </c>
    </row>
    <row r="632" spans="2:65" s="1" customFormat="1" ht="24.2" customHeight="1">
      <c r="B632" s="28"/>
      <c r="C632" s="128" t="s">
        <v>1259</v>
      </c>
      <c r="D632" s="128" t="s">
        <v>151</v>
      </c>
      <c r="E632" s="129" t="s">
        <v>1260</v>
      </c>
      <c r="F632" s="130" t="s">
        <v>1261</v>
      </c>
      <c r="G632" s="131" t="s">
        <v>164</v>
      </c>
      <c r="H632" s="132">
        <v>355.32</v>
      </c>
      <c r="I632" s="133"/>
      <c r="J632" s="134">
        <f>ROUND(I632*H632,2)</f>
        <v>0</v>
      </c>
      <c r="K632" s="130" t="s">
        <v>165</v>
      </c>
      <c r="L632" s="28"/>
      <c r="M632" s="135" t="s">
        <v>1</v>
      </c>
      <c r="N632" s="136" t="s">
        <v>44</v>
      </c>
      <c r="P632" s="137">
        <f>O632*H632</f>
        <v>0</v>
      </c>
      <c r="Q632" s="137">
        <v>0.0073</v>
      </c>
      <c r="R632" s="137">
        <f>Q632*H632</f>
        <v>2.593836</v>
      </c>
      <c r="S632" s="137">
        <v>0</v>
      </c>
      <c r="T632" s="138">
        <f>S632*H632</f>
        <v>0</v>
      </c>
      <c r="AR632" s="139" t="s">
        <v>236</v>
      </c>
      <c r="AT632" s="139" t="s">
        <v>151</v>
      </c>
      <c r="AU632" s="139" t="s">
        <v>89</v>
      </c>
      <c r="AY632" s="13" t="s">
        <v>149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3" t="s">
        <v>87</v>
      </c>
      <c r="BK632" s="140">
        <f>ROUND(I632*H632,2)</f>
        <v>0</v>
      </c>
      <c r="BL632" s="13" t="s">
        <v>236</v>
      </c>
      <c r="BM632" s="139" t="s">
        <v>1262</v>
      </c>
    </row>
    <row r="633" spans="2:47" s="1" customFormat="1" ht="19.5">
      <c r="B633" s="28"/>
      <c r="D633" s="141" t="s">
        <v>157</v>
      </c>
      <c r="F633" s="142" t="s">
        <v>1263</v>
      </c>
      <c r="I633" s="143"/>
      <c r="L633" s="28"/>
      <c r="M633" s="144"/>
      <c r="T633" s="52"/>
      <c r="AT633" s="13" t="s">
        <v>157</v>
      </c>
      <c r="AU633" s="13" t="s">
        <v>89</v>
      </c>
    </row>
    <row r="634" spans="2:65" s="1" customFormat="1" ht="16.5" customHeight="1">
      <c r="B634" s="28"/>
      <c r="C634" s="153" t="s">
        <v>1264</v>
      </c>
      <c r="D634" s="153" t="s">
        <v>517</v>
      </c>
      <c r="E634" s="154" t="s">
        <v>1222</v>
      </c>
      <c r="F634" s="155" t="s">
        <v>1223</v>
      </c>
      <c r="G634" s="156" t="s">
        <v>164</v>
      </c>
      <c r="H634" s="157">
        <v>373.086</v>
      </c>
      <c r="I634" s="158"/>
      <c r="J634" s="159">
        <f>ROUND(I634*H634,2)</f>
        <v>0</v>
      </c>
      <c r="K634" s="155" t="s">
        <v>1</v>
      </c>
      <c r="L634" s="160"/>
      <c r="M634" s="161" t="s">
        <v>1</v>
      </c>
      <c r="N634" s="162" t="s">
        <v>44</v>
      </c>
      <c r="P634" s="137">
        <f>O634*H634</f>
        <v>0</v>
      </c>
      <c r="Q634" s="137">
        <v>0</v>
      </c>
      <c r="R634" s="137">
        <f>Q634*H634</f>
        <v>0</v>
      </c>
      <c r="S634" s="137">
        <v>0</v>
      </c>
      <c r="T634" s="138">
        <f>S634*H634</f>
        <v>0</v>
      </c>
      <c r="AR634" s="139" t="s">
        <v>168</v>
      </c>
      <c r="AT634" s="139" t="s">
        <v>517</v>
      </c>
      <c r="AU634" s="139" t="s">
        <v>89</v>
      </c>
      <c r="AY634" s="13" t="s">
        <v>149</v>
      </c>
      <c r="BE634" s="140">
        <f>IF(N634="základní",J634,0)</f>
        <v>0</v>
      </c>
      <c r="BF634" s="140">
        <f>IF(N634="snížená",J634,0)</f>
        <v>0</v>
      </c>
      <c r="BG634" s="140">
        <f>IF(N634="zákl. přenesená",J634,0)</f>
        <v>0</v>
      </c>
      <c r="BH634" s="140">
        <f>IF(N634="sníž. přenesená",J634,0)</f>
        <v>0</v>
      </c>
      <c r="BI634" s="140">
        <f>IF(N634="nulová",J634,0)</f>
        <v>0</v>
      </c>
      <c r="BJ634" s="13" t="s">
        <v>87</v>
      </c>
      <c r="BK634" s="140">
        <f>ROUND(I634*H634,2)</f>
        <v>0</v>
      </c>
      <c r="BL634" s="13" t="s">
        <v>236</v>
      </c>
      <c r="BM634" s="139" t="s">
        <v>1265</v>
      </c>
    </row>
    <row r="635" spans="2:47" s="1" customFormat="1" ht="11.25">
      <c r="B635" s="28"/>
      <c r="D635" s="141" t="s">
        <v>157</v>
      </c>
      <c r="F635" s="142" t="s">
        <v>1225</v>
      </c>
      <c r="I635" s="143"/>
      <c r="L635" s="28"/>
      <c r="M635" s="144"/>
      <c r="T635" s="52"/>
      <c r="AT635" s="13" t="s">
        <v>157</v>
      </c>
      <c r="AU635" s="13" t="s">
        <v>89</v>
      </c>
    </row>
    <row r="636" spans="2:65" s="1" customFormat="1" ht="24.2" customHeight="1">
      <c r="B636" s="28"/>
      <c r="C636" s="128" t="s">
        <v>1266</v>
      </c>
      <c r="D636" s="128" t="s">
        <v>151</v>
      </c>
      <c r="E636" s="129" t="s">
        <v>1267</v>
      </c>
      <c r="F636" s="130" t="s">
        <v>1268</v>
      </c>
      <c r="G636" s="131" t="s">
        <v>224</v>
      </c>
      <c r="H636" s="132">
        <v>2.7</v>
      </c>
      <c r="I636" s="133"/>
      <c r="J636" s="134">
        <f>ROUND(I636*H636,2)</f>
        <v>0</v>
      </c>
      <c r="K636" s="130" t="s">
        <v>165</v>
      </c>
      <c r="L636" s="28"/>
      <c r="M636" s="135" t="s">
        <v>1</v>
      </c>
      <c r="N636" s="136" t="s">
        <v>44</v>
      </c>
      <c r="P636" s="137">
        <f>O636*H636</f>
        <v>0</v>
      </c>
      <c r="Q636" s="137">
        <v>0</v>
      </c>
      <c r="R636" s="137">
        <f>Q636*H636</f>
        <v>0</v>
      </c>
      <c r="S636" s="137">
        <v>0</v>
      </c>
      <c r="T636" s="138">
        <f>S636*H636</f>
        <v>0</v>
      </c>
      <c r="AR636" s="139" t="s">
        <v>236</v>
      </c>
      <c r="AT636" s="139" t="s">
        <v>151</v>
      </c>
      <c r="AU636" s="139" t="s">
        <v>89</v>
      </c>
      <c r="AY636" s="13" t="s">
        <v>149</v>
      </c>
      <c r="BE636" s="140">
        <f>IF(N636="základní",J636,0)</f>
        <v>0</v>
      </c>
      <c r="BF636" s="140">
        <f>IF(N636="snížená",J636,0)</f>
        <v>0</v>
      </c>
      <c r="BG636" s="140">
        <f>IF(N636="zákl. přenesená",J636,0)</f>
        <v>0</v>
      </c>
      <c r="BH636" s="140">
        <f>IF(N636="sníž. přenesená",J636,0)</f>
        <v>0</v>
      </c>
      <c r="BI636" s="140">
        <f>IF(N636="nulová",J636,0)</f>
        <v>0</v>
      </c>
      <c r="BJ636" s="13" t="s">
        <v>87</v>
      </c>
      <c r="BK636" s="140">
        <f>ROUND(I636*H636,2)</f>
        <v>0</v>
      </c>
      <c r="BL636" s="13" t="s">
        <v>236</v>
      </c>
      <c r="BM636" s="139" t="s">
        <v>1269</v>
      </c>
    </row>
    <row r="637" spans="2:47" s="1" customFormat="1" ht="29.25">
      <c r="B637" s="28"/>
      <c r="D637" s="141" t="s">
        <v>157</v>
      </c>
      <c r="F637" s="142" t="s">
        <v>1270</v>
      </c>
      <c r="I637" s="143"/>
      <c r="L637" s="28"/>
      <c r="M637" s="144"/>
      <c r="T637" s="52"/>
      <c r="AT637" s="13" t="s">
        <v>157</v>
      </c>
      <c r="AU637" s="13" t="s">
        <v>89</v>
      </c>
    </row>
    <row r="638" spans="2:63" s="11" customFormat="1" ht="22.9" customHeight="1">
      <c r="B638" s="116"/>
      <c r="D638" s="117" t="s">
        <v>78</v>
      </c>
      <c r="E638" s="126" t="s">
        <v>1271</v>
      </c>
      <c r="F638" s="126" t="s">
        <v>1272</v>
      </c>
      <c r="I638" s="119"/>
      <c r="J638" s="127">
        <f>BK638</f>
        <v>0</v>
      </c>
      <c r="L638" s="116"/>
      <c r="M638" s="121"/>
      <c r="P638" s="122">
        <f>SUM(P639:P646)</f>
        <v>0</v>
      </c>
      <c r="R638" s="122">
        <f>SUM(R639:R646)</f>
        <v>0.89681</v>
      </c>
      <c r="T638" s="123">
        <f>SUM(T639:T646)</f>
        <v>0</v>
      </c>
      <c r="AR638" s="117" t="s">
        <v>89</v>
      </c>
      <c r="AT638" s="124" t="s">
        <v>78</v>
      </c>
      <c r="AU638" s="124" t="s">
        <v>87</v>
      </c>
      <c r="AY638" s="117" t="s">
        <v>149</v>
      </c>
      <c r="BK638" s="125">
        <f>SUM(BK639:BK646)</f>
        <v>0</v>
      </c>
    </row>
    <row r="639" spans="2:65" s="1" customFormat="1" ht="24.2" customHeight="1">
      <c r="B639" s="28"/>
      <c r="C639" s="128" t="s">
        <v>1273</v>
      </c>
      <c r="D639" s="146" t="s">
        <v>151</v>
      </c>
      <c r="E639" s="129" t="s">
        <v>1274</v>
      </c>
      <c r="F639" s="130" t="s">
        <v>1275</v>
      </c>
      <c r="G639" s="131" t="s">
        <v>164</v>
      </c>
      <c r="H639" s="132">
        <v>456</v>
      </c>
      <c r="I639" s="133"/>
      <c r="J639" s="134">
        <f>ROUND(I639*H639,2)</f>
        <v>0</v>
      </c>
      <c r="K639" s="130" t="s">
        <v>165</v>
      </c>
      <c r="L639" s="28"/>
      <c r="M639" s="135" t="s">
        <v>1</v>
      </c>
      <c r="N639" s="136" t="s">
        <v>44</v>
      </c>
      <c r="P639" s="137">
        <f>O639*H639</f>
        <v>0</v>
      </c>
      <c r="Q639" s="137">
        <v>0.00014</v>
      </c>
      <c r="R639" s="137">
        <f>Q639*H639</f>
        <v>0.06384</v>
      </c>
      <c r="S639" s="137">
        <v>0</v>
      </c>
      <c r="T639" s="138">
        <f>S639*H639</f>
        <v>0</v>
      </c>
      <c r="AR639" s="139" t="s">
        <v>236</v>
      </c>
      <c r="AT639" s="139" t="s">
        <v>151</v>
      </c>
      <c r="AU639" s="139" t="s">
        <v>89</v>
      </c>
      <c r="AY639" s="13" t="s">
        <v>149</v>
      </c>
      <c r="BE639" s="140">
        <f>IF(N639="základní",J639,0)</f>
        <v>0</v>
      </c>
      <c r="BF639" s="140">
        <f>IF(N639="snížená",J639,0)</f>
        <v>0</v>
      </c>
      <c r="BG639" s="140">
        <f>IF(N639="zákl. přenesená",J639,0)</f>
        <v>0</v>
      </c>
      <c r="BH639" s="140">
        <f>IF(N639="sníž. přenesená",J639,0)</f>
        <v>0</v>
      </c>
      <c r="BI639" s="140">
        <f>IF(N639="nulová",J639,0)</f>
        <v>0</v>
      </c>
      <c r="BJ639" s="13" t="s">
        <v>87</v>
      </c>
      <c r="BK639" s="140">
        <f>ROUND(I639*H639,2)</f>
        <v>0</v>
      </c>
      <c r="BL639" s="13" t="s">
        <v>236</v>
      </c>
      <c r="BM639" s="139" t="s">
        <v>1276</v>
      </c>
    </row>
    <row r="640" spans="2:47" s="1" customFormat="1" ht="19.5">
      <c r="B640" s="28"/>
      <c r="D640" s="141" t="s">
        <v>157</v>
      </c>
      <c r="F640" s="142" t="s">
        <v>1277</v>
      </c>
      <c r="I640" s="143"/>
      <c r="L640" s="28"/>
      <c r="M640" s="144"/>
      <c r="T640" s="52"/>
      <c r="AT640" s="13" t="s">
        <v>157</v>
      </c>
      <c r="AU640" s="13" t="s">
        <v>89</v>
      </c>
    </row>
    <row r="641" spans="2:65" s="1" customFormat="1" ht="24.2" customHeight="1">
      <c r="B641" s="28"/>
      <c r="C641" s="128" t="s">
        <v>1278</v>
      </c>
      <c r="D641" s="128" t="s">
        <v>151</v>
      </c>
      <c r="E641" s="129" t="s">
        <v>1279</v>
      </c>
      <c r="F641" s="130" t="s">
        <v>1280</v>
      </c>
      <c r="G641" s="131" t="s">
        <v>164</v>
      </c>
      <c r="H641" s="132">
        <v>268.7</v>
      </c>
      <c r="I641" s="133"/>
      <c r="J641" s="134">
        <f>ROUND(I641*H641,2)</f>
        <v>0</v>
      </c>
      <c r="K641" s="130" t="s">
        <v>165</v>
      </c>
      <c r="L641" s="28"/>
      <c r="M641" s="135" t="s">
        <v>1</v>
      </c>
      <c r="N641" s="136" t="s">
        <v>44</v>
      </c>
      <c r="P641" s="137">
        <f>O641*H641</f>
        <v>0</v>
      </c>
      <c r="Q641" s="137">
        <v>0.00012</v>
      </c>
      <c r="R641" s="137">
        <f>Q641*H641</f>
        <v>0.032244</v>
      </c>
      <c r="S641" s="137">
        <v>0</v>
      </c>
      <c r="T641" s="138">
        <f>S641*H641</f>
        <v>0</v>
      </c>
      <c r="AR641" s="139" t="s">
        <v>236</v>
      </c>
      <c r="AT641" s="139" t="s">
        <v>151</v>
      </c>
      <c r="AU641" s="139" t="s">
        <v>89</v>
      </c>
      <c r="AY641" s="13" t="s">
        <v>149</v>
      </c>
      <c r="BE641" s="140">
        <f>IF(N641="základní",J641,0)</f>
        <v>0</v>
      </c>
      <c r="BF641" s="140">
        <f>IF(N641="snížená",J641,0)</f>
        <v>0</v>
      </c>
      <c r="BG641" s="140">
        <f>IF(N641="zákl. přenesená",J641,0)</f>
        <v>0</v>
      </c>
      <c r="BH641" s="140">
        <f>IF(N641="sníž. přenesená",J641,0)</f>
        <v>0</v>
      </c>
      <c r="BI641" s="140">
        <f>IF(N641="nulová",J641,0)</f>
        <v>0</v>
      </c>
      <c r="BJ641" s="13" t="s">
        <v>87</v>
      </c>
      <c r="BK641" s="140">
        <f>ROUND(I641*H641,2)</f>
        <v>0</v>
      </c>
      <c r="BL641" s="13" t="s">
        <v>236</v>
      </c>
      <c r="BM641" s="139" t="s">
        <v>1281</v>
      </c>
    </row>
    <row r="642" spans="2:47" s="1" customFormat="1" ht="19.5">
      <c r="B642" s="28"/>
      <c r="D642" s="141" t="s">
        <v>157</v>
      </c>
      <c r="F642" s="142" t="s">
        <v>1282</v>
      </c>
      <c r="I642" s="143"/>
      <c r="L642" s="28"/>
      <c r="M642" s="144"/>
      <c r="T642" s="52"/>
      <c r="AT642" s="13" t="s">
        <v>157</v>
      </c>
      <c r="AU642" s="13" t="s">
        <v>89</v>
      </c>
    </row>
    <row r="643" spans="2:65" s="1" customFormat="1" ht="24.2" customHeight="1">
      <c r="B643" s="28"/>
      <c r="C643" s="128" t="s">
        <v>1283</v>
      </c>
      <c r="D643" s="128" t="s">
        <v>151</v>
      </c>
      <c r="E643" s="129" t="s">
        <v>1284</v>
      </c>
      <c r="F643" s="130" t="s">
        <v>1285</v>
      </c>
      <c r="G643" s="131" t="s">
        <v>164</v>
      </c>
      <c r="H643" s="132">
        <v>268.7</v>
      </c>
      <c r="I643" s="133"/>
      <c r="J643" s="134">
        <f>ROUND(I643*H643,2)</f>
        <v>0</v>
      </c>
      <c r="K643" s="130" t="s">
        <v>165</v>
      </c>
      <c r="L643" s="28"/>
      <c r="M643" s="135" t="s">
        <v>1</v>
      </c>
      <c r="N643" s="136" t="s">
        <v>44</v>
      </c>
      <c r="P643" s="137">
        <f>O643*H643</f>
        <v>0</v>
      </c>
      <c r="Q643" s="137">
        <v>0.00048</v>
      </c>
      <c r="R643" s="137">
        <f>Q643*H643</f>
        <v>0.128976</v>
      </c>
      <c r="S643" s="137">
        <v>0</v>
      </c>
      <c r="T643" s="138">
        <f>S643*H643</f>
        <v>0</v>
      </c>
      <c r="AR643" s="139" t="s">
        <v>236</v>
      </c>
      <c r="AT643" s="139" t="s">
        <v>151</v>
      </c>
      <c r="AU643" s="139" t="s">
        <v>89</v>
      </c>
      <c r="AY643" s="13" t="s">
        <v>149</v>
      </c>
      <c r="BE643" s="140">
        <f>IF(N643="základní",J643,0)</f>
        <v>0</v>
      </c>
      <c r="BF643" s="140">
        <f>IF(N643="snížená",J643,0)</f>
        <v>0</v>
      </c>
      <c r="BG643" s="140">
        <f>IF(N643="zákl. přenesená",J643,0)</f>
        <v>0</v>
      </c>
      <c r="BH643" s="140">
        <f>IF(N643="sníž. přenesená",J643,0)</f>
        <v>0</v>
      </c>
      <c r="BI643" s="140">
        <f>IF(N643="nulová",J643,0)</f>
        <v>0</v>
      </c>
      <c r="BJ643" s="13" t="s">
        <v>87</v>
      </c>
      <c r="BK643" s="140">
        <f>ROUND(I643*H643,2)</f>
        <v>0</v>
      </c>
      <c r="BL643" s="13" t="s">
        <v>236</v>
      </c>
      <c r="BM643" s="139" t="s">
        <v>1286</v>
      </c>
    </row>
    <row r="644" spans="2:47" s="1" customFormat="1" ht="19.5">
      <c r="B644" s="28"/>
      <c r="D644" s="141" t="s">
        <v>157</v>
      </c>
      <c r="F644" s="142" t="s">
        <v>1287</v>
      </c>
      <c r="I644" s="143"/>
      <c r="L644" s="28"/>
      <c r="M644" s="144"/>
      <c r="T644" s="52"/>
      <c r="AT644" s="13" t="s">
        <v>157</v>
      </c>
      <c r="AU644" s="13" t="s">
        <v>89</v>
      </c>
    </row>
    <row r="645" spans="2:65" s="1" customFormat="1" ht="24.2" customHeight="1">
      <c r="B645" s="28"/>
      <c r="C645" s="128" t="s">
        <v>1288</v>
      </c>
      <c r="D645" s="128" t="s">
        <v>151</v>
      </c>
      <c r="E645" s="129" t="s">
        <v>1289</v>
      </c>
      <c r="F645" s="130" t="s">
        <v>1290</v>
      </c>
      <c r="G645" s="131" t="s">
        <v>164</v>
      </c>
      <c r="H645" s="132">
        <v>268.7</v>
      </c>
      <c r="I645" s="133"/>
      <c r="J645" s="134">
        <f>ROUND(I645*H645,2)</f>
        <v>0</v>
      </c>
      <c r="K645" s="130" t="s">
        <v>165</v>
      </c>
      <c r="L645" s="28"/>
      <c r="M645" s="135" t="s">
        <v>1</v>
      </c>
      <c r="N645" s="136" t="s">
        <v>44</v>
      </c>
      <c r="P645" s="137">
        <f>O645*H645</f>
        <v>0</v>
      </c>
      <c r="Q645" s="137">
        <v>0.0025</v>
      </c>
      <c r="R645" s="137">
        <f>Q645*H645</f>
        <v>0.67175</v>
      </c>
      <c r="S645" s="137">
        <v>0</v>
      </c>
      <c r="T645" s="138">
        <f>S645*H645</f>
        <v>0</v>
      </c>
      <c r="AR645" s="139" t="s">
        <v>236</v>
      </c>
      <c r="AT645" s="139" t="s">
        <v>151</v>
      </c>
      <c r="AU645" s="139" t="s">
        <v>89</v>
      </c>
      <c r="AY645" s="13" t="s">
        <v>149</v>
      </c>
      <c r="BE645" s="140">
        <f>IF(N645="základní",J645,0)</f>
        <v>0</v>
      </c>
      <c r="BF645" s="140">
        <f>IF(N645="snížená",J645,0)</f>
        <v>0</v>
      </c>
      <c r="BG645" s="140">
        <f>IF(N645="zákl. přenesená",J645,0)</f>
        <v>0</v>
      </c>
      <c r="BH645" s="140">
        <f>IF(N645="sníž. přenesená",J645,0)</f>
        <v>0</v>
      </c>
      <c r="BI645" s="140">
        <f>IF(N645="nulová",J645,0)</f>
        <v>0</v>
      </c>
      <c r="BJ645" s="13" t="s">
        <v>87</v>
      </c>
      <c r="BK645" s="140">
        <f>ROUND(I645*H645,2)</f>
        <v>0</v>
      </c>
      <c r="BL645" s="13" t="s">
        <v>236</v>
      </c>
      <c r="BM645" s="139" t="s">
        <v>1291</v>
      </c>
    </row>
    <row r="646" spans="2:47" s="1" customFormat="1" ht="29.25">
      <c r="B646" s="28"/>
      <c r="D646" s="141" t="s">
        <v>157</v>
      </c>
      <c r="F646" s="142" t="s">
        <v>1292</v>
      </c>
      <c r="I646" s="143"/>
      <c r="L646" s="28"/>
      <c r="M646" s="144"/>
      <c r="T646" s="52"/>
      <c r="AT646" s="13" t="s">
        <v>157</v>
      </c>
      <c r="AU646" s="13" t="s">
        <v>89</v>
      </c>
    </row>
    <row r="647" spans="2:63" s="11" customFormat="1" ht="22.9" customHeight="1">
      <c r="B647" s="116"/>
      <c r="D647" s="117" t="s">
        <v>78</v>
      </c>
      <c r="E647" s="126" t="s">
        <v>1293</v>
      </c>
      <c r="F647" s="126" t="s">
        <v>1294</v>
      </c>
      <c r="I647" s="119"/>
      <c r="J647" s="127">
        <f>BK647</f>
        <v>0</v>
      </c>
      <c r="L647" s="116"/>
      <c r="M647" s="121"/>
      <c r="P647" s="122">
        <f>SUM(P648:P651)</f>
        <v>0</v>
      </c>
      <c r="R647" s="122">
        <f>SUM(R648:R651)</f>
        <v>0.32906606</v>
      </c>
      <c r="T647" s="123">
        <f>SUM(T648:T651)</f>
        <v>0</v>
      </c>
      <c r="AR647" s="117" t="s">
        <v>89</v>
      </c>
      <c r="AT647" s="124" t="s">
        <v>78</v>
      </c>
      <c r="AU647" s="124" t="s">
        <v>87</v>
      </c>
      <c r="AY647" s="117" t="s">
        <v>149</v>
      </c>
      <c r="BK647" s="125">
        <f>SUM(BK648:BK651)</f>
        <v>0</v>
      </c>
    </row>
    <row r="648" spans="2:65" s="1" customFormat="1" ht="33" customHeight="1">
      <c r="B648" s="28"/>
      <c r="C648" s="128" t="s">
        <v>1295</v>
      </c>
      <c r="D648" s="146" t="s">
        <v>151</v>
      </c>
      <c r="E648" s="129" t="s">
        <v>1296</v>
      </c>
      <c r="F648" s="130" t="s">
        <v>1297</v>
      </c>
      <c r="G648" s="131" t="s">
        <v>164</v>
      </c>
      <c r="H648" s="132">
        <v>715.361</v>
      </c>
      <c r="I648" s="133"/>
      <c r="J648" s="134">
        <f>ROUND(I648*H648,2)</f>
        <v>0</v>
      </c>
      <c r="K648" s="130" t="s">
        <v>165</v>
      </c>
      <c r="L648" s="28"/>
      <c r="M648" s="135" t="s">
        <v>1</v>
      </c>
      <c r="N648" s="136" t="s">
        <v>44</v>
      </c>
      <c r="P648" s="137">
        <f>O648*H648</f>
        <v>0</v>
      </c>
      <c r="Q648" s="137">
        <v>0.0002</v>
      </c>
      <c r="R648" s="137">
        <f>Q648*H648</f>
        <v>0.1430722</v>
      </c>
      <c r="S648" s="137">
        <v>0</v>
      </c>
      <c r="T648" s="138">
        <f>S648*H648</f>
        <v>0</v>
      </c>
      <c r="AR648" s="139" t="s">
        <v>236</v>
      </c>
      <c r="AT648" s="139" t="s">
        <v>151</v>
      </c>
      <c r="AU648" s="139" t="s">
        <v>89</v>
      </c>
      <c r="AY648" s="13" t="s">
        <v>149</v>
      </c>
      <c r="BE648" s="140">
        <f>IF(N648="základní",J648,0)</f>
        <v>0</v>
      </c>
      <c r="BF648" s="140">
        <f>IF(N648="snížená",J648,0)</f>
        <v>0</v>
      </c>
      <c r="BG648" s="140">
        <f>IF(N648="zákl. přenesená",J648,0)</f>
        <v>0</v>
      </c>
      <c r="BH648" s="140">
        <f>IF(N648="sníž. přenesená",J648,0)</f>
        <v>0</v>
      </c>
      <c r="BI648" s="140">
        <f>IF(N648="nulová",J648,0)</f>
        <v>0</v>
      </c>
      <c r="BJ648" s="13" t="s">
        <v>87</v>
      </c>
      <c r="BK648" s="140">
        <f>ROUND(I648*H648,2)</f>
        <v>0</v>
      </c>
      <c r="BL648" s="13" t="s">
        <v>236</v>
      </c>
      <c r="BM648" s="139" t="s">
        <v>1298</v>
      </c>
    </row>
    <row r="649" spans="2:47" s="1" customFormat="1" ht="19.5">
      <c r="B649" s="28"/>
      <c r="D649" s="141" t="s">
        <v>157</v>
      </c>
      <c r="F649" s="142" t="s">
        <v>1299</v>
      </c>
      <c r="I649" s="143"/>
      <c r="L649" s="28"/>
      <c r="M649" s="144"/>
      <c r="T649" s="52"/>
      <c r="AT649" s="13" t="s">
        <v>157</v>
      </c>
      <c r="AU649" s="13" t="s">
        <v>89</v>
      </c>
    </row>
    <row r="650" spans="2:65" s="1" customFormat="1" ht="33" customHeight="1">
      <c r="B650" s="28"/>
      <c r="C650" s="128" t="s">
        <v>1300</v>
      </c>
      <c r="D650" s="146" t="s">
        <v>151</v>
      </c>
      <c r="E650" s="129" t="s">
        <v>1301</v>
      </c>
      <c r="F650" s="130" t="s">
        <v>1302</v>
      </c>
      <c r="G650" s="131" t="s">
        <v>164</v>
      </c>
      <c r="H650" s="132">
        <v>715.361</v>
      </c>
      <c r="I650" s="133"/>
      <c r="J650" s="134">
        <f>ROUND(I650*H650,2)</f>
        <v>0</v>
      </c>
      <c r="K650" s="130" t="s">
        <v>165</v>
      </c>
      <c r="L650" s="28"/>
      <c r="M650" s="135" t="s">
        <v>1</v>
      </c>
      <c r="N650" s="136" t="s">
        <v>44</v>
      </c>
      <c r="P650" s="137">
        <f>O650*H650</f>
        <v>0</v>
      </c>
      <c r="Q650" s="137">
        <v>0.00026</v>
      </c>
      <c r="R650" s="137">
        <f>Q650*H650</f>
        <v>0.18599385999999998</v>
      </c>
      <c r="S650" s="137">
        <v>0</v>
      </c>
      <c r="T650" s="138">
        <f>S650*H650</f>
        <v>0</v>
      </c>
      <c r="AR650" s="139" t="s">
        <v>236</v>
      </c>
      <c r="AT650" s="139" t="s">
        <v>151</v>
      </c>
      <c r="AU650" s="139" t="s">
        <v>89</v>
      </c>
      <c r="AY650" s="13" t="s">
        <v>149</v>
      </c>
      <c r="BE650" s="140">
        <f>IF(N650="základní",J650,0)</f>
        <v>0</v>
      </c>
      <c r="BF650" s="140">
        <f>IF(N650="snížená",J650,0)</f>
        <v>0</v>
      </c>
      <c r="BG650" s="140">
        <f>IF(N650="zákl. přenesená",J650,0)</f>
        <v>0</v>
      </c>
      <c r="BH650" s="140">
        <f>IF(N650="sníž. přenesená",J650,0)</f>
        <v>0</v>
      </c>
      <c r="BI650" s="140">
        <f>IF(N650="nulová",J650,0)</f>
        <v>0</v>
      </c>
      <c r="BJ650" s="13" t="s">
        <v>87</v>
      </c>
      <c r="BK650" s="140">
        <f>ROUND(I650*H650,2)</f>
        <v>0</v>
      </c>
      <c r="BL650" s="13" t="s">
        <v>236</v>
      </c>
      <c r="BM650" s="139" t="s">
        <v>1303</v>
      </c>
    </row>
    <row r="651" spans="2:47" s="1" customFormat="1" ht="29.25">
      <c r="B651" s="28"/>
      <c r="D651" s="141" t="s">
        <v>157</v>
      </c>
      <c r="F651" s="142" t="s">
        <v>1304</v>
      </c>
      <c r="I651" s="143"/>
      <c r="L651" s="28"/>
      <c r="M651" s="144"/>
      <c r="T651" s="52"/>
      <c r="AT651" s="13" t="s">
        <v>157</v>
      </c>
      <c r="AU651" s="13" t="s">
        <v>89</v>
      </c>
    </row>
    <row r="652" spans="2:63" s="11" customFormat="1" ht="22.9" customHeight="1">
      <c r="B652" s="116"/>
      <c r="D652" s="117" t="s">
        <v>78</v>
      </c>
      <c r="E652" s="126" t="s">
        <v>1305</v>
      </c>
      <c r="F652" s="126" t="s">
        <v>1306</v>
      </c>
      <c r="I652" s="119"/>
      <c r="J652" s="127">
        <f>BK652</f>
        <v>0</v>
      </c>
      <c r="L652" s="116"/>
      <c r="M652" s="121"/>
      <c r="P652" s="122">
        <f>SUM(P653:P661)</f>
        <v>0</v>
      </c>
      <c r="R652" s="122">
        <f>SUM(R653:R661)</f>
        <v>0.004</v>
      </c>
      <c r="T652" s="123">
        <f>SUM(T653:T661)</f>
        <v>0</v>
      </c>
      <c r="AR652" s="117" t="s">
        <v>89</v>
      </c>
      <c r="AT652" s="124" t="s">
        <v>78</v>
      </c>
      <c r="AU652" s="124" t="s">
        <v>87</v>
      </c>
      <c r="AY652" s="117" t="s">
        <v>149</v>
      </c>
      <c r="BK652" s="125">
        <f>SUM(BK653:BK661)</f>
        <v>0</v>
      </c>
    </row>
    <row r="653" spans="2:65" s="1" customFormat="1" ht="37.9" customHeight="1">
      <c r="B653" s="28"/>
      <c r="C653" s="128" t="s">
        <v>1307</v>
      </c>
      <c r="D653" s="146" t="s">
        <v>151</v>
      </c>
      <c r="E653" s="129" t="s">
        <v>1308</v>
      </c>
      <c r="F653" s="130" t="s">
        <v>1309</v>
      </c>
      <c r="G653" s="131" t="s">
        <v>271</v>
      </c>
      <c r="H653" s="132">
        <v>4</v>
      </c>
      <c r="I653" s="133"/>
      <c r="J653" s="134">
        <f>ROUND(I653*H653,2)</f>
        <v>0</v>
      </c>
      <c r="K653" s="130" t="s">
        <v>165</v>
      </c>
      <c r="L653" s="28"/>
      <c r="M653" s="135" t="s">
        <v>1</v>
      </c>
      <c r="N653" s="136" t="s">
        <v>44</v>
      </c>
      <c r="P653" s="137">
        <f>O653*H653</f>
        <v>0</v>
      </c>
      <c r="Q653" s="137">
        <v>0</v>
      </c>
      <c r="R653" s="137">
        <f>Q653*H653</f>
        <v>0</v>
      </c>
      <c r="S653" s="137">
        <v>0</v>
      </c>
      <c r="T653" s="138">
        <f>S653*H653</f>
        <v>0</v>
      </c>
      <c r="AR653" s="139" t="s">
        <v>236</v>
      </c>
      <c r="AT653" s="139" t="s">
        <v>151</v>
      </c>
      <c r="AU653" s="139" t="s">
        <v>89</v>
      </c>
      <c r="AY653" s="13" t="s">
        <v>149</v>
      </c>
      <c r="BE653" s="140">
        <f>IF(N653="základní",J653,0)</f>
        <v>0</v>
      </c>
      <c r="BF653" s="140">
        <f>IF(N653="snížená",J653,0)</f>
        <v>0</v>
      </c>
      <c r="BG653" s="140">
        <f>IF(N653="zákl. přenesená",J653,0)</f>
        <v>0</v>
      </c>
      <c r="BH653" s="140">
        <f>IF(N653="sníž. přenesená",J653,0)</f>
        <v>0</v>
      </c>
      <c r="BI653" s="140">
        <f>IF(N653="nulová",J653,0)</f>
        <v>0</v>
      </c>
      <c r="BJ653" s="13" t="s">
        <v>87</v>
      </c>
      <c r="BK653" s="140">
        <f>ROUND(I653*H653,2)</f>
        <v>0</v>
      </c>
      <c r="BL653" s="13" t="s">
        <v>236</v>
      </c>
      <c r="BM653" s="139" t="s">
        <v>1310</v>
      </c>
    </row>
    <row r="654" spans="2:47" s="1" customFormat="1" ht="29.25">
      <c r="B654" s="28"/>
      <c r="D654" s="141" t="s">
        <v>157</v>
      </c>
      <c r="F654" s="142" t="s">
        <v>1311</v>
      </c>
      <c r="I654" s="143"/>
      <c r="L654" s="28"/>
      <c r="M654" s="144"/>
      <c r="T654" s="52"/>
      <c r="AT654" s="13" t="s">
        <v>157</v>
      </c>
      <c r="AU654" s="13" t="s">
        <v>89</v>
      </c>
    </row>
    <row r="655" spans="2:47" s="1" customFormat="1" ht="78">
      <c r="B655" s="28"/>
      <c r="D655" s="141" t="s">
        <v>198</v>
      </c>
      <c r="F655" s="147" t="s">
        <v>1312</v>
      </c>
      <c r="I655" s="143"/>
      <c r="L655" s="28"/>
      <c r="M655" s="144"/>
      <c r="T655" s="52"/>
      <c r="AT655" s="13" t="s">
        <v>198</v>
      </c>
      <c r="AU655" s="13" t="s">
        <v>89</v>
      </c>
    </row>
    <row r="656" spans="2:65" s="1" customFormat="1" ht="24.2" customHeight="1">
      <c r="B656" s="28"/>
      <c r="C656" s="153" t="s">
        <v>1313</v>
      </c>
      <c r="D656" s="165" t="s">
        <v>517</v>
      </c>
      <c r="E656" s="154" t="s">
        <v>1314</v>
      </c>
      <c r="F656" s="155" t="s">
        <v>1315</v>
      </c>
      <c r="G656" s="156" t="s">
        <v>164</v>
      </c>
      <c r="H656" s="157">
        <v>3</v>
      </c>
      <c r="I656" s="158"/>
      <c r="J656" s="159">
        <f>ROUND(I656*H656,2)</f>
        <v>0</v>
      </c>
      <c r="K656" s="155" t="s">
        <v>165</v>
      </c>
      <c r="L656" s="160"/>
      <c r="M656" s="161" t="s">
        <v>1</v>
      </c>
      <c r="N656" s="162" t="s">
        <v>44</v>
      </c>
      <c r="P656" s="137">
        <f>O656*H656</f>
        <v>0</v>
      </c>
      <c r="Q656" s="137">
        <v>0.001</v>
      </c>
      <c r="R656" s="137">
        <f>Q656*H656</f>
        <v>0.003</v>
      </c>
      <c r="S656" s="137">
        <v>0</v>
      </c>
      <c r="T656" s="138">
        <f>S656*H656</f>
        <v>0</v>
      </c>
      <c r="AR656" s="139" t="s">
        <v>168</v>
      </c>
      <c r="AT656" s="139" t="s">
        <v>517</v>
      </c>
      <c r="AU656" s="139" t="s">
        <v>89</v>
      </c>
      <c r="AY656" s="13" t="s">
        <v>149</v>
      </c>
      <c r="BE656" s="140">
        <f>IF(N656="základní",J656,0)</f>
        <v>0</v>
      </c>
      <c r="BF656" s="140">
        <f>IF(N656="snížená",J656,0)</f>
        <v>0</v>
      </c>
      <c r="BG656" s="140">
        <f>IF(N656="zákl. přenesená",J656,0)</f>
        <v>0</v>
      </c>
      <c r="BH656" s="140">
        <f>IF(N656="sníž. přenesená",J656,0)</f>
        <v>0</v>
      </c>
      <c r="BI656" s="140">
        <f>IF(N656="nulová",J656,0)</f>
        <v>0</v>
      </c>
      <c r="BJ656" s="13" t="s">
        <v>87</v>
      </c>
      <c r="BK656" s="140">
        <f>ROUND(I656*H656,2)</f>
        <v>0</v>
      </c>
      <c r="BL656" s="13" t="s">
        <v>236</v>
      </c>
      <c r="BM656" s="139" t="s">
        <v>1316</v>
      </c>
    </row>
    <row r="657" spans="2:47" s="1" customFormat="1" ht="19.5">
      <c r="B657" s="28"/>
      <c r="D657" s="141" t="s">
        <v>157</v>
      </c>
      <c r="F657" s="142" t="s">
        <v>1315</v>
      </c>
      <c r="I657" s="143"/>
      <c r="L657" s="28"/>
      <c r="M657" s="144"/>
      <c r="T657" s="52"/>
      <c r="AT657" s="13" t="s">
        <v>157</v>
      </c>
      <c r="AU657" s="13" t="s">
        <v>89</v>
      </c>
    </row>
    <row r="658" spans="2:47" s="1" customFormat="1" ht="29.25">
      <c r="B658" s="28"/>
      <c r="D658" s="141" t="s">
        <v>198</v>
      </c>
      <c r="F658" s="147" t="s">
        <v>1317</v>
      </c>
      <c r="I658" s="143"/>
      <c r="L658" s="28"/>
      <c r="M658" s="144"/>
      <c r="T658" s="52"/>
      <c r="AT658" s="13" t="s">
        <v>198</v>
      </c>
      <c r="AU658" s="13" t="s">
        <v>89</v>
      </c>
    </row>
    <row r="659" spans="2:65" s="1" customFormat="1" ht="24.2" customHeight="1">
      <c r="B659" s="28"/>
      <c r="C659" s="153" t="s">
        <v>1318</v>
      </c>
      <c r="D659" s="165" t="s">
        <v>517</v>
      </c>
      <c r="E659" s="154" t="s">
        <v>1319</v>
      </c>
      <c r="F659" s="155" t="s">
        <v>1320</v>
      </c>
      <c r="G659" s="156" t="s">
        <v>164</v>
      </c>
      <c r="H659" s="157">
        <v>1</v>
      </c>
      <c r="I659" s="158"/>
      <c r="J659" s="159">
        <f>ROUND(I659*H659,2)</f>
        <v>0</v>
      </c>
      <c r="K659" s="155" t="s">
        <v>165</v>
      </c>
      <c r="L659" s="160"/>
      <c r="M659" s="161" t="s">
        <v>1</v>
      </c>
      <c r="N659" s="162" t="s">
        <v>44</v>
      </c>
      <c r="P659" s="137">
        <f>O659*H659</f>
        <v>0</v>
      </c>
      <c r="Q659" s="137">
        <v>0.001</v>
      </c>
      <c r="R659" s="137">
        <f>Q659*H659</f>
        <v>0.001</v>
      </c>
      <c r="S659" s="137">
        <v>0</v>
      </c>
      <c r="T659" s="138">
        <f>S659*H659</f>
        <v>0</v>
      </c>
      <c r="AR659" s="139" t="s">
        <v>168</v>
      </c>
      <c r="AT659" s="139" t="s">
        <v>517</v>
      </c>
      <c r="AU659" s="139" t="s">
        <v>89</v>
      </c>
      <c r="AY659" s="13" t="s">
        <v>149</v>
      </c>
      <c r="BE659" s="140">
        <f>IF(N659="základní",J659,0)</f>
        <v>0</v>
      </c>
      <c r="BF659" s="140">
        <f>IF(N659="snížená",J659,0)</f>
        <v>0</v>
      </c>
      <c r="BG659" s="140">
        <f>IF(N659="zákl. přenesená",J659,0)</f>
        <v>0</v>
      </c>
      <c r="BH659" s="140">
        <f>IF(N659="sníž. přenesená",J659,0)</f>
        <v>0</v>
      </c>
      <c r="BI659" s="140">
        <f>IF(N659="nulová",J659,0)</f>
        <v>0</v>
      </c>
      <c r="BJ659" s="13" t="s">
        <v>87</v>
      </c>
      <c r="BK659" s="140">
        <f>ROUND(I659*H659,2)</f>
        <v>0</v>
      </c>
      <c r="BL659" s="13" t="s">
        <v>236</v>
      </c>
      <c r="BM659" s="139" t="s">
        <v>1321</v>
      </c>
    </row>
    <row r="660" spans="2:47" s="1" customFormat="1" ht="19.5">
      <c r="B660" s="28"/>
      <c r="D660" s="141" t="s">
        <v>157</v>
      </c>
      <c r="F660" s="142" t="s">
        <v>1320</v>
      </c>
      <c r="I660" s="143"/>
      <c r="L660" s="28"/>
      <c r="M660" s="144"/>
      <c r="T660" s="52"/>
      <c r="AT660" s="13" t="s">
        <v>157</v>
      </c>
      <c r="AU660" s="13" t="s">
        <v>89</v>
      </c>
    </row>
    <row r="661" spans="2:47" s="1" customFormat="1" ht="29.25">
      <c r="B661" s="28"/>
      <c r="D661" s="141" t="s">
        <v>198</v>
      </c>
      <c r="F661" s="147" t="s">
        <v>1317</v>
      </c>
      <c r="I661" s="143"/>
      <c r="L661" s="28"/>
      <c r="M661" s="144"/>
      <c r="T661" s="52"/>
      <c r="AT661" s="13" t="s">
        <v>198</v>
      </c>
      <c r="AU661" s="13" t="s">
        <v>89</v>
      </c>
    </row>
    <row r="662" spans="2:63" s="11" customFormat="1" ht="22.9" customHeight="1">
      <c r="B662" s="116"/>
      <c r="D662" s="117" t="s">
        <v>78</v>
      </c>
      <c r="E662" s="126" t="s">
        <v>1322</v>
      </c>
      <c r="F662" s="126" t="s">
        <v>1323</v>
      </c>
      <c r="I662" s="119"/>
      <c r="J662" s="127">
        <f>BK662</f>
        <v>0</v>
      </c>
      <c r="L662" s="116"/>
      <c r="M662" s="121"/>
      <c r="P662" s="122">
        <f>SUM(P663:P668)</f>
        <v>0</v>
      </c>
      <c r="R662" s="122">
        <f>SUM(R663:R668)</f>
        <v>0.29184000000000004</v>
      </c>
      <c r="T662" s="123">
        <f>SUM(T663:T668)</f>
        <v>0</v>
      </c>
      <c r="AR662" s="117" t="s">
        <v>89</v>
      </c>
      <c r="AT662" s="124" t="s">
        <v>78</v>
      </c>
      <c r="AU662" s="124" t="s">
        <v>87</v>
      </c>
      <c r="AY662" s="117" t="s">
        <v>149</v>
      </c>
      <c r="BK662" s="125">
        <f>SUM(BK663:BK668)</f>
        <v>0</v>
      </c>
    </row>
    <row r="663" spans="2:65" s="1" customFormat="1" ht="16.5" customHeight="1">
      <c r="B663" s="28"/>
      <c r="C663" s="128" t="s">
        <v>1324</v>
      </c>
      <c r="D663" s="146" t="s">
        <v>151</v>
      </c>
      <c r="E663" s="129" t="s">
        <v>1325</v>
      </c>
      <c r="F663" s="130" t="s">
        <v>1326</v>
      </c>
      <c r="G663" s="131" t="s">
        <v>164</v>
      </c>
      <c r="H663" s="132">
        <v>456</v>
      </c>
      <c r="I663" s="133"/>
      <c r="J663" s="134">
        <f>ROUND(I663*H663,2)</f>
        <v>0</v>
      </c>
      <c r="K663" s="130" t="s">
        <v>165</v>
      </c>
      <c r="L663" s="28"/>
      <c r="M663" s="135" t="s">
        <v>1</v>
      </c>
      <c r="N663" s="136" t="s">
        <v>44</v>
      </c>
      <c r="P663" s="137">
        <f>O663*H663</f>
        <v>0</v>
      </c>
      <c r="Q663" s="137">
        <v>0.00016</v>
      </c>
      <c r="R663" s="137">
        <f>Q663*H663</f>
        <v>0.07296000000000001</v>
      </c>
      <c r="S663" s="137">
        <v>0</v>
      </c>
      <c r="T663" s="138">
        <f>S663*H663</f>
        <v>0</v>
      </c>
      <c r="AR663" s="139" t="s">
        <v>236</v>
      </c>
      <c r="AT663" s="139" t="s">
        <v>151</v>
      </c>
      <c r="AU663" s="139" t="s">
        <v>89</v>
      </c>
      <c r="AY663" s="13" t="s">
        <v>149</v>
      </c>
      <c r="BE663" s="140">
        <f>IF(N663="základní",J663,0)</f>
        <v>0</v>
      </c>
      <c r="BF663" s="140">
        <f>IF(N663="snížená",J663,0)</f>
        <v>0</v>
      </c>
      <c r="BG663" s="140">
        <f>IF(N663="zákl. přenesená",J663,0)</f>
        <v>0</v>
      </c>
      <c r="BH663" s="140">
        <f>IF(N663="sníž. přenesená",J663,0)</f>
        <v>0</v>
      </c>
      <c r="BI663" s="140">
        <f>IF(N663="nulová",J663,0)</f>
        <v>0</v>
      </c>
      <c r="BJ663" s="13" t="s">
        <v>87</v>
      </c>
      <c r="BK663" s="140">
        <f>ROUND(I663*H663,2)</f>
        <v>0</v>
      </c>
      <c r="BL663" s="13" t="s">
        <v>236</v>
      </c>
      <c r="BM663" s="139" t="s">
        <v>1327</v>
      </c>
    </row>
    <row r="664" spans="2:47" s="1" customFormat="1" ht="19.5">
      <c r="B664" s="28"/>
      <c r="D664" s="141" t="s">
        <v>157</v>
      </c>
      <c r="F664" s="142" t="s">
        <v>1328</v>
      </c>
      <c r="I664" s="143"/>
      <c r="L664" s="28"/>
      <c r="M664" s="144"/>
      <c r="T664" s="52"/>
      <c r="AT664" s="13" t="s">
        <v>157</v>
      </c>
      <c r="AU664" s="13" t="s">
        <v>89</v>
      </c>
    </row>
    <row r="665" spans="2:65" s="1" customFormat="1" ht="16.5" customHeight="1">
      <c r="B665" s="28"/>
      <c r="C665" s="128" t="s">
        <v>1329</v>
      </c>
      <c r="D665" s="146" t="s">
        <v>151</v>
      </c>
      <c r="E665" s="129" t="s">
        <v>1330</v>
      </c>
      <c r="F665" s="130" t="s">
        <v>1331</v>
      </c>
      <c r="G665" s="131" t="s">
        <v>164</v>
      </c>
      <c r="H665" s="132">
        <v>456</v>
      </c>
      <c r="I665" s="133"/>
      <c r="J665" s="134">
        <f>ROUND(I665*H665,2)</f>
        <v>0</v>
      </c>
      <c r="K665" s="130" t="s">
        <v>165</v>
      </c>
      <c r="L665" s="28"/>
      <c r="M665" s="135" t="s">
        <v>1</v>
      </c>
      <c r="N665" s="136" t="s">
        <v>44</v>
      </c>
      <c r="P665" s="137">
        <f>O665*H665</f>
        <v>0</v>
      </c>
      <c r="Q665" s="137">
        <v>0</v>
      </c>
      <c r="R665" s="137">
        <f>Q665*H665</f>
        <v>0</v>
      </c>
      <c r="S665" s="137">
        <v>0</v>
      </c>
      <c r="T665" s="138">
        <f>S665*H665</f>
        <v>0</v>
      </c>
      <c r="AR665" s="139" t="s">
        <v>236</v>
      </c>
      <c r="AT665" s="139" t="s">
        <v>151</v>
      </c>
      <c r="AU665" s="139" t="s">
        <v>89</v>
      </c>
      <c r="AY665" s="13" t="s">
        <v>149</v>
      </c>
      <c r="BE665" s="140">
        <f>IF(N665="základní",J665,0)</f>
        <v>0</v>
      </c>
      <c r="BF665" s="140">
        <f>IF(N665="snížená",J665,0)</f>
        <v>0</v>
      </c>
      <c r="BG665" s="140">
        <f>IF(N665="zákl. přenesená",J665,0)</f>
        <v>0</v>
      </c>
      <c r="BH665" s="140">
        <f>IF(N665="sníž. přenesená",J665,0)</f>
        <v>0</v>
      </c>
      <c r="BI665" s="140">
        <f>IF(N665="nulová",J665,0)</f>
        <v>0</v>
      </c>
      <c r="BJ665" s="13" t="s">
        <v>87</v>
      </c>
      <c r="BK665" s="140">
        <f>ROUND(I665*H665,2)</f>
        <v>0</v>
      </c>
      <c r="BL665" s="13" t="s">
        <v>236</v>
      </c>
      <c r="BM665" s="139" t="s">
        <v>1332</v>
      </c>
    </row>
    <row r="666" spans="2:47" s="1" customFormat="1" ht="19.5">
      <c r="B666" s="28"/>
      <c r="D666" s="141" t="s">
        <v>157</v>
      </c>
      <c r="F666" s="142" t="s">
        <v>1333</v>
      </c>
      <c r="I666" s="143"/>
      <c r="L666" s="28"/>
      <c r="M666" s="144"/>
      <c r="T666" s="52"/>
      <c r="AT666" s="13" t="s">
        <v>157</v>
      </c>
      <c r="AU666" s="13" t="s">
        <v>89</v>
      </c>
    </row>
    <row r="667" spans="2:65" s="1" customFormat="1" ht="24.2" customHeight="1">
      <c r="B667" s="28"/>
      <c r="C667" s="128" t="s">
        <v>1334</v>
      </c>
      <c r="D667" s="128" t="s">
        <v>151</v>
      </c>
      <c r="E667" s="129" t="s">
        <v>1335</v>
      </c>
      <c r="F667" s="130" t="s">
        <v>1336</v>
      </c>
      <c r="G667" s="131" t="s">
        <v>164</v>
      </c>
      <c r="H667" s="132">
        <v>456</v>
      </c>
      <c r="I667" s="133"/>
      <c r="J667" s="134">
        <f>ROUND(I667*H667,2)</f>
        <v>0</v>
      </c>
      <c r="K667" s="130" t="s">
        <v>165</v>
      </c>
      <c r="L667" s="28"/>
      <c r="M667" s="135" t="s">
        <v>1</v>
      </c>
      <c r="N667" s="136" t="s">
        <v>44</v>
      </c>
      <c r="P667" s="137">
        <f>O667*H667</f>
        <v>0</v>
      </c>
      <c r="Q667" s="137">
        <v>0.00048</v>
      </c>
      <c r="R667" s="137">
        <f>Q667*H667</f>
        <v>0.21888000000000002</v>
      </c>
      <c r="S667" s="137">
        <v>0</v>
      </c>
      <c r="T667" s="138">
        <f>S667*H667</f>
        <v>0</v>
      </c>
      <c r="AR667" s="139" t="s">
        <v>236</v>
      </c>
      <c r="AT667" s="139" t="s">
        <v>151</v>
      </c>
      <c r="AU667" s="139" t="s">
        <v>89</v>
      </c>
      <c r="AY667" s="13" t="s">
        <v>149</v>
      </c>
      <c r="BE667" s="140">
        <f>IF(N667="základní",J667,0)</f>
        <v>0</v>
      </c>
      <c r="BF667" s="140">
        <f>IF(N667="snížená",J667,0)</f>
        <v>0</v>
      </c>
      <c r="BG667" s="140">
        <f>IF(N667="zákl. přenesená",J667,0)</f>
        <v>0</v>
      </c>
      <c r="BH667" s="140">
        <f>IF(N667="sníž. přenesená",J667,0)</f>
        <v>0</v>
      </c>
      <c r="BI667" s="140">
        <f>IF(N667="nulová",J667,0)</f>
        <v>0</v>
      </c>
      <c r="BJ667" s="13" t="s">
        <v>87</v>
      </c>
      <c r="BK667" s="140">
        <f>ROUND(I667*H667,2)</f>
        <v>0</v>
      </c>
      <c r="BL667" s="13" t="s">
        <v>236</v>
      </c>
      <c r="BM667" s="139" t="s">
        <v>1337</v>
      </c>
    </row>
    <row r="668" spans="2:47" s="1" customFormat="1" ht="19.5">
      <c r="B668" s="28"/>
      <c r="D668" s="141" t="s">
        <v>157</v>
      </c>
      <c r="F668" s="142" t="s">
        <v>1338</v>
      </c>
      <c r="I668" s="143"/>
      <c r="L668" s="28"/>
      <c r="M668" s="149"/>
      <c r="N668" s="150"/>
      <c r="O668" s="150"/>
      <c r="P668" s="150"/>
      <c r="Q668" s="150"/>
      <c r="R668" s="150"/>
      <c r="S668" s="150"/>
      <c r="T668" s="151"/>
      <c r="AT668" s="13" t="s">
        <v>157</v>
      </c>
      <c r="AU668" s="13" t="s">
        <v>89</v>
      </c>
    </row>
    <row r="669" spans="2:12" s="1" customFormat="1" ht="6.95" customHeight="1">
      <c r="B669" s="40"/>
      <c r="C669" s="41"/>
      <c r="D669" s="41"/>
      <c r="E669" s="41"/>
      <c r="F669" s="41"/>
      <c r="G669" s="41"/>
      <c r="H669" s="41"/>
      <c r="I669" s="41"/>
      <c r="J669" s="41"/>
      <c r="K669" s="41"/>
      <c r="L669" s="28"/>
    </row>
  </sheetData>
  <sheetProtection formatColumns="0" formatRows="0" autoFilter="0"/>
  <autoFilter ref="C143:K668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6"/>
  <sheetViews>
    <sheetView showGridLines="0" workbookViewId="0" topLeftCell="A113">
      <selection activeCell="K129" sqref="K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1339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ROUND(J124,2)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ROUND((SUM(BE124:BE165)),2)</f>
        <v>0</v>
      </c>
      <c r="I33" s="88">
        <v>0.21</v>
      </c>
      <c r="J33" s="87">
        <f>ROUND(((SUM(BE124:BE165))*I33),2)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ROUND((SUM(BF124:BF165)),2)</f>
        <v>0</v>
      </c>
      <c r="I34" s="88">
        <v>0.15</v>
      </c>
      <c r="J34" s="87">
        <f>ROUND(((SUM(BF124:BF165))*I34),2)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ROUND((SUM(BG124:BG165)),2)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ROUND((SUM(BH124:BH165)),2)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ROUND((SUM(BI124:BI165)),2)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03 -  VRN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J124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122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2:12" s="9" customFormat="1" ht="19.9" customHeight="1">
      <c r="B98" s="104"/>
      <c r="D98" s="105" t="s">
        <v>1340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8" customFormat="1" ht="24.95" customHeight="1">
      <c r="B99" s="100"/>
      <c r="D99" s="101" t="s">
        <v>1341</v>
      </c>
      <c r="E99" s="102"/>
      <c r="F99" s="102"/>
      <c r="G99" s="102"/>
      <c r="H99" s="102"/>
      <c r="I99" s="102"/>
      <c r="J99" s="103">
        <f>J132</f>
        <v>0</v>
      </c>
      <c r="L99" s="100"/>
    </row>
    <row r="100" spans="2:12" s="9" customFormat="1" ht="19.9" customHeight="1">
      <c r="B100" s="104"/>
      <c r="D100" s="105" t="s">
        <v>1342</v>
      </c>
      <c r="E100" s="106"/>
      <c r="F100" s="106"/>
      <c r="G100" s="106"/>
      <c r="H100" s="106"/>
      <c r="I100" s="106"/>
      <c r="J100" s="107">
        <f>J133</f>
        <v>0</v>
      </c>
      <c r="L100" s="104"/>
    </row>
    <row r="101" spans="2:12" s="9" customFormat="1" ht="19.9" customHeight="1">
      <c r="B101" s="104"/>
      <c r="D101" s="105" t="s">
        <v>1343</v>
      </c>
      <c r="E101" s="106"/>
      <c r="F101" s="106"/>
      <c r="G101" s="106"/>
      <c r="H101" s="106"/>
      <c r="I101" s="106"/>
      <c r="J101" s="107">
        <f>J140</f>
        <v>0</v>
      </c>
      <c r="L101" s="104"/>
    </row>
    <row r="102" spans="2:12" s="9" customFormat="1" ht="19.9" customHeight="1">
      <c r="B102" s="104"/>
      <c r="D102" s="105" t="s">
        <v>1344</v>
      </c>
      <c r="E102" s="106"/>
      <c r="F102" s="106"/>
      <c r="G102" s="106"/>
      <c r="H102" s="106"/>
      <c r="I102" s="106"/>
      <c r="J102" s="107">
        <f>J152</f>
        <v>0</v>
      </c>
      <c r="L102" s="104"/>
    </row>
    <row r="103" spans="2:12" s="9" customFormat="1" ht="19.9" customHeight="1">
      <c r="B103" s="104"/>
      <c r="D103" s="105" t="s">
        <v>1345</v>
      </c>
      <c r="E103" s="106"/>
      <c r="F103" s="106"/>
      <c r="G103" s="106"/>
      <c r="H103" s="106"/>
      <c r="I103" s="106"/>
      <c r="J103" s="107">
        <f>J159</f>
        <v>0</v>
      </c>
      <c r="L103" s="104"/>
    </row>
    <row r="104" spans="2:12" s="9" customFormat="1" ht="19.9" customHeight="1">
      <c r="B104" s="104"/>
      <c r="D104" s="105" t="s">
        <v>1346</v>
      </c>
      <c r="E104" s="106"/>
      <c r="F104" s="106"/>
      <c r="G104" s="106"/>
      <c r="H104" s="106"/>
      <c r="I104" s="106"/>
      <c r="J104" s="107">
        <f>J162</f>
        <v>0</v>
      </c>
      <c r="L104" s="104"/>
    </row>
    <row r="105" spans="2:12" s="1" customFormat="1" ht="21.75" customHeight="1">
      <c r="B105" s="28"/>
      <c r="L105" s="28"/>
    </row>
    <row r="106" spans="2:12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17" t="s">
        <v>134</v>
      </c>
      <c r="L111" s="28"/>
    </row>
    <row r="112" spans="2:12" s="1" customFormat="1" ht="6.95" customHeight="1">
      <c r="B112" s="28"/>
      <c r="L112" s="28"/>
    </row>
    <row r="113" spans="2:12" s="1" customFormat="1" ht="12" customHeight="1">
      <c r="B113" s="28"/>
      <c r="C113" s="23" t="s">
        <v>16</v>
      </c>
      <c r="L113" s="28"/>
    </row>
    <row r="114" spans="2:12" s="1" customFormat="1" ht="16.5" customHeight="1">
      <c r="B114" s="28"/>
      <c r="E114" s="208" t="str">
        <f>E7</f>
        <v>CNC centrum a Svářečská škola v SOU Nové Strašecí</v>
      </c>
      <c r="F114" s="209"/>
      <c r="G114" s="209"/>
      <c r="H114" s="209"/>
      <c r="L114" s="28"/>
    </row>
    <row r="115" spans="2:12" s="1" customFormat="1" ht="12" customHeight="1">
      <c r="B115" s="28"/>
      <c r="C115" s="23" t="s">
        <v>115</v>
      </c>
      <c r="L115" s="28"/>
    </row>
    <row r="116" spans="2:12" s="1" customFormat="1" ht="16.5" customHeight="1">
      <c r="B116" s="28"/>
      <c r="E116" s="170" t="str">
        <f>E9</f>
        <v>03 -  VRN</v>
      </c>
      <c r="F116" s="210"/>
      <c r="G116" s="210"/>
      <c r="H116" s="210"/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20</v>
      </c>
      <c r="F118" s="21" t="str">
        <f>F12</f>
        <v>Sportovní 1135</v>
      </c>
      <c r="I118" s="23" t="s">
        <v>22</v>
      </c>
      <c r="J118" s="48" t="str">
        <f>IF(J12="","",J12)</f>
        <v>2. 3. 2022</v>
      </c>
      <c r="L118" s="28"/>
    </row>
    <row r="119" spans="2:12" s="1" customFormat="1" ht="6.95" customHeight="1">
      <c r="B119" s="28"/>
      <c r="L119" s="28"/>
    </row>
    <row r="120" spans="2:12" s="1" customFormat="1" ht="54.4" customHeight="1">
      <c r="B120" s="28"/>
      <c r="C120" s="23" t="s">
        <v>24</v>
      </c>
      <c r="F120" s="21" t="str">
        <f>E15</f>
        <v>SOU,  Sportovní 1135, 27180 Nové Strašecí</v>
      </c>
      <c r="I120" s="23" t="s">
        <v>30</v>
      </c>
      <c r="J120" s="26" t="str">
        <f>E21</f>
        <v>Studio PHX s.r.o.Ondříčkova 384/33, Praha 3 Žižkov</v>
      </c>
      <c r="L120" s="28"/>
    </row>
    <row r="121" spans="2:12" s="1" customFormat="1" ht="15.2" customHeight="1">
      <c r="B121" s="28"/>
      <c r="C121" s="23" t="s">
        <v>28</v>
      </c>
      <c r="F121" s="21" t="str">
        <f>IF(E18="","",E18)</f>
        <v>Vyplň údaj</v>
      </c>
      <c r="I121" s="23" t="s">
        <v>34</v>
      </c>
      <c r="J121" s="26" t="str">
        <f>E24</f>
        <v>Ing. Jan Brožek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08"/>
      <c r="C123" s="109" t="s">
        <v>135</v>
      </c>
      <c r="D123" s="110" t="s">
        <v>64</v>
      </c>
      <c r="E123" s="110" t="s">
        <v>60</v>
      </c>
      <c r="F123" s="110" t="s">
        <v>61</v>
      </c>
      <c r="G123" s="110" t="s">
        <v>136</v>
      </c>
      <c r="H123" s="110" t="s">
        <v>137</v>
      </c>
      <c r="I123" s="110" t="s">
        <v>138</v>
      </c>
      <c r="J123" s="110" t="s">
        <v>119</v>
      </c>
      <c r="K123" s="111" t="s">
        <v>139</v>
      </c>
      <c r="L123" s="108"/>
      <c r="M123" s="55" t="s">
        <v>1</v>
      </c>
      <c r="N123" s="56" t="s">
        <v>43</v>
      </c>
      <c r="O123" s="56" t="s">
        <v>140</v>
      </c>
      <c r="P123" s="56" t="s">
        <v>141</v>
      </c>
      <c r="Q123" s="56" t="s">
        <v>142</v>
      </c>
      <c r="R123" s="56" t="s">
        <v>143</v>
      </c>
      <c r="S123" s="56" t="s">
        <v>144</v>
      </c>
      <c r="T123" s="57" t="s">
        <v>145</v>
      </c>
    </row>
    <row r="124" spans="2:63" s="1" customFormat="1" ht="22.9" customHeight="1">
      <c r="B124" s="28"/>
      <c r="C124" s="60" t="s">
        <v>146</v>
      </c>
      <c r="J124" s="112">
        <f>BK124</f>
        <v>0</v>
      </c>
      <c r="L124" s="28"/>
      <c r="M124" s="58"/>
      <c r="N124" s="49"/>
      <c r="O124" s="49"/>
      <c r="P124" s="113">
        <f>P125+P132</f>
        <v>0</v>
      </c>
      <c r="Q124" s="49"/>
      <c r="R124" s="113">
        <f>R125+R132</f>
        <v>0.00218</v>
      </c>
      <c r="S124" s="49"/>
      <c r="T124" s="114">
        <f>T125+T132</f>
        <v>0</v>
      </c>
      <c r="AT124" s="13" t="s">
        <v>78</v>
      </c>
      <c r="AU124" s="13" t="s">
        <v>121</v>
      </c>
      <c r="BK124" s="115">
        <f>BK125+BK132</f>
        <v>0</v>
      </c>
    </row>
    <row r="125" spans="2:63" s="11" customFormat="1" ht="25.9" customHeight="1">
      <c r="B125" s="116"/>
      <c r="D125" s="117" t="s">
        <v>78</v>
      </c>
      <c r="E125" s="118" t="s">
        <v>147</v>
      </c>
      <c r="F125" s="118" t="s">
        <v>148</v>
      </c>
      <c r="I125" s="119"/>
      <c r="J125" s="120">
        <f>BK125</f>
        <v>0</v>
      </c>
      <c r="L125" s="116"/>
      <c r="M125" s="121"/>
      <c r="P125" s="122">
        <f>P126</f>
        <v>0</v>
      </c>
      <c r="R125" s="122">
        <f>R126</f>
        <v>0.00218</v>
      </c>
      <c r="T125" s="123">
        <f>T126</f>
        <v>0</v>
      </c>
      <c r="AR125" s="117" t="s">
        <v>87</v>
      </c>
      <c r="AT125" s="124" t="s">
        <v>78</v>
      </c>
      <c r="AU125" s="124" t="s">
        <v>79</v>
      </c>
      <c r="AY125" s="117" t="s">
        <v>149</v>
      </c>
      <c r="BK125" s="125">
        <f>BK126</f>
        <v>0</v>
      </c>
    </row>
    <row r="126" spans="2:63" s="11" customFormat="1" ht="22.9" customHeight="1">
      <c r="B126" s="116"/>
      <c r="D126" s="117" t="s">
        <v>78</v>
      </c>
      <c r="E126" s="126" t="s">
        <v>159</v>
      </c>
      <c r="F126" s="126" t="s">
        <v>1347</v>
      </c>
      <c r="I126" s="119"/>
      <c r="J126" s="127">
        <f>BK126</f>
        <v>0</v>
      </c>
      <c r="L126" s="116"/>
      <c r="M126" s="121"/>
      <c r="P126" s="122">
        <f>SUM(P127:P131)</f>
        <v>0</v>
      </c>
      <c r="R126" s="122">
        <f>SUM(R127:R131)</f>
        <v>0.00218</v>
      </c>
      <c r="T126" s="123">
        <f>SUM(T127:T131)</f>
        <v>0</v>
      </c>
      <c r="AR126" s="117" t="s">
        <v>87</v>
      </c>
      <c r="AT126" s="124" t="s">
        <v>78</v>
      </c>
      <c r="AU126" s="124" t="s">
        <v>87</v>
      </c>
      <c r="AY126" s="117" t="s">
        <v>149</v>
      </c>
      <c r="BK126" s="125">
        <f>SUM(BK127:BK131)</f>
        <v>0</v>
      </c>
    </row>
    <row r="127" spans="2:65" s="1" customFormat="1" ht="16.5" customHeight="1">
      <c r="B127" s="28"/>
      <c r="C127" s="128" t="s">
        <v>87</v>
      </c>
      <c r="D127" s="128" t="s">
        <v>151</v>
      </c>
      <c r="E127" s="129" t="s">
        <v>1348</v>
      </c>
      <c r="F127" s="130" t="s">
        <v>1349</v>
      </c>
      <c r="G127" s="131" t="s">
        <v>630</v>
      </c>
      <c r="H127" s="132">
        <v>1</v>
      </c>
      <c r="I127" s="133"/>
      <c r="J127" s="134">
        <f>ROUND(I127*H127,2)</f>
        <v>0</v>
      </c>
      <c r="K127" s="130" t="s">
        <v>165</v>
      </c>
      <c r="L127" s="28"/>
      <c r="M127" s="135" t="s">
        <v>1</v>
      </c>
      <c r="N127" s="136" t="s">
        <v>44</v>
      </c>
      <c r="P127" s="137">
        <f>O127*H127</f>
        <v>0</v>
      </c>
      <c r="Q127" s="137">
        <v>0.00018</v>
      </c>
      <c r="R127" s="137">
        <f>Q127*H127</f>
        <v>0.00018</v>
      </c>
      <c r="S127" s="137">
        <v>0</v>
      </c>
      <c r="T127" s="138">
        <f>S127*H127</f>
        <v>0</v>
      </c>
      <c r="AR127" s="139" t="s">
        <v>155</v>
      </c>
      <c r="AT127" s="139" t="s">
        <v>151</v>
      </c>
      <c r="AU127" s="139" t="s">
        <v>89</v>
      </c>
      <c r="AY127" s="13" t="s">
        <v>149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3" t="s">
        <v>87</v>
      </c>
      <c r="BK127" s="140">
        <f>ROUND(I127*H127,2)</f>
        <v>0</v>
      </c>
      <c r="BL127" s="13" t="s">
        <v>155</v>
      </c>
      <c r="BM127" s="139" t="s">
        <v>1350</v>
      </c>
    </row>
    <row r="128" spans="2:47" s="1" customFormat="1" ht="11.25">
      <c r="B128" s="28"/>
      <c r="D128" s="141" t="s">
        <v>157</v>
      </c>
      <c r="F128" s="142" t="s">
        <v>1349</v>
      </c>
      <c r="I128" s="143"/>
      <c r="L128" s="28"/>
      <c r="M128" s="144"/>
      <c r="T128" s="52"/>
      <c r="AT128" s="13" t="s">
        <v>157</v>
      </c>
      <c r="AU128" s="13" t="s">
        <v>89</v>
      </c>
    </row>
    <row r="129" spans="2:65" s="1" customFormat="1" ht="16.5" customHeight="1">
      <c r="B129" s="28"/>
      <c r="C129" s="153" t="s">
        <v>89</v>
      </c>
      <c r="D129" s="153" t="s">
        <v>517</v>
      </c>
      <c r="E129" s="154" t="s">
        <v>1351</v>
      </c>
      <c r="F129" s="155" t="s">
        <v>1352</v>
      </c>
      <c r="G129" s="156" t="s">
        <v>630</v>
      </c>
      <c r="H129" s="157">
        <v>1</v>
      </c>
      <c r="I129" s="158"/>
      <c r="J129" s="159">
        <f>ROUND(I129*H129,2)</f>
        <v>0</v>
      </c>
      <c r="K129" s="155" t="s">
        <v>165</v>
      </c>
      <c r="L129" s="160"/>
      <c r="M129" s="161" t="s">
        <v>1</v>
      </c>
      <c r="N129" s="162" t="s">
        <v>44</v>
      </c>
      <c r="P129" s="137">
        <f>O129*H129</f>
        <v>0</v>
      </c>
      <c r="Q129" s="137">
        <v>0.002</v>
      </c>
      <c r="R129" s="137">
        <f>Q129*H129</f>
        <v>0.002</v>
      </c>
      <c r="S129" s="137">
        <v>0</v>
      </c>
      <c r="T129" s="138">
        <f>S129*H129</f>
        <v>0</v>
      </c>
      <c r="AR129" s="139" t="s">
        <v>193</v>
      </c>
      <c r="AT129" s="139" t="s">
        <v>517</v>
      </c>
      <c r="AU129" s="139" t="s">
        <v>89</v>
      </c>
      <c r="AY129" s="13" t="s">
        <v>149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3" t="s">
        <v>87</v>
      </c>
      <c r="BK129" s="140">
        <f>ROUND(I129*H129,2)</f>
        <v>0</v>
      </c>
      <c r="BL129" s="13" t="s">
        <v>155</v>
      </c>
      <c r="BM129" s="139" t="s">
        <v>1353</v>
      </c>
    </row>
    <row r="130" spans="2:47" s="1" customFormat="1" ht="11.25">
      <c r="B130" s="28"/>
      <c r="D130" s="141" t="s">
        <v>157</v>
      </c>
      <c r="F130" s="142" t="s">
        <v>1352</v>
      </c>
      <c r="I130" s="143"/>
      <c r="L130" s="28"/>
      <c r="M130" s="144"/>
      <c r="T130" s="52"/>
      <c r="AT130" s="13" t="s">
        <v>157</v>
      </c>
      <c r="AU130" s="13" t="s">
        <v>89</v>
      </c>
    </row>
    <row r="131" spans="2:47" s="1" customFormat="1" ht="19.5">
      <c r="B131" s="28"/>
      <c r="D131" s="141" t="s">
        <v>198</v>
      </c>
      <c r="F131" s="147" t="s">
        <v>1354</v>
      </c>
      <c r="I131" s="143"/>
      <c r="L131" s="28"/>
      <c r="M131" s="144"/>
      <c r="T131" s="52"/>
      <c r="AT131" s="13" t="s">
        <v>198</v>
      </c>
      <c r="AU131" s="13" t="s">
        <v>89</v>
      </c>
    </row>
    <row r="132" spans="2:63" s="11" customFormat="1" ht="25.9" customHeight="1">
      <c r="B132" s="116"/>
      <c r="D132" s="117" t="s">
        <v>78</v>
      </c>
      <c r="E132" s="118" t="s">
        <v>1355</v>
      </c>
      <c r="F132" s="118" t="s">
        <v>1356</v>
      </c>
      <c r="I132" s="119"/>
      <c r="J132" s="120">
        <f>BK132</f>
        <v>0</v>
      </c>
      <c r="L132" s="116"/>
      <c r="M132" s="121"/>
      <c r="P132" s="122">
        <f>P133+P140+P152+P159+P162</f>
        <v>0</v>
      </c>
      <c r="R132" s="122">
        <f>R133+R140+R152+R159+R162</f>
        <v>0</v>
      </c>
      <c r="T132" s="123">
        <f>T133+T140+T152+T159+T162</f>
        <v>0</v>
      </c>
      <c r="AR132" s="117" t="s">
        <v>178</v>
      </c>
      <c r="AT132" s="124" t="s">
        <v>78</v>
      </c>
      <c r="AU132" s="124" t="s">
        <v>79</v>
      </c>
      <c r="AY132" s="117" t="s">
        <v>149</v>
      </c>
      <c r="BK132" s="125">
        <f>BK133+BK140+BK152+BK159+BK162</f>
        <v>0</v>
      </c>
    </row>
    <row r="133" spans="2:63" s="11" customFormat="1" ht="22.9" customHeight="1">
      <c r="B133" s="116"/>
      <c r="D133" s="117" t="s">
        <v>78</v>
      </c>
      <c r="E133" s="126" t="s">
        <v>1357</v>
      </c>
      <c r="F133" s="126" t="s">
        <v>1358</v>
      </c>
      <c r="I133" s="119"/>
      <c r="J133" s="127">
        <f>BK133</f>
        <v>0</v>
      </c>
      <c r="L133" s="116"/>
      <c r="M133" s="121"/>
      <c r="P133" s="122">
        <f>SUM(P134:P139)</f>
        <v>0</v>
      </c>
      <c r="R133" s="122">
        <f>SUM(R134:R139)</f>
        <v>0</v>
      </c>
      <c r="T133" s="123">
        <f>SUM(T134:T139)</f>
        <v>0</v>
      </c>
      <c r="AR133" s="117" t="s">
        <v>178</v>
      </c>
      <c r="AT133" s="124" t="s">
        <v>78</v>
      </c>
      <c r="AU133" s="124" t="s">
        <v>87</v>
      </c>
      <c r="AY133" s="117" t="s">
        <v>149</v>
      </c>
      <c r="BK133" s="125">
        <f>SUM(BK134:BK139)</f>
        <v>0</v>
      </c>
    </row>
    <row r="134" spans="2:65" s="1" customFormat="1" ht="16.5" customHeight="1">
      <c r="B134" s="28"/>
      <c r="C134" s="128" t="s">
        <v>343</v>
      </c>
      <c r="D134" s="128" t="s">
        <v>151</v>
      </c>
      <c r="E134" s="129" t="s">
        <v>1359</v>
      </c>
      <c r="F134" s="130" t="s">
        <v>1360</v>
      </c>
      <c r="G134" s="131" t="s">
        <v>1361</v>
      </c>
      <c r="H134" s="132">
        <v>1</v>
      </c>
      <c r="I134" s="133"/>
      <c r="J134" s="134">
        <f>ROUND(I134*H134,2)</f>
        <v>0</v>
      </c>
      <c r="K134" s="130" t="s">
        <v>165</v>
      </c>
      <c r="L134" s="28"/>
      <c r="M134" s="135" t="s">
        <v>1</v>
      </c>
      <c r="N134" s="136" t="s">
        <v>44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1362</v>
      </c>
      <c r="AT134" s="139" t="s">
        <v>151</v>
      </c>
      <c r="AU134" s="139" t="s">
        <v>89</v>
      </c>
      <c r="AY134" s="13" t="s">
        <v>149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3" t="s">
        <v>87</v>
      </c>
      <c r="BK134" s="140">
        <f>ROUND(I134*H134,2)</f>
        <v>0</v>
      </c>
      <c r="BL134" s="13" t="s">
        <v>1362</v>
      </c>
      <c r="BM134" s="139" t="s">
        <v>1363</v>
      </c>
    </row>
    <row r="135" spans="2:47" s="1" customFormat="1" ht="11.25">
      <c r="B135" s="28"/>
      <c r="D135" s="141" t="s">
        <v>157</v>
      </c>
      <c r="F135" s="142" t="s">
        <v>1360</v>
      </c>
      <c r="I135" s="143"/>
      <c r="L135" s="28"/>
      <c r="M135" s="144"/>
      <c r="T135" s="52"/>
      <c r="AT135" s="13" t="s">
        <v>157</v>
      </c>
      <c r="AU135" s="13" t="s">
        <v>89</v>
      </c>
    </row>
    <row r="136" spans="2:47" s="1" customFormat="1" ht="19.5">
      <c r="B136" s="28"/>
      <c r="D136" s="141" t="s">
        <v>198</v>
      </c>
      <c r="F136" s="147" t="s">
        <v>1364</v>
      </c>
      <c r="I136" s="143"/>
      <c r="L136" s="28"/>
      <c r="M136" s="144"/>
      <c r="T136" s="52"/>
      <c r="AT136" s="13" t="s">
        <v>198</v>
      </c>
      <c r="AU136" s="13" t="s">
        <v>89</v>
      </c>
    </row>
    <row r="137" spans="2:65" s="1" customFormat="1" ht="16.5" customHeight="1">
      <c r="B137" s="28"/>
      <c r="C137" s="128" t="s">
        <v>155</v>
      </c>
      <c r="D137" s="128" t="s">
        <v>151</v>
      </c>
      <c r="E137" s="129" t="s">
        <v>1365</v>
      </c>
      <c r="F137" s="130" t="s">
        <v>1366</v>
      </c>
      <c r="G137" s="131" t="s">
        <v>630</v>
      </c>
      <c r="H137" s="132">
        <v>1</v>
      </c>
      <c r="I137" s="133"/>
      <c r="J137" s="134">
        <f>ROUND(I137*H137,2)</f>
        <v>0</v>
      </c>
      <c r="K137" s="130" t="s">
        <v>165</v>
      </c>
      <c r="L137" s="28"/>
      <c r="M137" s="135" t="s">
        <v>1</v>
      </c>
      <c r="N137" s="136" t="s">
        <v>44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1362</v>
      </c>
      <c r="AT137" s="139" t="s">
        <v>151</v>
      </c>
      <c r="AU137" s="139" t="s">
        <v>89</v>
      </c>
      <c r="AY137" s="13" t="s">
        <v>149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3" t="s">
        <v>87</v>
      </c>
      <c r="BK137" s="140">
        <f>ROUND(I137*H137,2)</f>
        <v>0</v>
      </c>
      <c r="BL137" s="13" t="s">
        <v>1362</v>
      </c>
      <c r="BM137" s="139" t="s">
        <v>1367</v>
      </c>
    </row>
    <row r="138" spans="2:47" s="1" customFormat="1" ht="11.25">
      <c r="B138" s="28"/>
      <c r="D138" s="141" t="s">
        <v>157</v>
      </c>
      <c r="F138" s="142" t="s">
        <v>1366</v>
      </c>
      <c r="I138" s="143"/>
      <c r="L138" s="28"/>
      <c r="M138" s="144"/>
      <c r="T138" s="52"/>
      <c r="AT138" s="13" t="s">
        <v>157</v>
      </c>
      <c r="AU138" s="13" t="s">
        <v>89</v>
      </c>
    </row>
    <row r="139" spans="2:47" s="1" customFormat="1" ht="19.5">
      <c r="B139" s="28"/>
      <c r="D139" s="141" t="s">
        <v>198</v>
      </c>
      <c r="F139" s="147" t="s">
        <v>1368</v>
      </c>
      <c r="I139" s="143"/>
      <c r="L139" s="28"/>
      <c r="M139" s="144"/>
      <c r="T139" s="52"/>
      <c r="AT139" s="13" t="s">
        <v>198</v>
      </c>
      <c r="AU139" s="13" t="s">
        <v>89</v>
      </c>
    </row>
    <row r="140" spans="2:63" s="11" customFormat="1" ht="22.9" customHeight="1">
      <c r="B140" s="116"/>
      <c r="D140" s="117" t="s">
        <v>78</v>
      </c>
      <c r="E140" s="126" t="s">
        <v>1369</v>
      </c>
      <c r="F140" s="126" t="s">
        <v>1370</v>
      </c>
      <c r="I140" s="119"/>
      <c r="J140" s="127">
        <f>BK140</f>
        <v>0</v>
      </c>
      <c r="L140" s="116"/>
      <c r="M140" s="121"/>
      <c r="P140" s="122">
        <f>SUM(P141:P151)</f>
        <v>0</v>
      </c>
      <c r="R140" s="122">
        <f>SUM(R141:R151)</f>
        <v>0</v>
      </c>
      <c r="T140" s="123">
        <f>SUM(T141:T151)</f>
        <v>0</v>
      </c>
      <c r="AR140" s="117" t="s">
        <v>178</v>
      </c>
      <c r="AT140" s="124" t="s">
        <v>78</v>
      </c>
      <c r="AU140" s="124" t="s">
        <v>87</v>
      </c>
      <c r="AY140" s="117" t="s">
        <v>149</v>
      </c>
      <c r="BK140" s="125">
        <f>SUM(BK141:BK151)</f>
        <v>0</v>
      </c>
    </row>
    <row r="141" spans="2:65" s="1" customFormat="1" ht="16.5" customHeight="1">
      <c r="B141" s="28"/>
      <c r="C141" s="128" t="s">
        <v>178</v>
      </c>
      <c r="D141" s="128" t="s">
        <v>151</v>
      </c>
      <c r="E141" s="129" t="s">
        <v>1371</v>
      </c>
      <c r="F141" s="130" t="s">
        <v>1370</v>
      </c>
      <c r="G141" s="131" t="s">
        <v>630</v>
      </c>
      <c r="H141" s="132">
        <v>1</v>
      </c>
      <c r="I141" s="133"/>
      <c r="J141" s="134">
        <f>ROUND(I141*H141,2)</f>
        <v>0</v>
      </c>
      <c r="K141" s="130" t="s">
        <v>165</v>
      </c>
      <c r="L141" s="28"/>
      <c r="M141" s="135" t="s">
        <v>1</v>
      </c>
      <c r="N141" s="136" t="s">
        <v>44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1362</v>
      </c>
      <c r="AT141" s="139" t="s">
        <v>151</v>
      </c>
      <c r="AU141" s="139" t="s">
        <v>89</v>
      </c>
      <c r="AY141" s="13" t="s">
        <v>149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3" t="s">
        <v>87</v>
      </c>
      <c r="BK141" s="140">
        <f>ROUND(I141*H141,2)</f>
        <v>0</v>
      </c>
      <c r="BL141" s="13" t="s">
        <v>1362</v>
      </c>
      <c r="BM141" s="139" t="s">
        <v>1372</v>
      </c>
    </row>
    <row r="142" spans="2:47" s="1" customFormat="1" ht="11.25">
      <c r="B142" s="28"/>
      <c r="D142" s="141" t="s">
        <v>157</v>
      </c>
      <c r="F142" s="142" t="s">
        <v>1370</v>
      </c>
      <c r="I142" s="143"/>
      <c r="L142" s="28"/>
      <c r="M142" s="144"/>
      <c r="T142" s="52"/>
      <c r="AT142" s="13" t="s">
        <v>157</v>
      </c>
      <c r="AU142" s="13" t="s">
        <v>89</v>
      </c>
    </row>
    <row r="143" spans="2:47" s="1" customFormat="1" ht="19.5">
      <c r="B143" s="28"/>
      <c r="D143" s="141" t="s">
        <v>198</v>
      </c>
      <c r="F143" s="147" t="s">
        <v>1373</v>
      </c>
      <c r="I143" s="143"/>
      <c r="L143" s="28"/>
      <c r="M143" s="144"/>
      <c r="T143" s="52"/>
      <c r="AT143" s="13" t="s">
        <v>198</v>
      </c>
      <c r="AU143" s="13" t="s">
        <v>89</v>
      </c>
    </row>
    <row r="144" spans="2:65" s="1" customFormat="1" ht="16.5" customHeight="1">
      <c r="B144" s="28"/>
      <c r="C144" s="128" t="s">
        <v>183</v>
      </c>
      <c r="D144" s="128" t="s">
        <v>151</v>
      </c>
      <c r="E144" s="129" t="s">
        <v>1374</v>
      </c>
      <c r="F144" s="130" t="s">
        <v>1375</v>
      </c>
      <c r="G144" s="131" t="s">
        <v>1361</v>
      </c>
      <c r="H144" s="132">
        <v>1</v>
      </c>
      <c r="I144" s="133"/>
      <c r="J144" s="134">
        <f>ROUND(I144*H144,2)</f>
        <v>0</v>
      </c>
      <c r="K144" s="130" t="s">
        <v>165</v>
      </c>
      <c r="L144" s="28"/>
      <c r="M144" s="135" t="s">
        <v>1</v>
      </c>
      <c r="N144" s="136" t="s">
        <v>44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1362</v>
      </c>
      <c r="AT144" s="139" t="s">
        <v>151</v>
      </c>
      <c r="AU144" s="139" t="s">
        <v>89</v>
      </c>
      <c r="AY144" s="13" t="s">
        <v>149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3" t="s">
        <v>87</v>
      </c>
      <c r="BK144" s="140">
        <f>ROUND(I144*H144,2)</f>
        <v>0</v>
      </c>
      <c r="BL144" s="13" t="s">
        <v>1362</v>
      </c>
      <c r="BM144" s="139" t="s">
        <v>1376</v>
      </c>
    </row>
    <row r="145" spans="2:47" s="1" customFormat="1" ht="11.25">
      <c r="B145" s="28"/>
      <c r="D145" s="141" t="s">
        <v>157</v>
      </c>
      <c r="F145" s="142" t="s">
        <v>1375</v>
      </c>
      <c r="I145" s="143"/>
      <c r="L145" s="28"/>
      <c r="M145" s="144"/>
      <c r="T145" s="52"/>
      <c r="AT145" s="13" t="s">
        <v>157</v>
      </c>
      <c r="AU145" s="13" t="s">
        <v>89</v>
      </c>
    </row>
    <row r="146" spans="2:65" s="1" customFormat="1" ht="16.5" customHeight="1">
      <c r="B146" s="28"/>
      <c r="C146" s="128" t="s">
        <v>188</v>
      </c>
      <c r="D146" s="128" t="s">
        <v>151</v>
      </c>
      <c r="E146" s="129" t="s">
        <v>1377</v>
      </c>
      <c r="F146" s="130" t="s">
        <v>1378</v>
      </c>
      <c r="G146" s="131" t="s">
        <v>1361</v>
      </c>
      <c r="H146" s="132">
        <v>1</v>
      </c>
      <c r="I146" s="133"/>
      <c r="J146" s="134">
        <f>ROUND(I146*H146,2)</f>
        <v>0</v>
      </c>
      <c r="K146" s="130" t="s">
        <v>165</v>
      </c>
      <c r="L146" s="28"/>
      <c r="M146" s="135" t="s">
        <v>1</v>
      </c>
      <c r="N146" s="136" t="s">
        <v>44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1362</v>
      </c>
      <c r="AT146" s="139" t="s">
        <v>151</v>
      </c>
      <c r="AU146" s="139" t="s">
        <v>89</v>
      </c>
      <c r="AY146" s="13" t="s">
        <v>149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3" t="s">
        <v>87</v>
      </c>
      <c r="BK146" s="140">
        <f>ROUND(I146*H146,2)</f>
        <v>0</v>
      </c>
      <c r="BL146" s="13" t="s">
        <v>1362</v>
      </c>
      <c r="BM146" s="139" t="s">
        <v>1379</v>
      </c>
    </row>
    <row r="147" spans="2:47" s="1" customFormat="1" ht="11.25">
      <c r="B147" s="28"/>
      <c r="D147" s="141" t="s">
        <v>157</v>
      </c>
      <c r="F147" s="142" t="s">
        <v>1378</v>
      </c>
      <c r="I147" s="143"/>
      <c r="L147" s="28"/>
      <c r="M147" s="144"/>
      <c r="T147" s="52"/>
      <c r="AT147" s="13" t="s">
        <v>157</v>
      </c>
      <c r="AU147" s="13" t="s">
        <v>89</v>
      </c>
    </row>
    <row r="148" spans="2:65" s="1" customFormat="1" ht="16.5" customHeight="1">
      <c r="B148" s="28"/>
      <c r="C148" s="128" t="s">
        <v>193</v>
      </c>
      <c r="D148" s="128" t="s">
        <v>151</v>
      </c>
      <c r="E148" s="129" t="s">
        <v>1380</v>
      </c>
      <c r="F148" s="130" t="s">
        <v>1381</v>
      </c>
      <c r="G148" s="131" t="s">
        <v>1361</v>
      </c>
      <c r="H148" s="132">
        <v>1</v>
      </c>
      <c r="I148" s="133"/>
      <c r="J148" s="134">
        <f>ROUND(I148*H148,2)</f>
        <v>0</v>
      </c>
      <c r="K148" s="130" t="s">
        <v>165</v>
      </c>
      <c r="L148" s="28"/>
      <c r="M148" s="135" t="s">
        <v>1</v>
      </c>
      <c r="N148" s="136" t="s">
        <v>44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1362</v>
      </c>
      <c r="AT148" s="139" t="s">
        <v>151</v>
      </c>
      <c r="AU148" s="139" t="s">
        <v>89</v>
      </c>
      <c r="AY148" s="13" t="s">
        <v>149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3" t="s">
        <v>87</v>
      </c>
      <c r="BK148" s="140">
        <f>ROUND(I148*H148,2)</f>
        <v>0</v>
      </c>
      <c r="BL148" s="13" t="s">
        <v>1362</v>
      </c>
      <c r="BM148" s="139" t="s">
        <v>1382</v>
      </c>
    </row>
    <row r="149" spans="2:47" s="1" customFormat="1" ht="11.25">
      <c r="B149" s="28"/>
      <c r="D149" s="141" t="s">
        <v>157</v>
      </c>
      <c r="F149" s="142" t="s">
        <v>1381</v>
      </c>
      <c r="I149" s="143"/>
      <c r="L149" s="28"/>
      <c r="M149" s="144"/>
      <c r="T149" s="52"/>
      <c r="AT149" s="13" t="s">
        <v>157</v>
      </c>
      <c r="AU149" s="13" t="s">
        <v>89</v>
      </c>
    </row>
    <row r="150" spans="2:65" s="1" customFormat="1" ht="16.5" customHeight="1">
      <c r="B150" s="28"/>
      <c r="C150" s="128" t="s">
        <v>159</v>
      </c>
      <c r="D150" s="128" t="s">
        <v>151</v>
      </c>
      <c r="E150" s="129" t="s">
        <v>1383</v>
      </c>
      <c r="F150" s="130" t="s">
        <v>1384</v>
      </c>
      <c r="G150" s="131" t="s">
        <v>1361</v>
      </c>
      <c r="H150" s="132">
        <v>1</v>
      </c>
      <c r="I150" s="133"/>
      <c r="J150" s="134">
        <f>ROUND(I150*H150,2)</f>
        <v>0</v>
      </c>
      <c r="K150" s="130" t="s">
        <v>165</v>
      </c>
      <c r="L150" s="28"/>
      <c r="M150" s="135" t="s">
        <v>1</v>
      </c>
      <c r="N150" s="136" t="s">
        <v>44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1362</v>
      </c>
      <c r="AT150" s="139" t="s">
        <v>151</v>
      </c>
      <c r="AU150" s="139" t="s">
        <v>89</v>
      </c>
      <c r="AY150" s="13" t="s">
        <v>149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3" t="s">
        <v>87</v>
      </c>
      <c r="BK150" s="140">
        <f>ROUND(I150*H150,2)</f>
        <v>0</v>
      </c>
      <c r="BL150" s="13" t="s">
        <v>1362</v>
      </c>
      <c r="BM150" s="139" t="s">
        <v>1385</v>
      </c>
    </row>
    <row r="151" spans="2:47" s="1" customFormat="1" ht="11.25">
      <c r="B151" s="28"/>
      <c r="D151" s="141" t="s">
        <v>157</v>
      </c>
      <c r="F151" s="142" t="s">
        <v>1384</v>
      </c>
      <c r="I151" s="143"/>
      <c r="L151" s="28"/>
      <c r="M151" s="144"/>
      <c r="T151" s="52"/>
      <c r="AT151" s="13" t="s">
        <v>157</v>
      </c>
      <c r="AU151" s="13" t="s">
        <v>89</v>
      </c>
    </row>
    <row r="152" spans="2:63" s="11" customFormat="1" ht="22.9" customHeight="1">
      <c r="B152" s="116"/>
      <c r="D152" s="117" t="s">
        <v>78</v>
      </c>
      <c r="E152" s="126" t="s">
        <v>1386</v>
      </c>
      <c r="F152" s="126" t="s">
        <v>1387</v>
      </c>
      <c r="I152" s="119"/>
      <c r="J152" s="127">
        <f>BK152</f>
        <v>0</v>
      </c>
      <c r="L152" s="116"/>
      <c r="M152" s="121"/>
      <c r="P152" s="122">
        <f>SUM(P153:P158)</f>
        <v>0</v>
      </c>
      <c r="R152" s="122">
        <f>SUM(R153:R158)</f>
        <v>0</v>
      </c>
      <c r="T152" s="123">
        <f>SUM(T153:T158)</f>
        <v>0</v>
      </c>
      <c r="AR152" s="117" t="s">
        <v>178</v>
      </c>
      <c r="AT152" s="124" t="s">
        <v>78</v>
      </c>
      <c r="AU152" s="124" t="s">
        <v>87</v>
      </c>
      <c r="AY152" s="117" t="s">
        <v>149</v>
      </c>
      <c r="BK152" s="125">
        <f>SUM(BK153:BK158)</f>
        <v>0</v>
      </c>
    </row>
    <row r="153" spans="2:65" s="1" customFormat="1" ht="16.5" customHeight="1">
      <c r="B153" s="28"/>
      <c r="C153" s="128" t="s">
        <v>204</v>
      </c>
      <c r="D153" s="128" t="s">
        <v>151</v>
      </c>
      <c r="E153" s="129" t="s">
        <v>1388</v>
      </c>
      <c r="F153" s="130" t="s">
        <v>1389</v>
      </c>
      <c r="G153" s="131" t="s">
        <v>630</v>
      </c>
      <c r="H153" s="132">
        <v>1</v>
      </c>
      <c r="I153" s="133"/>
      <c r="J153" s="134">
        <f>ROUND(I153*H153,2)</f>
        <v>0</v>
      </c>
      <c r="K153" s="130" t="s">
        <v>165</v>
      </c>
      <c r="L153" s="28"/>
      <c r="M153" s="135" t="s">
        <v>1</v>
      </c>
      <c r="N153" s="136" t="s">
        <v>44</v>
      </c>
      <c r="P153" s="137">
        <f>O153*H153</f>
        <v>0</v>
      </c>
      <c r="Q153" s="137">
        <v>0</v>
      </c>
      <c r="R153" s="137">
        <f>Q153*H153</f>
        <v>0</v>
      </c>
      <c r="S153" s="137">
        <v>0</v>
      </c>
      <c r="T153" s="138">
        <f>S153*H153</f>
        <v>0</v>
      </c>
      <c r="AR153" s="139" t="s">
        <v>1362</v>
      </c>
      <c r="AT153" s="139" t="s">
        <v>151</v>
      </c>
      <c r="AU153" s="139" t="s">
        <v>89</v>
      </c>
      <c r="AY153" s="13" t="s">
        <v>149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3" t="s">
        <v>87</v>
      </c>
      <c r="BK153" s="140">
        <f>ROUND(I153*H153,2)</f>
        <v>0</v>
      </c>
      <c r="BL153" s="13" t="s">
        <v>1362</v>
      </c>
      <c r="BM153" s="139" t="s">
        <v>1390</v>
      </c>
    </row>
    <row r="154" spans="2:47" s="1" customFormat="1" ht="11.25">
      <c r="B154" s="28"/>
      <c r="D154" s="141" t="s">
        <v>157</v>
      </c>
      <c r="F154" s="142" t="s">
        <v>1389</v>
      </c>
      <c r="I154" s="143"/>
      <c r="L154" s="28"/>
      <c r="M154" s="144"/>
      <c r="T154" s="52"/>
      <c r="AT154" s="13" t="s">
        <v>157</v>
      </c>
      <c r="AU154" s="13" t="s">
        <v>89</v>
      </c>
    </row>
    <row r="155" spans="2:47" s="1" customFormat="1" ht="29.25">
      <c r="B155" s="28"/>
      <c r="D155" s="141" t="s">
        <v>198</v>
      </c>
      <c r="F155" s="147" t="s">
        <v>1391</v>
      </c>
      <c r="I155" s="143"/>
      <c r="L155" s="28"/>
      <c r="M155" s="144"/>
      <c r="T155" s="52"/>
      <c r="AT155" s="13" t="s">
        <v>198</v>
      </c>
      <c r="AU155" s="13" t="s">
        <v>89</v>
      </c>
    </row>
    <row r="156" spans="2:65" s="1" customFormat="1" ht="16.5" customHeight="1">
      <c r="B156" s="28"/>
      <c r="C156" s="128" t="s">
        <v>209</v>
      </c>
      <c r="D156" s="128" t="s">
        <v>151</v>
      </c>
      <c r="E156" s="129" t="s">
        <v>1392</v>
      </c>
      <c r="F156" s="130" t="s">
        <v>1393</v>
      </c>
      <c r="G156" s="131" t="s">
        <v>1361</v>
      </c>
      <c r="H156" s="132">
        <v>1</v>
      </c>
      <c r="I156" s="133"/>
      <c r="J156" s="134">
        <f>ROUND(I156*H156,2)</f>
        <v>0</v>
      </c>
      <c r="K156" s="130" t="s">
        <v>165</v>
      </c>
      <c r="L156" s="28"/>
      <c r="M156" s="135" t="s">
        <v>1</v>
      </c>
      <c r="N156" s="136" t="s">
        <v>44</v>
      </c>
      <c r="P156" s="137">
        <f>O156*H156</f>
        <v>0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1362</v>
      </c>
      <c r="AT156" s="139" t="s">
        <v>151</v>
      </c>
      <c r="AU156" s="139" t="s">
        <v>89</v>
      </c>
      <c r="AY156" s="13" t="s">
        <v>149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3" t="s">
        <v>87</v>
      </c>
      <c r="BK156" s="140">
        <f>ROUND(I156*H156,2)</f>
        <v>0</v>
      </c>
      <c r="BL156" s="13" t="s">
        <v>1362</v>
      </c>
      <c r="BM156" s="139" t="s">
        <v>1394</v>
      </c>
    </row>
    <row r="157" spans="2:47" s="1" customFormat="1" ht="11.25">
      <c r="B157" s="28"/>
      <c r="D157" s="141" t="s">
        <v>157</v>
      </c>
      <c r="F157" s="142" t="s">
        <v>1393</v>
      </c>
      <c r="I157" s="143"/>
      <c r="L157" s="28"/>
      <c r="M157" s="144"/>
      <c r="T157" s="52"/>
      <c r="AT157" s="13" t="s">
        <v>157</v>
      </c>
      <c r="AU157" s="13" t="s">
        <v>89</v>
      </c>
    </row>
    <row r="158" spans="2:47" s="1" customFormat="1" ht="39">
      <c r="B158" s="28"/>
      <c r="D158" s="141" t="s">
        <v>198</v>
      </c>
      <c r="F158" s="147" t="s">
        <v>1395</v>
      </c>
      <c r="I158" s="143"/>
      <c r="L158" s="28"/>
      <c r="M158" s="144"/>
      <c r="T158" s="52"/>
      <c r="AT158" s="13" t="s">
        <v>198</v>
      </c>
      <c r="AU158" s="13" t="s">
        <v>89</v>
      </c>
    </row>
    <row r="159" spans="2:63" s="11" customFormat="1" ht="22.9" customHeight="1">
      <c r="B159" s="116"/>
      <c r="D159" s="117" t="s">
        <v>78</v>
      </c>
      <c r="E159" s="126" t="s">
        <v>1396</v>
      </c>
      <c r="F159" s="126" t="s">
        <v>1397</v>
      </c>
      <c r="I159" s="119"/>
      <c r="J159" s="127">
        <f>BK159</f>
        <v>0</v>
      </c>
      <c r="L159" s="116"/>
      <c r="M159" s="121"/>
      <c r="P159" s="122">
        <f>SUM(P160:P161)</f>
        <v>0</v>
      </c>
      <c r="R159" s="122">
        <f>SUM(R160:R161)</f>
        <v>0</v>
      </c>
      <c r="T159" s="123">
        <f>SUM(T160:T161)</f>
        <v>0</v>
      </c>
      <c r="AR159" s="117" t="s">
        <v>178</v>
      </c>
      <c r="AT159" s="124" t="s">
        <v>78</v>
      </c>
      <c r="AU159" s="124" t="s">
        <v>87</v>
      </c>
      <c r="AY159" s="117" t="s">
        <v>149</v>
      </c>
      <c r="BK159" s="125">
        <f>SUM(BK160:BK161)</f>
        <v>0</v>
      </c>
    </row>
    <row r="160" spans="2:65" s="1" customFormat="1" ht="16.5" customHeight="1">
      <c r="B160" s="28"/>
      <c r="C160" s="128" t="s">
        <v>214</v>
      </c>
      <c r="D160" s="128" t="s">
        <v>151</v>
      </c>
      <c r="E160" s="129" t="s">
        <v>1398</v>
      </c>
      <c r="F160" s="130" t="s">
        <v>1399</v>
      </c>
      <c r="G160" s="131" t="s">
        <v>1361</v>
      </c>
      <c r="H160" s="132">
        <v>1</v>
      </c>
      <c r="I160" s="133"/>
      <c r="J160" s="134">
        <f>ROUND(I160*H160,2)</f>
        <v>0</v>
      </c>
      <c r="K160" s="130" t="s">
        <v>165</v>
      </c>
      <c r="L160" s="28"/>
      <c r="M160" s="135" t="s">
        <v>1</v>
      </c>
      <c r="N160" s="136" t="s">
        <v>44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1362</v>
      </c>
      <c r="AT160" s="139" t="s">
        <v>151</v>
      </c>
      <c r="AU160" s="139" t="s">
        <v>89</v>
      </c>
      <c r="AY160" s="13" t="s">
        <v>149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3" t="s">
        <v>87</v>
      </c>
      <c r="BK160" s="140">
        <f>ROUND(I160*H160,2)</f>
        <v>0</v>
      </c>
      <c r="BL160" s="13" t="s">
        <v>1362</v>
      </c>
      <c r="BM160" s="139" t="s">
        <v>1400</v>
      </c>
    </row>
    <row r="161" spans="2:47" s="1" customFormat="1" ht="11.25">
      <c r="B161" s="28"/>
      <c r="D161" s="141" t="s">
        <v>157</v>
      </c>
      <c r="F161" s="142" t="s">
        <v>1399</v>
      </c>
      <c r="I161" s="143"/>
      <c r="L161" s="28"/>
      <c r="M161" s="144"/>
      <c r="T161" s="52"/>
      <c r="AT161" s="13" t="s">
        <v>157</v>
      </c>
      <c r="AU161" s="13" t="s">
        <v>89</v>
      </c>
    </row>
    <row r="162" spans="2:63" s="11" customFormat="1" ht="22.9" customHeight="1">
      <c r="B162" s="116"/>
      <c r="D162" s="117" t="s">
        <v>78</v>
      </c>
      <c r="E162" s="126" t="s">
        <v>1401</v>
      </c>
      <c r="F162" s="126" t="s">
        <v>1402</v>
      </c>
      <c r="I162" s="119"/>
      <c r="J162" s="127">
        <f>BK162</f>
        <v>0</v>
      </c>
      <c r="L162" s="116"/>
      <c r="M162" s="121"/>
      <c r="P162" s="122">
        <f>SUM(P163:P165)</f>
        <v>0</v>
      </c>
      <c r="R162" s="122">
        <f>SUM(R163:R165)</f>
        <v>0</v>
      </c>
      <c r="T162" s="123">
        <f>SUM(T163:T165)</f>
        <v>0</v>
      </c>
      <c r="AR162" s="117" t="s">
        <v>178</v>
      </c>
      <c r="AT162" s="124" t="s">
        <v>78</v>
      </c>
      <c r="AU162" s="124" t="s">
        <v>87</v>
      </c>
      <c r="AY162" s="117" t="s">
        <v>149</v>
      </c>
      <c r="BK162" s="125">
        <f>SUM(BK163:BK165)</f>
        <v>0</v>
      </c>
    </row>
    <row r="163" spans="2:65" s="1" customFormat="1" ht="16.5" customHeight="1">
      <c r="B163" s="28"/>
      <c r="C163" s="128" t="s">
        <v>221</v>
      </c>
      <c r="D163" s="128" t="s">
        <v>151</v>
      </c>
      <c r="E163" s="129" t="s">
        <v>1403</v>
      </c>
      <c r="F163" s="130" t="s">
        <v>1404</v>
      </c>
      <c r="G163" s="131" t="s">
        <v>1405</v>
      </c>
      <c r="H163" s="132">
        <v>1</v>
      </c>
      <c r="I163" s="133"/>
      <c r="J163" s="134">
        <f>ROUND(I163*H163,2)</f>
        <v>0</v>
      </c>
      <c r="K163" s="130" t="s">
        <v>1</v>
      </c>
      <c r="L163" s="28"/>
      <c r="M163" s="135" t="s">
        <v>1</v>
      </c>
      <c r="N163" s="136" t="s">
        <v>44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1362</v>
      </c>
      <c r="AT163" s="139" t="s">
        <v>151</v>
      </c>
      <c r="AU163" s="139" t="s">
        <v>89</v>
      </c>
      <c r="AY163" s="13" t="s">
        <v>149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3" t="s">
        <v>87</v>
      </c>
      <c r="BK163" s="140">
        <f>ROUND(I163*H163,2)</f>
        <v>0</v>
      </c>
      <c r="BL163" s="13" t="s">
        <v>1362</v>
      </c>
      <c r="BM163" s="139" t="s">
        <v>1406</v>
      </c>
    </row>
    <row r="164" spans="2:47" s="1" customFormat="1" ht="11.25">
      <c r="B164" s="28"/>
      <c r="D164" s="141" t="s">
        <v>157</v>
      </c>
      <c r="F164" s="142" t="s">
        <v>1404</v>
      </c>
      <c r="I164" s="143"/>
      <c r="L164" s="28"/>
      <c r="M164" s="144"/>
      <c r="T164" s="52"/>
      <c r="AT164" s="13" t="s">
        <v>157</v>
      </c>
      <c r="AU164" s="13" t="s">
        <v>89</v>
      </c>
    </row>
    <row r="165" spans="2:47" s="1" customFormat="1" ht="19.5">
      <c r="B165" s="28"/>
      <c r="D165" s="141" t="s">
        <v>198</v>
      </c>
      <c r="F165" s="147" t="s">
        <v>1407</v>
      </c>
      <c r="I165" s="143"/>
      <c r="L165" s="28"/>
      <c r="M165" s="149"/>
      <c r="N165" s="150"/>
      <c r="O165" s="150"/>
      <c r="P165" s="150"/>
      <c r="Q165" s="150"/>
      <c r="R165" s="150"/>
      <c r="S165" s="150"/>
      <c r="T165" s="151"/>
      <c r="AT165" s="13" t="s">
        <v>198</v>
      </c>
      <c r="AU165" s="13" t="s">
        <v>89</v>
      </c>
    </row>
    <row r="166" spans="2:12" s="1" customFormat="1" ht="6.95" customHeight="1">
      <c r="B166" s="40"/>
      <c r="C166" s="41"/>
      <c r="D166" s="41"/>
      <c r="E166" s="41"/>
      <c r="F166" s="41"/>
      <c r="G166" s="41"/>
      <c r="H166" s="41"/>
      <c r="I166" s="41"/>
      <c r="J166" s="41"/>
      <c r="K166" s="41"/>
      <c r="L166" s="28"/>
    </row>
  </sheetData>
  <sheetProtection formatColumns="0" formatRows="0" autoFilter="0"/>
  <autoFilter ref="C123:K16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2"/>
  <sheetViews>
    <sheetView showGridLines="0" workbookViewId="0" topLeftCell="A104">
      <selection activeCell="K141" sqref="K14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1408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ROUND(J123,2)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ROUND((SUM(BE123:BE171)),2)</f>
        <v>0</v>
      </c>
      <c r="I33" s="88">
        <v>0.21</v>
      </c>
      <c r="J33" s="87">
        <f>ROUND(((SUM(BE123:BE171))*I33),2)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ROUND((SUM(BF123:BF171)),2)</f>
        <v>0</v>
      </c>
      <c r="I34" s="88">
        <v>0.15</v>
      </c>
      <c r="J34" s="87">
        <f>ROUND(((SUM(BF123:BF171))*I34),2)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ROUND((SUM(BG123:BG171)),2)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ROUND((SUM(BH123:BH171)),2)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ROUND((SUM(BI123:BI171)),2)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04 - Zpevnění plochy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J123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122</v>
      </c>
      <c r="E97" s="102"/>
      <c r="F97" s="102"/>
      <c r="G97" s="102"/>
      <c r="H97" s="102"/>
      <c r="I97" s="102"/>
      <c r="J97" s="103">
        <f>J124</f>
        <v>0</v>
      </c>
      <c r="L97" s="100"/>
    </row>
    <row r="98" spans="2:12" s="9" customFormat="1" ht="19.9" customHeight="1">
      <c r="B98" s="104"/>
      <c r="D98" s="105" t="s">
        <v>123</v>
      </c>
      <c r="E98" s="106"/>
      <c r="F98" s="106"/>
      <c r="G98" s="106"/>
      <c r="H98" s="106"/>
      <c r="I98" s="106"/>
      <c r="J98" s="107">
        <f>J125</f>
        <v>0</v>
      </c>
      <c r="L98" s="104"/>
    </row>
    <row r="99" spans="2:12" s="9" customFormat="1" ht="19.9" customHeight="1">
      <c r="B99" s="104"/>
      <c r="D99" s="105" t="s">
        <v>315</v>
      </c>
      <c r="E99" s="106"/>
      <c r="F99" s="106"/>
      <c r="G99" s="106"/>
      <c r="H99" s="106"/>
      <c r="I99" s="106"/>
      <c r="J99" s="107">
        <f>J134</f>
        <v>0</v>
      </c>
      <c r="L99" s="104"/>
    </row>
    <row r="100" spans="2:12" s="9" customFormat="1" ht="19.9" customHeight="1">
      <c r="B100" s="104"/>
      <c r="D100" s="105" t="s">
        <v>1409</v>
      </c>
      <c r="E100" s="106"/>
      <c r="F100" s="106"/>
      <c r="G100" s="106"/>
      <c r="H100" s="106"/>
      <c r="I100" s="106"/>
      <c r="J100" s="107">
        <f>J138</f>
        <v>0</v>
      </c>
      <c r="L100" s="104"/>
    </row>
    <row r="101" spans="2:12" s="9" customFormat="1" ht="19.9" customHeight="1">
      <c r="B101" s="104"/>
      <c r="D101" s="105" t="s">
        <v>124</v>
      </c>
      <c r="E101" s="106"/>
      <c r="F101" s="106"/>
      <c r="G101" s="106"/>
      <c r="H101" s="106"/>
      <c r="I101" s="106"/>
      <c r="J101" s="107">
        <f>J153</f>
        <v>0</v>
      </c>
      <c r="L101" s="104"/>
    </row>
    <row r="102" spans="2:12" s="9" customFormat="1" ht="19.9" customHeight="1">
      <c r="B102" s="104"/>
      <c r="D102" s="105" t="s">
        <v>125</v>
      </c>
      <c r="E102" s="106"/>
      <c r="F102" s="106"/>
      <c r="G102" s="106"/>
      <c r="H102" s="106"/>
      <c r="I102" s="106"/>
      <c r="J102" s="107">
        <f>J162</f>
        <v>0</v>
      </c>
      <c r="L102" s="104"/>
    </row>
    <row r="103" spans="2:12" s="9" customFormat="1" ht="19.9" customHeight="1">
      <c r="B103" s="104"/>
      <c r="D103" s="105" t="s">
        <v>319</v>
      </c>
      <c r="E103" s="106"/>
      <c r="F103" s="106"/>
      <c r="G103" s="106"/>
      <c r="H103" s="106"/>
      <c r="I103" s="106"/>
      <c r="J103" s="107">
        <f>J169</f>
        <v>0</v>
      </c>
      <c r="L103" s="104"/>
    </row>
    <row r="104" spans="2:12" s="1" customFormat="1" ht="21.75" customHeight="1">
      <c r="B104" s="28"/>
      <c r="L104" s="28"/>
    </row>
    <row r="105" spans="2:12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5" customHeight="1">
      <c r="B110" s="28"/>
      <c r="C110" s="17" t="s">
        <v>134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8" t="str">
        <f>E7</f>
        <v>CNC centrum a Svářečská škola v SOU Nové Strašecí</v>
      </c>
      <c r="F113" s="209"/>
      <c r="G113" s="209"/>
      <c r="H113" s="209"/>
      <c r="L113" s="28"/>
    </row>
    <row r="114" spans="2:12" s="1" customFormat="1" ht="12" customHeight="1">
      <c r="B114" s="28"/>
      <c r="C114" s="23" t="s">
        <v>115</v>
      </c>
      <c r="L114" s="28"/>
    </row>
    <row r="115" spans="2:12" s="1" customFormat="1" ht="16.5" customHeight="1">
      <c r="B115" s="28"/>
      <c r="E115" s="170" t="str">
        <f>E9</f>
        <v>04 - Zpevnění plochy</v>
      </c>
      <c r="F115" s="210"/>
      <c r="G115" s="210"/>
      <c r="H115" s="210"/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20</v>
      </c>
      <c r="F117" s="21" t="str">
        <f>F12</f>
        <v>Sportovní 1135</v>
      </c>
      <c r="I117" s="23" t="s">
        <v>22</v>
      </c>
      <c r="J117" s="48" t="str">
        <f>IF(J12="","",J12)</f>
        <v>2. 3. 2022</v>
      </c>
      <c r="L117" s="28"/>
    </row>
    <row r="118" spans="2:12" s="1" customFormat="1" ht="6.95" customHeight="1">
      <c r="B118" s="28"/>
      <c r="L118" s="28"/>
    </row>
    <row r="119" spans="2:12" s="1" customFormat="1" ht="54.4" customHeight="1">
      <c r="B119" s="28"/>
      <c r="C119" s="23" t="s">
        <v>24</v>
      </c>
      <c r="F119" s="21" t="str">
        <f>E15</f>
        <v>SOU,  Sportovní 1135, 27180 Nové Strašecí</v>
      </c>
      <c r="I119" s="23" t="s">
        <v>30</v>
      </c>
      <c r="J119" s="26" t="str">
        <f>E21</f>
        <v>Studio PHX s.r.o.Ondříčkova 384/33, Praha 3 Žižkov</v>
      </c>
      <c r="L119" s="28"/>
    </row>
    <row r="120" spans="2:12" s="1" customFormat="1" ht="15.2" customHeight="1">
      <c r="B120" s="28"/>
      <c r="C120" s="23" t="s">
        <v>28</v>
      </c>
      <c r="F120" s="21" t="str">
        <f>IF(E18="","",E18)</f>
        <v>Vyplň údaj</v>
      </c>
      <c r="I120" s="23" t="s">
        <v>34</v>
      </c>
      <c r="J120" s="26" t="str">
        <f>E24</f>
        <v>Ing. Jan Brožek</v>
      </c>
      <c r="L120" s="28"/>
    </row>
    <row r="121" spans="2:12" s="1" customFormat="1" ht="10.35" customHeight="1">
      <c r="B121" s="28"/>
      <c r="L121" s="28"/>
    </row>
    <row r="122" spans="2:20" s="10" customFormat="1" ht="29.25" customHeight="1">
      <c r="B122" s="108"/>
      <c r="C122" s="109" t="s">
        <v>135</v>
      </c>
      <c r="D122" s="110" t="s">
        <v>64</v>
      </c>
      <c r="E122" s="110" t="s">
        <v>60</v>
      </c>
      <c r="F122" s="110" t="s">
        <v>61</v>
      </c>
      <c r="G122" s="110" t="s">
        <v>136</v>
      </c>
      <c r="H122" s="110" t="s">
        <v>137</v>
      </c>
      <c r="I122" s="110" t="s">
        <v>138</v>
      </c>
      <c r="J122" s="110" t="s">
        <v>119</v>
      </c>
      <c r="K122" s="111" t="s">
        <v>139</v>
      </c>
      <c r="L122" s="108"/>
      <c r="M122" s="55" t="s">
        <v>1</v>
      </c>
      <c r="N122" s="56" t="s">
        <v>43</v>
      </c>
      <c r="O122" s="56" t="s">
        <v>140</v>
      </c>
      <c r="P122" s="56" t="s">
        <v>141</v>
      </c>
      <c r="Q122" s="56" t="s">
        <v>142</v>
      </c>
      <c r="R122" s="56" t="s">
        <v>143</v>
      </c>
      <c r="S122" s="56" t="s">
        <v>144</v>
      </c>
      <c r="T122" s="57" t="s">
        <v>145</v>
      </c>
    </row>
    <row r="123" spans="2:63" s="1" customFormat="1" ht="22.9" customHeight="1">
      <c r="B123" s="28"/>
      <c r="C123" s="60" t="s">
        <v>146</v>
      </c>
      <c r="J123" s="112">
        <f>BK123</f>
        <v>0</v>
      </c>
      <c r="L123" s="28"/>
      <c r="M123" s="58"/>
      <c r="N123" s="49"/>
      <c r="O123" s="49"/>
      <c r="P123" s="113">
        <f>P124</f>
        <v>0</v>
      </c>
      <c r="Q123" s="49"/>
      <c r="R123" s="113">
        <f>R124</f>
        <v>47.052400000000006</v>
      </c>
      <c r="S123" s="49"/>
      <c r="T123" s="114">
        <f>T124</f>
        <v>324.09000000000003</v>
      </c>
      <c r="AT123" s="13" t="s">
        <v>78</v>
      </c>
      <c r="AU123" s="13" t="s">
        <v>121</v>
      </c>
      <c r="BK123" s="115">
        <f>BK124</f>
        <v>0</v>
      </c>
    </row>
    <row r="124" spans="2:63" s="11" customFormat="1" ht="25.9" customHeight="1">
      <c r="B124" s="116"/>
      <c r="D124" s="117" t="s">
        <v>78</v>
      </c>
      <c r="E124" s="118" t="s">
        <v>147</v>
      </c>
      <c r="F124" s="118" t="s">
        <v>148</v>
      </c>
      <c r="I124" s="119"/>
      <c r="J124" s="120">
        <f>BK124</f>
        <v>0</v>
      </c>
      <c r="L124" s="116"/>
      <c r="M124" s="121"/>
      <c r="P124" s="122">
        <f>P125+P134+P138+P153+P162+P169</f>
        <v>0</v>
      </c>
      <c r="R124" s="122">
        <f>R125+R134+R138+R153+R162+R169</f>
        <v>47.052400000000006</v>
      </c>
      <c r="T124" s="123">
        <f>T125+T134+T138+T153+T162+T169</f>
        <v>324.09000000000003</v>
      </c>
      <c r="AR124" s="117" t="s">
        <v>87</v>
      </c>
      <c r="AT124" s="124" t="s">
        <v>78</v>
      </c>
      <c r="AU124" s="124" t="s">
        <v>79</v>
      </c>
      <c r="AY124" s="117" t="s">
        <v>149</v>
      </c>
      <c r="BK124" s="125">
        <f>BK125+BK134+BK138+BK153+BK162+BK169</f>
        <v>0</v>
      </c>
    </row>
    <row r="125" spans="2:63" s="11" customFormat="1" ht="22.9" customHeight="1">
      <c r="B125" s="116"/>
      <c r="D125" s="117" t="s">
        <v>78</v>
      </c>
      <c r="E125" s="126" t="s">
        <v>87</v>
      </c>
      <c r="F125" s="126" t="s">
        <v>150</v>
      </c>
      <c r="I125" s="119"/>
      <c r="J125" s="127">
        <f>BK125</f>
        <v>0</v>
      </c>
      <c r="L125" s="116"/>
      <c r="M125" s="121"/>
      <c r="P125" s="122">
        <f>SUM(P126:P133)</f>
        <v>0</v>
      </c>
      <c r="R125" s="122">
        <f>SUM(R126:R133)</f>
        <v>0</v>
      </c>
      <c r="T125" s="123">
        <f>SUM(T126:T133)</f>
        <v>324.09000000000003</v>
      </c>
      <c r="AR125" s="117" t="s">
        <v>87</v>
      </c>
      <c r="AT125" s="124" t="s">
        <v>78</v>
      </c>
      <c r="AU125" s="124" t="s">
        <v>87</v>
      </c>
      <c r="AY125" s="117" t="s">
        <v>149</v>
      </c>
      <c r="BK125" s="125">
        <f>SUM(BK126:BK133)</f>
        <v>0</v>
      </c>
    </row>
    <row r="126" spans="2:65" s="1" customFormat="1" ht="24.2" customHeight="1">
      <c r="B126" s="28"/>
      <c r="C126" s="128" t="s">
        <v>87</v>
      </c>
      <c r="D126" s="128" t="s">
        <v>151</v>
      </c>
      <c r="E126" s="129" t="s">
        <v>1410</v>
      </c>
      <c r="F126" s="130" t="s">
        <v>1411</v>
      </c>
      <c r="G126" s="131" t="s">
        <v>164</v>
      </c>
      <c r="H126" s="132">
        <v>693</v>
      </c>
      <c r="I126" s="133"/>
      <c r="J126" s="134">
        <f>ROUND(I126*H126,2)</f>
        <v>0</v>
      </c>
      <c r="K126" s="130" t="s">
        <v>165</v>
      </c>
      <c r="L126" s="28"/>
      <c r="M126" s="135" t="s">
        <v>1</v>
      </c>
      <c r="N126" s="136" t="s">
        <v>44</v>
      </c>
      <c r="P126" s="137">
        <f>O126*H126</f>
        <v>0</v>
      </c>
      <c r="Q126" s="137">
        <v>0</v>
      </c>
      <c r="R126" s="137">
        <f>Q126*H126</f>
        <v>0</v>
      </c>
      <c r="S126" s="137">
        <v>0.44</v>
      </c>
      <c r="T126" s="138">
        <f>S126*H126</f>
        <v>304.92</v>
      </c>
      <c r="AR126" s="139" t="s">
        <v>155</v>
      </c>
      <c r="AT126" s="139" t="s">
        <v>151</v>
      </c>
      <c r="AU126" s="139" t="s">
        <v>89</v>
      </c>
      <c r="AY126" s="13" t="s">
        <v>149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3" t="s">
        <v>87</v>
      </c>
      <c r="BK126" s="140">
        <f>ROUND(I126*H126,2)</f>
        <v>0</v>
      </c>
      <c r="BL126" s="13" t="s">
        <v>155</v>
      </c>
      <c r="BM126" s="139" t="s">
        <v>1412</v>
      </c>
    </row>
    <row r="127" spans="2:47" s="1" customFormat="1" ht="39">
      <c r="B127" s="28"/>
      <c r="D127" s="141" t="s">
        <v>157</v>
      </c>
      <c r="F127" s="142" t="s">
        <v>1413</v>
      </c>
      <c r="I127" s="143"/>
      <c r="L127" s="28"/>
      <c r="M127" s="144"/>
      <c r="T127" s="52"/>
      <c r="AT127" s="13" t="s">
        <v>157</v>
      </c>
      <c r="AU127" s="13" t="s">
        <v>89</v>
      </c>
    </row>
    <row r="128" spans="2:65" s="1" customFormat="1" ht="16.5" customHeight="1">
      <c r="B128" s="28"/>
      <c r="C128" s="128" t="s">
        <v>89</v>
      </c>
      <c r="D128" s="128" t="s">
        <v>151</v>
      </c>
      <c r="E128" s="129" t="s">
        <v>1414</v>
      </c>
      <c r="F128" s="130" t="s">
        <v>1415</v>
      </c>
      <c r="G128" s="131" t="s">
        <v>164</v>
      </c>
      <c r="H128" s="132">
        <v>54</v>
      </c>
      <c r="I128" s="133"/>
      <c r="J128" s="134">
        <f>ROUND(I128*H128,2)</f>
        <v>0</v>
      </c>
      <c r="K128" s="130" t="s">
        <v>165</v>
      </c>
      <c r="L128" s="28"/>
      <c r="M128" s="135" t="s">
        <v>1</v>
      </c>
      <c r="N128" s="136" t="s">
        <v>44</v>
      </c>
      <c r="P128" s="137">
        <f>O128*H128</f>
        <v>0</v>
      </c>
      <c r="Q128" s="137">
        <v>0</v>
      </c>
      <c r="R128" s="137">
        <f>Q128*H128</f>
        <v>0</v>
      </c>
      <c r="S128" s="137">
        <v>0.355</v>
      </c>
      <c r="T128" s="138">
        <f>S128*H128</f>
        <v>19.169999999999998</v>
      </c>
      <c r="AR128" s="139" t="s">
        <v>155</v>
      </c>
      <c r="AT128" s="139" t="s">
        <v>151</v>
      </c>
      <c r="AU128" s="139" t="s">
        <v>89</v>
      </c>
      <c r="AY128" s="13" t="s">
        <v>149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3" t="s">
        <v>87</v>
      </c>
      <c r="BK128" s="140">
        <f>ROUND(I128*H128,2)</f>
        <v>0</v>
      </c>
      <c r="BL128" s="13" t="s">
        <v>155</v>
      </c>
      <c r="BM128" s="139" t="s">
        <v>1416</v>
      </c>
    </row>
    <row r="129" spans="2:47" s="1" customFormat="1" ht="29.25">
      <c r="B129" s="28"/>
      <c r="D129" s="141" t="s">
        <v>157</v>
      </c>
      <c r="F129" s="142" t="s">
        <v>1417</v>
      </c>
      <c r="I129" s="143"/>
      <c r="L129" s="28"/>
      <c r="M129" s="144"/>
      <c r="T129" s="52"/>
      <c r="AT129" s="13" t="s">
        <v>157</v>
      </c>
      <c r="AU129" s="13" t="s">
        <v>89</v>
      </c>
    </row>
    <row r="130" spans="2:47" s="1" customFormat="1" ht="19.5">
      <c r="B130" s="28"/>
      <c r="D130" s="141" t="s">
        <v>198</v>
      </c>
      <c r="F130" s="147" t="s">
        <v>1418</v>
      </c>
      <c r="I130" s="143"/>
      <c r="L130" s="28"/>
      <c r="M130" s="144"/>
      <c r="T130" s="52"/>
      <c r="AT130" s="13" t="s">
        <v>198</v>
      </c>
      <c r="AU130" s="13" t="s">
        <v>89</v>
      </c>
    </row>
    <row r="131" spans="2:65" s="1" customFormat="1" ht="33" customHeight="1">
      <c r="B131" s="28"/>
      <c r="C131" s="128" t="s">
        <v>343</v>
      </c>
      <c r="D131" s="128" t="s">
        <v>151</v>
      </c>
      <c r="E131" s="129" t="s">
        <v>1419</v>
      </c>
      <c r="F131" s="130" t="s">
        <v>1420</v>
      </c>
      <c r="G131" s="131" t="s">
        <v>154</v>
      </c>
      <c r="H131" s="132">
        <v>253.98</v>
      </c>
      <c r="I131" s="133"/>
      <c r="J131" s="134">
        <f>ROUND(I131*H131,2)</f>
        <v>0</v>
      </c>
      <c r="K131" s="130" t="s">
        <v>165</v>
      </c>
      <c r="L131" s="28"/>
      <c r="M131" s="135" t="s">
        <v>1</v>
      </c>
      <c r="N131" s="136" t="s">
        <v>44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155</v>
      </c>
      <c r="AT131" s="139" t="s">
        <v>151</v>
      </c>
      <c r="AU131" s="139" t="s">
        <v>89</v>
      </c>
      <c r="AY131" s="13" t="s">
        <v>149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3" t="s">
        <v>87</v>
      </c>
      <c r="BK131" s="140">
        <f>ROUND(I131*H131,2)</f>
        <v>0</v>
      </c>
      <c r="BL131" s="13" t="s">
        <v>155</v>
      </c>
      <c r="BM131" s="139" t="s">
        <v>1421</v>
      </c>
    </row>
    <row r="132" spans="2:47" s="1" customFormat="1" ht="19.5">
      <c r="B132" s="28"/>
      <c r="D132" s="141" t="s">
        <v>157</v>
      </c>
      <c r="F132" s="142" t="s">
        <v>1422</v>
      </c>
      <c r="I132" s="143"/>
      <c r="L132" s="28"/>
      <c r="M132" s="144"/>
      <c r="T132" s="52"/>
      <c r="AT132" s="13" t="s">
        <v>157</v>
      </c>
      <c r="AU132" s="13" t="s">
        <v>89</v>
      </c>
    </row>
    <row r="133" spans="2:47" s="1" customFormat="1" ht="29.25">
      <c r="B133" s="28"/>
      <c r="D133" s="141" t="s">
        <v>198</v>
      </c>
      <c r="F133" s="147" t="s">
        <v>1423</v>
      </c>
      <c r="I133" s="143"/>
      <c r="L133" s="28"/>
      <c r="M133" s="144"/>
      <c r="T133" s="52"/>
      <c r="AT133" s="13" t="s">
        <v>198</v>
      </c>
      <c r="AU133" s="13" t="s">
        <v>89</v>
      </c>
    </row>
    <row r="134" spans="2:63" s="11" customFormat="1" ht="22.9" customHeight="1">
      <c r="B134" s="116"/>
      <c r="D134" s="117" t="s">
        <v>78</v>
      </c>
      <c r="E134" s="126" t="s">
        <v>89</v>
      </c>
      <c r="F134" s="126" t="s">
        <v>365</v>
      </c>
      <c r="I134" s="119"/>
      <c r="J134" s="127">
        <f>BK134</f>
        <v>0</v>
      </c>
      <c r="L134" s="116"/>
      <c r="M134" s="121"/>
      <c r="P134" s="122">
        <f>SUM(P135:P137)</f>
        <v>0</v>
      </c>
      <c r="R134" s="122">
        <f>SUM(R135:R137)</f>
        <v>12.9312</v>
      </c>
      <c r="T134" s="123">
        <f>SUM(T135:T137)</f>
        <v>0</v>
      </c>
      <c r="AR134" s="117" t="s">
        <v>87</v>
      </c>
      <c r="AT134" s="124" t="s">
        <v>78</v>
      </c>
      <c r="AU134" s="124" t="s">
        <v>87</v>
      </c>
      <c r="AY134" s="117" t="s">
        <v>149</v>
      </c>
      <c r="BK134" s="125">
        <f>SUM(BK135:BK137)</f>
        <v>0</v>
      </c>
    </row>
    <row r="135" spans="2:65" s="1" customFormat="1" ht="37.9" customHeight="1">
      <c r="B135" s="28"/>
      <c r="C135" s="128" t="s">
        <v>155</v>
      </c>
      <c r="D135" s="128" t="s">
        <v>151</v>
      </c>
      <c r="E135" s="129" t="s">
        <v>1424</v>
      </c>
      <c r="F135" s="130" t="s">
        <v>1425</v>
      </c>
      <c r="G135" s="131" t="s">
        <v>256</v>
      </c>
      <c r="H135" s="132">
        <v>45</v>
      </c>
      <c r="I135" s="133"/>
      <c r="J135" s="134">
        <f>ROUND(I135*H135,2)</f>
        <v>0</v>
      </c>
      <c r="K135" s="130" t="s">
        <v>165</v>
      </c>
      <c r="L135" s="28"/>
      <c r="M135" s="135" t="s">
        <v>1</v>
      </c>
      <c r="N135" s="136" t="s">
        <v>44</v>
      </c>
      <c r="P135" s="137">
        <f>O135*H135</f>
        <v>0</v>
      </c>
      <c r="Q135" s="137">
        <v>0.28736</v>
      </c>
      <c r="R135" s="137">
        <f>Q135*H135</f>
        <v>12.9312</v>
      </c>
      <c r="S135" s="137">
        <v>0</v>
      </c>
      <c r="T135" s="138">
        <f>S135*H135</f>
        <v>0</v>
      </c>
      <c r="AR135" s="139" t="s">
        <v>155</v>
      </c>
      <c r="AT135" s="139" t="s">
        <v>151</v>
      </c>
      <c r="AU135" s="139" t="s">
        <v>89</v>
      </c>
      <c r="AY135" s="13" t="s">
        <v>149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3" t="s">
        <v>87</v>
      </c>
      <c r="BK135" s="140">
        <f>ROUND(I135*H135,2)</f>
        <v>0</v>
      </c>
      <c r="BL135" s="13" t="s">
        <v>155</v>
      </c>
      <c r="BM135" s="139" t="s">
        <v>1426</v>
      </c>
    </row>
    <row r="136" spans="2:47" s="1" customFormat="1" ht="39">
      <c r="B136" s="28"/>
      <c r="D136" s="141" t="s">
        <v>157</v>
      </c>
      <c r="F136" s="142" t="s">
        <v>1427</v>
      </c>
      <c r="I136" s="143"/>
      <c r="L136" s="28"/>
      <c r="M136" s="144"/>
      <c r="T136" s="52"/>
      <c r="AT136" s="13" t="s">
        <v>157</v>
      </c>
      <c r="AU136" s="13" t="s">
        <v>89</v>
      </c>
    </row>
    <row r="137" spans="2:47" s="1" customFormat="1" ht="19.5">
      <c r="B137" s="28"/>
      <c r="D137" s="141" t="s">
        <v>198</v>
      </c>
      <c r="F137" s="147" t="s">
        <v>1428</v>
      </c>
      <c r="I137" s="143"/>
      <c r="L137" s="28"/>
      <c r="M137" s="144"/>
      <c r="T137" s="52"/>
      <c r="AT137" s="13" t="s">
        <v>198</v>
      </c>
      <c r="AU137" s="13" t="s">
        <v>89</v>
      </c>
    </row>
    <row r="138" spans="2:63" s="11" customFormat="1" ht="22.9" customHeight="1">
      <c r="B138" s="116"/>
      <c r="D138" s="117" t="s">
        <v>78</v>
      </c>
      <c r="E138" s="126" t="s">
        <v>178</v>
      </c>
      <c r="F138" s="126" t="s">
        <v>1429</v>
      </c>
      <c r="I138" s="119"/>
      <c r="J138" s="127">
        <f>BK138</f>
        <v>0</v>
      </c>
      <c r="L138" s="116"/>
      <c r="M138" s="121"/>
      <c r="P138" s="122">
        <f>SUM(P139:P152)</f>
        <v>0</v>
      </c>
      <c r="R138" s="122">
        <f>SUM(R139:R152)</f>
        <v>2.092</v>
      </c>
      <c r="T138" s="123">
        <f>SUM(T139:T152)</f>
        <v>0</v>
      </c>
      <c r="AR138" s="117" t="s">
        <v>87</v>
      </c>
      <c r="AT138" s="124" t="s">
        <v>78</v>
      </c>
      <c r="AU138" s="124" t="s">
        <v>87</v>
      </c>
      <c r="AY138" s="117" t="s">
        <v>149</v>
      </c>
      <c r="BK138" s="125">
        <f>SUM(BK139:BK152)</f>
        <v>0</v>
      </c>
    </row>
    <row r="139" spans="2:65" s="1" customFormat="1" ht="37.9" customHeight="1">
      <c r="B139" s="28"/>
      <c r="C139" s="128" t="s">
        <v>178</v>
      </c>
      <c r="D139" s="148" t="s">
        <v>151</v>
      </c>
      <c r="E139" s="129" t="s">
        <v>1430</v>
      </c>
      <c r="F139" s="130" t="s">
        <v>1431</v>
      </c>
      <c r="G139" s="131" t="s">
        <v>164</v>
      </c>
      <c r="H139" s="132">
        <v>747</v>
      </c>
      <c r="I139" s="133"/>
      <c r="J139" s="134">
        <f>ROUND(I139*H139,2)</f>
        <v>0</v>
      </c>
      <c r="K139" s="130" t="s">
        <v>165</v>
      </c>
      <c r="L139" s="28"/>
      <c r="M139" s="135" t="s">
        <v>1</v>
      </c>
      <c r="N139" s="136" t="s">
        <v>44</v>
      </c>
      <c r="P139" s="137">
        <f>O139*H139</f>
        <v>0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155</v>
      </c>
      <c r="AT139" s="139" t="s">
        <v>151</v>
      </c>
      <c r="AU139" s="139" t="s">
        <v>89</v>
      </c>
      <c r="AY139" s="13" t="s">
        <v>149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3" t="s">
        <v>87</v>
      </c>
      <c r="BK139" s="140">
        <f>ROUND(I139*H139,2)</f>
        <v>0</v>
      </c>
      <c r="BL139" s="13" t="s">
        <v>155</v>
      </c>
      <c r="BM139" s="139" t="s">
        <v>1432</v>
      </c>
    </row>
    <row r="140" spans="2:47" s="1" customFormat="1" ht="39">
      <c r="B140" s="28"/>
      <c r="D140" s="141" t="s">
        <v>157</v>
      </c>
      <c r="F140" s="142" t="s">
        <v>1433</v>
      </c>
      <c r="I140" s="143"/>
      <c r="L140" s="28"/>
      <c r="M140" s="144"/>
      <c r="T140" s="52"/>
      <c r="AT140" s="13" t="s">
        <v>157</v>
      </c>
      <c r="AU140" s="13" t="s">
        <v>89</v>
      </c>
    </row>
    <row r="141" spans="2:65" s="1" customFormat="1" ht="16.5" customHeight="1">
      <c r="B141" s="28"/>
      <c r="C141" s="153" t="s">
        <v>183</v>
      </c>
      <c r="D141" s="168" t="s">
        <v>517</v>
      </c>
      <c r="E141" s="154" t="s">
        <v>1434</v>
      </c>
      <c r="F141" s="155" t="s">
        <v>1435</v>
      </c>
      <c r="G141" s="156" t="s">
        <v>224</v>
      </c>
      <c r="H141" s="157">
        <v>2.092</v>
      </c>
      <c r="I141" s="158"/>
      <c r="J141" s="159">
        <f>ROUND(I141*H141,2)</f>
        <v>0</v>
      </c>
      <c r="K141" s="155" t="s">
        <v>165</v>
      </c>
      <c r="L141" s="160"/>
      <c r="M141" s="161" t="s">
        <v>1</v>
      </c>
      <c r="N141" s="162" t="s">
        <v>44</v>
      </c>
      <c r="P141" s="137">
        <f>O141*H141</f>
        <v>0</v>
      </c>
      <c r="Q141" s="137">
        <v>1</v>
      </c>
      <c r="R141" s="137">
        <f>Q141*H141</f>
        <v>2.092</v>
      </c>
      <c r="S141" s="137">
        <v>0</v>
      </c>
      <c r="T141" s="138">
        <f>S141*H141</f>
        <v>0</v>
      </c>
      <c r="AR141" s="139" t="s">
        <v>193</v>
      </c>
      <c r="AT141" s="139" t="s">
        <v>517</v>
      </c>
      <c r="AU141" s="139" t="s">
        <v>89</v>
      </c>
      <c r="AY141" s="13" t="s">
        <v>149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3" t="s">
        <v>87</v>
      </c>
      <c r="BK141" s="140">
        <f>ROUND(I141*H141,2)</f>
        <v>0</v>
      </c>
      <c r="BL141" s="13" t="s">
        <v>155</v>
      </c>
      <c r="BM141" s="139" t="s">
        <v>1436</v>
      </c>
    </row>
    <row r="142" spans="2:47" s="1" customFormat="1" ht="11.25">
      <c r="B142" s="28"/>
      <c r="D142" s="141" t="s">
        <v>157</v>
      </c>
      <c r="F142" s="142" t="s">
        <v>1435</v>
      </c>
      <c r="I142" s="143"/>
      <c r="L142" s="28"/>
      <c r="M142" s="144"/>
      <c r="T142" s="52"/>
      <c r="AT142" s="13" t="s">
        <v>157</v>
      </c>
      <c r="AU142" s="13" t="s">
        <v>89</v>
      </c>
    </row>
    <row r="143" spans="2:65" s="1" customFormat="1" ht="16.5" customHeight="1">
      <c r="B143" s="28"/>
      <c r="C143" s="128" t="s">
        <v>188</v>
      </c>
      <c r="D143" s="148" t="s">
        <v>151</v>
      </c>
      <c r="E143" s="129" t="s">
        <v>1437</v>
      </c>
      <c r="F143" s="130" t="s">
        <v>1438</v>
      </c>
      <c r="G143" s="131" t="s">
        <v>164</v>
      </c>
      <c r="H143" s="132">
        <v>747</v>
      </c>
      <c r="I143" s="133"/>
      <c r="J143" s="134">
        <f>ROUND(I143*H143,2)</f>
        <v>0</v>
      </c>
      <c r="K143" s="130" t="s">
        <v>165</v>
      </c>
      <c r="L143" s="28"/>
      <c r="M143" s="135" t="s">
        <v>1</v>
      </c>
      <c r="N143" s="136" t="s">
        <v>44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155</v>
      </c>
      <c r="AT143" s="139" t="s">
        <v>151</v>
      </c>
      <c r="AU143" s="139" t="s">
        <v>89</v>
      </c>
      <c r="AY143" s="13" t="s">
        <v>149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3" t="s">
        <v>87</v>
      </c>
      <c r="BK143" s="140">
        <f>ROUND(I143*H143,2)</f>
        <v>0</v>
      </c>
      <c r="BL143" s="13" t="s">
        <v>155</v>
      </c>
      <c r="BM143" s="139" t="s">
        <v>1439</v>
      </c>
    </row>
    <row r="144" spans="2:47" s="1" customFormat="1" ht="19.5">
      <c r="B144" s="28"/>
      <c r="D144" s="141" t="s">
        <v>157</v>
      </c>
      <c r="F144" s="142" t="s">
        <v>1440</v>
      </c>
      <c r="I144" s="143"/>
      <c r="L144" s="28"/>
      <c r="M144" s="144"/>
      <c r="T144" s="52"/>
      <c r="AT144" s="13" t="s">
        <v>157</v>
      </c>
      <c r="AU144" s="13" t="s">
        <v>89</v>
      </c>
    </row>
    <row r="145" spans="2:65" s="1" customFormat="1" ht="24.2" customHeight="1">
      <c r="B145" s="28"/>
      <c r="C145" s="128" t="s">
        <v>193</v>
      </c>
      <c r="D145" s="148" t="s">
        <v>151</v>
      </c>
      <c r="E145" s="129" t="s">
        <v>1441</v>
      </c>
      <c r="F145" s="130" t="s">
        <v>1442</v>
      </c>
      <c r="G145" s="131" t="s">
        <v>164</v>
      </c>
      <c r="H145" s="132">
        <v>747</v>
      </c>
      <c r="I145" s="133"/>
      <c r="J145" s="134">
        <f>ROUND(I145*H145,2)</f>
        <v>0</v>
      </c>
      <c r="K145" s="130" t="s">
        <v>165</v>
      </c>
      <c r="L145" s="28"/>
      <c r="M145" s="135" t="s">
        <v>1</v>
      </c>
      <c r="N145" s="136" t="s">
        <v>44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155</v>
      </c>
      <c r="AT145" s="139" t="s">
        <v>151</v>
      </c>
      <c r="AU145" s="139" t="s">
        <v>89</v>
      </c>
      <c r="AY145" s="13" t="s">
        <v>149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3" t="s">
        <v>87</v>
      </c>
      <c r="BK145" s="140">
        <f>ROUND(I145*H145,2)</f>
        <v>0</v>
      </c>
      <c r="BL145" s="13" t="s">
        <v>155</v>
      </c>
      <c r="BM145" s="139" t="s">
        <v>1443</v>
      </c>
    </row>
    <row r="146" spans="2:47" s="1" customFormat="1" ht="19.5">
      <c r="B146" s="28"/>
      <c r="D146" s="141" t="s">
        <v>157</v>
      </c>
      <c r="F146" s="142" t="s">
        <v>1444</v>
      </c>
      <c r="I146" s="143"/>
      <c r="L146" s="28"/>
      <c r="M146" s="144"/>
      <c r="T146" s="52"/>
      <c r="AT146" s="13" t="s">
        <v>157</v>
      </c>
      <c r="AU146" s="13" t="s">
        <v>89</v>
      </c>
    </row>
    <row r="147" spans="2:65" s="1" customFormat="1" ht="24.2" customHeight="1">
      <c r="B147" s="28"/>
      <c r="C147" s="128" t="s">
        <v>159</v>
      </c>
      <c r="D147" s="148" t="s">
        <v>151</v>
      </c>
      <c r="E147" s="129" t="s">
        <v>1445</v>
      </c>
      <c r="F147" s="130" t="s">
        <v>1446</v>
      </c>
      <c r="G147" s="131" t="s">
        <v>164</v>
      </c>
      <c r="H147" s="132">
        <v>747</v>
      </c>
      <c r="I147" s="133"/>
      <c r="J147" s="134">
        <f>ROUND(I147*H147,2)</f>
        <v>0</v>
      </c>
      <c r="K147" s="130" t="s">
        <v>165</v>
      </c>
      <c r="L147" s="28"/>
      <c r="M147" s="135" t="s">
        <v>1</v>
      </c>
      <c r="N147" s="136" t="s">
        <v>44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155</v>
      </c>
      <c r="AT147" s="139" t="s">
        <v>151</v>
      </c>
      <c r="AU147" s="139" t="s">
        <v>89</v>
      </c>
      <c r="AY147" s="13" t="s">
        <v>149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3" t="s">
        <v>87</v>
      </c>
      <c r="BK147" s="140">
        <f>ROUND(I147*H147,2)</f>
        <v>0</v>
      </c>
      <c r="BL147" s="13" t="s">
        <v>155</v>
      </c>
      <c r="BM147" s="139" t="s">
        <v>1447</v>
      </c>
    </row>
    <row r="148" spans="2:47" s="1" customFormat="1" ht="19.5">
      <c r="B148" s="28"/>
      <c r="D148" s="141" t="s">
        <v>157</v>
      </c>
      <c r="F148" s="142" t="s">
        <v>1448</v>
      </c>
      <c r="I148" s="143"/>
      <c r="L148" s="28"/>
      <c r="M148" s="144"/>
      <c r="T148" s="52"/>
      <c r="AT148" s="13" t="s">
        <v>157</v>
      </c>
      <c r="AU148" s="13" t="s">
        <v>89</v>
      </c>
    </row>
    <row r="149" spans="2:65" s="1" customFormat="1" ht="33" customHeight="1">
      <c r="B149" s="28"/>
      <c r="C149" s="128" t="s">
        <v>204</v>
      </c>
      <c r="D149" s="148" t="s">
        <v>151</v>
      </c>
      <c r="E149" s="129" t="s">
        <v>1449</v>
      </c>
      <c r="F149" s="130" t="s">
        <v>1450</v>
      </c>
      <c r="G149" s="131" t="s">
        <v>164</v>
      </c>
      <c r="H149" s="132">
        <v>747</v>
      </c>
      <c r="I149" s="133"/>
      <c r="J149" s="134">
        <f>ROUND(I149*H149,2)</f>
        <v>0</v>
      </c>
      <c r="K149" s="130" t="s">
        <v>165</v>
      </c>
      <c r="L149" s="28"/>
      <c r="M149" s="135" t="s">
        <v>1</v>
      </c>
      <c r="N149" s="136" t="s">
        <v>44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155</v>
      </c>
      <c r="AT149" s="139" t="s">
        <v>151</v>
      </c>
      <c r="AU149" s="139" t="s">
        <v>89</v>
      </c>
      <c r="AY149" s="13" t="s">
        <v>149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3" t="s">
        <v>87</v>
      </c>
      <c r="BK149" s="140">
        <f>ROUND(I149*H149,2)</f>
        <v>0</v>
      </c>
      <c r="BL149" s="13" t="s">
        <v>155</v>
      </c>
      <c r="BM149" s="139" t="s">
        <v>1451</v>
      </c>
    </row>
    <row r="150" spans="2:47" s="1" customFormat="1" ht="29.25">
      <c r="B150" s="28"/>
      <c r="D150" s="141" t="s">
        <v>157</v>
      </c>
      <c r="F150" s="142" t="s">
        <v>1452</v>
      </c>
      <c r="I150" s="143"/>
      <c r="L150" s="28"/>
      <c r="M150" s="144"/>
      <c r="T150" s="52"/>
      <c r="AT150" s="13" t="s">
        <v>157</v>
      </c>
      <c r="AU150" s="13" t="s">
        <v>89</v>
      </c>
    </row>
    <row r="151" spans="2:65" s="1" customFormat="1" ht="24.2" customHeight="1">
      <c r="B151" s="28"/>
      <c r="C151" s="128" t="s">
        <v>209</v>
      </c>
      <c r="D151" s="148" t="s">
        <v>151</v>
      </c>
      <c r="E151" s="129" t="s">
        <v>1453</v>
      </c>
      <c r="F151" s="130" t="s">
        <v>1454</v>
      </c>
      <c r="G151" s="131" t="s">
        <v>164</v>
      </c>
      <c r="H151" s="132">
        <v>747</v>
      </c>
      <c r="I151" s="133"/>
      <c r="J151" s="134">
        <f>ROUND(I151*H151,2)</f>
        <v>0</v>
      </c>
      <c r="K151" s="130" t="s">
        <v>1</v>
      </c>
      <c r="L151" s="28"/>
      <c r="M151" s="135" t="s">
        <v>1</v>
      </c>
      <c r="N151" s="136" t="s">
        <v>44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155</v>
      </c>
      <c r="AT151" s="139" t="s">
        <v>151</v>
      </c>
      <c r="AU151" s="139" t="s">
        <v>89</v>
      </c>
      <c r="AY151" s="13" t="s">
        <v>149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3" t="s">
        <v>87</v>
      </c>
      <c r="BK151" s="140">
        <f>ROUND(I151*H151,2)</f>
        <v>0</v>
      </c>
      <c r="BL151" s="13" t="s">
        <v>155</v>
      </c>
      <c r="BM151" s="139" t="s">
        <v>1455</v>
      </c>
    </row>
    <row r="152" spans="2:47" s="1" customFormat="1" ht="29.25">
      <c r="B152" s="28"/>
      <c r="D152" s="141" t="s">
        <v>157</v>
      </c>
      <c r="F152" s="142" t="s">
        <v>1456</v>
      </c>
      <c r="I152" s="143"/>
      <c r="L152" s="28"/>
      <c r="M152" s="144"/>
      <c r="T152" s="52"/>
      <c r="AT152" s="13" t="s">
        <v>157</v>
      </c>
      <c r="AU152" s="13" t="s">
        <v>89</v>
      </c>
    </row>
    <row r="153" spans="2:63" s="11" customFormat="1" ht="22.9" customHeight="1">
      <c r="B153" s="116"/>
      <c r="D153" s="117" t="s">
        <v>78</v>
      </c>
      <c r="E153" s="126" t="s">
        <v>159</v>
      </c>
      <c r="F153" s="126" t="s">
        <v>160</v>
      </c>
      <c r="I153" s="119"/>
      <c r="J153" s="127">
        <f>BK153</f>
        <v>0</v>
      </c>
      <c r="L153" s="116"/>
      <c r="M153" s="121"/>
      <c r="P153" s="122">
        <f>SUM(P154:P161)</f>
        <v>0</v>
      </c>
      <c r="R153" s="122">
        <f>SUM(R154:R161)</f>
        <v>32.0292</v>
      </c>
      <c r="T153" s="123">
        <f>SUM(T154:T161)</f>
        <v>0</v>
      </c>
      <c r="AR153" s="117" t="s">
        <v>87</v>
      </c>
      <c r="AT153" s="124" t="s">
        <v>78</v>
      </c>
      <c r="AU153" s="124" t="s">
        <v>87</v>
      </c>
      <c r="AY153" s="117" t="s">
        <v>149</v>
      </c>
      <c r="BK153" s="125">
        <f>SUM(BK154:BK161)</f>
        <v>0</v>
      </c>
    </row>
    <row r="154" spans="2:65" s="1" customFormat="1" ht="24.2" customHeight="1">
      <c r="B154" s="28"/>
      <c r="C154" s="128" t="s">
        <v>214</v>
      </c>
      <c r="D154" s="128" t="s">
        <v>151</v>
      </c>
      <c r="E154" s="129" t="s">
        <v>1457</v>
      </c>
      <c r="F154" s="130" t="s">
        <v>1458</v>
      </c>
      <c r="G154" s="131" t="s">
        <v>256</v>
      </c>
      <c r="H154" s="132">
        <v>90</v>
      </c>
      <c r="I154" s="133"/>
      <c r="J154" s="134">
        <f>ROUND(I154*H154,2)</f>
        <v>0</v>
      </c>
      <c r="K154" s="130" t="s">
        <v>165</v>
      </c>
      <c r="L154" s="28"/>
      <c r="M154" s="135" t="s">
        <v>1</v>
      </c>
      <c r="N154" s="136" t="s">
        <v>44</v>
      </c>
      <c r="P154" s="137">
        <f>O154*H154</f>
        <v>0</v>
      </c>
      <c r="Q154" s="137">
        <v>6E-05</v>
      </c>
      <c r="R154" s="137">
        <f>Q154*H154</f>
        <v>0.0054</v>
      </c>
      <c r="S154" s="137">
        <v>0</v>
      </c>
      <c r="T154" s="138">
        <f>S154*H154</f>
        <v>0</v>
      </c>
      <c r="AR154" s="139" t="s">
        <v>155</v>
      </c>
      <c r="AT154" s="139" t="s">
        <v>151</v>
      </c>
      <c r="AU154" s="139" t="s">
        <v>89</v>
      </c>
      <c r="AY154" s="13" t="s">
        <v>149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3" t="s">
        <v>87</v>
      </c>
      <c r="BK154" s="140">
        <f>ROUND(I154*H154,2)</f>
        <v>0</v>
      </c>
      <c r="BL154" s="13" t="s">
        <v>155</v>
      </c>
      <c r="BM154" s="139" t="s">
        <v>1459</v>
      </c>
    </row>
    <row r="155" spans="2:47" s="1" customFormat="1" ht="39">
      <c r="B155" s="28"/>
      <c r="D155" s="141" t="s">
        <v>157</v>
      </c>
      <c r="F155" s="142" t="s">
        <v>1460</v>
      </c>
      <c r="I155" s="143"/>
      <c r="L155" s="28"/>
      <c r="M155" s="144"/>
      <c r="T155" s="52"/>
      <c r="AT155" s="13" t="s">
        <v>157</v>
      </c>
      <c r="AU155" s="13" t="s">
        <v>89</v>
      </c>
    </row>
    <row r="156" spans="2:65" s="1" customFormat="1" ht="33" customHeight="1">
      <c r="B156" s="28"/>
      <c r="C156" s="128" t="s">
        <v>221</v>
      </c>
      <c r="D156" s="128" t="s">
        <v>151</v>
      </c>
      <c r="E156" s="129" t="s">
        <v>1461</v>
      </c>
      <c r="F156" s="130" t="s">
        <v>1462</v>
      </c>
      <c r="G156" s="131" t="s">
        <v>271</v>
      </c>
      <c r="H156" s="132">
        <v>45</v>
      </c>
      <c r="I156" s="133"/>
      <c r="J156" s="134">
        <f>ROUND(I156*H156,2)</f>
        <v>0</v>
      </c>
      <c r="K156" s="130" t="s">
        <v>1</v>
      </c>
      <c r="L156" s="28"/>
      <c r="M156" s="135" t="s">
        <v>1</v>
      </c>
      <c r="N156" s="136" t="s">
        <v>44</v>
      </c>
      <c r="P156" s="137">
        <f>O156*H156</f>
        <v>0</v>
      </c>
      <c r="Q156" s="137">
        <v>0.37164</v>
      </c>
      <c r="R156" s="137">
        <f>Q156*H156</f>
        <v>16.7238</v>
      </c>
      <c r="S156" s="137">
        <v>0</v>
      </c>
      <c r="T156" s="138">
        <f>S156*H156</f>
        <v>0</v>
      </c>
      <c r="AR156" s="139" t="s">
        <v>155</v>
      </c>
      <c r="AT156" s="139" t="s">
        <v>151</v>
      </c>
      <c r="AU156" s="139" t="s">
        <v>89</v>
      </c>
      <c r="AY156" s="13" t="s">
        <v>149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3" t="s">
        <v>87</v>
      </c>
      <c r="BK156" s="140">
        <f>ROUND(I156*H156,2)</f>
        <v>0</v>
      </c>
      <c r="BL156" s="13" t="s">
        <v>155</v>
      </c>
      <c r="BM156" s="139" t="s">
        <v>1463</v>
      </c>
    </row>
    <row r="157" spans="2:47" s="1" customFormat="1" ht="19.5">
      <c r="B157" s="28"/>
      <c r="D157" s="141" t="s">
        <v>157</v>
      </c>
      <c r="F157" s="142" t="s">
        <v>1464</v>
      </c>
      <c r="I157" s="143"/>
      <c r="L157" s="28"/>
      <c r="M157" s="144"/>
      <c r="T157" s="52"/>
      <c r="AT157" s="13" t="s">
        <v>157</v>
      </c>
      <c r="AU157" s="13" t="s">
        <v>89</v>
      </c>
    </row>
    <row r="158" spans="2:47" s="1" customFormat="1" ht="19.5">
      <c r="B158" s="28"/>
      <c r="D158" s="141" t="s">
        <v>198</v>
      </c>
      <c r="F158" s="147" t="s">
        <v>1465</v>
      </c>
      <c r="I158" s="143"/>
      <c r="L158" s="28"/>
      <c r="M158" s="144"/>
      <c r="T158" s="52"/>
      <c r="AT158" s="13" t="s">
        <v>198</v>
      </c>
      <c r="AU158" s="13" t="s">
        <v>89</v>
      </c>
    </row>
    <row r="159" spans="2:65" s="1" customFormat="1" ht="16.5" customHeight="1">
      <c r="B159" s="28"/>
      <c r="C159" s="153" t="s">
        <v>227</v>
      </c>
      <c r="D159" s="153" t="s">
        <v>517</v>
      </c>
      <c r="E159" s="154" t="s">
        <v>1466</v>
      </c>
      <c r="F159" s="155" t="s">
        <v>1467</v>
      </c>
      <c r="G159" s="156" t="s">
        <v>256</v>
      </c>
      <c r="H159" s="157">
        <v>45</v>
      </c>
      <c r="I159" s="158"/>
      <c r="J159" s="159">
        <f>ROUND(I159*H159,2)</f>
        <v>0</v>
      </c>
      <c r="K159" s="155" t="s">
        <v>165</v>
      </c>
      <c r="L159" s="160"/>
      <c r="M159" s="161" t="s">
        <v>1</v>
      </c>
      <c r="N159" s="162" t="s">
        <v>44</v>
      </c>
      <c r="P159" s="137">
        <f>O159*H159</f>
        <v>0</v>
      </c>
      <c r="Q159" s="137">
        <v>0.34</v>
      </c>
      <c r="R159" s="137">
        <f>Q159*H159</f>
        <v>15.3</v>
      </c>
      <c r="S159" s="137">
        <v>0</v>
      </c>
      <c r="T159" s="138">
        <f>S159*H159</f>
        <v>0</v>
      </c>
      <c r="AR159" s="139" t="s">
        <v>193</v>
      </c>
      <c r="AT159" s="139" t="s">
        <v>517</v>
      </c>
      <c r="AU159" s="139" t="s">
        <v>89</v>
      </c>
      <c r="AY159" s="13" t="s">
        <v>149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3" t="s">
        <v>87</v>
      </c>
      <c r="BK159" s="140">
        <f>ROUND(I159*H159,2)</f>
        <v>0</v>
      </c>
      <c r="BL159" s="13" t="s">
        <v>155</v>
      </c>
      <c r="BM159" s="139" t="s">
        <v>1468</v>
      </c>
    </row>
    <row r="160" spans="2:47" s="1" customFormat="1" ht="11.25">
      <c r="B160" s="28"/>
      <c r="D160" s="141" t="s">
        <v>157</v>
      </c>
      <c r="F160" s="142" t="s">
        <v>1469</v>
      </c>
      <c r="I160" s="143"/>
      <c r="L160" s="28"/>
      <c r="M160" s="144"/>
      <c r="T160" s="52"/>
      <c r="AT160" s="13" t="s">
        <v>157</v>
      </c>
      <c r="AU160" s="13" t="s">
        <v>89</v>
      </c>
    </row>
    <row r="161" spans="2:47" s="1" customFormat="1" ht="29.25">
      <c r="B161" s="28"/>
      <c r="D161" s="141" t="s">
        <v>198</v>
      </c>
      <c r="F161" s="147" t="s">
        <v>1470</v>
      </c>
      <c r="I161" s="143"/>
      <c r="L161" s="28"/>
      <c r="M161" s="144"/>
      <c r="T161" s="52"/>
      <c r="AT161" s="13" t="s">
        <v>198</v>
      </c>
      <c r="AU161" s="13" t="s">
        <v>89</v>
      </c>
    </row>
    <row r="162" spans="2:63" s="11" customFormat="1" ht="22.9" customHeight="1">
      <c r="B162" s="116"/>
      <c r="D162" s="117" t="s">
        <v>78</v>
      </c>
      <c r="E162" s="126" t="s">
        <v>219</v>
      </c>
      <c r="F162" s="126" t="s">
        <v>220</v>
      </c>
      <c r="I162" s="119"/>
      <c r="J162" s="127">
        <f>BK162</f>
        <v>0</v>
      </c>
      <c r="L162" s="116"/>
      <c r="M162" s="121"/>
      <c r="P162" s="122">
        <f>SUM(P163:P168)</f>
        <v>0</v>
      </c>
      <c r="R162" s="122">
        <f>SUM(R163:R168)</f>
        <v>0</v>
      </c>
      <c r="T162" s="123">
        <f>SUM(T163:T168)</f>
        <v>0</v>
      </c>
      <c r="AR162" s="117" t="s">
        <v>87</v>
      </c>
      <c r="AT162" s="124" t="s">
        <v>78</v>
      </c>
      <c r="AU162" s="124" t="s">
        <v>87</v>
      </c>
      <c r="AY162" s="117" t="s">
        <v>149</v>
      </c>
      <c r="BK162" s="125">
        <f>SUM(BK163:BK168)</f>
        <v>0</v>
      </c>
    </row>
    <row r="163" spans="2:65" s="1" customFormat="1" ht="24.2" customHeight="1">
      <c r="B163" s="28"/>
      <c r="C163" s="128" t="s">
        <v>8</v>
      </c>
      <c r="D163" s="128" t="s">
        <v>151</v>
      </c>
      <c r="E163" s="129" t="s">
        <v>1471</v>
      </c>
      <c r="F163" s="130" t="s">
        <v>1472</v>
      </c>
      <c r="G163" s="131" t="s">
        <v>224</v>
      </c>
      <c r="H163" s="132">
        <v>324.09</v>
      </c>
      <c r="I163" s="133"/>
      <c r="J163" s="134">
        <f>ROUND(I163*H163,2)</f>
        <v>0</v>
      </c>
      <c r="K163" s="130" t="s">
        <v>165</v>
      </c>
      <c r="L163" s="28"/>
      <c r="M163" s="135" t="s">
        <v>1</v>
      </c>
      <c r="N163" s="136" t="s">
        <v>44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155</v>
      </c>
      <c r="AT163" s="139" t="s">
        <v>151</v>
      </c>
      <c r="AU163" s="139" t="s">
        <v>89</v>
      </c>
      <c r="AY163" s="13" t="s">
        <v>149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3" t="s">
        <v>87</v>
      </c>
      <c r="BK163" s="140">
        <f>ROUND(I163*H163,2)</f>
        <v>0</v>
      </c>
      <c r="BL163" s="13" t="s">
        <v>155</v>
      </c>
      <c r="BM163" s="139" t="s">
        <v>1473</v>
      </c>
    </row>
    <row r="164" spans="2:47" s="1" customFormat="1" ht="19.5">
      <c r="B164" s="28"/>
      <c r="D164" s="141" t="s">
        <v>157</v>
      </c>
      <c r="F164" s="142" t="s">
        <v>1474</v>
      </c>
      <c r="I164" s="143"/>
      <c r="L164" s="28"/>
      <c r="M164" s="144"/>
      <c r="T164" s="52"/>
      <c r="AT164" s="13" t="s">
        <v>157</v>
      </c>
      <c r="AU164" s="13" t="s">
        <v>89</v>
      </c>
    </row>
    <row r="165" spans="2:65" s="1" customFormat="1" ht="16.5" customHeight="1">
      <c r="B165" s="28"/>
      <c r="C165" s="128" t="s">
        <v>236</v>
      </c>
      <c r="D165" s="128" t="s">
        <v>151</v>
      </c>
      <c r="E165" s="129" t="s">
        <v>1475</v>
      </c>
      <c r="F165" s="130" t="s">
        <v>1476</v>
      </c>
      <c r="G165" s="131" t="s">
        <v>224</v>
      </c>
      <c r="H165" s="132">
        <v>324.09</v>
      </c>
      <c r="I165" s="133"/>
      <c r="J165" s="134">
        <f>ROUND(I165*H165,2)</f>
        <v>0</v>
      </c>
      <c r="K165" s="130" t="s">
        <v>1</v>
      </c>
      <c r="L165" s="28"/>
      <c r="M165" s="135" t="s">
        <v>1</v>
      </c>
      <c r="N165" s="136" t="s">
        <v>44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155</v>
      </c>
      <c r="AT165" s="139" t="s">
        <v>151</v>
      </c>
      <c r="AU165" s="139" t="s">
        <v>89</v>
      </c>
      <c r="AY165" s="13" t="s">
        <v>149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3" t="s">
        <v>87</v>
      </c>
      <c r="BK165" s="140">
        <f>ROUND(I165*H165,2)</f>
        <v>0</v>
      </c>
      <c r="BL165" s="13" t="s">
        <v>155</v>
      </c>
      <c r="BM165" s="139" t="s">
        <v>1477</v>
      </c>
    </row>
    <row r="166" spans="2:47" s="1" customFormat="1" ht="11.25">
      <c r="B166" s="28"/>
      <c r="D166" s="141" t="s">
        <v>157</v>
      </c>
      <c r="F166" s="142" t="s">
        <v>1478</v>
      </c>
      <c r="I166" s="143"/>
      <c r="L166" s="28"/>
      <c r="M166" s="144"/>
      <c r="T166" s="52"/>
      <c r="AT166" s="13" t="s">
        <v>157</v>
      </c>
      <c r="AU166" s="13" t="s">
        <v>89</v>
      </c>
    </row>
    <row r="167" spans="2:65" s="1" customFormat="1" ht="24.2" customHeight="1">
      <c r="B167" s="28"/>
      <c r="C167" s="128" t="s">
        <v>246</v>
      </c>
      <c r="D167" s="128" t="s">
        <v>151</v>
      </c>
      <c r="E167" s="129" t="s">
        <v>1479</v>
      </c>
      <c r="F167" s="130" t="s">
        <v>349</v>
      </c>
      <c r="G167" s="131" t="s">
        <v>224</v>
      </c>
      <c r="H167" s="132">
        <v>324.09</v>
      </c>
      <c r="I167" s="133"/>
      <c r="J167" s="134">
        <f>ROUND(I167*H167,2)</f>
        <v>0</v>
      </c>
      <c r="K167" s="130" t="s">
        <v>165</v>
      </c>
      <c r="L167" s="28"/>
      <c r="M167" s="135" t="s">
        <v>1</v>
      </c>
      <c r="N167" s="136" t="s">
        <v>44</v>
      </c>
      <c r="P167" s="137">
        <f>O167*H167</f>
        <v>0</v>
      </c>
      <c r="Q167" s="137">
        <v>0</v>
      </c>
      <c r="R167" s="137">
        <f>Q167*H167</f>
        <v>0</v>
      </c>
      <c r="S167" s="137">
        <v>0</v>
      </c>
      <c r="T167" s="138">
        <f>S167*H167</f>
        <v>0</v>
      </c>
      <c r="AR167" s="139" t="s">
        <v>155</v>
      </c>
      <c r="AT167" s="139" t="s">
        <v>151</v>
      </c>
      <c r="AU167" s="139" t="s">
        <v>89</v>
      </c>
      <c r="AY167" s="13" t="s">
        <v>149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3" t="s">
        <v>87</v>
      </c>
      <c r="BK167" s="140">
        <f>ROUND(I167*H167,2)</f>
        <v>0</v>
      </c>
      <c r="BL167" s="13" t="s">
        <v>155</v>
      </c>
      <c r="BM167" s="139" t="s">
        <v>1480</v>
      </c>
    </row>
    <row r="168" spans="2:47" s="1" customFormat="1" ht="29.25">
      <c r="B168" s="28"/>
      <c r="D168" s="141" t="s">
        <v>157</v>
      </c>
      <c r="F168" s="142" t="s">
        <v>351</v>
      </c>
      <c r="I168" s="143"/>
      <c r="L168" s="28"/>
      <c r="M168" s="144"/>
      <c r="T168" s="52"/>
      <c r="AT168" s="13" t="s">
        <v>157</v>
      </c>
      <c r="AU168" s="13" t="s">
        <v>89</v>
      </c>
    </row>
    <row r="169" spans="2:63" s="11" customFormat="1" ht="22.9" customHeight="1">
      <c r="B169" s="116"/>
      <c r="D169" s="117" t="s">
        <v>78</v>
      </c>
      <c r="E169" s="126" t="s">
        <v>648</v>
      </c>
      <c r="F169" s="126" t="s">
        <v>649</v>
      </c>
      <c r="I169" s="119"/>
      <c r="J169" s="127">
        <f>BK169</f>
        <v>0</v>
      </c>
      <c r="L169" s="116"/>
      <c r="M169" s="121"/>
      <c r="P169" s="122">
        <f>SUM(P170:P171)</f>
        <v>0</v>
      </c>
      <c r="R169" s="122">
        <f>SUM(R170:R171)</f>
        <v>0</v>
      </c>
      <c r="T169" s="123">
        <f>SUM(T170:T171)</f>
        <v>0</v>
      </c>
      <c r="AR169" s="117" t="s">
        <v>87</v>
      </c>
      <c r="AT169" s="124" t="s">
        <v>78</v>
      </c>
      <c r="AU169" s="124" t="s">
        <v>87</v>
      </c>
      <c r="AY169" s="117" t="s">
        <v>149</v>
      </c>
      <c r="BK169" s="125">
        <f>SUM(BK170:BK171)</f>
        <v>0</v>
      </c>
    </row>
    <row r="170" spans="2:65" s="1" customFormat="1" ht="33" customHeight="1">
      <c r="B170" s="28"/>
      <c r="C170" s="128" t="s">
        <v>253</v>
      </c>
      <c r="D170" s="128" t="s">
        <v>151</v>
      </c>
      <c r="E170" s="129" t="s">
        <v>1481</v>
      </c>
      <c r="F170" s="130" t="s">
        <v>1482</v>
      </c>
      <c r="G170" s="131" t="s">
        <v>224</v>
      </c>
      <c r="H170" s="132">
        <v>47.052</v>
      </c>
      <c r="I170" s="133"/>
      <c r="J170" s="134">
        <f>ROUND(I170*H170,2)</f>
        <v>0</v>
      </c>
      <c r="K170" s="130" t="s">
        <v>165</v>
      </c>
      <c r="L170" s="28"/>
      <c r="M170" s="135" t="s">
        <v>1</v>
      </c>
      <c r="N170" s="136" t="s">
        <v>44</v>
      </c>
      <c r="P170" s="137">
        <f>O170*H170</f>
        <v>0</v>
      </c>
      <c r="Q170" s="137">
        <v>0</v>
      </c>
      <c r="R170" s="137">
        <f>Q170*H170</f>
        <v>0</v>
      </c>
      <c r="S170" s="137">
        <v>0</v>
      </c>
      <c r="T170" s="138">
        <f>S170*H170</f>
        <v>0</v>
      </c>
      <c r="AR170" s="139" t="s">
        <v>155</v>
      </c>
      <c r="AT170" s="139" t="s">
        <v>151</v>
      </c>
      <c r="AU170" s="139" t="s">
        <v>89</v>
      </c>
      <c r="AY170" s="13" t="s">
        <v>149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3" t="s">
        <v>87</v>
      </c>
      <c r="BK170" s="140">
        <f>ROUND(I170*H170,2)</f>
        <v>0</v>
      </c>
      <c r="BL170" s="13" t="s">
        <v>155</v>
      </c>
      <c r="BM170" s="139" t="s">
        <v>1483</v>
      </c>
    </row>
    <row r="171" spans="2:47" s="1" customFormat="1" ht="29.25">
      <c r="B171" s="28"/>
      <c r="D171" s="141" t="s">
        <v>157</v>
      </c>
      <c r="F171" s="142" t="s">
        <v>1484</v>
      </c>
      <c r="I171" s="143"/>
      <c r="L171" s="28"/>
      <c r="M171" s="149"/>
      <c r="N171" s="150"/>
      <c r="O171" s="150"/>
      <c r="P171" s="150"/>
      <c r="Q171" s="150"/>
      <c r="R171" s="150"/>
      <c r="S171" s="150"/>
      <c r="T171" s="151"/>
      <c r="AT171" s="13" t="s">
        <v>157</v>
      </c>
      <c r="AU171" s="13" t="s">
        <v>89</v>
      </c>
    </row>
    <row r="172" spans="2:12" s="1" customFormat="1" ht="6.95" customHeight="1"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28"/>
    </row>
  </sheetData>
  <sheetProtection formatColumns="0" formatRows="0" autoFilter="0"/>
  <autoFilter ref="C122:K17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04"/>
  <sheetViews>
    <sheetView showGridLines="0" workbookViewId="0" topLeftCell="A17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1485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ROUND(J126,2)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ROUND((SUM(BE126:BE303)),2)</f>
        <v>0</v>
      </c>
      <c r="I33" s="88">
        <v>0.21</v>
      </c>
      <c r="J33" s="87">
        <f>ROUND(((SUM(BE126:BE303))*I33),2)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ROUND((SUM(BF126:BF303)),2)</f>
        <v>0</v>
      </c>
      <c r="I34" s="88">
        <v>0.15</v>
      </c>
      <c r="J34" s="87">
        <f>ROUND(((SUM(BF126:BF303))*I34),2)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ROUND((SUM(BG126:BG303)),2)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ROUND((SUM(BH126:BH303)),2)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ROUND((SUM(BI126:BI303)),2)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05a - Silnoproudé instalace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J126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1486</v>
      </c>
      <c r="E97" s="102"/>
      <c r="F97" s="102"/>
      <c r="G97" s="102"/>
      <c r="H97" s="102"/>
      <c r="I97" s="102"/>
      <c r="J97" s="103">
        <f>J127</f>
        <v>0</v>
      </c>
      <c r="L97" s="100"/>
    </row>
    <row r="98" spans="2:12" s="9" customFormat="1" ht="19.9" customHeight="1">
      <c r="B98" s="104"/>
      <c r="D98" s="105" t="s">
        <v>1487</v>
      </c>
      <c r="E98" s="106"/>
      <c r="F98" s="106"/>
      <c r="G98" s="106"/>
      <c r="H98" s="106"/>
      <c r="I98" s="106"/>
      <c r="J98" s="107">
        <f>J128</f>
        <v>0</v>
      </c>
      <c r="L98" s="104"/>
    </row>
    <row r="99" spans="2:12" s="9" customFormat="1" ht="19.9" customHeight="1">
      <c r="B99" s="104"/>
      <c r="D99" s="105" t="s">
        <v>1488</v>
      </c>
      <c r="E99" s="106"/>
      <c r="F99" s="106"/>
      <c r="G99" s="106"/>
      <c r="H99" s="106"/>
      <c r="I99" s="106"/>
      <c r="J99" s="107">
        <f>J147</f>
        <v>0</v>
      </c>
      <c r="L99" s="104"/>
    </row>
    <row r="100" spans="2:12" s="9" customFormat="1" ht="19.9" customHeight="1">
      <c r="B100" s="104"/>
      <c r="D100" s="105" t="s">
        <v>1489</v>
      </c>
      <c r="E100" s="106"/>
      <c r="F100" s="106"/>
      <c r="G100" s="106"/>
      <c r="H100" s="106"/>
      <c r="I100" s="106"/>
      <c r="J100" s="107">
        <f>J184</f>
        <v>0</v>
      </c>
      <c r="L100" s="104"/>
    </row>
    <row r="101" spans="2:12" s="9" customFormat="1" ht="19.9" customHeight="1">
      <c r="B101" s="104"/>
      <c r="D101" s="105" t="s">
        <v>1490</v>
      </c>
      <c r="E101" s="106"/>
      <c r="F101" s="106"/>
      <c r="G101" s="106"/>
      <c r="H101" s="106"/>
      <c r="I101" s="106"/>
      <c r="J101" s="107">
        <f>J215</f>
        <v>0</v>
      </c>
      <c r="L101" s="104"/>
    </row>
    <row r="102" spans="2:12" s="9" customFormat="1" ht="19.9" customHeight="1">
      <c r="B102" s="104"/>
      <c r="D102" s="105" t="s">
        <v>1491</v>
      </c>
      <c r="E102" s="106"/>
      <c r="F102" s="106"/>
      <c r="G102" s="106"/>
      <c r="H102" s="106"/>
      <c r="I102" s="106"/>
      <c r="J102" s="107">
        <f>J236</f>
        <v>0</v>
      </c>
      <c r="L102" s="104"/>
    </row>
    <row r="103" spans="2:12" s="9" customFormat="1" ht="19.9" customHeight="1">
      <c r="B103" s="104"/>
      <c r="D103" s="105" t="s">
        <v>1492</v>
      </c>
      <c r="E103" s="106"/>
      <c r="F103" s="106"/>
      <c r="G103" s="106"/>
      <c r="H103" s="106"/>
      <c r="I103" s="106"/>
      <c r="J103" s="107">
        <f>J245</f>
        <v>0</v>
      </c>
      <c r="L103" s="104"/>
    </row>
    <row r="104" spans="2:12" s="9" customFormat="1" ht="19.9" customHeight="1">
      <c r="B104" s="104"/>
      <c r="D104" s="105" t="s">
        <v>1493</v>
      </c>
      <c r="E104" s="106"/>
      <c r="F104" s="106"/>
      <c r="G104" s="106"/>
      <c r="H104" s="106"/>
      <c r="I104" s="106"/>
      <c r="J104" s="107">
        <f>J280</f>
        <v>0</v>
      </c>
      <c r="L104" s="104"/>
    </row>
    <row r="105" spans="2:12" s="8" customFormat="1" ht="24.95" customHeight="1">
      <c r="B105" s="100"/>
      <c r="D105" s="101" t="s">
        <v>126</v>
      </c>
      <c r="E105" s="102"/>
      <c r="F105" s="102"/>
      <c r="G105" s="102"/>
      <c r="H105" s="102"/>
      <c r="I105" s="102"/>
      <c r="J105" s="103">
        <f>J298</f>
        <v>0</v>
      </c>
      <c r="L105" s="100"/>
    </row>
    <row r="106" spans="2:12" s="9" customFormat="1" ht="19.9" customHeight="1">
      <c r="B106" s="104"/>
      <c r="D106" s="105" t="s">
        <v>1494</v>
      </c>
      <c r="E106" s="106"/>
      <c r="F106" s="106"/>
      <c r="G106" s="106"/>
      <c r="H106" s="106"/>
      <c r="I106" s="106"/>
      <c r="J106" s="107">
        <f>J299</f>
        <v>0</v>
      </c>
      <c r="L106" s="104"/>
    </row>
    <row r="107" spans="2:12" s="1" customFormat="1" ht="21.75" customHeight="1">
      <c r="B107" s="28"/>
      <c r="L107" s="28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12" s="1" customFormat="1" ht="24.95" customHeight="1">
      <c r="B113" s="28"/>
      <c r="C113" s="17" t="s">
        <v>134</v>
      </c>
      <c r="L113" s="28"/>
    </row>
    <row r="114" spans="2:12" s="1" customFormat="1" ht="6.95" customHeight="1">
      <c r="B114" s="28"/>
      <c r="L114" s="28"/>
    </row>
    <row r="115" spans="2:12" s="1" customFormat="1" ht="12" customHeight="1">
      <c r="B115" s="28"/>
      <c r="C115" s="23" t="s">
        <v>16</v>
      </c>
      <c r="L115" s="28"/>
    </row>
    <row r="116" spans="2:12" s="1" customFormat="1" ht="16.5" customHeight="1">
      <c r="B116" s="28"/>
      <c r="E116" s="208" t="str">
        <f>E7</f>
        <v>CNC centrum a Svářečská škola v SOU Nové Strašecí</v>
      </c>
      <c r="F116" s="209"/>
      <c r="G116" s="209"/>
      <c r="H116" s="209"/>
      <c r="L116" s="28"/>
    </row>
    <row r="117" spans="2:12" s="1" customFormat="1" ht="12" customHeight="1">
      <c r="B117" s="28"/>
      <c r="C117" s="23" t="s">
        <v>115</v>
      </c>
      <c r="L117" s="28"/>
    </row>
    <row r="118" spans="2:12" s="1" customFormat="1" ht="16.5" customHeight="1">
      <c r="B118" s="28"/>
      <c r="E118" s="170" t="str">
        <f>E9</f>
        <v>05a - Silnoproudé instalace</v>
      </c>
      <c r="F118" s="210"/>
      <c r="G118" s="210"/>
      <c r="H118" s="210"/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3" t="s">
        <v>20</v>
      </c>
      <c r="F120" s="21" t="str">
        <f>F12</f>
        <v>Sportovní 1135</v>
      </c>
      <c r="I120" s="23" t="s">
        <v>22</v>
      </c>
      <c r="J120" s="48" t="str">
        <f>IF(J12="","",J12)</f>
        <v>2. 3. 2022</v>
      </c>
      <c r="L120" s="28"/>
    </row>
    <row r="121" spans="2:12" s="1" customFormat="1" ht="6.95" customHeight="1">
      <c r="B121" s="28"/>
      <c r="L121" s="28"/>
    </row>
    <row r="122" spans="2:12" s="1" customFormat="1" ht="54.4" customHeight="1">
      <c r="B122" s="28"/>
      <c r="C122" s="23" t="s">
        <v>24</v>
      </c>
      <c r="F122" s="21" t="str">
        <f>E15</f>
        <v>SOU,  Sportovní 1135, 27180 Nové Strašecí</v>
      </c>
      <c r="I122" s="23" t="s">
        <v>30</v>
      </c>
      <c r="J122" s="26" t="str">
        <f>E21</f>
        <v>Studio PHX s.r.o.Ondříčkova 384/33, Praha 3 Žižkov</v>
      </c>
      <c r="L122" s="28"/>
    </row>
    <row r="123" spans="2:12" s="1" customFormat="1" ht="15.2" customHeight="1">
      <c r="B123" s="28"/>
      <c r="C123" s="23" t="s">
        <v>28</v>
      </c>
      <c r="F123" s="21" t="str">
        <f>IF(E18="","",E18)</f>
        <v>Vyplň údaj</v>
      </c>
      <c r="I123" s="23" t="s">
        <v>34</v>
      </c>
      <c r="J123" s="26" t="str">
        <f>E24</f>
        <v>Ing. Jan Brožek</v>
      </c>
      <c r="L123" s="28"/>
    </row>
    <row r="124" spans="2:12" s="1" customFormat="1" ht="10.35" customHeight="1">
      <c r="B124" s="28"/>
      <c r="L124" s="28"/>
    </row>
    <row r="125" spans="2:20" s="10" customFormat="1" ht="29.25" customHeight="1">
      <c r="B125" s="108"/>
      <c r="C125" s="109" t="s">
        <v>135</v>
      </c>
      <c r="D125" s="110" t="s">
        <v>64</v>
      </c>
      <c r="E125" s="110" t="s">
        <v>60</v>
      </c>
      <c r="F125" s="110" t="s">
        <v>61</v>
      </c>
      <c r="G125" s="110" t="s">
        <v>136</v>
      </c>
      <c r="H125" s="110" t="s">
        <v>137</v>
      </c>
      <c r="I125" s="110" t="s">
        <v>138</v>
      </c>
      <c r="J125" s="110" t="s">
        <v>119</v>
      </c>
      <c r="K125" s="111" t="s">
        <v>139</v>
      </c>
      <c r="L125" s="108"/>
      <c r="M125" s="55" t="s">
        <v>1</v>
      </c>
      <c r="N125" s="56" t="s">
        <v>43</v>
      </c>
      <c r="O125" s="56" t="s">
        <v>140</v>
      </c>
      <c r="P125" s="56" t="s">
        <v>141</v>
      </c>
      <c r="Q125" s="56" t="s">
        <v>142</v>
      </c>
      <c r="R125" s="56" t="s">
        <v>143</v>
      </c>
      <c r="S125" s="56" t="s">
        <v>144</v>
      </c>
      <c r="T125" s="57" t="s">
        <v>145</v>
      </c>
    </row>
    <row r="126" spans="2:63" s="1" customFormat="1" ht="22.9" customHeight="1">
      <c r="B126" s="28"/>
      <c r="C126" s="60" t="s">
        <v>146</v>
      </c>
      <c r="J126" s="112">
        <f>BK126</f>
        <v>0</v>
      </c>
      <c r="L126" s="28"/>
      <c r="M126" s="58"/>
      <c r="N126" s="49"/>
      <c r="O126" s="49"/>
      <c r="P126" s="113">
        <f>P127+P298</f>
        <v>0</v>
      </c>
      <c r="Q126" s="49"/>
      <c r="R126" s="113">
        <f>R127+R298</f>
        <v>0.0094</v>
      </c>
      <c r="S126" s="49"/>
      <c r="T126" s="114">
        <f>T127+T298</f>
        <v>0</v>
      </c>
      <c r="AT126" s="13" t="s">
        <v>78</v>
      </c>
      <c r="AU126" s="13" t="s">
        <v>121</v>
      </c>
      <c r="BK126" s="115">
        <f>BK127+BK298</f>
        <v>0</v>
      </c>
    </row>
    <row r="127" spans="2:63" s="11" customFormat="1" ht="25.9" customHeight="1">
      <c r="B127" s="116"/>
      <c r="D127" s="117" t="s">
        <v>78</v>
      </c>
      <c r="E127" s="118" t="s">
        <v>1495</v>
      </c>
      <c r="F127" s="118" t="s">
        <v>1496</v>
      </c>
      <c r="I127" s="119"/>
      <c r="J127" s="120">
        <f>BK127</f>
        <v>0</v>
      </c>
      <c r="L127" s="116"/>
      <c r="M127" s="121"/>
      <c r="P127" s="122">
        <f>P128+P147+P184+P215+P236+P245+P280</f>
        <v>0</v>
      </c>
      <c r="R127" s="122">
        <f>R128+R147+R184+R215+R236+R245+R280</f>
        <v>0</v>
      </c>
      <c r="T127" s="123">
        <f>T128+T147+T184+T215+T236+T245+T280</f>
        <v>0</v>
      </c>
      <c r="AR127" s="117" t="s">
        <v>87</v>
      </c>
      <c r="AT127" s="124" t="s">
        <v>78</v>
      </c>
      <c r="AU127" s="124" t="s">
        <v>79</v>
      </c>
      <c r="AY127" s="117" t="s">
        <v>149</v>
      </c>
      <c r="BK127" s="125">
        <f>BK128+BK147+BK184+BK215+BK236+BK245+BK280</f>
        <v>0</v>
      </c>
    </row>
    <row r="128" spans="2:63" s="11" customFormat="1" ht="22.9" customHeight="1">
      <c r="B128" s="116"/>
      <c r="D128" s="117" t="s">
        <v>78</v>
      </c>
      <c r="E128" s="126" t="s">
        <v>1497</v>
      </c>
      <c r="F128" s="126" t="s">
        <v>1498</v>
      </c>
      <c r="I128" s="119"/>
      <c r="J128" s="127">
        <f>BK128</f>
        <v>0</v>
      </c>
      <c r="L128" s="116"/>
      <c r="M128" s="121"/>
      <c r="P128" s="122">
        <f>SUM(P129:P146)</f>
        <v>0</v>
      </c>
      <c r="R128" s="122">
        <f>SUM(R129:R146)</f>
        <v>0</v>
      </c>
      <c r="T128" s="123">
        <f>SUM(T129:T146)</f>
        <v>0</v>
      </c>
      <c r="AR128" s="117" t="s">
        <v>87</v>
      </c>
      <c r="AT128" s="124" t="s">
        <v>78</v>
      </c>
      <c r="AU128" s="124" t="s">
        <v>87</v>
      </c>
      <c r="AY128" s="117" t="s">
        <v>149</v>
      </c>
      <c r="BK128" s="125">
        <f>SUM(BK129:BK146)</f>
        <v>0</v>
      </c>
    </row>
    <row r="129" spans="2:65" s="1" customFormat="1" ht="16.5" customHeight="1">
      <c r="B129" s="28"/>
      <c r="C129" s="128" t="s">
        <v>87</v>
      </c>
      <c r="D129" s="128" t="s">
        <v>151</v>
      </c>
      <c r="E129" s="129" t="s">
        <v>1499</v>
      </c>
      <c r="F129" s="130" t="s">
        <v>1500</v>
      </c>
      <c r="G129" s="131" t="s">
        <v>1501</v>
      </c>
      <c r="H129" s="132">
        <v>7</v>
      </c>
      <c r="I129" s="133"/>
      <c r="J129" s="134">
        <f>ROUND(I129*H129,2)</f>
        <v>0</v>
      </c>
      <c r="K129" s="130" t="s">
        <v>1</v>
      </c>
      <c r="L129" s="28"/>
      <c r="M129" s="135" t="s">
        <v>1</v>
      </c>
      <c r="N129" s="136" t="s">
        <v>44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236</v>
      </c>
      <c r="AT129" s="139" t="s">
        <v>151</v>
      </c>
      <c r="AU129" s="139" t="s">
        <v>89</v>
      </c>
      <c r="AY129" s="13" t="s">
        <v>149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3" t="s">
        <v>87</v>
      </c>
      <c r="BK129" s="140">
        <f>ROUND(I129*H129,2)</f>
        <v>0</v>
      </c>
      <c r="BL129" s="13" t="s">
        <v>236</v>
      </c>
      <c r="BM129" s="139" t="s">
        <v>89</v>
      </c>
    </row>
    <row r="130" spans="2:47" s="1" customFormat="1" ht="11.25">
      <c r="B130" s="28"/>
      <c r="D130" s="141" t="s">
        <v>157</v>
      </c>
      <c r="F130" s="142" t="s">
        <v>1500</v>
      </c>
      <c r="I130" s="143"/>
      <c r="L130" s="28"/>
      <c r="M130" s="144"/>
      <c r="T130" s="52"/>
      <c r="AT130" s="13" t="s">
        <v>157</v>
      </c>
      <c r="AU130" s="13" t="s">
        <v>89</v>
      </c>
    </row>
    <row r="131" spans="2:65" s="1" customFormat="1" ht="21.75" customHeight="1">
      <c r="B131" s="28"/>
      <c r="C131" s="128" t="s">
        <v>89</v>
      </c>
      <c r="D131" s="128" t="s">
        <v>151</v>
      </c>
      <c r="E131" s="129" t="s">
        <v>1502</v>
      </c>
      <c r="F131" s="130" t="s">
        <v>1503</v>
      </c>
      <c r="G131" s="131" t="s">
        <v>1501</v>
      </c>
      <c r="H131" s="132">
        <v>1</v>
      </c>
      <c r="I131" s="133"/>
      <c r="J131" s="134">
        <f>ROUND(I131*H131,2)</f>
        <v>0</v>
      </c>
      <c r="K131" s="130" t="s">
        <v>1</v>
      </c>
      <c r="L131" s="28"/>
      <c r="M131" s="135" t="s">
        <v>1</v>
      </c>
      <c r="N131" s="136" t="s">
        <v>44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236</v>
      </c>
      <c r="AT131" s="139" t="s">
        <v>151</v>
      </c>
      <c r="AU131" s="139" t="s">
        <v>89</v>
      </c>
      <c r="AY131" s="13" t="s">
        <v>149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3" t="s">
        <v>87</v>
      </c>
      <c r="BK131" s="140">
        <f>ROUND(I131*H131,2)</f>
        <v>0</v>
      </c>
      <c r="BL131" s="13" t="s">
        <v>236</v>
      </c>
      <c r="BM131" s="139" t="s">
        <v>155</v>
      </c>
    </row>
    <row r="132" spans="2:47" s="1" customFormat="1" ht="11.25">
      <c r="B132" s="28"/>
      <c r="D132" s="141" t="s">
        <v>157</v>
      </c>
      <c r="F132" s="142" t="s">
        <v>1503</v>
      </c>
      <c r="I132" s="143"/>
      <c r="L132" s="28"/>
      <c r="M132" s="144"/>
      <c r="T132" s="52"/>
      <c r="AT132" s="13" t="s">
        <v>157</v>
      </c>
      <c r="AU132" s="13" t="s">
        <v>89</v>
      </c>
    </row>
    <row r="133" spans="2:65" s="1" customFormat="1" ht="24.2" customHeight="1">
      <c r="B133" s="28"/>
      <c r="C133" s="128" t="s">
        <v>343</v>
      </c>
      <c r="D133" s="128" t="s">
        <v>151</v>
      </c>
      <c r="E133" s="129" t="s">
        <v>1504</v>
      </c>
      <c r="F133" s="130" t="s">
        <v>1505</v>
      </c>
      <c r="G133" s="131" t="s">
        <v>1501</v>
      </c>
      <c r="H133" s="132">
        <v>15</v>
      </c>
      <c r="I133" s="133"/>
      <c r="J133" s="134">
        <f>ROUND(I133*H133,2)</f>
        <v>0</v>
      </c>
      <c r="K133" s="130" t="s">
        <v>1</v>
      </c>
      <c r="L133" s="28"/>
      <c r="M133" s="135" t="s">
        <v>1</v>
      </c>
      <c r="N133" s="136" t="s">
        <v>44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236</v>
      </c>
      <c r="AT133" s="139" t="s">
        <v>151</v>
      </c>
      <c r="AU133" s="139" t="s">
        <v>89</v>
      </c>
      <c r="AY133" s="13" t="s">
        <v>149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3" t="s">
        <v>87</v>
      </c>
      <c r="BK133" s="140">
        <f>ROUND(I133*H133,2)</f>
        <v>0</v>
      </c>
      <c r="BL133" s="13" t="s">
        <v>236</v>
      </c>
      <c r="BM133" s="139" t="s">
        <v>183</v>
      </c>
    </row>
    <row r="134" spans="2:47" s="1" customFormat="1" ht="11.25">
      <c r="B134" s="28"/>
      <c r="D134" s="141" t="s">
        <v>157</v>
      </c>
      <c r="F134" s="142" t="s">
        <v>1505</v>
      </c>
      <c r="I134" s="143"/>
      <c r="L134" s="28"/>
      <c r="M134" s="144"/>
      <c r="T134" s="52"/>
      <c r="AT134" s="13" t="s">
        <v>157</v>
      </c>
      <c r="AU134" s="13" t="s">
        <v>89</v>
      </c>
    </row>
    <row r="135" spans="2:65" s="1" customFormat="1" ht="24.2" customHeight="1">
      <c r="B135" s="28"/>
      <c r="C135" s="128" t="s">
        <v>155</v>
      </c>
      <c r="D135" s="128" t="s">
        <v>151</v>
      </c>
      <c r="E135" s="129" t="s">
        <v>1506</v>
      </c>
      <c r="F135" s="130" t="s">
        <v>1507</v>
      </c>
      <c r="G135" s="131" t="s">
        <v>1501</v>
      </c>
      <c r="H135" s="132">
        <v>33</v>
      </c>
      <c r="I135" s="133"/>
      <c r="J135" s="134">
        <f>ROUND(I135*H135,2)</f>
        <v>0</v>
      </c>
      <c r="K135" s="130" t="s">
        <v>1</v>
      </c>
      <c r="L135" s="28"/>
      <c r="M135" s="135" t="s">
        <v>1</v>
      </c>
      <c r="N135" s="136" t="s">
        <v>44</v>
      </c>
      <c r="P135" s="137">
        <f>O135*H135</f>
        <v>0</v>
      </c>
      <c r="Q135" s="137">
        <v>0</v>
      </c>
      <c r="R135" s="137">
        <f>Q135*H135</f>
        <v>0</v>
      </c>
      <c r="S135" s="137">
        <v>0</v>
      </c>
      <c r="T135" s="138">
        <f>S135*H135</f>
        <v>0</v>
      </c>
      <c r="AR135" s="139" t="s">
        <v>236</v>
      </c>
      <c r="AT135" s="139" t="s">
        <v>151</v>
      </c>
      <c r="AU135" s="139" t="s">
        <v>89</v>
      </c>
      <c r="AY135" s="13" t="s">
        <v>149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3" t="s">
        <v>87</v>
      </c>
      <c r="BK135" s="140">
        <f>ROUND(I135*H135,2)</f>
        <v>0</v>
      </c>
      <c r="BL135" s="13" t="s">
        <v>236</v>
      </c>
      <c r="BM135" s="139" t="s">
        <v>193</v>
      </c>
    </row>
    <row r="136" spans="2:47" s="1" customFormat="1" ht="11.25">
      <c r="B136" s="28"/>
      <c r="D136" s="141" t="s">
        <v>157</v>
      </c>
      <c r="F136" s="142" t="s">
        <v>1507</v>
      </c>
      <c r="I136" s="143"/>
      <c r="L136" s="28"/>
      <c r="M136" s="144"/>
      <c r="T136" s="52"/>
      <c r="AT136" s="13" t="s">
        <v>157</v>
      </c>
      <c r="AU136" s="13" t="s">
        <v>89</v>
      </c>
    </row>
    <row r="137" spans="2:65" s="1" customFormat="1" ht="24.2" customHeight="1">
      <c r="B137" s="28"/>
      <c r="C137" s="128" t="s">
        <v>178</v>
      </c>
      <c r="D137" s="128" t="s">
        <v>151</v>
      </c>
      <c r="E137" s="129" t="s">
        <v>1508</v>
      </c>
      <c r="F137" s="130" t="s">
        <v>1509</v>
      </c>
      <c r="G137" s="131" t="s">
        <v>1501</v>
      </c>
      <c r="H137" s="132">
        <v>34</v>
      </c>
      <c r="I137" s="133"/>
      <c r="J137" s="134">
        <f>ROUND(I137*H137,2)</f>
        <v>0</v>
      </c>
      <c r="K137" s="130" t="s">
        <v>1</v>
      </c>
      <c r="L137" s="28"/>
      <c r="M137" s="135" t="s">
        <v>1</v>
      </c>
      <c r="N137" s="136" t="s">
        <v>44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236</v>
      </c>
      <c r="AT137" s="139" t="s">
        <v>151</v>
      </c>
      <c r="AU137" s="139" t="s">
        <v>89</v>
      </c>
      <c r="AY137" s="13" t="s">
        <v>149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3" t="s">
        <v>87</v>
      </c>
      <c r="BK137" s="140">
        <f>ROUND(I137*H137,2)</f>
        <v>0</v>
      </c>
      <c r="BL137" s="13" t="s">
        <v>236</v>
      </c>
      <c r="BM137" s="139" t="s">
        <v>204</v>
      </c>
    </row>
    <row r="138" spans="2:47" s="1" customFormat="1" ht="11.25">
      <c r="B138" s="28"/>
      <c r="D138" s="141" t="s">
        <v>157</v>
      </c>
      <c r="F138" s="142" t="s">
        <v>1509</v>
      </c>
      <c r="I138" s="143"/>
      <c r="L138" s="28"/>
      <c r="M138" s="144"/>
      <c r="T138" s="52"/>
      <c r="AT138" s="13" t="s">
        <v>157</v>
      </c>
      <c r="AU138" s="13" t="s">
        <v>89</v>
      </c>
    </row>
    <row r="139" spans="2:65" s="1" customFormat="1" ht="24.2" customHeight="1">
      <c r="B139" s="28"/>
      <c r="C139" s="128" t="s">
        <v>183</v>
      </c>
      <c r="D139" s="128" t="s">
        <v>151</v>
      </c>
      <c r="E139" s="129" t="s">
        <v>1510</v>
      </c>
      <c r="F139" s="130" t="s">
        <v>1511</v>
      </c>
      <c r="G139" s="131" t="s">
        <v>1501</v>
      </c>
      <c r="H139" s="132">
        <v>28</v>
      </c>
      <c r="I139" s="133"/>
      <c r="J139" s="134">
        <f>ROUND(I139*H139,2)</f>
        <v>0</v>
      </c>
      <c r="K139" s="130" t="s">
        <v>1</v>
      </c>
      <c r="L139" s="28"/>
      <c r="M139" s="135" t="s">
        <v>1</v>
      </c>
      <c r="N139" s="136" t="s">
        <v>44</v>
      </c>
      <c r="P139" s="137">
        <f>O139*H139</f>
        <v>0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236</v>
      </c>
      <c r="AT139" s="139" t="s">
        <v>151</v>
      </c>
      <c r="AU139" s="139" t="s">
        <v>89</v>
      </c>
      <c r="AY139" s="13" t="s">
        <v>149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3" t="s">
        <v>87</v>
      </c>
      <c r="BK139" s="140">
        <f>ROUND(I139*H139,2)</f>
        <v>0</v>
      </c>
      <c r="BL139" s="13" t="s">
        <v>236</v>
      </c>
      <c r="BM139" s="139" t="s">
        <v>214</v>
      </c>
    </row>
    <row r="140" spans="2:47" s="1" customFormat="1" ht="11.25">
      <c r="B140" s="28"/>
      <c r="D140" s="141" t="s">
        <v>157</v>
      </c>
      <c r="F140" s="142" t="s">
        <v>1511</v>
      </c>
      <c r="I140" s="143"/>
      <c r="L140" s="28"/>
      <c r="M140" s="144"/>
      <c r="T140" s="52"/>
      <c r="AT140" s="13" t="s">
        <v>157</v>
      </c>
      <c r="AU140" s="13" t="s">
        <v>89</v>
      </c>
    </row>
    <row r="141" spans="2:65" s="1" customFormat="1" ht="21.75" customHeight="1">
      <c r="B141" s="28"/>
      <c r="C141" s="128" t="s">
        <v>188</v>
      </c>
      <c r="D141" s="128" t="s">
        <v>151</v>
      </c>
      <c r="E141" s="129" t="s">
        <v>78</v>
      </c>
      <c r="F141" s="130" t="s">
        <v>1512</v>
      </c>
      <c r="G141" s="131" t="s">
        <v>1501</v>
      </c>
      <c r="H141" s="132">
        <v>4</v>
      </c>
      <c r="I141" s="133"/>
      <c r="J141" s="134">
        <f>ROUND(I141*H141,2)</f>
        <v>0</v>
      </c>
      <c r="K141" s="130" t="s">
        <v>1</v>
      </c>
      <c r="L141" s="28"/>
      <c r="M141" s="135" t="s">
        <v>1</v>
      </c>
      <c r="N141" s="136" t="s">
        <v>44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236</v>
      </c>
      <c r="AT141" s="139" t="s">
        <v>151</v>
      </c>
      <c r="AU141" s="139" t="s">
        <v>89</v>
      </c>
      <c r="AY141" s="13" t="s">
        <v>149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3" t="s">
        <v>87</v>
      </c>
      <c r="BK141" s="140">
        <f>ROUND(I141*H141,2)</f>
        <v>0</v>
      </c>
      <c r="BL141" s="13" t="s">
        <v>236</v>
      </c>
      <c r="BM141" s="139" t="s">
        <v>227</v>
      </c>
    </row>
    <row r="142" spans="2:47" s="1" customFormat="1" ht="11.25">
      <c r="B142" s="28"/>
      <c r="D142" s="141" t="s">
        <v>157</v>
      </c>
      <c r="F142" s="142" t="s">
        <v>1512</v>
      </c>
      <c r="I142" s="143"/>
      <c r="L142" s="28"/>
      <c r="M142" s="144"/>
      <c r="T142" s="52"/>
      <c r="AT142" s="13" t="s">
        <v>157</v>
      </c>
      <c r="AU142" s="13" t="s">
        <v>89</v>
      </c>
    </row>
    <row r="143" spans="2:65" s="1" customFormat="1" ht="37.9" customHeight="1">
      <c r="B143" s="28"/>
      <c r="C143" s="128" t="s">
        <v>193</v>
      </c>
      <c r="D143" s="128" t="s">
        <v>151</v>
      </c>
      <c r="E143" s="129" t="s">
        <v>1513</v>
      </c>
      <c r="F143" s="130" t="s">
        <v>1514</v>
      </c>
      <c r="G143" s="131" t="s">
        <v>630</v>
      </c>
      <c r="H143" s="132">
        <v>1</v>
      </c>
      <c r="I143" s="133"/>
      <c r="J143" s="134">
        <f>ROUND(I143*H143,2)</f>
        <v>0</v>
      </c>
      <c r="K143" s="130" t="s">
        <v>1</v>
      </c>
      <c r="L143" s="28"/>
      <c r="M143" s="135" t="s">
        <v>1</v>
      </c>
      <c r="N143" s="136" t="s">
        <v>44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236</v>
      </c>
      <c r="AT143" s="139" t="s">
        <v>151</v>
      </c>
      <c r="AU143" s="139" t="s">
        <v>89</v>
      </c>
      <c r="AY143" s="13" t="s">
        <v>149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3" t="s">
        <v>87</v>
      </c>
      <c r="BK143" s="140">
        <f>ROUND(I143*H143,2)</f>
        <v>0</v>
      </c>
      <c r="BL143" s="13" t="s">
        <v>236</v>
      </c>
      <c r="BM143" s="139" t="s">
        <v>236</v>
      </c>
    </row>
    <row r="144" spans="2:47" s="1" customFormat="1" ht="19.5">
      <c r="B144" s="28"/>
      <c r="D144" s="141" t="s">
        <v>157</v>
      </c>
      <c r="F144" s="142" t="s">
        <v>1514</v>
      </c>
      <c r="I144" s="143"/>
      <c r="L144" s="28"/>
      <c r="M144" s="144"/>
      <c r="T144" s="52"/>
      <c r="AT144" s="13" t="s">
        <v>157</v>
      </c>
      <c r="AU144" s="13" t="s">
        <v>89</v>
      </c>
    </row>
    <row r="145" spans="2:65" s="1" customFormat="1" ht="16.5" customHeight="1">
      <c r="B145" s="28"/>
      <c r="C145" s="128" t="s">
        <v>159</v>
      </c>
      <c r="D145" s="128" t="s">
        <v>151</v>
      </c>
      <c r="E145" s="129" t="s">
        <v>1515</v>
      </c>
      <c r="F145" s="130" t="s">
        <v>1516</v>
      </c>
      <c r="G145" s="131" t="s">
        <v>630</v>
      </c>
      <c r="H145" s="132">
        <v>1</v>
      </c>
      <c r="I145" s="133"/>
      <c r="J145" s="134">
        <f>ROUND(I145*H145,2)</f>
        <v>0</v>
      </c>
      <c r="K145" s="130" t="s">
        <v>1</v>
      </c>
      <c r="L145" s="28"/>
      <c r="M145" s="135" t="s">
        <v>1</v>
      </c>
      <c r="N145" s="136" t="s">
        <v>44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236</v>
      </c>
      <c r="AT145" s="139" t="s">
        <v>151</v>
      </c>
      <c r="AU145" s="139" t="s">
        <v>89</v>
      </c>
      <c r="AY145" s="13" t="s">
        <v>149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3" t="s">
        <v>87</v>
      </c>
      <c r="BK145" s="140">
        <f>ROUND(I145*H145,2)</f>
        <v>0</v>
      </c>
      <c r="BL145" s="13" t="s">
        <v>236</v>
      </c>
      <c r="BM145" s="139" t="s">
        <v>253</v>
      </c>
    </row>
    <row r="146" spans="2:47" s="1" customFormat="1" ht="11.25">
      <c r="B146" s="28"/>
      <c r="D146" s="141" t="s">
        <v>157</v>
      </c>
      <c r="F146" s="142" t="s">
        <v>1516</v>
      </c>
      <c r="I146" s="143"/>
      <c r="L146" s="28"/>
      <c r="M146" s="144"/>
      <c r="T146" s="52"/>
      <c r="AT146" s="13" t="s">
        <v>157</v>
      </c>
      <c r="AU146" s="13" t="s">
        <v>89</v>
      </c>
    </row>
    <row r="147" spans="2:63" s="11" customFormat="1" ht="22.9" customHeight="1">
      <c r="B147" s="116"/>
      <c r="D147" s="117" t="s">
        <v>78</v>
      </c>
      <c r="E147" s="126" t="s">
        <v>1517</v>
      </c>
      <c r="F147" s="126" t="s">
        <v>1518</v>
      </c>
      <c r="I147" s="119"/>
      <c r="J147" s="127">
        <f>BK147</f>
        <v>0</v>
      </c>
      <c r="L147" s="116"/>
      <c r="M147" s="121"/>
      <c r="P147" s="122">
        <f>SUM(P148:P183)</f>
        <v>0</v>
      </c>
      <c r="R147" s="122">
        <f>SUM(R148:R183)</f>
        <v>0</v>
      </c>
      <c r="T147" s="123">
        <f>SUM(T148:T183)</f>
        <v>0</v>
      </c>
      <c r="AR147" s="117" t="s">
        <v>87</v>
      </c>
      <c r="AT147" s="124" t="s">
        <v>78</v>
      </c>
      <c r="AU147" s="124" t="s">
        <v>87</v>
      </c>
      <c r="AY147" s="117" t="s">
        <v>149</v>
      </c>
      <c r="BK147" s="125">
        <f>SUM(BK148:BK183)</f>
        <v>0</v>
      </c>
    </row>
    <row r="148" spans="2:65" s="1" customFormat="1" ht="24.2" customHeight="1">
      <c r="B148" s="28"/>
      <c r="C148" s="128" t="s">
        <v>204</v>
      </c>
      <c r="D148" s="128" t="s">
        <v>151</v>
      </c>
      <c r="E148" s="129" t="s">
        <v>1519</v>
      </c>
      <c r="F148" s="130" t="s">
        <v>1520</v>
      </c>
      <c r="G148" s="131" t="s">
        <v>1501</v>
      </c>
      <c r="H148" s="132">
        <v>1</v>
      </c>
      <c r="I148" s="133"/>
      <c r="J148" s="134">
        <f>ROUND(I148*H148,2)</f>
        <v>0</v>
      </c>
      <c r="K148" s="130" t="s">
        <v>1</v>
      </c>
      <c r="L148" s="28"/>
      <c r="M148" s="135" t="s">
        <v>1</v>
      </c>
      <c r="N148" s="136" t="s">
        <v>44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236</v>
      </c>
      <c r="AT148" s="139" t="s">
        <v>151</v>
      </c>
      <c r="AU148" s="139" t="s">
        <v>89</v>
      </c>
      <c r="AY148" s="13" t="s">
        <v>149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3" t="s">
        <v>87</v>
      </c>
      <c r="BK148" s="140">
        <f>ROUND(I148*H148,2)</f>
        <v>0</v>
      </c>
      <c r="BL148" s="13" t="s">
        <v>236</v>
      </c>
      <c r="BM148" s="139" t="s">
        <v>268</v>
      </c>
    </row>
    <row r="149" spans="2:47" s="1" customFormat="1" ht="19.5">
      <c r="B149" s="28"/>
      <c r="D149" s="141" t="s">
        <v>157</v>
      </c>
      <c r="F149" s="142" t="s">
        <v>1520</v>
      </c>
      <c r="I149" s="143"/>
      <c r="L149" s="28"/>
      <c r="M149" s="144"/>
      <c r="T149" s="52"/>
      <c r="AT149" s="13" t="s">
        <v>157</v>
      </c>
      <c r="AU149" s="13" t="s">
        <v>89</v>
      </c>
    </row>
    <row r="150" spans="2:65" s="1" customFormat="1" ht="24.2" customHeight="1">
      <c r="B150" s="28"/>
      <c r="C150" s="128" t="s">
        <v>209</v>
      </c>
      <c r="D150" s="128" t="s">
        <v>151</v>
      </c>
      <c r="E150" s="129" t="s">
        <v>1521</v>
      </c>
      <c r="F150" s="130" t="s">
        <v>1522</v>
      </c>
      <c r="G150" s="131" t="s">
        <v>1501</v>
      </c>
      <c r="H150" s="132">
        <v>16</v>
      </c>
      <c r="I150" s="133"/>
      <c r="J150" s="134">
        <f>ROUND(I150*H150,2)</f>
        <v>0</v>
      </c>
      <c r="K150" s="130" t="s">
        <v>1</v>
      </c>
      <c r="L150" s="28"/>
      <c r="M150" s="135" t="s">
        <v>1</v>
      </c>
      <c r="N150" s="136" t="s">
        <v>44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236</v>
      </c>
      <c r="AT150" s="139" t="s">
        <v>151</v>
      </c>
      <c r="AU150" s="139" t="s">
        <v>89</v>
      </c>
      <c r="AY150" s="13" t="s">
        <v>149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3" t="s">
        <v>87</v>
      </c>
      <c r="BK150" s="140">
        <f>ROUND(I150*H150,2)</f>
        <v>0</v>
      </c>
      <c r="BL150" s="13" t="s">
        <v>236</v>
      </c>
      <c r="BM150" s="139" t="s">
        <v>279</v>
      </c>
    </row>
    <row r="151" spans="2:47" s="1" customFormat="1" ht="11.25">
      <c r="B151" s="28"/>
      <c r="D151" s="141" t="s">
        <v>157</v>
      </c>
      <c r="F151" s="142" t="s">
        <v>1522</v>
      </c>
      <c r="I151" s="143"/>
      <c r="L151" s="28"/>
      <c r="M151" s="144"/>
      <c r="T151" s="52"/>
      <c r="AT151" s="13" t="s">
        <v>157</v>
      </c>
      <c r="AU151" s="13" t="s">
        <v>89</v>
      </c>
    </row>
    <row r="152" spans="2:65" s="1" customFormat="1" ht="24.2" customHeight="1">
      <c r="B152" s="28"/>
      <c r="C152" s="128" t="s">
        <v>214</v>
      </c>
      <c r="D152" s="128" t="s">
        <v>151</v>
      </c>
      <c r="E152" s="129" t="s">
        <v>1523</v>
      </c>
      <c r="F152" s="130" t="s">
        <v>1524</v>
      </c>
      <c r="G152" s="131" t="s">
        <v>1501</v>
      </c>
      <c r="H152" s="132">
        <v>23</v>
      </c>
      <c r="I152" s="133"/>
      <c r="J152" s="134">
        <f>ROUND(I152*H152,2)</f>
        <v>0</v>
      </c>
      <c r="K152" s="130" t="s">
        <v>1</v>
      </c>
      <c r="L152" s="28"/>
      <c r="M152" s="135" t="s">
        <v>1</v>
      </c>
      <c r="N152" s="136" t="s">
        <v>44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236</v>
      </c>
      <c r="AT152" s="139" t="s">
        <v>151</v>
      </c>
      <c r="AU152" s="139" t="s">
        <v>89</v>
      </c>
      <c r="AY152" s="13" t="s">
        <v>149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3" t="s">
        <v>87</v>
      </c>
      <c r="BK152" s="140">
        <f>ROUND(I152*H152,2)</f>
        <v>0</v>
      </c>
      <c r="BL152" s="13" t="s">
        <v>236</v>
      </c>
      <c r="BM152" s="139" t="s">
        <v>292</v>
      </c>
    </row>
    <row r="153" spans="2:47" s="1" customFormat="1" ht="19.5">
      <c r="B153" s="28"/>
      <c r="D153" s="141" t="s">
        <v>157</v>
      </c>
      <c r="F153" s="142" t="s">
        <v>1524</v>
      </c>
      <c r="I153" s="143"/>
      <c r="L153" s="28"/>
      <c r="M153" s="144"/>
      <c r="T153" s="52"/>
      <c r="AT153" s="13" t="s">
        <v>157</v>
      </c>
      <c r="AU153" s="13" t="s">
        <v>89</v>
      </c>
    </row>
    <row r="154" spans="2:65" s="1" customFormat="1" ht="33" customHeight="1">
      <c r="B154" s="28"/>
      <c r="C154" s="128" t="s">
        <v>221</v>
      </c>
      <c r="D154" s="128" t="s">
        <v>151</v>
      </c>
      <c r="E154" s="129" t="s">
        <v>1525</v>
      </c>
      <c r="F154" s="130" t="s">
        <v>1526</v>
      </c>
      <c r="G154" s="131" t="s">
        <v>1501</v>
      </c>
      <c r="H154" s="132">
        <v>3</v>
      </c>
      <c r="I154" s="133"/>
      <c r="J154" s="134">
        <f>ROUND(I154*H154,2)</f>
        <v>0</v>
      </c>
      <c r="K154" s="130" t="s">
        <v>1</v>
      </c>
      <c r="L154" s="28"/>
      <c r="M154" s="135" t="s">
        <v>1</v>
      </c>
      <c r="N154" s="136" t="s">
        <v>44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236</v>
      </c>
      <c r="AT154" s="139" t="s">
        <v>151</v>
      </c>
      <c r="AU154" s="139" t="s">
        <v>89</v>
      </c>
      <c r="AY154" s="13" t="s">
        <v>149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3" t="s">
        <v>87</v>
      </c>
      <c r="BK154" s="140">
        <f>ROUND(I154*H154,2)</f>
        <v>0</v>
      </c>
      <c r="BL154" s="13" t="s">
        <v>236</v>
      </c>
      <c r="BM154" s="139" t="s">
        <v>304</v>
      </c>
    </row>
    <row r="155" spans="2:47" s="1" customFormat="1" ht="19.5">
      <c r="B155" s="28"/>
      <c r="D155" s="141" t="s">
        <v>157</v>
      </c>
      <c r="F155" s="142" t="s">
        <v>1526</v>
      </c>
      <c r="I155" s="143"/>
      <c r="L155" s="28"/>
      <c r="M155" s="144"/>
      <c r="T155" s="52"/>
      <c r="AT155" s="13" t="s">
        <v>157</v>
      </c>
      <c r="AU155" s="13" t="s">
        <v>89</v>
      </c>
    </row>
    <row r="156" spans="2:65" s="1" customFormat="1" ht="24.2" customHeight="1">
      <c r="B156" s="28"/>
      <c r="C156" s="128" t="s">
        <v>227</v>
      </c>
      <c r="D156" s="128" t="s">
        <v>151</v>
      </c>
      <c r="E156" s="129" t="s">
        <v>1527</v>
      </c>
      <c r="F156" s="130" t="s">
        <v>1528</v>
      </c>
      <c r="G156" s="131" t="s">
        <v>1501</v>
      </c>
      <c r="H156" s="132">
        <v>6</v>
      </c>
      <c r="I156" s="133"/>
      <c r="J156" s="134">
        <f>ROUND(I156*H156,2)</f>
        <v>0</v>
      </c>
      <c r="K156" s="130" t="s">
        <v>1</v>
      </c>
      <c r="L156" s="28"/>
      <c r="M156" s="135" t="s">
        <v>1</v>
      </c>
      <c r="N156" s="136" t="s">
        <v>44</v>
      </c>
      <c r="P156" s="137">
        <f>O156*H156</f>
        <v>0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236</v>
      </c>
      <c r="AT156" s="139" t="s">
        <v>151</v>
      </c>
      <c r="AU156" s="139" t="s">
        <v>89</v>
      </c>
      <c r="AY156" s="13" t="s">
        <v>149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3" t="s">
        <v>87</v>
      </c>
      <c r="BK156" s="140">
        <f>ROUND(I156*H156,2)</f>
        <v>0</v>
      </c>
      <c r="BL156" s="13" t="s">
        <v>236</v>
      </c>
      <c r="BM156" s="139" t="s">
        <v>436</v>
      </c>
    </row>
    <row r="157" spans="2:47" s="1" customFormat="1" ht="19.5">
      <c r="B157" s="28"/>
      <c r="D157" s="141" t="s">
        <v>157</v>
      </c>
      <c r="F157" s="142" t="s">
        <v>1528</v>
      </c>
      <c r="I157" s="143"/>
      <c r="L157" s="28"/>
      <c r="M157" s="144"/>
      <c r="T157" s="52"/>
      <c r="AT157" s="13" t="s">
        <v>157</v>
      </c>
      <c r="AU157" s="13" t="s">
        <v>89</v>
      </c>
    </row>
    <row r="158" spans="2:65" s="1" customFormat="1" ht="55.5" customHeight="1">
      <c r="B158" s="28"/>
      <c r="C158" s="128" t="s">
        <v>8</v>
      </c>
      <c r="D158" s="128" t="s">
        <v>151</v>
      </c>
      <c r="E158" s="129" t="s">
        <v>1529</v>
      </c>
      <c r="F158" s="130" t="s">
        <v>1530</v>
      </c>
      <c r="G158" s="131" t="s">
        <v>1501</v>
      </c>
      <c r="H158" s="132">
        <v>9</v>
      </c>
      <c r="I158" s="133"/>
      <c r="J158" s="134">
        <f>ROUND(I158*H158,2)</f>
        <v>0</v>
      </c>
      <c r="K158" s="130" t="s">
        <v>1</v>
      </c>
      <c r="L158" s="28"/>
      <c r="M158" s="135" t="s">
        <v>1</v>
      </c>
      <c r="N158" s="136" t="s">
        <v>44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236</v>
      </c>
      <c r="AT158" s="139" t="s">
        <v>151</v>
      </c>
      <c r="AU158" s="139" t="s">
        <v>89</v>
      </c>
      <c r="AY158" s="13" t="s">
        <v>149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3" t="s">
        <v>87</v>
      </c>
      <c r="BK158" s="140">
        <f>ROUND(I158*H158,2)</f>
        <v>0</v>
      </c>
      <c r="BL158" s="13" t="s">
        <v>236</v>
      </c>
      <c r="BM158" s="139" t="s">
        <v>446</v>
      </c>
    </row>
    <row r="159" spans="2:47" s="1" customFormat="1" ht="48.75">
      <c r="B159" s="28"/>
      <c r="D159" s="141" t="s">
        <v>157</v>
      </c>
      <c r="F159" s="142" t="s">
        <v>1531</v>
      </c>
      <c r="I159" s="143"/>
      <c r="L159" s="28"/>
      <c r="M159" s="144"/>
      <c r="T159" s="52"/>
      <c r="AT159" s="13" t="s">
        <v>157</v>
      </c>
      <c r="AU159" s="13" t="s">
        <v>89</v>
      </c>
    </row>
    <row r="160" spans="2:65" s="1" customFormat="1" ht="37.9" customHeight="1">
      <c r="B160" s="28"/>
      <c r="C160" s="128" t="s">
        <v>236</v>
      </c>
      <c r="D160" s="128" t="s">
        <v>151</v>
      </c>
      <c r="E160" s="129" t="s">
        <v>1532</v>
      </c>
      <c r="F160" s="130" t="s">
        <v>1533</v>
      </c>
      <c r="G160" s="131" t="s">
        <v>1501</v>
      </c>
      <c r="H160" s="132">
        <v>13</v>
      </c>
      <c r="I160" s="133"/>
      <c r="J160" s="134">
        <f>ROUND(I160*H160,2)</f>
        <v>0</v>
      </c>
      <c r="K160" s="130" t="s">
        <v>1</v>
      </c>
      <c r="L160" s="28"/>
      <c r="M160" s="135" t="s">
        <v>1</v>
      </c>
      <c r="N160" s="136" t="s">
        <v>44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236</v>
      </c>
      <c r="AT160" s="139" t="s">
        <v>151</v>
      </c>
      <c r="AU160" s="139" t="s">
        <v>89</v>
      </c>
      <c r="AY160" s="13" t="s">
        <v>149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3" t="s">
        <v>87</v>
      </c>
      <c r="BK160" s="140">
        <f>ROUND(I160*H160,2)</f>
        <v>0</v>
      </c>
      <c r="BL160" s="13" t="s">
        <v>236</v>
      </c>
      <c r="BM160" s="139" t="s">
        <v>168</v>
      </c>
    </row>
    <row r="161" spans="2:47" s="1" customFormat="1" ht="29.25">
      <c r="B161" s="28"/>
      <c r="D161" s="141" t="s">
        <v>157</v>
      </c>
      <c r="F161" s="142" t="s">
        <v>1533</v>
      </c>
      <c r="I161" s="143"/>
      <c r="L161" s="28"/>
      <c r="M161" s="144"/>
      <c r="T161" s="52"/>
      <c r="AT161" s="13" t="s">
        <v>157</v>
      </c>
      <c r="AU161" s="13" t="s">
        <v>89</v>
      </c>
    </row>
    <row r="162" spans="2:65" s="1" customFormat="1" ht="24.2" customHeight="1">
      <c r="B162" s="28"/>
      <c r="C162" s="128" t="s">
        <v>246</v>
      </c>
      <c r="D162" s="128" t="s">
        <v>151</v>
      </c>
      <c r="E162" s="129" t="s">
        <v>1534</v>
      </c>
      <c r="F162" s="130" t="s">
        <v>1535</v>
      </c>
      <c r="G162" s="131" t="s">
        <v>1501</v>
      </c>
      <c r="H162" s="132">
        <v>14</v>
      </c>
      <c r="I162" s="133"/>
      <c r="J162" s="134">
        <f>ROUND(I162*H162,2)</f>
        <v>0</v>
      </c>
      <c r="K162" s="130" t="s">
        <v>1</v>
      </c>
      <c r="L162" s="28"/>
      <c r="M162" s="135" t="s">
        <v>1</v>
      </c>
      <c r="N162" s="136" t="s">
        <v>44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236</v>
      </c>
      <c r="AT162" s="139" t="s">
        <v>151</v>
      </c>
      <c r="AU162" s="139" t="s">
        <v>89</v>
      </c>
      <c r="AY162" s="13" t="s">
        <v>149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3" t="s">
        <v>87</v>
      </c>
      <c r="BK162" s="140">
        <f>ROUND(I162*H162,2)</f>
        <v>0</v>
      </c>
      <c r="BL162" s="13" t="s">
        <v>236</v>
      </c>
      <c r="BM162" s="139" t="s">
        <v>463</v>
      </c>
    </row>
    <row r="163" spans="2:47" s="1" customFormat="1" ht="19.5">
      <c r="B163" s="28"/>
      <c r="D163" s="141" t="s">
        <v>157</v>
      </c>
      <c r="F163" s="142" t="s">
        <v>1535</v>
      </c>
      <c r="I163" s="143"/>
      <c r="L163" s="28"/>
      <c r="M163" s="144"/>
      <c r="T163" s="52"/>
      <c r="AT163" s="13" t="s">
        <v>157</v>
      </c>
      <c r="AU163" s="13" t="s">
        <v>89</v>
      </c>
    </row>
    <row r="164" spans="2:65" s="1" customFormat="1" ht="24.2" customHeight="1">
      <c r="B164" s="28"/>
      <c r="C164" s="128" t="s">
        <v>253</v>
      </c>
      <c r="D164" s="128" t="s">
        <v>151</v>
      </c>
      <c r="E164" s="129" t="s">
        <v>1536</v>
      </c>
      <c r="F164" s="130" t="s">
        <v>1537</v>
      </c>
      <c r="G164" s="131" t="s">
        <v>1501</v>
      </c>
      <c r="H164" s="132">
        <v>2</v>
      </c>
      <c r="I164" s="133"/>
      <c r="J164" s="134">
        <f>ROUND(I164*H164,2)</f>
        <v>0</v>
      </c>
      <c r="K164" s="130" t="s">
        <v>1</v>
      </c>
      <c r="L164" s="28"/>
      <c r="M164" s="135" t="s">
        <v>1</v>
      </c>
      <c r="N164" s="136" t="s">
        <v>44</v>
      </c>
      <c r="P164" s="137">
        <f>O164*H164</f>
        <v>0</v>
      </c>
      <c r="Q164" s="137">
        <v>0</v>
      </c>
      <c r="R164" s="137">
        <f>Q164*H164</f>
        <v>0</v>
      </c>
      <c r="S164" s="137">
        <v>0</v>
      </c>
      <c r="T164" s="138">
        <f>S164*H164</f>
        <v>0</v>
      </c>
      <c r="AR164" s="139" t="s">
        <v>236</v>
      </c>
      <c r="AT164" s="139" t="s">
        <v>151</v>
      </c>
      <c r="AU164" s="139" t="s">
        <v>89</v>
      </c>
      <c r="AY164" s="13" t="s">
        <v>149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3" t="s">
        <v>87</v>
      </c>
      <c r="BK164" s="140">
        <f>ROUND(I164*H164,2)</f>
        <v>0</v>
      </c>
      <c r="BL164" s="13" t="s">
        <v>236</v>
      </c>
      <c r="BM164" s="139" t="s">
        <v>473</v>
      </c>
    </row>
    <row r="165" spans="2:47" s="1" customFormat="1" ht="19.5">
      <c r="B165" s="28"/>
      <c r="D165" s="141" t="s">
        <v>157</v>
      </c>
      <c r="F165" s="142" t="s">
        <v>1537</v>
      </c>
      <c r="I165" s="143"/>
      <c r="L165" s="28"/>
      <c r="M165" s="144"/>
      <c r="T165" s="52"/>
      <c r="AT165" s="13" t="s">
        <v>157</v>
      </c>
      <c r="AU165" s="13" t="s">
        <v>89</v>
      </c>
    </row>
    <row r="166" spans="2:65" s="1" customFormat="1" ht="24.2" customHeight="1">
      <c r="B166" s="28"/>
      <c r="C166" s="128" t="s">
        <v>261</v>
      </c>
      <c r="D166" s="128" t="s">
        <v>151</v>
      </c>
      <c r="E166" s="129" t="s">
        <v>1538</v>
      </c>
      <c r="F166" s="130" t="s">
        <v>1539</v>
      </c>
      <c r="G166" s="131" t="s">
        <v>1501</v>
      </c>
      <c r="H166" s="132">
        <v>2</v>
      </c>
      <c r="I166" s="133"/>
      <c r="J166" s="134">
        <f>ROUND(I166*H166,2)</f>
        <v>0</v>
      </c>
      <c r="K166" s="130" t="s">
        <v>1</v>
      </c>
      <c r="L166" s="28"/>
      <c r="M166" s="135" t="s">
        <v>1</v>
      </c>
      <c r="N166" s="136" t="s">
        <v>44</v>
      </c>
      <c r="P166" s="137">
        <f>O166*H166</f>
        <v>0</v>
      </c>
      <c r="Q166" s="137">
        <v>0</v>
      </c>
      <c r="R166" s="137">
        <f>Q166*H166</f>
        <v>0</v>
      </c>
      <c r="S166" s="137">
        <v>0</v>
      </c>
      <c r="T166" s="138">
        <f>S166*H166</f>
        <v>0</v>
      </c>
      <c r="AR166" s="139" t="s">
        <v>236</v>
      </c>
      <c r="AT166" s="139" t="s">
        <v>151</v>
      </c>
      <c r="AU166" s="139" t="s">
        <v>89</v>
      </c>
      <c r="AY166" s="13" t="s">
        <v>149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3" t="s">
        <v>87</v>
      </c>
      <c r="BK166" s="140">
        <f>ROUND(I166*H166,2)</f>
        <v>0</v>
      </c>
      <c r="BL166" s="13" t="s">
        <v>236</v>
      </c>
      <c r="BM166" s="139" t="s">
        <v>484</v>
      </c>
    </row>
    <row r="167" spans="2:47" s="1" customFormat="1" ht="19.5">
      <c r="B167" s="28"/>
      <c r="D167" s="141" t="s">
        <v>157</v>
      </c>
      <c r="F167" s="142" t="s">
        <v>1539</v>
      </c>
      <c r="I167" s="143"/>
      <c r="L167" s="28"/>
      <c r="M167" s="144"/>
      <c r="T167" s="52"/>
      <c r="AT167" s="13" t="s">
        <v>157</v>
      </c>
      <c r="AU167" s="13" t="s">
        <v>89</v>
      </c>
    </row>
    <row r="168" spans="2:65" s="1" customFormat="1" ht="24.2" customHeight="1">
      <c r="B168" s="28"/>
      <c r="C168" s="128" t="s">
        <v>268</v>
      </c>
      <c r="D168" s="128" t="s">
        <v>151</v>
      </c>
      <c r="E168" s="129" t="s">
        <v>1540</v>
      </c>
      <c r="F168" s="130" t="s">
        <v>1541</v>
      </c>
      <c r="G168" s="131" t="s">
        <v>1501</v>
      </c>
      <c r="H168" s="132">
        <v>15</v>
      </c>
      <c r="I168" s="133"/>
      <c r="J168" s="134">
        <f>ROUND(I168*H168,2)</f>
        <v>0</v>
      </c>
      <c r="K168" s="130" t="s">
        <v>1</v>
      </c>
      <c r="L168" s="28"/>
      <c r="M168" s="135" t="s">
        <v>1</v>
      </c>
      <c r="N168" s="136" t="s">
        <v>44</v>
      </c>
      <c r="P168" s="137">
        <f>O168*H168</f>
        <v>0</v>
      </c>
      <c r="Q168" s="137">
        <v>0</v>
      </c>
      <c r="R168" s="137">
        <f>Q168*H168</f>
        <v>0</v>
      </c>
      <c r="S168" s="137">
        <v>0</v>
      </c>
      <c r="T168" s="138">
        <f>S168*H168</f>
        <v>0</v>
      </c>
      <c r="AR168" s="139" t="s">
        <v>236</v>
      </c>
      <c r="AT168" s="139" t="s">
        <v>151</v>
      </c>
      <c r="AU168" s="139" t="s">
        <v>89</v>
      </c>
      <c r="AY168" s="13" t="s">
        <v>149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3" t="s">
        <v>87</v>
      </c>
      <c r="BK168" s="140">
        <f>ROUND(I168*H168,2)</f>
        <v>0</v>
      </c>
      <c r="BL168" s="13" t="s">
        <v>236</v>
      </c>
      <c r="BM168" s="139" t="s">
        <v>494</v>
      </c>
    </row>
    <row r="169" spans="2:47" s="1" customFormat="1" ht="19.5">
      <c r="B169" s="28"/>
      <c r="D169" s="141" t="s">
        <v>157</v>
      </c>
      <c r="F169" s="142" t="s">
        <v>1541</v>
      </c>
      <c r="I169" s="143"/>
      <c r="L169" s="28"/>
      <c r="M169" s="144"/>
      <c r="T169" s="52"/>
      <c r="AT169" s="13" t="s">
        <v>157</v>
      </c>
      <c r="AU169" s="13" t="s">
        <v>89</v>
      </c>
    </row>
    <row r="170" spans="2:65" s="1" customFormat="1" ht="24.2" customHeight="1">
      <c r="B170" s="28"/>
      <c r="C170" s="128" t="s">
        <v>7</v>
      </c>
      <c r="D170" s="128" t="s">
        <v>151</v>
      </c>
      <c r="E170" s="129" t="s">
        <v>1542</v>
      </c>
      <c r="F170" s="130" t="s">
        <v>1543</v>
      </c>
      <c r="G170" s="131" t="s">
        <v>1501</v>
      </c>
      <c r="H170" s="132">
        <v>2</v>
      </c>
      <c r="I170" s="133"/>
      <c r="J170" s="134">
        <f>ROUND(I170*H170,2)</f>
        <v>0</v>
      </c>
      <c r="K170" s="130" t="s">
        <v>1</v>
      </c>
      <c r="L170" s="28"/>
      <c r="M170" s="135" t="s">
        <v>1</v>
      </c>
      <c r="N170" s="136" t="s">
        <v>44</v>
      </c>
      <c r="P170" s="137">
        <f>O170*H170</f>
        <v>0</v>
      </c>
      <c r="Q170" s="137">
        <v>0</v>
      </c>
      <c r="R170" s="137">
        <f>Q170*H170</f>
        <v>0</v>
      </c>
      <c r="S170" s="137">
        <v>0</v>
      </c>
      <c r="T170" s="138">
        <f>S170*H170</f>
        <v>0</v>
      </c>
      <c r="AR170" s="139" t="s">
        <v>236</v>
      </c>
      <c r="AT170" s="139" t="s">
        <v>151</v>
      </c>
      <c r="AU170" s="139" t="s">
        <v>89</v>
      </c>
      <c r="AY170" s="13" t="s">
        <v>149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3" t="s">
        <v>87</v>
      </c>
      <c r="BK170" s="140">
        <f>ROUND(I170*H170,2)</f>
        <v>0</v>
      </c>
      <c r="BL170" s="13" t="s">
        <v>236</v>
      </c>
      <c r="BM170" s="139" t="s">
        <v>504</v>
      </c>
    </row>
    <row r="171" spans="2:47" s="1" customFormat="1" ht="19.5">
      <c r="B171" s="28"/>
      <c r="D171" s="141" t="s">
        <v>157</v>
      </c>
      <c r="F171" s="142" t="s">
        <v>1543</v>
      </c>
      <c r="I171" s="143"/>
      <c r="L171" s="28"/>
      <c r="M171" s="144"/>
      <c r="T171" s="52"/>
      <c r="AT171" s="13" t="s">
        <v>157</v>
      </c>
      <c r="AU171" s="13" t="s">
        <v>89</v>
      </c>
    </row>
    <row r="172" spans="2:65" s="1" customFormat="1" ht="24.2" customHeight="1">
      <c r="B172" s="28"/>
      <c r="C172" s="128" t="s">
        <v>279</v>
      </c>
      <c r="D172" s="128" t="s">
        <v>151</v>
      </c>
      <c r="E172" s="129" t="s">
        <v>1544</v>
      </c>
      <c r="F172" s="130" t="s">
        <v>1545</v>
      </c>
      <c r="G172" s="131" t="s">
        <v>1501</v>
      </c>
      <c r="H172" s="132">
        <v>16</v>
      </c>
      <c r="I172" s="133"/>
      <c r="J172" s="134">
        <f>ROUND(I172*H172,2)</f>
        <v>0</v>
      </c>
      <c r="K172" s="130" t="s">
        <v>1</v>
      </c>
      <c r="L172" s="28"/>
      <c r="M172" s="135" t="s">
        <v>1</v>
      </c>
      <c r="N172" s="136" t="s">
        <v>44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236</v>
      </c>
      <c r="AT172" s="139" t="s">
        <v>151</v>
      </c>
      <c r="AU172" s="139" t="s">
        <v>89</v>
      </c>
      <c r="AY172" s="13" t="s">
        <v>149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3" t="s">
        <v>87</v>
      </c>
      <c r="BK172" s="140">
        <f>ROUND(I172*H172,2)</f>
        <v>0</v>
      </c>
      <c r="BL172" s="13" t="s">
        <v>236</v>
      </c>
      <c r="BM172" s="139" t="s">
        <v>511</v>
      </c>
    </row>
    <row r="173" spans="2:47" s="1" customFormat="1" ht="19.5">
      <c r="B173" s="28"/>
      <c r="D173" s="141" t="s">
        <v>157</v>
      </c>
      <c r="F173" s="142" t="s">
        <v>1545</v>
      </c>
      <c r="I173" s="143"/>
      <c r="L173" s="28"/>
      <c r="M173" s="144"/>
      <c r="T173" s="52"/>
      <c r="AT173" s="13" t="s">
        <v>157</v>
      </c>
      <c r="AU173" s="13" t="s">
        <v>89</v>
      </c>
    </row>
    <row r="174" spans="2:65" s="1" customFormat="1" ht="24.2" customHeight="1">
      <c r="B174" s="28"/>
      <c r="C174" s="128" t="s">
        <v>286</v>
      </c>
      <c r="D174" s="128" t="s">
        <v>151</v>
      </c>
      <c r="E174" s="129" t="s">
        <v>1546</v>
      </c>
      <c r="F174" s="130" t="s">
        <v>1547</v>
      </c>
      <c r="G174" s="131" t="s">
        <v>1501</v>
      </c>
      <c r="H174" s="132">
        <v>13</v>
      </c>
      <c r="I174" s="133"/>
      <c r="J174" s="134">
        <f>ROUND(I174*H174,2)</f>
        <v>0</v>
      </c>
      <c r="K174" s="130" t="s">
        <v>1</v>
      </c>
      <c r="L174" s="28"/>
      <c r="M174" s="135" t="s">
        <v>1</v>
      </c>
      <c r="N174" s="136" t="s">
        <v>44</v>
      </c>
      <c r="P174" s="137">
        <f>O174*H174</f>
        <v>0</v>
      </c>
      <c r="Q174" s="137">
        <v>0</v>
      </c>
      <c r="R174" s="137">
        <f>Q174*H174</f>
        <v>0</v>
      </c>
      <c r="S174" s="137">
        <v>0</v>
      </c>
      <c r="T174" s="138">
        <f>S174*H174</f>
        <v>0</v>
      </c>
      <c r="AR174" s="139" t="s">
        <v>236</v>
      </c>
      <c r="AT174" s="139" t="s">
        <v>151</v>
      </c>
      <c r="AU174" s="139" t="s">
        <v>89</v>
      </c>
      <c r="AY174" s="13" t="s">
        <v>149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3" t="s">
        <v>87</v>
      </c>
      <c r="BK174" s="140">
        <f>ROUND(I174*H174,2)</f>
        <v>0</v>
      </c>
      <c r="BL174" s="13" t="s">
        <v>236</v>
      </c>
      <c r="BM174" s="139" t="s">
        <v>521</v>
      </c>
    </row>
    <row r="175" spans="2:47" s="1" customFormat="1" ht="19.5">
      <c r="B175" s="28"/>
      <c r="D175" s="141" t="s">
        <v>157</v>
      </c>
      <c r="F175" s="142" t="s">
        <v>1547</v>
      </c>
      <c r="I175" s="143"/>
      <c r="L175" s="28"/>
      <c r="M175" s="144"/>
      <c r="T175" s="52"/>
      <c r="AT175" s="13" t="s">
        <v>157</v>
      </c>
      <c r="AU175" s="13" t="s">
        <v>89</v>
      </c>
    </row>
    <row r="176" spans="2:65" s="1" customFormat="1" ht="24.2" customHeight="1">
      <c r="B176" s="28"/>
      <c r="C176" s="128" t="s">
        <v>292</v>
      </c>
      <c r="D176" s="128" t="s">
        <v>151</v>
      </c>
      <c r="E176" s="129" t="s">
        <v>1548</v>
      </c>
      <c r="F176" s="130" t="s">
        <v>1549</v>
      </c>
      <c r="G176" s="131" t="s">
        <v>1501</v>
      </c>
      <c r="H176" s="132">
        <v>4</v>
      </c>
      <c r="I176" s="133"/>
      <c r="J176" s="134">
        <f>ROUND(I176*H176,2)</f>
        <v>0</v>
      </c>
      <c r="K176" s="130" t="s">
        <v>1</v>
      </c>
      <c r="L176" s="28"/>
      <c r="M176" s="135" t="s">
        <v>1</v>
      </c>
      <c r="N176" s="136" t="s">
        <v>44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236</v>
      </c>
      <c r="AT176" s="139" t="s">
        <v>151</v>
      </c>
      <c r="AU176" s="139" t="s">
        <v>89</v>
      </c>
      <c r="AY176" s="13" t="s">
        <v>149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3" t="s">
        <v>87</v>
      </c>
      <c r="BK176" s="140">
        <f>ROUND(I176*H176,2)</f>
        <v>0</v>
      </c>
      <c r="BL176" s="13" t="s">
        <v>236</v>
      </c>
      <c r="BM176" s="139" t="s">
        <v>531</v>
      </c>
    </row>
    <row r="177" spans="2:47" s="1" customFormat="1" ht="19.5">
      <c r="B177" s="28"/>
      <c r="D177" s="141" t="s">
        <v>157</v>
      </c>
      <c r="F177" s="142" t="s">
        <v>1549</v>
      </c>
      <c r="I177" s="143"/>
      <c r="L177" s="28"/>
      <c r="M177" s="144"/>
      <c r="T177" s="52"/>
      <c r="AT177" s="13" t="s">
        <v>157</v>
      </c>
      <c r="AU177" s="13" t="s">
        <v>89</v>
      </c>
    </row>
    <row r="178" spans="2:65" s="1" customFormat="1" ht="55.5" customHeight="1">
      <c r="B178" s="28"/>
      <c r="C178" s="128" t="s">
        <v>297</v>
      </c>
      <c r="D178" s="128" t="s">
        <v>151</v>
      </c>
      <c r="E178" s="129" t="s">
        <v>1550</v>
      </c>
      <c r="F178" s="130" t="s">
        <v>1551</v>
      </c>
      <c r="G178" s="131" t="s">
        <v>1501</v>
      </c>
      <c r="H178" s="132">
        <v>1</v>
      </c>
      <c r="I178" s="133"/>
      <c r="J178" s="134">
        <f>ROUND(I178*H178,2)</f>
        <v>0</v>
      </c>
      <c r="K178" s="130" t="s">
        <v>1</v>
      </c>
      <c r="L178" s="28"/>
      <c r="M178" s="135" t="s">
        <v>1</v>
      </c>
      <c r="N178" s="136" t="s">
        <v>44</v>
      </c>
      <c r="P178" s="137">
        <f>O178*H178</f>
        <v>0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236</v>
      </c>
      <c r="AT178" s="139" t="s">
        <v>151</v>
      </c>
      <c r="AU178" s="139" t="s">
        <v>89</v>
      </c>
      <c r="AY178" s="13" t="s">
        <v>149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3" t="s">
        <v>87</v>
      </c>
      <c r="BK178" s="140">
        <f>ROUND(I178*H178,2)</f>
        <v>0</v>
      </c>
      <c r="BL178" s="13" t="s">
        <v>236</v>
      </c>
      <c r="BM178" s="139" t="s">
        <v>541</v>
      </c>
    </row>
    <row r="179" spans="2:47" s="1" customFormat="1" ht="29.25">
      <c r="B179" s="28"/>
      <c r="D179" s="141" t="s">
        <v>157</v>
      </c>
      <c r="F179" s="142" t="s">
        <v>1551</v>
      </c>
      <c r="I179" s="143"/>
      <c r="L179" s="28"/>
      <c r="M179" s="144"/>
      <c r="T179" s="52"/>
      <c r="AT179" s="13" t="s">
        <v>157</v>
      </c>
      <c r="AU179" s="13" t="s">
        <v>89</v>
      </c>
    </row>
    <row r="180" spans="2:65" s="1" customFormat="1" ht="24.2" customHeight="1">
      <c r="B180" s="28"/>
      <c r="C180" s="128" t="s">
        <v>304</v>
      </c>
      <c r="D180" s="128" t="s">
        <v>151</v>
      </c>
      <c r="E180" s="129" t="s">
        <v>1552</v>
      </c>
      <c r="F180" s="130" t="s">
        <v>1553</v>
      </c>
      <c r="G180" s="131" t="s">
        <v>630</v>
      </c>
      <c r="H180" s="132">
        <v>1</v>
      </c>
      <c r="I180" s="133"/>
      <c r="J180" s="134">
        <f>ROUND(I180*H180,2)</f>
        <v>0</v>
      </c>
      <c r="K180" s="130" t="s">
        <v>1</v>
      </c>
      <c r="L180" s="28"/>
      <c r="M180" s="135" t="s">
        <v>1</v>
      </c>
      <c r="N180" s="136" t="s">
        <v>44</v>
      </c>
      <c r="P180" s="137">
        <f>O180*H180</f>
        <v>0</v>
      </c>
      <c r="Q180" s="137">
        <v>0</v>
      </c>
      <c r="R180" s="137">
        <f>Q180*H180</f>
        <v>0</v>
      </c>
      <c r="S180" s="137">
        <v>0</v>
      </c>
      <c r="T180" s="138">
        <f>S180*H180</f>
        <v>0</v>
      </c>
      <c r="AR180" s="139" t="s">
        <v>236</v>
      </c>
      <c r="AT180" s="139" t="s">
        <v>151</v>
      </c>
      <c r="AU180" s="139" t="s">
        <v>89</v>
      </c>
      <c r="AY180" s="13" t="s">
        <v>149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3" t="s">
        <v>87</v>
      </c>
      <c r="BK180" s="140">
        <f>ROUND(I180*H180,2)</f>
        <v>0</v>
      </c>
      <c r="BL180" s="13" t="s">
        <v>236</v>
      </c>
      <c r="BM180" s="139" t="s">
        <v>550</v>
      </c>
    </row>
    <row r="181" spans="2:47" s="1" customFormat="1" ht="11.25">
      <c r="B181" s="28"/>
      <c r="D181" s="141" t="s">
        <v>157</v>
      </c>
      <c r="F181" s="142" t="s">
        <v>1553</v>
      </c>
      <c r="I181" s="143"/>
      <c r="L181" s="28"/>
      <c r="M181" s="144"/>
      <c r="T181" s="52"/>
      <c r="AT181" s="13" t="s">
        <v>157</v>
      </c>
      <c r="AU181" s="13" t="s">
        <v>89</v>
      </c>
    </row>
    <row r="182" spans="2:65" s="1" customFormat="1" ht="16.5" customHeight="1">
      <c r="B182" s="28"/>
      <c r="C182" s="128" t="s">
        <v>309</v>
      </c>
      <c r="D182" s="128" t="s">
        <v>151</v>
      </c>
      <c r="E182" s="129" t="s">
        <v>1554</v>
      </c>
      <c r="F182" s="130" t="s">
        <v>1555</v>
      </c>
      <c r="G182" s="131" t="s">
        <v>630</v>
      </c>
      <c r="H182" s="132">
        <v>1</v>
      </c>
      <c r="I182" s="133"/>
      <c r="J182" s="134">
        <f>ROUND(I182*H182,2)</f>
        <v>0</v>
      </c>
      <c r="K182" s="130" t="s">
        <v>1</v>
      </c>
      <c r="L182" s="28"/>
      <c r="M182" s="135" t="s">
        <v>1</v>
      </c>
      <c r="N182" s="136" t="s">
        <v>44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236</v>
      </c>
      <c r="AT182" s="139" t="s">
        <v>151</v>
      </c>
      <c r="AU182" s="139" t="s">
        <v>89</v>
      </c>
      <c r="AY182" s="13" t="s">
        <v>149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3" t="s">
        <v>87</v>
      </c>
      <c r="BK182" s="140">
        <f>ROUND(I182*H182,2)</f>
        <v>0</v>
      </c>
      <c r="BL182" s="13" t="s">
        <v>236</v>
      </c>
      <c r="BM182" s="139" t="s">
        <v>559</v>
      </c>
    </row>
    <row r="183" spans="2:47" s="1" customFormat="1" ht="11.25">
      <c r="B183" s="28"/>
      <c r="D183" s="141" t="s">
        <v>157</v>
      </c>
      <c r="F183" s="142" t="s">
        <v>1555</v>
      </c>
      <c r="I183" s="143"/>
      <c r="L183" s="28"/>
      <c r="M183" s="144"/>
      <c r="T183" s="52"/>
      <c r="AT183" s="13" t="s">
        <v>157</v>
      </c>
      <c r="AU183" s="13" t="s">
        <v>89</v>
      </c>
    </row>
    <row r="184" spans="2:63" s="11" customFormat="1" ht="22.9" customHeight="1">
      <c r="B184" s="116"/>
      <c r="D184" s="117" t="s">
        <v>78</v>
      </c>
      <c r="E184" s="126" t="s">
        <v>1556</v>
      </c>
      <c r="F184" s="126" t="s">
        <v>1557</v>
      </c>
      <c r="I184" s="119"/>
      <c r="J184" s="127">
        <f>BK184</f>
        <v>0</v>
      </c>
      <c r="L184" s="116"/>
      <c r="M184" s="121"/>
      <c r="P184" s="122">
        <f>SUM(P185:P214)</f>
        <v>0</v>
      </c>
      <c r="R184" s="122">
        <f>SUM(R185:R214)</f>
        <v>0</v>
      </c>
      <c r="T184" s="123">
        <f>SUM(T185:T214)</f>
        <v>0</v>
      </c>
      <c r="AR184" s="117" t="s">
        <v>87</v>
      </c>
      <c r="AT184" s="124" t="s">
        <v>78</v>
      </c>
      <c r="AU184" s="124" t="s">
        <v>87</v>
      </c>
      <c r="AY184" s="117" t="s">
        <v>149</v>
      </c>
      <c r="BK184" s="125">
        <f>SUM(BK185:BK214)</f>
        <v>0</v>
      </c>
    </row>
    <row r="185" spans="2:65" s="1" customFormat="1" ht="16.5" customHeight="1">
      <c r="B185" s="28"/>
      <c r="C185" s="128" t="s">
        <v>436</v>
      </c>
      <c r="D185" s="128" t="s">
        <v>151</v>
      </c>
      <c r="E185" s="129" t="s">
        <v>1558</v>
      </c>
      <c r="F185" s="130" t="s">
        <v>1559</v>
      </c>
      <c r="G185" s="131" t="s">
        <v>256</v>
      </c>
      <c r="H185" s="132">
        <v>400</v>
      </c>
      <c r="I185" s="133"/>
      <c r="J185" s="134">
        <f>ROUND(I185*H185,2)</f>
        <v>0</v>
      </c>
      <c r="K185" s="130" t="s">
        <v>1</v>
      </c>
      <c r="L185" s="28"/>
      <c r="M185" s="135" t="s">
        <v>1</v>
      </c>
      <c r="N185" s="136" t="s">
        <v>44</v>
      </c>
      <c r="P185" s="137">
        <f>O185*H185</f>
        <v>0</v>
      </c>
      <c r="Q185" s="137">
        <v>0</v>
      </c>
      <c r="R185" s="137">
        <f>Q185*H185</f>
        <v>0</v>
      </c>
      <c r="S185" s="137">
        <v>0</v>
      </c>
      <c r="T185" s="138">
        <f>S185*H185</f>
        <v>0</v>
      </c>
      <c r="AR185" s="139" t="s">
        <v>236</v>
      </c>
      <c r="AT185" s="139" t="s">
        <v>151</v>
      </c>
      <c r="AU185" s="139" t="s">
        <v>89</v>
      </c>
      <c r="AY185" s="13" t="s">
        <v>149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3" t="s">
        <v>87</v>
      </c>
      <c r="BK185" s="140">
        <f>ROUND(I185*H185,2)</f>
        <v>0</v>
      </c>
      <c r="BL185" s="13" t="s">
        <v>236</v>
      </c>
      <c r="BM185" s="139" t="s">
        <v>568</v>
      </c>
    </row>
    <row r="186" spans="2:47" s="1" customFormat="1" ht="11.25">
      <c r="B186" s="28"/>
      <c r="D186" s="141" t="s">
        <v>157</v>
      </c>
      <c r="F186" s="142" t="s">
        <v>1559</v>
      </c>
      <c r="I186" s="143"/>
      <c r="L186" s="28"/>
      <c r="M186" s="144"/>
      <c r="T186" s="52"/>
      <c r="AT186" s="13" t="s">
        <v>157</v>
      </c>
      <c r="AU186" s="13" t="s">
        <v>89</v>
      </c>
    </row>
    <row r="187" spans="2:65" s="1" customFormat="1" ht="16.5" customHeight="1">
      <c r="B187" s="28"/>
      <c r="C187" s="128" t="s">
        <v>441</v>
      </c>
      <c r="D187" s="128" t="s">
        <v>151</v>
      </c>
      <c r="E187" s="129" t="s">
        <v>1560</v>
      </c>
      <c r="F187" s="130" t="s">
        <v>1561</v>
      </c>
      <c r="G187" s="131" t="s">
        <v>256</v>
      </c>
      <c r="H187" s="132">
        <v>250</v>
      </c>
      <c r="I187" s="133"/>
      <c r="J187" s="134">
        <f>ROUND(I187*H187,2)</f>
        <v>0</v>
      </c>
      <c r="K187" s="130" t="s">
        <v>1</v>
      </c>
      <c r="L187" s="28"/>
      <c r="M187" s="135" t="s">
        <v>1</v>
      </c>
      <c r="N187" s="136" t="s">
        <v>44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236</v>
      </c>
      <c r="AT187" s="139" t="s">
        <v>151</v>
      </c>
      <c r="AU187" s="139" t="s">
        <v>89</v>
      </c>
      <c r="AY187" s="13" t="s">
        <v>149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3" t="s">
        <v>87</v>
      </c>
      <c r="BK187" s="140">
        <f>ROUND(I187*H187,2)</f>
        <v>0</v>
      </c>
      <c r="BL187" s="13" t="s">
        <v>236</v>
      </c>
      <c r="BM187" s="139" t="s">
        <v>577</v>
      </c>
    </row>
    <row r="188" spans="2:47" s="1" customFormat="1" ht="11.25">
      <c r="B188" s="28"/>
      <c r="D188" s="141" t="s">
        <v>157</v>
      </c>
      <c r="F188" s="142" t="s">
        <v>1561</v>
      </c>
      <c r="I188" s="143"/>
      <c r="L188" s="28"/>
      <c r="M188" s="144"/>
      <c r="T188" s="52"/>
      <c r="AT188" s="13" t="s">
        <v>157</v>
      </c>
      <c r="AU188" s="13" t="s">
        <v>89</v>
      </c>
    </row>
    <row r="189" spans="2:65" s="1" customFormat="1" ht="16.5" customHeight="1">
      <c r="B189" s="28"/>
      <c r="C189" s="128" t="s">
        <v>446</v>
      </c>
      <c r="D189" s="128" t="s">
        <v>151</v>
      </c>
      <c r="E189" s="129" t="s">
        <v>1562</v>
      </c>
      <c r="F189" s="130" t="s">
        <v>1563</v>
      </c>
      <c r="G189" s="131" t="s">
        <v>256</v>
      </c>
      <c r="H189" s="132">
        <v>950</v>
      </c>
      <c r="I189" s="133"/>
      <c r="J189" s="134">
        <f>ROUND(I189*H189,2)</f>
        <v>0</v>
      </c>
      <c r="K189" s="130" t="s">
        <v>1</v>
      </c>
      <c r="L189" s="28"/>
      <c r="M189" s="135" t="s">
        <v>1</v>
      </c>
      <c r="N189" s="136" t="s">
        <v>44</v>
      </c>
      <c r="P189" s="137">
        <f>O189*H189</f>
        <v>0</v>
      </c>
      <c r="Q189" s="137">
        <v>0</v>
      </c>
      <c r="R189" s="137">
        <f>Q189*H189</f>
        <v>0</v>
      </c>
      <c r="S189" s="137">
        <v>0</v>
      </c>
      <c r="T189" s="138">
        <f>S189*H189</f>
        <v>0</v>
      </c>
      <c r="AR189" s="139" t="s">
        <v>236</v>
      </c>
      <c r="AT189" s="139" t="s">
        <v>151</v>
      </c>
      <c r="AU189" s="139" t="s">
        <v>89</v>
      </c>
      <c r="AY189" s="13" t="s">
        <v>149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3" t="s">
        <v>87</v>
      </c>
      <c r="BK189" s="140">
        <f>ROUND(I189*H189,2)</f>
        <v>0</v>
      </c>
      <c r="BL189" s="13" t="s">
        <v>236</v>
      </c>
      <c r="BM189" s="139" t="s">
        <v>584</v>
      </c>
    </row>
    <row r="190" spans="2:47" s="1" customFormat="1" ht="11.25">
      <c r="B190" s="28"/>
      <c r="D190" s="141" t="s">
        <v>157</v>
      </c>
      <c r="F190" s="142" t="s">
        <v>1563</v>
      </c>
      <c r="I190" s="143"/>
      <c r="L190" s="28"/>
      <c r="M190" s="144"/>
      <c r="T190" s="52"/>
      <c r="AT190" s="13" t="s">
        <v>157</v>
      </c>
      <c r="AU190" s="13" t="s">
        <v>89</v>
      </c>
    </row>
    <row r="191" spans="2:65" s="1" customFormat="1" ht="16.5" customHeight="1">
      <c r="B191" s="28"/>
      <c r="C191" s="128" t="s">
        <v>161</v>
      </c>
      <c r="D191" s="128" t="s">
        <v>151</v>
      </c>
      <c r="E191" s="129" t="s">
        <v>1564</v>
      </c>
      <c r="F191" s="130" t="s">
        <v>1565</v>
      </c>
      <c r="G191" s="131" t="s">
        <v>256</v>
      </c>
      <c r="H191" s="132">
        <v>660</v>
      </c>
      <c r="I191" s="133"/>
      <c r="J191" s="134">
        <f>ROUND(I191*H191,2)</f>
        <v>0</v>
      </c>
      <c r="K191" s="130" t="s">
        <v>1</v>
      </c>
      <c r="L191" s="28"/>
      <c r="M191" s="135" t="s">
        <v>1</v>
      </c>
      <c r="N191" s="136" t="s">
        <v>44</v>
      </c>
      <c r="P191" s="137">
        <f>O191*H191</f>
        <v>0</v>
      </c>
      <c r="Q191" s="137">
        <v>0</v>
      </c>
      <c r="R191" s="137">
        <f>Q191*H191</f>
        <v>0</v>
      </c>
      <c r="S191" s="137">
        <v>0</v>
      </c>
      <c r="T191" s="138">
        <f>S191*H191</f>
        <v>0</v>
      </c>
      <c r="AR191" s="139" t="s">
        <v>236</v>
      </c>
      <c r="AT191" s="139" t="s">
        <v>151</v>
      </c>
      <c r="AU191" s="139" t="s">
        <v>89</v>
      </c>
      <c r="AY191" s="13" t="s">
        <v>149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3" t="s">
        <v>87</v>
      </c>
      <c r="BK191" s="140">
        <f>ROUND(I191*H191,2)</f>
        <v>0</v>
      </c>
      <c r="BL191" s="13" t="s">
        <v>236</v>
      </c>
      <c r="BM191" s="139" t="s">
        <v>596</v>
      </c>
    </row>
    <row r="192" spans="2:47" s="1" customFormat="1" ht="11.25">
      <c r="B192" s="28"/>
      <c r="D192" s="141" t="s">
        <v>157</v>
      </c>
      <c r="F192" s="142" t="s">
        <v>1565</v>
      </c>
      <c r="I192" s="143"/>
      <c r="L192" s="28"/>
      <c r="M192" s="144"/>
      <c r="T192" s="52"/>
      <c r="AT192" s="13" t="s">
        <v>157</v>
      </c>
      <c r="AU192" s="13" t="s">
        <v>89</v>
      </c>
    </row>
    <row r="193" spans="2:65" s="1" customFormat="1" ht="16.5" customHeight="1">
      <c r="B193" s="28"/>
      <c r="C193" s="128" t="s">
        <v>168</v>
      </c>
      <c r="D193" s="128" t="s">
        <v>151</v>
      </c>
      <c r="E193" s="129" t="s">
        <v>1566</v>
      </c>
      <c r="F193" s="130" t="s">
        <v>1567</v>
      </c>
      <c r="G193" s="131" t="s">
        <v>256</v>
      </c>
      <c r="H193" s="132">
        <v>190</v>
      </c>
      <c r="I193" s="133"/>
      <c r="J193" s="134">
        <f>ROUND(I193*H193,2)</f>
        <v>0</v>
      </c>
      <c r="K193" s="130" t="s">
        <v>1</v>
      </c>
      <c r="L193" s="28"/>
      <c r="M193" s="135" t="s">
        <v>1</v>
      </c>
      <c r="N193" s="136" t="s">
        <v>44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236</v>
      </c>
      <c r="AT193" s="139" t="s">
        <v>151</v>
      </c>
      <c r="AU193" s="139" t="s">
        <v>89</v>
      </c>
      <c r="AY193" s="13" t="s">
        <v>149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3" t="s">
        <v>87</v>
      </c>
      <c r="BK193" s="140">
        <f>ROUND(I193*H193,2)</f>
        <v>0</v>
      </c>
      <c r="BL193" s="13" t="s">
        <v>236</v>
      </c>
      <c r="BM193" s="139" t="s">
        <v>604</v>
      </c>
    </row>
    <row r="194" spans="2:47" s="1" customFormat="1" ht="11.25">
      <c r="B194" s="28"/>
      <c r="D194" s="141" t="s">
        <v>157</v>
      </c>
      <c r="F194" s="142" t="s">
        <v>1567</v>
      </c>
      <c r="I194" s="143"/>
      <c r="L194" s="28"/>
      <c r="M194" s="144"/>
      <c r="T194" s="52"/>
      <c r="AT194" s="13" t="s">
        <v>157</v>
      </c>
      <c r="AU194" s="13" t="s">
        <v>89</v>
      </c>
    </row>
    <row r="195" spans="2:65" s="1" customFormat="1" ht="16.5" customHeight="1">
      <c r="B195" s="28"/>
      <c r="C195" s="128" t="s">
        <v>173</v>
      </c>
      <c r="D195" s="128" t="s">
        <v>151</v>
      </c>
      <c r="E195" s="129" t="s">
        <v>1568</v>
      </c>
      <c r="F195" s="130" t="s">
        <v>1569</v>
      </c>
      <c r="G195" s="131" t="s">
        <v>256</v>
      </c>
      <c r="H195" s="132">
        <v>270</v>
      </c>
      <c r="I195" s="133"/>
      <c r="J195" s="134">
        <f>ROUND(I195*H195,2)</f>
        <v>0</v>
      </c>
      <c r="K195" s="130" t="s">
        <v>1</v>
      </c>
      <c r="L195" s="28"/>
      <c r="M195" s="135" t="s">
        <v>1</v>
      </c>
      <c r="N195" s="136" t="s">
        <v>44</v>
      </c>
      <c r="P195" s="137">
        <f>O195*H195</f>
        <v>0</v>
      </c>
      <c r="Q195" s="137">
        <v>0</v>
      </c>
      <c r="R195" s="137">
        <f>Q195*H195</f>
        <v>0</v>
      </c>
      <c r="S195" s="137">
        <v>0</v>
      </c>
      <c r="T195" s="138">
        <f>S195*H195</f>
        <v>0</v>
      </c>
      <c r="AR195" s="139" t="s">
        <v>236</v>
      </c>
      <c r="AT195" s="139" t="s">
        <v>151</v>
      </c>
      <c r="AU195" s="139" t="s">
        <v>89</v>
      </c>
      <c r="AY195" s="13" t="s">
        <v>149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3" t="s">
        <v>87</v>
      </c>
      <c r="BK195" s="140">
        <f>ROUND(I195*H195,2)</f>
        <v>0</v>
      </c>
      <c r="BL195" s="13" t="s">
        <v>236</v>
      </c>
      <c r="BM195" s="139" t="s">
        <v>611</v>
      </c>
    </row>
    <row r="196" spans="2:47" s="1" customFormat="1" ht="11.25">
      <c r="B196" s="28"/>
      <c r="D196" s="141" t="s">
        <v>157</v>
      </c>
      <c r="F196" s="142" t="s">
        <v>1569</v>
      </c>
      <c r="I196" s="143"/>
      <c r="L196" s="28"/>
      <c r="M196" s="144"/>
      <c r="T196" s="52"/>
      <c r="AT196" s="13" t="s">
        <v>157</v>
      </c>
      <c r="AU196" s="13" t="s">
        <v>89</v>
      </c>
    </row>
    <row r="197" spans="2:65" s="1" customFormat="1" ht="16.5" customHeight="1">
      <c r="B197" s="28"/>
      <c r="C197" s="128" t="s">
        <v>463</v>
      </c>
      <c r="D197" s="128" t="s">
        <v>151</v>
      </c>
      <c r="E197" s="129" t="s">
        <v>1570</v>
      </c>
      <c r="F197" s="130" t="s">
        <v>1571</v>
      </c>
      <c r="G197" s="131" t="s">
        <v>256</v>
      </c>
      <c r="H197" s="132">
        <v>470</v>
      </c>
      <c r="I197" s="133"/>
      <c r="J197" s="134">
        <f>ROUND(I197*H197,2)</f>
        <v>0</v>
      </c>
      <c r="K197" s="130" t="s">
        <v>1</v>
      </c>
      <c r="L197" s="28"/>
      <c r="M197" s="135" t="s">
        <v>1</v>
      </c>
      <c r="N197" s="136" t="s">
        <v>44</v>
      </c>
      <c r="P197" s="137">
        <f>O197*H197</f>
        <v>0</v>
      </c>
      <c r="Q197" s="137">
        <v>0</v>
      </c>
      <c r="R197" s="137">
        <f>Q197*H197</f>
        <v>0</v>
      </c>
      <c r="S197" s="137">
        <v>0</v>
      </c>
      <c r="T197" s="138">
        <f>S197*H197</f>
        <v>0</v>
      </c>
      <c r="AR197" s="139" t="s">
        <v>236</v>
      </c>
      <c r="AT197" s="139" t="s">
        <v>151</v>
      </c>
      <c r="AU197" s="139" t="s">
        <v>89</v>
      </c>
      <c r="AY197" s="13" t="s">
        <v>149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3" t="s">
        <v>87</v>
      </c>
      <c r="BK197" s="140">
        <f>ROUND(I197*H197,2)</f>
        <v>0</v>
      </c>
      <c r="BL197" s="13" t="s">
        <v>236</v>
      </c>
      <c r="BM197" s="139" t="s">
        <v>615</v>
      </c>
    </row>
    <row r="198" spans="2:47" s="1" customFormat="1" ht="11.25">
      <c r="B198" s="28"/>
      <c r="D198" s="141" t="s">
        <v>157</v>
      </c>
      <c r="F198" s="142" t="s">
        <v>1571</v>
      </c>
      <c r="I198" s="143"/>
      <c r="L198" s="28"/>
      <c r="M198" s="144"/>
      <c r="T198" s="52"/>
      <c r="AT198" s="13" t="s">
        <v>157</v>
      </c>
      <c r="AU198" s="13" t="s">
        <v>89</v>
      </c>
    </row>
    <row r="199" spans="2:65" s="1" customFormat="1" ht="16.5" customHeight="1">
      <c r="B199" s="28"/>
      <c r="C199" s="128" t="s">
        <v>468</v>
      </c>
      <c r="D199" s="128" t="s">
        <v>151</v>
      </c>
      <c r="E199" s="129" t="s">
        <v>1572</v>
      </c>
      <c r="F199" s="130" t="s">
        <v>1573</v>
      </c>
      <c r="G199" s="131" t="s">
        <v>256</v>
      </c>
      <c r="H199" s="132">
        <v>35</v>
      </c>
      <c r="I199" s="133"/>
      <c r="J199" s="134">
        <f>ROUND(I199*H199,2)</f>
        <v>0</v>
      </c>
      <c r="K199" s="130" t="s">
        <v>1</v>
      </c>
      <c r="L199" s="28"/>
      <c r="M199" s="135" t="s">
        <v>1</v>
      </c>
      <c r="N199" s="136" t="s">
        <v>44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236</v>
      </c>
      <c r="AT199" s="139" t="s">
        <v>151</v>
      </c>
      <c r="AU199" s="139" t="s">
        <v>89</v>
      </c>
      <c r="AY199" s="13" t="s">
        <v>149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3" t="s">
        <v>87</v>
      </c>
      <c r="BK199" s="140">
        <f>ROUND(I199*H199,2)</f>
        <v>0</v>
      </c>
      <c r="BL199" s="13" t="s">
        <v>236</v>
      </c>
      <c r="BM199" s="139" t="s">
        <v>622</v>
      </c>
    </row>
    <row r="200" spans="2:47" s="1" customFormat="1" ht="11.25">
      <c r="B200" s="28"/>
      <c r="D200" s="141" t="s">
        <v>157</v>
      </c>
      <c r="F200" s="142" t="s">
        <v>1573</v>
      </c>
      <c r="I200" s="143"/>
      <c r="L200" s="28"/>
      <c r="M200" s="144"/>
      <c r="T200" s="52"/>
      <c r="AT200" s="13" t="s">
        <v>157</v>
      </c>
      <c r="AU200" s="13" t="s">
        <v>89</v>
      </c>
    </row>
    <row r="201" spans="2:65" s="1" customFormat="1" ht="16.5" customHeight="1">
      <c r="B201" s="28"/>
      <c r="C201" s="128" t="s">
        <v>473</v>
      </c>
      <c r="D201" s="128" t="s">
        <v>151</v>
      </c>
      <c r="E201" s="129" t="s">
        <v>1574</v>
      </c>
      <c r="F201" s="130" t="s">
        <v>1575</v>
      </c>
      <c r="G201" s="131" t="s">
        <v>256</v>
      </c>
      <c r="H201" s="132">
        <v>25</v>
      </c>
      <c r="I201" s="133"/>
      <c r="J201" s="134">
        <f>ROUND(I201*H201,2)</f>
        <v>0</v>
      </c>
      <c r="K201" s="130" t="s">
        <v>1</v>
      </c>
      <c r="L201" s="28"/>
      <c r="M201" s="135" t="s">
        <v>1</v>
      </c>
      <c r="N201" s="136" t="s">
        <v>44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236</v>
      </c>
      <c r="AT201" s="139" t="s">
        <v>151</v>
      </c>
      <c r="AU201" s="139" t="s">
        <v>89</v>
      </c>
      <c r="AY201" s="13" t="s">
        <v>149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3" t="s">
        <v>87</v>
      </c>
      <c r="BK201" s="140">
        <f>ROUND(I201*H201,2)</f>
        <v>0</v>
      </c>
      <c r="BL201" s="13" t="s">
        <v>236</v>
      </c>
      <c r="BM201" s="139" t="s">
        <v>633</v>
      </c>
    </row>
    <row r="202" spans="2:47" s="1" customFormat="1" ht="11.25">
      <c r="B202" s="28"/>
      <c r="D202" s="141" t="s">
        <v>157</v>
      </c>
      <c r="F202" s="142" t="s">
        <v>1575</v>
      </c>
      <c r="I202" s="143"/>
      <c r="L202" s="28"/>
      <c r="M202" s="144"/>
      <c r="T202" s="52"/>
      <c r="AT202" s="13" t="s">
        <v>157</v>
      </c>
      <c r="AU202" s="13" t="s">
        <v>89</v>
      </c>
    </row>
    <row r="203" spans="2:65" s="1" customFormat="1" ht="21.75" customHeight="1">
      <c r="B203" s="28"/>
      <c r="C203" s="128" t="s">
        <v>478</v>
      </c>
      <c r="D203" s="128" t="s">
        <v>151</v>
      </c>
      <c r="E203" s="129" t="s">
        <v>1576</v>
      </c>
      <c r="F203" s="130" t="s">
        <v>1577</v>
      </c>
      <c r="G203" s="131" t="s">
        <v>256</v>
      </c>
      <c r="H203" s="132">
        <v>50</v>
      </c>
      <c r="I203" s="133"/>
      <c r="J203" s="134">
        <f>ROUND(I203*H203,2)</f>
        <v>0</v>
      </c>
      <c r="K203" s="130" t="s">
        <v>1</v>
      </c>
      <c r="L203" s="28"/>
      <c r="M203" s="135" t="s">
        <v>1</v>
      </c>
      <c r="N203" s="136" t="s">
        <v>44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236</v>
      </c>
      <c r="AT203" s="139" t="s">
        <v>151</v>
      </c>
      <c r="AU203" s="139" t="s">
        <v>89</v>
      </c>
      <c r="AY203" s="13" t="s">
        <v>149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3" t="s">
        <v>87</v>
      </c>
      <c r="BK203" s="140">
        <f>ROUND(I203*H203,2)</f>
        <v>0</v>
      </c>
      <c r="BL203" s="13" t="s">
        <v>236</v>
      </c>
      <c r="BM203" s="139" t="s">
        <v>643</v>
      </c>
    </row>
    <row r="204" spans="2:47" s="1" customFormat="1" ht="11.25">
      <c r="B204" s="28"/>
      <c r="D204" s="141" t="s">
        <v>157</v>
      </c>
      <c r="F204" s="142" t="s">
        <v>1577</v>
      </c>
      <c r="I204" s="143"/>
      <c r="L204" s="28"/>
      <c r="M204" s="144"/>
      <c r="T204" s="52"/>
      <c r="AT204" s="13" t="s">
        <v>157</v>
      </c>
      <c r="AU204" s="13" t="s">
        <v>89</v>
      </c>
    </row>
    <row r="205" spans="2:65" s="1" customFormat="1" ht="16.5" customHeight="1">
      <c r="B205" s="28"/>
      <c r="C205" s="128" t="s">
        <v>484</v>
      </c>
      <c r="D205" s="128" t="s">
        <v>151</v>
      </c>
      <c r="E205" s="129" t="s">
        <v>1578</v>
      </c>
      <c r="F205" s="130" t="s">
        <v>1579</v>
      </c>
      <c r="G205" s="131" t="s">
        <v>256</v>
      </c>
      <c r="H205" s="132">
        <v>400</v>
      </c>
      <c r="I205" s="133"/>
      <c r="J205" s="134">
        <f>ROUND(I205*H205,2)</f>
        <v>0</v>
      </c>
      <c r="K205" s="130" t="s">
        <v>1</v>
      </c>
      <c r="L205" s="28"/>
      <c r="M205" s="135" t="s">
        <v>1</v>
      </c>
      <c r="N205" s="136" t="s">
        <v>44</v>
      </c>
      <c r="P205" s="137">
        <f>O205*H205</f>
        <v>0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236</v>
      </c>
      <c r="AT205" s="139" t="s">
        <v>151</v>
      </c>
      <c r="AU205" s="139" t="s">
        <v>89</v>
      </c>
      <c r="AY205" s="13" t="s">
        <v>149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3" t="s">
        <v>87</v>
      </c>
      <c r="BK205" s="140">
        <f>ROUND(I205*H205,2)</f>
        <v>0</v>
      </c>
      <c r="BL205" s="13" t="s">
        <v>236</v>
      </c>
      <c r="BM205" s="139" t="s">
        <v>655</v>
      </c>
    </row>
    <row r="206" spans="2:47" s="1" customFormat="1" ht="11.25">
      <c r="B206" s="28"/>
      <c r="D206" s="141" t="s">
        <v>157</v>
      </c>
      <c r="F206" s="142" t="s">
        <v>1579</v>
      </c>
      <c r="I206" s="143"/>
      <c r="L206" s="28"/>
      <c r="M206" s="144"/>
      <c r="T206" s="52"/>
      <c r="AT206" s="13" t="s">
        <v>157</v>
      </c>
      <c r="AU206" s="13" t="s">
        <v>89</v>
      </c>
    </row>
    <row r="207" spans="2:65" s="1" customFormat="1" ht="16.5" customHeight="1">
      <c r="B207" s="28"/>
      <c r="C207" s="128" t="s">
        <v>489</v>
      </c>
      <c r="D207" s="128" t="s">
        <v>151</v>
      </c>
      <c r="E207" s="129" t="s">
        <v>1580</v>
      </c>
      <c r="F207" s="130" t="s">
        <v>1581</v>
      </c>
      <c r="G207" s="131" t="s">
        <v>256</v>
      </c>
      <c r="H207" s="132">
        <v>20</v>
      </c>
      <c r="I207" s="133"/>
      <c r="J207" s="134">
        <f>ROUND(I207*H207,2)</f>
        <v>0</v>
      </c>
      <c r="K207" s="130" t="s">
        <v>1</v>
      </c>
      <c r="L207" s="28"/>
      <c r="M207" s="135" t="s">
        <v>1</v>
      </c>
      <c r="N207" s="136" t="s">
        <v>44</v>
      </c>
      <c r="P207" s="137">
        <f>O207*H207</f>
        <v>0</v>
      </c>
      <c r="Q207" s="137">
        <v>0</v>
      </c>
      <c r="R207" s="137">
        <f>Q207*H207</f>
        <v>0</v>
      </c>
      <c r="S207" s="137">
        <v>0</v>
      </c>
      <c r="T207" s="138">
        <f>S207*H207</f>
        <v>0</v>
      </c>
      <c r="AR207" s="139" t="s">
        <v>236</v>
      </c>
      <c r="AT207" s="139" t="s">
        <v>151</v>
      </c>
      <c r="AU207" s="139" t="s">
        <v>89</v>
      </c>
      <c r="AY207" s="13" t="s">
        <v>149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3" t="s">
        <v>87</v>
      </c>
      <c r="BK207" s="140">
        <f>ROUND(I207*H207,2)</f>
        <v>0</v>
      </c>
      <c r="BL207" s="13" t="s">
        <v>236</v>
      </c>
      <c r="BM207" s="139" t="s">
        <v>664</v>
      </c>
    </row>
    <row r="208" spans="2:47" s="1" customFormat="1" ht="11.25">
      <c r="B208" s="28"/>
      <c r="D208" s="141" t="s">
        <v>157</v>
      </c>
      <c r="F208" s="142" t="s">
        <v>1581</v>
      </c>
      <c r="I208" s="143"/>
      <c r="L208" s="28"/>
      <c r="M208" s="144"/>
      <c r="T208" s="52"/>
      <c r="AT208" s="13" t="s">
        <v>157</v>
      </c>
      <c r="AU208" s="13" t="s">
        <v>89</v>
      </c>
    </row>
    <row r="209" spans="2:65" s="1" customFormat="1" ht="16.5" customHeight="1">
      <c r="B209" s="28"/>
      <c r="C209" s="128" t="s">
        <v>494</v>
      </c>
      <c r="D209" s="128" t="s">
        <v>151</v>
      </c>
      <c r="E209" s="129" t="s">
        <v>1582</v>
      </c>
      <c r="F209" s="130" t="s">
        <v>1583</v>
      </c>
      <c r="G209" s="131" t="s">
        <v>256</v>
      </c>
      <c r="H209" s="132">
        <v>20</v>
      </c>
      <c r="I209" s="133"/>
      <c r="J209" s="134">
        <f>ROUND(I209*H209,2)</f>
        <v>0</v>
      </c>
      <c r="K209" s="130" t="s">
        <v>1</v>
      </c>
      <c r="L209" s="28"/>
      <c r="M209" s="135" t="s">
        <v>1</v>
      </c>
      <c r="N209" s="136" t="s">
        <v>44</v>
      </c>
      <c r="P209" s="137">
        <f>O209*H209</f>
        <v>0</v>
      </c>
      <c r="Q209" s="137">
        <v>0</v>
      </c>
      <c r="R209" s="137">
        <f>Q209*H209</f>
        <v>0</v>
      </c>
      <c r="S209" s="137">
        <v>0</v>
      </c>
      <c r="T209" s="138">
        <f>S209*H209</f>
        <v>0</v>
      </c>
      <c r="AR209" s="139" t="s">
        <v>236</v>
      </c>
      <c r="AT209" s="139" t="s">
        <v>151</v>
      </c>
      <c r="AU209" s="139" t="s">
        <v>89</v>
      </c>
      <c r="AY209" s="13" t="s">
        <v>149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3" t="s">
        <v>87</v>
      </c>
      <c r="BK209" s="140">
        <f>ROUND(I209*H209,2)</f>
        <v>0</v>
      </c>
      <c r="BL209" s="13" t="s">
        <v>236</v>
      </c>
      <c r="BM209" s="139" t="s">
        <v>671</v>
      </c>
    </row>
    <row r="210" spans="2:47" s="1" customFormat="1" ht="11.25">
      <c r="B210" s="28"/>
      <c r="D210" s="141" t="s">
        <v>157</v>
      </c>
      <c r="F210" s="142" t="s">
        <v>1583</v>
      </c>
      <c r="I210" s="143"/>
      <c r="L210" s="28"/>
      <c r="M210" s="144"/>
      <c r="T210" s="52"/>
      <c r="AT210" s="13" t="s">
        <v>157</v>
      </c>
      <c r="AU210" s="13" t="s">
        <v>89</v>
      </c>
    </row>
    <row r="211" spans="2:65" s="1" customFormat="1" ht="24.2" customHeight="1">
      <c r="B211" s="28"/>
      <c r="C211" s="128" t="s">
        <v>499</v>
      </c>
      <c r="D211" s="128" t="s">
        <v>151</v>
      </c>
      <c r="E211" s="129" t="s">
        <v>1584</v>
      </c>
      <c r="F211" s="130" t="s">
        <v>1585</v>
      </c>
      <c r="G211" s="131" t="s">
        <v>630</v>
      </c>
      <c r="H211" s="132">
        <v>1</v>
      </c>
      <c r="I211" s="133"/>
      <c r="J211" s="134">
        <f>ROUND(I211*H211,2)</f>
        <v>0</v>
      </c>
      <c r="K211" s="130" t="s">
        <v>1</v>
      </c>
      <c r="L211" s="28"/>
      <c r="M211" s="135" t="s">
        <v>1</v>
      </c>
      <c r="N211" s="136" t="s">
        <v>44</v>
      </c>
      <c r="P211" s="137">
        <f>O211*H211</f>
        <v>0</v>
      </c>
      <c r="Q211" s="137">
        <v>0</v>
      </c>
      <c r="R211" s="137">
        <f>Q211*H211</f>
        <v>0</v>
      </c>
      <c r="S211" s="137">
        <v>0</v>
      </c>
      <c r="T211" s="138">
        <f>S211*H211</f>
        <v>0</v>
      </c>
      <c r="AR211" s="139" t="s">
        <v>236</v>
      </c>
      <c r="AT211" s="139" t="s">
        <v>151</v>
      </c>
      <c r="AU211" s="139" t="s">
        <v>89</v>
      </c>
      <c r="AY211" s="13" t="s">
        <v>149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3" t="s">
        <v>87</v>
      </c>
      <c r="BK211" s="140">
        <f>ROUND(I211*H211,2)</f>
        <v>0</v>
      </c>
      <c r="BL211" s="13" t="s">
        <v>236</v>
      </c>
      <c r="BM211" s="139" t="s">
        <v>680</v>
      </c>
    </row>
    <row r="212" spans="2:47" s="1" customFormat="1" ht="19.5">
      <c r="B212" s="28"/>
      <c r="D212" s="141" t="s">
        <v>157</v>
      </c>
      <c r="F212" s="142" t="s">
        <v>1585</v>
      </c>
      <c r="I212" s="143"/>
      <c r="L212" s="28"/>
      <c r="M212" s="144"/>
      <c r="T212" s="52"/>
      <c r="AT212" s="13" t="s">
        <v>157</v>
      </c>
      <c r="AU212" s="13" t="s">
        <v>89</v>
      </c>
    </row>
    <row r="213" spans="2:65" s="1" customFormat="1" ht="16.5" customHeight="1">
      <c r="B213" s="28"/>
      <c r="C213" s="128" t="s">
        <v>504</v>
      </c>
      <c r="D213" s="128" t="s">
        <v>151</v>
      </c>
      <c r="E213" s="129" t="s">
        <v>1586</v>
      </c>
      <c r="F213" s="130" t="s">
        <v>1555</v>
      </c>
      <c r="G213" s="131" t="s">
        <v>630</v>
      </c>
      <c r="H213" s="132">
        <v>1</v>
      </c>
      <c r="I213" s="133"/>
      <c r="J213" s="134">
        <f>ROUND(I213*H213,2)</f>
        <v>0</v>
      </c>
      <c r="K213" s="130" t="s">
        <v>1</v>
      </c>
      <c r="L213" s="28"/>
      <c r="M213" s="135" t="s">
        <v>1</v>
      </c>
      <c r="N213" s="136" t="s">
        <v>44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236</v>
      </c>
      <c r="AT213" s="139" t="s">
        <v>151</v>
      </c>
      <c r="AU213" s="139" t="s">
        <v>89</v>
      </c>
      <c r="AY213" s="13" t="s">
        <v>149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3" t="s">
        <v>87</v>
      </c>
      <c r="BK213" s="140">
        <f>ROUND(I213*H213,2)</f>
        <v>0</v>
      </c>
      <c r="BL213" s="13" t="s">
        <v>236</v>
      </c>
      <c r="BM213" s="139" t="s">
        <v>687</v>
      </c>
    </row>
    <row r="214" spans="2:47" s="1" customFormat="1" ht="11.25">
      <c r="B214" s="28"/>
      <c r="D214" s="141" t="s">
        <v>157</v>
      </c>
      <c r="F214" s="142" t="s">
        <v>1555</v>
      </c>
      <c r="I214" s="143"/>
      <c r="L214" s="28"/>
      <c r="M214" s="144"/>
      <c r="T214" s="52"/>
      <c r="AT214" s="13" t="s">
        <v>157</v>
      </c>
      <c r="AU214" s="13" t="s">
        <v>89</v>
      </c>
    </row>
    <row r="215" spans="2:63" s="11" customFormat="1" ht="22.9" customHeight="1">
      <c r="B215" s="116"/>
      <c r="D215" s="117" t="s">
        <v>78</v>
      </c>
      <c r="E215" s="126" t="s">
        <v>1587</v>
      </c>
      <c r="F215" s="126" t="s">
        <v>1588</v>
      </c>
      <c r="I215" s="119"/>
      <c r="J215" s="127">
        <f>BK215</f>
        <v>0</v>
      </c>
      <c r="L215" s="116"/>
      <c r="M215" s="121"/>
      <c r="P215" s="122">
        <f>SUM(P216:P235)</f>
        <v>0</v>
      </c>
      <c r="R215" s="122">
        <f>SUM(R216:R235)</f>
        <v>0</v>
      </c>
      <c r="T215" s="123">
        <f>SUM(T216:T235)</f>
        <v>0</v>
      </c>
      <c r="AR215" s="117" t="s">
        <v>87</v>
      </c>
      <c r="AT215" s="124" t="s">
        <v>78</v>
      </c>
      <c r="AU215" s="124" t="s">
        <v>87</v>
      </c>
      <c r="AY215" s="117" t="s">
        <v>149</v>
      </c>
      <c r="BK215" s="125">
        <f>SUM(BK216:BK235)</f>
        <v>0</v>
      </c>
    </row>
    <row r="216" spans="2:65" s="1" customFormat="1" ht="62.65" customHeight="1">
      <c r="B216" s="28"/>
      <c r="C216" s="128" t="s">
        <v>509</v>
      </c>
      <c r="D216" s="128" t="s">
        <v>151</v>
      </c>
      <c r="E216" s="129" t="s">
        <v>1589</v>
      </c>
      <c r="F216" s="130" t="s">
        <v>1590</v>
      </c>
      <c r="G216" s="131" t="s">
        <v>256</v>
      </c>
      <c r="H216" s="132">
        <v>31</v>
      </c>
      <c r="I216" s="133"/>
      <c r="J216" s="134">
        <f>ROUND(I216*H216,2)</f>
        <v>0</v>
      </c>
      <c r="K216" s="130" t="s">
        <v>1</v>
      </c>
      <c r="L216" s="28"/>
      <c r="M216" s="135" t="s">
        <v>1</v>
      </c>
      <c r="N216" s="136" t="s">
        <v>44</v>
      </c>
      <c r="P216" s="137">
        <f>O216*H216</f>
        <v>0</v>
      </c>
      <c r="Q216" s="137">
        <v>0</v>
      </c>
      <c r="R216" s="137">
        <f>Q216*H216</f>
        <v>0</v>
      </c>
      <c r="S216" s="137">
        <v>0</v>
      </c>
      <c r="T216" s="138">
        <f>S216*H216</f>
        <v>0</v>
      </c>
      <c r="AR216" s="139" t="s">
        <v>236</v>
      </c>
      <c r="AT216" s="139" t="s">
        <v>151</v>
      </c>
      <c r="AU216" s="139" t="s">
        <v>89</v>
      </c>
      <c r="AY216" s="13" t="s">
        <v>149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3" t="s">
        <v>87</v>
      </c>
      <c r="BK216" s="140">
        <f>ROUND(I216*H216,2)</f>
        <v>0</v>
      </c>
      <c r="BL216" s="13" t="s">
        <v>236</v>
      </c>
      <c r="BM216" s="139" t="s">
        <v>699</v>
      </c>
    </row>
    <row r="217" spans="2:47" s="1" customFormat="1" ht="39">
      <c r="B217" s="28"/>
      <c r="D217" s="141" t="s">
        <v>157</v>
      </c>
      <c r="F217" s="142" t="s">
        <v>1590</v>
      </c>
      <c r="I217" s="143"/>
      <c r="L217" s="28"/>
      <c r="M217" s="144"/>
      <c r="T217" s="52"/>
      <c r="AT217" s="13" t="s">
        <v>157</v>
      </c>
      <c r="AU217" s="13" t="s">
        <v>89</v>
      </c>
    </row>
    <row r="218" spans="2:65" s="1" customFormat="1" ht="62.65" customHeight="1">
      <c r="B218" s="28"/>
      <c r="C218" s="128" t="s">
        <v>511</v>
      </c>
      <c r="D218" s="128" t="s">
        <v>151</v>
      </c>
      <c r="E218" s="129" t="s">
        <v>1591</v>
      </c>
      <c r="F218" s="130" t="s">
        <v>1592</v>
      </c>
      <c r="G218" s="131" t="s">
        <v>256</v>
      </c>
      <c r="H218" s="132">
        <v>45</v>
      </c>
      <c r="I218" s="133"/>
      <c r="J218" s="134">
        <f>ROUND(I218*H218,2)</f>
        <v>0</v>
      </c>
      <c r="K218" s="130" t="s">
        <v>1</v>
      </c>
      <c r="L218" s="28"/>
      <c r="M218" s="135" t="s">
        <v>1</v>
      </c>
      <c r="N218" s="136" t="s">
        <v>44</v>
      </c>
      <c r="P218" s="137">
        <f>O218*H218</f>
        <v>0</v>
      </c>
      <c r="Q218" s="137">
        <v>0</v>
      </c>
      <c r="R218" s="137">
        <f>Q218*H218</f>
        <v>0</v>
      </c>
      <c r="S218" s="137">
        <v>0</v>
      </c>
      <c r="T218" s="138">
        <f>S218*H218</f>
        <v>0</v>
      </c>
      <c r="AR218" s="139" t="s">
        <v>236</v>
      </c>
      <c r="AT218" s="139" t="s">
        <v>151</v>
      </c>
      <c r="AU218" s="139" t="s">
        <v>89</v>
      </c>
      <c r="AY218" s="13" t="s">
        <v>149</v>
      </c>
      <c r="BE218" s="140">
        <f>IF(N218="základní",J218,0)</f>
        <v>0</v>
      </c>
      <c r="BF218" s="140">
        <f>IF(N218="snížená",J218,0)</f>
        <v>0</v>
      </c>
      <c r="BG218" s="140">
        <f>IF(N218="zákl. přenesená",J218,0)</f>
        <v>0</v>
      </c>
      <c r="BH218" s="140">
        <f>IF(N218="sníž. přenesená",J218,0)</f>
        <v>0</v>
      </c>
      <c r="BI218" s="140">
        <f>IF(N218="nulová",J218,0)</f>
        <v>0</v>
      </c>
      <c r="BJ218" s="13" t="s">
        <v>87</v>
      </c>
      <c r="BK218" s="140">
        <f>ROUND(I218*H218,2)</f>
        <v>0</v>
      </c>
      <c r="BL218" s="13" t="s">
        <v>236</v>
      </c>
      <c r="BM218" s="139" t="s">
        <v>708</v>
      </c>
    </row>
    <row r="219" spans="2:47" s="1" customFormat="1" ht="39">
      <c r="B219" s="28"/>
      <c r="D219" s="141" t="s">
        <v>157</v>
      </c>
      <c r="F219" s="142" t="s">
        <v>1592</v>
      </c>
      <c r="I219" s="143"/>
      <c r="L219" s="28"/>
      <c r="M219" s="144"/>
      <c r="T219" s="52"/>
      <c r="AT219" s="13" t="s">
        <v>157</v>
      </c>
      <c r="AU219" s="13" t="s">
        <v>89</v>
      </c>
    </row>
    <row r="220" spans="2:65" s="1" customFormat="1" ht="55.5" customHeight="1">
      <c r="B220" s="28"/>
      <c r="C220" s="128" t="s">
        <v>516</v>
      </c>
      <c r="D220" s="128" t="s">
        <v>151</v>
      </c>
      <c r="E220" s="129" t="s">
        <v>1593</v>
      </c>
      <c r="F220" s="130" t="s">
        <v>1594</v>
      </c>
      <c r="G220" s="131" t="s">
        <v>256</v>
      </c>
      <c r="H220" s="132">
        <v>5</v>
      </c>
      <c r="I220" s="133"/>
      <c r="J220" s="134">
        <f>ROUND(I220*H220,2)</f>
        <v>0</v>
      </c>
      <c r="K220" s="130" t="s">
        <v>1</v>
      </c>
      <c r="L220" s="28"/>
      <c r="M220" s="135" t="s">
        <v>1</v>
      </c>
      <c r="N220" s="136" t="s">
        <v>44</v>
      </c>
      <c r="P220" s="137">
        <f>O220*H220</f>
        <v>0</v>
      </c>
      <c r="Q220" s="137">
        <v>0</v>
      </c>
      <c r="R220" s="137">
        <f>Q220*H220</f>
        <v>0</v>
      </c>
      <c r="S220" s="137">
        <v>0</v>
      </c>
      <c r="T220" s="138">
        <f>S220*H220</f>
        <v>0</v>
      </c>
      <c r="AR220" s="139" t="s">
        <v>236</v>
      </c>
      <c r="AT220" s="139" t="s">
        <v>151</v>
      </c>
      <c r="AU220" s="139" t="s">
        <v>89</v>
      </c>
      <c r="AY220" s="13" t="s">
        <v>149</v>
      </c>
      <c r="BE220" s="140">
        <f>IF(N220="základní",J220,0)</f>
        <v>0</v>
      </c>
      <c r="BF220" s="140">
        <f>IF(N220="snížená",J220,0)</f>
        <v>0</v>
      </c>
      <c r="BG220" s="140">
        <f>IF(N220="zákl. přenesená",J220,0)</f>
        <v>0</v>
      </c>
      <c r="BH220" s="140">
        <f>IF(N220="sníž. přenesená",J220,0)</f>
        <v>0</v>
      </c>
      <c r="BI220" s="140">
        <f>IF(N220="nulová",J220,0)</f>
        <v>0</v>
      </c>
      <c r="BJ220" s="13" t="s">
        <v>87</v>
      </c>
      <c r="BK220" s="140">
        <f>ROUND(I220*H220,2)</f>
        <v>0</v>
      </c>
      <c r="BL220" s="13" t="s">
        <v>236</v>
      </c>
      <c r="BM220" s="139" t="s">
        <v>720</v>
      </c>
    </row>
    <row r="221" spans="2:47" s="1" customFormat="1" ht="39">
      <c r="B221" s="28"/>
      <c r="D221" s="141" t="s">
        <v>157</v>
      </c>
      <c r="F221" s="142" t="s">
        <v>1594</v>
      </c>
      <c r="I221" s="143"/>
      <c r="L221" s="28"/>
      <c r="M221" s="144"/>
      <c r="T221" s="52"/>
      <c r="AT221" s="13" t="s">
        <v>157</v>
      </c>
      <c r="AU221" s="13" t="s">
        <v>89</v>
      </c>
    </row>
    <row r="222" spans="2:65" s="1" customFormat="1" ht="16.5" customHeight="1">
      <c r="B222" s="28"/>
      <c r="C222" s="128" t="s">
        <v>521</v>
      </c>
      <c r="D222" s="128" t="s">
        <v>151</v>
      </c>
      <c r="E222" s="129" t="s">
        <v>1595</v>
      </c>
      <c r="F222" s="130" t="s">
        <v>1596</v>
      </c>
      <c r="G222" s="131" t="s">
        <v>256</v>
      </c>
      <c r="H222" s="132">
        <v>200</v>
      </c>
      <c r="I222" s="133"/>
      <c r="J222" s="134">
        <f>ROUND(I222*H222,2)</f>
        <v>0</v>
      </c>
      <c r="K222" s="130" t="s">
        <v>1</v>
      </c>
      <c r="L222" s="28"/>
      <c r="M222" s="135" t="s">
        <v>1</v>
      </c>
      <c r="N222" s="136" t="s">
        <v>44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236</v>
      </c>
      <c r="AT222" s="139" t="s">
        <v>151</v>
      </c>
      <c r="AU222" s="139" t="s">
        <v>89</v>
      </c>
      <c r="AY222" s="13" t="s">
        <v>149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3" t="s">
        <v>87</v>
      </c>
      <c r="BK222" s="140">
        <f>ROUND(I222*H222,2)</f>
        <v>0</v>
      </c>
      <c r="BL222" s="13" t="s">
        <v>236</v>
      </c>
      <c r="BM222" s="139" t="s">
        <v>1597</v>
      </c>
    </row>
    <row r="223" spans="2:47" s="1" customFormat="1" ht="11.25">
      <c r="B223" s="28"/>
      <c r="D223" s="141" t="s">
        <v>157</v>
      </c>
      <c r="F223" s="142" t="s">
        <v>1596</v>
      </c>
      <c r="I223" s="143"/>
      <c r="L223" s="28"/>
      <c r="M223" s="144"/>
      <c r="T223" s="52"/>
      <c r="AT223" s="13" t="s">
        <v>157</v>
      </c>
      <c r="AU223" s="13" t="s">
        <v>89</v>
      </c>
    </row>
    <row r="224" spans="2:65" s="1" customFormat="1" ht="33" customHeight="1">
      <c r="B224" s="28"/>
      <c r="C224" s="128" t="s">
        <v>526</v>
      </c>
      <c r="D224" s="128" t="s">
        <v>151</v>
      </c>
      <c r="E224" s="129" t="s">
        <v>1598</v>
      </c>
      <c r="F224" s="130" t="s">
        <v>1599</v>
      </c>
      <c r="G224" s="131" t="s">
        <v>256</v>
      </c>
      <c r="H224" s="132">
        <v>200</v>
      </c>
      <c r="I224" s="133"/>
      <c r="J224" s="134">
        <f>ROUND(I224*H224,2)</f>
        <v>0</v>
      </c>
      <c r="K224" s="130" t="s">
        <v>1</v>
      </c>
      <c r="L224" s="28"/>
      <c r="M224" s="135" t="s">
        <v>1</v>
      </c>
      <c r="N224" s="136" t="s">
        <v>44</v>
      </c>
      <c r="P224" s="137">
        <f>O224*H224</f>
        <v>0</v>
      </c>
      <c r="Q224" s="137">
        <v>0</v>
      </c>
      <c r="R224" s="137">
        <f>Q224*H224</f>
        <v>0</v>
      </c>
      <c r="S224" s="137">
        <v>0</v>
      </c>
      <c r="T224" s="138">
        <f>S224*H224</f>
        <v>0</v>
      </c>
      <c r="AR224" s="139" t="s">
        <v>236</v>
      </c>
      <c r="AT224" s="139" t="s">
        <v>151</v>
      </c>
      <c r="AU224" s="139" t="s">
        <v>89</v>
      </c>
      <c r="AY224" s="13" t="s">
        <v>149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3" t="s">
        <v>87</v>
      </c>
      <c r="BK224" s="140">
        <f>ROUND(I224*H224,2)</f>
        <v>0</v>
      </c>
      <c r="BL224" s="13" t="s">
        <v>236</v>
      </c>
      <c r="BM224" s="139" t="s">
        <v>735</v>
      </c>
    </row>
    <row r="225" spans="2:47" s="1" customFormat="1" ht="19.5">
      <c r="B225" s="28"/>
      <c r="D225" s="141" t="s">
        <v>157</v>
      </c>
      <c r="F225" s="142" t="s">
        <v>1599</v>
      </c>
      <c r="I225" s="143"/>
      <c r="L225" s="28"/>
      <c r="M225" s="144"/>
      <c r="T225" s="52"/>
      <c r="AT225" s="13" t="s">
        <v>157</v>
      </c>
      <c r="AU225" s="13" t="s">
        <v>89</v>
      </c>
    </row>
    <row r="226" spans="2:65" s="1" customFormat="1" ht="21.75" customHeight="1">
      <c r="B226" s="28"/>
      <c r="C226" s="128" t="s">
        <v>531</v>
      </c>
      <c r="D226" s="128" t="s">
        <v>151</v>
      </c>
      <c r="E226" s="129" t="s">
        <v>1600</v>
      </c>
      <c r="F226" s="130" t="s">
        <v>1601</v>
      </c>
      <c r="G226" s="131" t="s">
        <v>1501</v>
      </c>
      <c r="H226" s="132">
        <v>30</v>
      </c>
      <c r="I226" s="133"/>
      <c r="J226" s="134">
        <f>ROUND(I226*H226,2)</f>
        <v>0</v>
      </c>
      <c r="K226" s="130" t="s">
        <v>1</v>
      </c>
      <c r="L226" s="28"/>
      <c r="M226" s="135" t="s">
        <v>1</v>
      </c>
      <c r="N226" s="136" t="s">
        <v>44</v>
      </c>
      <c r="P226" s="137">
        <f>O226*H226</f>
        <v>0</v>
      </c>
      <c r="Q226" s="137">
        <v>0</v>
      </c>
      <c r="R226" s="137">
        <f>Q226*H226</f>
        <v>0</v>
      </c>
      <c r="S226" s="137">
        <v>0</v>
      </c>
      <c r="T226" s="138">
        <f>S226*H226</f>
        <v>0</v>
      </c>
      <c r="AR226" s="139" t="s">
        <v>236</v>
      </c>
      <c r="AT226" s="139" t="s">
        <v>151</v>
      </c>
      <c r="AU226" s="139" t="s">
        <v>89</v>
      </c>
      <c r="AY226" s="13" t="s">
        <v>149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3" t="s">
        <v>87</v>
      </c>
      <c r="BK226" s="140">
        <f>ROUND(I226*H226,2)</f>
        <v>0</v>
      </c>
      <c r="BL226" s="13" t="s">
        <v>236</v>
      </c>
      <c r="BM226" s="139" t="s">
        <v>746</v>
      </c>
    </row>
    <row r="227" spans="2:47" s="1" customFormat="1" ht="11.25">
      <c r="B227" s="28"/>
      <c r="D227" s="141" t="s">
        <v>157</v>
      </c>
      <c r="F227" s="142" t="s">
        <v>1601</v>
      </c>
      <c r="I227" s="143"/>
      <c r="L227" s="28"/>
      <c r="M227" s="144"/>
      <c r="T227" s="52"/>
      <c r="AT227" s="13" t="s">
        <v>157</v>
      </c>
      <c r="AU227" s="13" t="s">
        <v>89</v>
      </c>
    </row>
    <row r="228" spans="2:65" s="1" customFormat="1" ht="16.5" customHeight="1">
      <c r="B228" s="28"/>
      <c r="C228" s="128" t="s">
        <v>537</v>
      </c>
      <c r="D228" s="128" t="s">
        <v>151</v>
      </c>
      <c r="E228" s="129" t="s">
        <v>1602</v>
      </c>
      <c r="F228" s="130" t="s">
        <v>1603</v>
      </c>
      <c r="G228" s="131" t="s">
        <v>1501</v>
      </c>
      <c r="H228" s="132">
        <v>70</v>
      </c>
      <c r="I228" s="133"/>
      <c r="J228" s="134">
        <f>ROUND(I228*H228,2)</f>
        <v>0</v>
      </c>
      <c r="K228" s="130" t="s">
        <v>1</v>
      </c>
      <c r="L228" s="28"/>
      <c r="M228" s="135" t="s">
        <v>1</v>
      </c>
      <c r="N228" s="136" t="s">
        <v>44</v>
      </c>
      <c r="P228" s="137">
        <f>O228*H228</f>
        <v>0</v>
      </c>
      <c r="Q228" s="137">
        <v>0</v>
      </c>
      <c r="R228" s="137">
        <f>Q228*H228</f>
        <v>0</v>
      </c>
      <c r="S228" s="137">
        <v>0</v>
      </c>
      <c r="T228" s="138">
        <f>S228*H228</f>
        <v>0</v>
      </c>
      <c r="AR228" s="139" t="s">
        <v>236</v>
      </c>
      <c r="AT228" s="139" t="s">
        <v>151</v>
      </c>
      <c r="AU228" s="139" t="s">
        <v>89</v>
      </c>
      <c r="AY228" s="13" t="s">
        <v>149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3" t="s">
        <v>87</v>
      </c>
      <c r="BK228" s="140">
        <f>ROUND(I228*H228,2)</f>
        <v>0</v>
      </c>
      <c r="BL228" s="13" t="s">
        <v>236</v>
      </c>
      <c r="BM228" s="139" t="s">
        <v>757</v>
      </c>
    </row>
    <row r="229" spans="2:47" s="1" customFormat="1" ht="11.25">
      <c r="B229" s="28"/>
      <c r="D229" s="141" t="s">
        <v>157</v>
      </c>
      <c r="F229" s="142" t="s">
        <v>1603</v>
      </c>
      <c r="I229" s="143"/>
      <c r="L229" s="28"/>
      <c r="M229" s="144"/>
      <c r="T229" s="52"/>
      <c r="AT229" s="13" t="s">
        <v>157</v>
      </c>
      <c r="AU229" s="13" t="s">
        <v>89</v>
      </c>
    </row>
    <row r="230" spans="2:65" s="1" customFormat="1" ht="16.5" customHeight="1">
      <c r="B230" s="28"/>
      <c r="C230" s="128" t="s">
        <v>541</v>
      </c>
      <c r="D230" s="128" t="s">
        <v>151</v>
      </c>
      <c r="E230" s="129" t="s">
        <v>1604</v>
      </c>
      <c r="F230" s="130" t="s">
        <v>1605</v>
      </c>
      <c r="G230" s="131" t="s">
        <v>1501</v>
      </c>
      <c r="H230" s="132">
        <v>1</v>
      </c>
      <c r="I230" s="133"/>
      <c r="J230" s="134">
        <f>ROUND(I230*H230,2)</f>
        <v>0</v>
      </c>
      <c r="K230" s="130" t="s">
        <v>1</v>
      </c>
      <c r="L230" s="28"/>
      <c r="M230" s="135" t="s">
        <v>1</v>
      </c>
      <c r="N230" s="136" t="s">
        <v>44</v>
      </c>
      <c r="P230" s="137">
        <f>O230*H230</f>
        <v>0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236</v>
      </c>
      <c r="AT230" s="139" t="s">
        <v>151</v>
      </c>
      <c r="AU230" s="139" t="s">
        <v>89</v>
      </c>
      <c r="AY230" s="13" t="s">
        <v>149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3" t="s">
        <v>87</v>
      </c>
      <c r="BK230" s="140">
        <f>ROUND(I230*H230,2)</f>
        <v>0</v>
      </c>
      <c r="BL230" s="13" t="s">
        <v>236</v>
      </c>
      <c r="BM230" s="139" t="s">
        <v>766</v>
      </c>
    </row>
    <row r="231" spans="2:47" s="1" customFormat="1" ht="11.25">
      <c r="B231" s="28"/>
      <c r="D231" s="141" t="s">
        <v>157</v>
      </c>
      <c r="F231" s="142" t="s">
        <v>1605</v>
      </c>
      <c r="I231" s="143"/>
      <c r="L231" s="28"/>
      <c r="M231" s="144"/>
      <c r="T231" s="52"/>
      <c r="AT231" s="13" t="s">
        <v>157</v>
      </c>
      <c r="AU231" s="13" t="s">
        <v>89</v>
      </c>
    </row>
    <row r="232" spans="2:65" s="1" customFormat="1" ht="24.2" customHeight="1">
      <c r="B232" s="28"/>
      <c r="C232" s="128" t="s">
        <v>546</v>
      </c>
      <c r="D232" s="128" t="s">
        <v>151</v>
      </c>
      <c r="E232" s="129" t="s">
        <v>1606</v>
      </c>
      <c r="F232" s="130" t="s">
        <v>1553</v>
      </c>
      <c r="G232" s="131" t="s">
        <v>630</v>
      </c>
      <c r="H232" s="132">
        <v>1</v>
      </c>
      <c r="I232" s="133"/>
      <c r="J232" s="134">
        <f>ROUND(I232*H232,2)</f>
        <v>0</v>
      </c>
      <c r="K232" s="130" t="s">
        <v>1</v>
      </c>
      <c r="L232" s="28"/>
      <c r="M232" s="135" t="s">
        <v>1</v>
      </c>
      <c r="N232" s="136" t="s">
        <v>44</v>
      </c>
      <c r="P232" s="137">
        <f>O232*H232</f>
        <v>0</v>
      </c>
      <c r="Q232" s="137">
        <v>0</v>
      </c>
      <c r="R232" s="137">
        <f>Q232*H232</f>
        <v>0</v>
      </c>
      <c r="S232" s="137">
        <v>0</v>
      </c>
      <c r="T232" s="138">
        <f>S232*H232</f>
        <v>0</v>
      </c>
      <c r="AR232" s="139" t="s">
        <v>236</v>
      </c>
      <c r="AT232" s="139" t="s">
        <v>151</v>
      </c>
      <c r="AU232" s="139" t="s">
        <v>89</v>
      </c>
      <c r="AY232" s="13" t="s">
        <v>149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3" t="s">
        <v>87</v>
      </c>
      <c r="BK232" s="140">
        <f>ROUND(I232*H232,2)</f>
        <v>0</v>
      </c>
      <c r="BL232" s="13" t="s">
        <v>236</v>
      </c>
      <c r="BM232" s="139" t="s">
        <v>775</v>
      </c>
    </row>
    <row r="233" spans="2:47" s="1" customFormat="1" ht="11.25">
      <c r="B233" s="28"/>
      <c r="D233" s="141" t="s">
        <v>157</v>
      </c>
      <c r="F233" s="142" t="s">
        <v>1553</v>
      </c>
      <c r="I233" s="143"/>
      <c r="L233" s="28"/>
      <c r="M233" s="144"/>
      <c r="T233" s="52"/>
      <c r="AT233" s="13" t="s">
        <v>157</v>
      </c>
      <c r="AU233" s="13" t="s">
        <v>89</v>
      </c>
    </row>
    <row r="234" spans="2:65" s="1" customFormat="1" ht="16.5" customHeight="1">
      <c r="B234" s="28"/>
      <c r="C234" s="128" t="s">
        <v>550</v>
      </c>
      <c r="D234" s="128" t="s">
        <v>151</v>
      </c>
      <c r="E234" s="129" t="s">
        <v>1607</v>
      </c>
      <c r="F234" s="130" t="s">
        <v>1555</v>
      </c>
      <c r="G234" s="131" t="s">
        <v>630</v>
      </c>
      <c r="H234" s="132">
        <v>1</v>
      </c>
      <c r="I234" s="133"/>
      <c r="J234" s="134">
        <f>ROUND(I234*H234,2)</f>
        <v>0</v>
      </c>
      <c r="K234" s="130" t="s">
        <v>1</v>
      </c>
      <c r="L234" s="28"/>
      <c r="M234" s="135" t="s">
        <v>1</v>
      </c>
      <c r="N234" s="136" t="s">
        <v>44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236</v>
      </c>
      <c r="AT234" s="139" t="s">
        <v>151</v>
      </c>
      <c r="AU234" s="139" t="s">
        <v>89</v>
      </c>
      <c r="AY234" s="13" t="s">
        <v>149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3" t="s">
        <v>87</v>
      </c>
      <c r="BK234" s="140">
        <f>ROUND(I234*H234,2)</f>
        <v>0</v>
      </c>
      <c r="BL234" s="13" t="s">
        <v>236</v>
      </c>
      <c r="BM234" s="139" t="s">
        <v>785</v>
      </c>
    </row>
    <row r="235" spans="2:47" s="1" customFormat="1" ht="11.25">
      <c r="B235" s="28"/>
      <c r="D235" s="141" t="s">
        <v>157</v>
      </c>
      <c r="F235" s="142" t="s">
        <v>1555</v>
      </c>
      <c r="I235" s="143"/>
      <c r="L235" s="28"/>
      <c r="M235" s="144"/>
      <c r="T235" s="52"/>
      <c r="AT235" s="13" t="s">
        <v>157</v>
      </c>
      <c r="AU235" s="13" t="s">
        <v>89</v>
      </c>
    </row>
    <row r="236" spans="2:63" s="11" customFormat="1" ht="22.9" customHeight="1">
      <c r="B236" s="116"/>
      <c r="D236" s="117" t="s">
        <v>78</v>
      </c>
      <c r="E236" s="126" t="s">
        <v>1608</v>
      </c>
      <c r="F236" s="126" t="s">
        <v>1609</v>
      </c>
      <c r="I236" s="119"/>
      <c r="J236" s="127">
        <f>BK236</f>
        <v>0</v>
      </c>
      <c r="L236" s="116"/>
      <c r="M236" s="121"/>
      <c r="P236" s="122">
        <f>SUM(P237:P244)</f>
        <v>0</v>
      </c>
      <c r="R236" s="122">
        <f>SUM(R237:R244)</f>
        <v>0</v>
      </c>
      <c r="T236" s="123">
        <f>SUM(T237:T244)</f>
        <v>0</v>
      </c>
      <c r="AR236" s="117" t="s">
        <v>87</v>
      </c>
      <c r="AT236" s="124" t="s">
        <v>78</v>
      </c>
      <c r="AU236" s="124" t="s">
        <v>87</v>
      </c>
      <c r="AY236" s="117" t="s">
        <v>149</v>
      </c>
      <c r="BK236" s="125">
        <f>SUM(BK237:BK244)</f>
        <v>0</v>
      </c>
    </row>
    <row r="237" spans="2:65" s="1" customFormat="1" ht="55.5" customHeight="1">
      <c r="B237" s="28"/>
      <c r="C237" s="128" t="s">
        <v>555</v>
      </c>
      <c r="D237" s="128" t="s">
        <v>151</v>
      </c>
      <c r="E237" s="129" t="s">
        <v>1610</v>
      </c>
      <c r="F237" s="130" t="s">
        <v>1611</v>
      </c>
      <c r="G237" s="131" t="s">
        <v>1501</v>
      </c>
      <c r="H237" s="132">
        <v>1</v>
      </c>
      <c r="I237" s="133"/>
      <c r="J237" s="134">
        <f>ROUND(I237*H237,2)</f>
        <v>0</v>
      </c>
      <c r="K237" s="130" t="s">
        <v>1</v>
      </c>
      <c r="L237" s="28"/>
      <c r="M237" s="135" t="s">
        <v>1</v>
      </c>
      <c r="N237" s="136" t="s">
        <v>44</v>
      </c>
      <c r="P237" s="137">
        <f>O237*H237</f>
        <v>0</v>
      </c>
      <c r="Q237" s="137">
        <v>0</v>
      </c>
      <c r="R237" s="137">
        <f>Q237*H237</f>
        <v>0</v>
      </c>
      <c r="S237" s="137">
        <v>0</v>
      </c>
      <c r="T237" s="138">
        <f>S237*H237</f>
        <v>0</v>
      </c>
      <c r="AR237" s="139" t="s">
        <v>236</v>
      </c>
      <c r="AT237" s="139" t="s">
        <v>151</v>
      </c>
      <c r="AU237" s="139" t="s">
        <v>89</v>
      </c>
      <c r="AY237" s="13" t="s">
        <v>149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3" t="s">
        <v>87</v>
      </c>
      <c r="BK237" s="140">
        <f>ROUND(I237*H237,2)</f>
        <v>0</v>
      </c>
      <c r="BL237" s="13" t="s">
        <v>236</v>
      </c>
      <c r="BM237" s="139" t="s">
        <v>794</v>
      </c>
    </row>
    <row r="238" spans="2:47" s="1" customFormat="1" ht="39">
      <c r="B238" s="28"/>
      <c r="D238" s="141" t="s">
        <v>157</v>
      </c>
      <c r="F238" s="142" t="s">
        <v>1611</v>
      </c>
      <c r="I238" s="143"/>
      <c r="L238" s="28"/>
      <c r="M238" s="144"/>
      <c r="T238" s="52"/>
      <c r="AT238" s="13" t="s">
        <v>157</v>
      </c>
      <c r="AU238" s="13" t="s">
        <v>89</v>
      </c>
    </row>
    <row r="239" spans="2:65" s="1" customFormat="1" ht="66.75" customHeight="1">
      <c r="B239" s="28"/>
      <c r="C239" s="128" t="s">
        <v>559</v>
      </c>
      <c r="D239" s="128" t="s">
        <v>151</v>
      </c>
      <c r="E239" s="129" t="s">
        <v>1612</v>
      </c>
      <c r="F239" s="130" t="s">
        <v>1613</v>
      </c>
      <c r="G239" s="131" t="s">
        <v>1501</v>
      </c>
      <c r="H239" s="132">
        <v>1</v>
      </c>
      <c r="I239" s="133"/>
      <c r="J239" s="134">
        <f>ROUND(I239*H239,2)</f>
        <v>0</v>
      </c>
      <c r="K239" s="130" t="s">
        <v>1</v>
      </c>
      <c r="L239" s="28"/>
      <c r="M239" s="135" t="s">
        <v>1</v>
      </c>
      <c r="N239" s="136" t="s">
        <v>44</v>
      </c>
      <c r="P239" s="137">
        <f>O239*H239</f>
        <v>0</v>
      </c>
      <c r="Q239" s="137">
        <v>0</v>
      </c>
      <c r="R239" s="137">
        <f>Q239*H239</f>
        <v>0</v>
      </c>
      <c r="S239" s="137">
        <v>0</v>
      </c>
      <c r="T239" s="138">
        <f>S239*H239</f>
        <v>0</v>
      </c>
      <c r="AR239" s="139" t="s">
        <v>236</v>
      </c>
      <c r="AT239" s="139" t="s">
        <v>151</v>
      </c>
      <c r="AU239" s="139" t="s">
        <v>89</v>
      </c>
      <c r="AY239" s="13" t="s">
        <v>149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3" t="s">
        <v>87</v>
      </c>
      <c r="BK239" s="140">
        <f>ROUND(I239*H239,2)</f>
        <v>0</v>
      </c>
      <c r="BL239" s="13" t="s">
        <v>236</v>
      </c>
      <c r="BM239" s="139" t="s">
        <v>808</v>
      </c>
    </row>
    <row r="240" spans="2:47" s="1" customFormat="1" ht="58.5">
      <c r="B240" s="28"/>
      <c r="D240" s="141" t="s">
        <v>157</v>
      </c>
      <c r="F240" s="142" t="s">
        <v>1614</v>
      </c>
      <c r="I240" s="143"/>
      <c r="L240" s="28"/>
      <c r="M240" s="144"/>
      <c r="T240" s="52"/>
      <c r="AT240" s="13" t="s">
        <v>157</v>
      </c>
      <c r="AU240" s="13" t="s">
        <v>89</v>
      </c>
    </row>
    <row r="241" spans="2:65" s="1" customFormat="1" ht="16.5" customHeight="1">
      <c r="B241" s="28"/>
      <c r="C241" s="128" t="s">
        <v>564</v>
      </c>
      <c r="D241" s="128" t="s">
        <v>151</v>
      </c>
      <c r="E241" s="129" t="s">
        <v>1615</v>
      </c>
      <c r="F241" s="130" t="s">
        <v>1616</v>
      </c>
      <c r="G241" s="131" t="s">
        <v>630</v>
      </c>
      <c r="H241" s="132">
        <v>1</v>
      </c>
      <c r="I241" s="133"/>
      <c r="J241" s="134">
        <f>ROUND(I241*H241,2)</f>
        <v>0</v>
      </c>
      <c r="K241" s="130" t="s">
        <v>1</v>
      </c>
      <c r="L241" s="28"/>
      <c r="M241" s="135" t="s">
        <v>1</v>
      </c>
      <c r="N241" s="136" t="s">
        <v>44</v>
      </c>
      <c r="P241" s="137">
        <f>O241*H241</f>
        <v>0</v>
      </c>
      <c r="Q241" s="137">
        <v>0</v>
      </c>
      <c r="R241" s="137">
        <f>Q241*H241</f>
        <v>0</v>
      </c>
      <c r="S241" s="137">
        <v>0</v>
      </c>
      <c r="T241" s="138">
        <f>S241*H241</f>
        <v>0</v>
      </c>
      <c r="AR241" s="139" t="s">
        <v>236</v>
      </c>
      <c r="AT241" s="139" t="s">
        <v>151</v>
      </c>
      <c r="AU241" s="139" t="s">
        <v>89</v>
      </c>
      <c r="AY241" s="13" t="s">
        <v>149</v>
      </c>
      <c r="BE241" s="140">
        <f>IF(N241="základní",J241,0)</f>
        <v>0</v>
      </c>
      <c r="BF241" s="140">
        <f>IF(N241="snížená",J241,0)</f>
        <v>0</v>
      </c>
      <c r="BG241" s="140">
        <f>IF(N241="zákl. přenesená",J241,0)</f>
        <v>0</v>
      </c>
      <c r="BH241" s="140">
        <f>IF(N241="sníž. přenesená",J241,0)</f>
        <v>0</v>
      </c>
      <c r="BI241" s="140">
        <f>IF(N241="nulová",J241,0)</f>
        <v>0</v>
      </c>
      <c r="BJ241" s="13" t="s">
        <v>87</v>
      </c>
      <c r="BK241" s="140">
        <f>ROUND(I241*H241,2)</f>
        <v>0</v>
      </c>
      <c r="BL241" s="13" t="s">
        <v>236</v>
      </c>
      <c r="BM241" s="139" t="s">
        <v>820</v>
      </c>
    </row>
    <row r="242" spans="2:47" s="1" customFormat="1" ht="11.25">
      <c r="B242" s="28"/>
      <c r="D242" s="141" t="s">
        <v>157</v>
      </c>
      <c r="F242" s="142" t="s">
        <v>1616</v>
      </c>
      <c r="I242" s="143"/>
      <c r="L242" s="28"/>
      <c r="M242" s="144"/>
      <c r="T242" s="52"/>
      <c r="AT242" s="13" t="s">
        <v>157</v>
      </c>
      <c r="AU242" s="13" t="s">
        <v>89</v>
      </c>
    </row>
    <row r="243" spans="2:65" s="1" customFormat="1" ht="16.5" customHeight="1">
      <c r="B243" s="28"/>
      <c r="C243" s="128" t="s">
        <v>568</v>
      </c>
      <c r="D243" s="128" t="s">
        <v>151</v>
      </c>
      <c r="E243" s="129" t="s">
        <v>1617</v>
      </c>
      <c r="F243" s="130" t="s">
        <v>1618</v>
      </c>
      <c r="G243" s="131" t="s">
        <v>630</v>
      </c>
      <c r="H243" s="132">
        <v>1</v>
      </c>
      <c r="I243" s="133"/>
      <c r="J243" s="134">
        <f>ROUND(I243*H243,2)</f>
        <v>0</v>
      </c>
      <c r="K243" s="130" t="s">
        <v>1</v>
      </c>
      <c r="L243" s="28"/>
      <c r="M243" s="135" t="s">
        <v>1</v>
      </c>
      <c r="N243" s="136" t="s">
        <v>44</v>
      </c>
      <c r="P243" s="137">
        <f>O243*H243</f>
        <v>0</v>
      </c>
      <c r="Q243" s="137">
        <v>0</v>
      </c>
      <c r="R243" s="137">
        <f>Q243*H243</f>
        <v>0</v>
      </c>
      <c r="S243" s="137">
        <v>0</v>
      </c>
      <c r="T243" s="138">
        <f>S243*H243</f>
        <v>0</v>
      </c>
      <c r="AR243" s="139" t="s">
        <v>236</v>
      </c>
      <c r="AT243" s="139" t="s">
        <v>151</v>
      </c>
      <c r="AU243" s="139" t="s">
        <v>89</v>
      </c>
      <c r="AY243" s="13" t="s">
        <v>149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3" t="s">
        <v>87</v>
      </c>
      <c r="BK243" s="140">
        <f>ROUND(I243*H243,2)</f>
        <v>0</v>
      </c>
      <c r="BL243" s="13" t="s">
        <v>236</v>
      </c>
      <c r="BM243" s="139" t="s">
        <v>830</v>
      </c>
    </row>
    <row r="244" spans="2:47" s="1" customFormat="1" ht="11.25">
      <c r="B244" s="28"/>
      <c r="D244" s="141" t="s">
        <v>157</v>
      </c>
      <c r="F244" s="142" t="s">
        <v>1618</v>
      </c>
      <c r="I244" s="143"/>
      <c r="L244" s="28"/>
      <c r="M244" s="144"/>
      <c r="T244" s="52"/>
      <c r="AT244" s="13" t="s">
        <v>157</v>
      </c>
      <c r="AU244" s="13" t="s">
        <v>89</v>
      </c>
    </row>
    <row r="245" spans="2:63" s="11" customFormat="1" ht="22.9" customHeight="1">
      <c r="B245" s="116"/>
      <c r="D245" s="117" t="s">
        <v>78</v>
      </c>
      <c r="E245" s="126" t="s">
        <v>1619</v>
      </c>
      <c r="F245" s="126" t="s">
        <v>1620</v>
      </c>
      <c r="I245" s="119"/>
      <c r="J245" s="127">
        <f>BK245</f>
        <v>0</v>
      </c>
      <c r="L245" s="116"/>
      <c r="M245" s="121"/>
      <c r="P245" s="122">
        <f>SUM(P246:P279)</f>
        <v>0</v>
      </c>
      <c r="R245" s="122">
        <f>SUM(R246:R279)</f>
        <v>0</v>
      </c>
      <c r="T245" s="123">
        <f>SUM(T246:T279)</f>
        <v>0</v>
      </c>
      <c r="AR245" s="117" t="s">
        <v>87</v>
      </c>
      <c r="AT245" s="124" t="s">
        <v>78</v>
      </c>
      <c r="AU245" s="124" t="s">
        <v>87</v>
      </c>
      <c r="AY245" s="117" t="s">
        <v>149</v>
      </c>
      <c r="BK245" s="125">
        <f>SUM(BK246:BK279)</f>
        <v>0</v>
      </c>
    </row>
    <row r="246" spans="2:65" s="1" customFormat="1" ht="37.9" customHeight="1">
      <c r="B246" s="28"/>
      <c r="C246" s="128" t="s">
        <v>573</v>
      </c>
      <c r="D246" s="128" t="s">
        <v>151</v>
      </c>
      <c r="E246" s="129" t="s">
        <v>1621</v>
      </c>
      <c r="F246" s="130" t="s">
        <v>1622</v>
      </c>
      <c r="G246" s="131" t="s">
        <v>1501</v>
      </c>
      <c r="H246" s="132">
        <v>1</v>
      </c>
      <c r="I246" s="133"/>
      <c r="J246" s="134">
        <f>ROUND(I246*H246,2)</f>
        <v>0</v>
      </c>
      <c r="K246" s="130" t="s">
        <v>1</v>
      </c>
      <c r="L246" s="28"/>
      <c r="M246" s="135" t="s">
        <v>1</v>
      </c>
      <c r="N246" s="136" t="s">
        <v>44</v>
      </c>
      <c r="P246" s="137">
        <f>O246*H246</f>
        <v>0</v>
      </c>
      <c r="Q246" s="137">
        <v>0</v>
      </c>
      <c r="R246" s="137">
        <f>Q246*H246</f>
        <v>0</v>
      </c>
      <c r="S246" s="137">
        <v>0</v>
      </c>
      <c r="T246" s="138">
        <f>S246*H246</f>
        <v>0</v>
      </c>
      <c r="AR246" s="139" t="s">
        <v>236</v>
      </c>
      <c r="AT246" s="139" t="s">
        <v>151</v>
      </c>
      <c r="AU246" s="139" t="s">
        <v>89</v>
      </c>
      <c r="AY246" s="13" t="s">
        <v>149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3" t="s">
        <v>87</v>
      </c>
      <c r="BK246" s="140">
        <f>ROUND(I246*H246,2)</f>
        <v>0</v>
      </c>
      <c r="BL246" s="13" t="s">
        <v>236</v>
      </c>
      <c r="BM246" s="139" t="s">
        <v>840</v>
      </c>
    </row>
    <row r="247" spans="2:47" s="1" customFormat="1" ht="19.5">
      <c r="B247" s="28"/>
      <c r="D247" s="141" t="s">
        <v>157</v>
      </c>
      <c r="F247" s="142" t="s">
        <v>1622</v>
      </c>
      <c r="I247" s="143"/>
      <c r="L247" s="28"/>
      <c r="M247" s="144"/>
      <c r="T247" s="52"/>
      <c r="AT247" s="13" t="s">
        <v>157</v>
      </c>
      <c r="AU247" s="13" t="s">
        <v>89</v>
      </c>
    </row>
    <row r="248" spans="2:65" s="1" customFormat="1" ht="16.5" customHeight="1">
      <c r="B248" s="28"/>
      <c r="C248" s="128" t="s">
        <v>577</v>
      </c>
      <c r="D248" s="128" t="s">
        <v>151</v>
      </c>
      <c r="E248" s="129" t="s">
        <v>1623</v>
      </c>
      <c r="F248" s="130" t="s">
        <v>1624</v>
      </c>
      <c r="G248" s="131" t="s">
        <v>256</v>
      </c>
      <c r="H248" s="132">
        <v>255</v>
      </c>
      <c r="I248" s="133"/>
      <c r="J248" s="134">
        <f>ROUND(I248*H248,2)</f>
        <v>0</v>
      </c>
      <c r="K248" s="130" t="s">
        <v>1</v>
      </c>
      <c r="L248" s="28"/>
      <c r="M248" s="135" t="s">
        <v>1</v>
      </c>
      <c r="N248" s="136" t="s">
        <v>44</v>
      </c>
      <c r="P248" s="137">
        <f>O248*H248</f>
        <v>0</v>
      </c>
      <c r="Q248" s="137">
        <v>0</v>
      </c>
      <c r="R248" s="137">
        <f>Q248*H248</f>
        <v>0</v>
      </c>
      <c r="S248" s="137">
        <v>0</v>
      </c>
      <c r="T248" s="138">
        <f>S248*H248</f>
        <v>0</v>
      </c>
      <c r="AR248" s="139" t="s">
        <v>236</v>
      </c>
      <c r="AT248" s="139" t="s">
        <v>151</v>
      </c>
      <c r="AU248" s="139" t="s">
        <v>89</v>
      </c>
      <c r="AY248" s="13" t="s">
        <v>149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3" t="s">
        <v>87</v>
      </c>
      <c r="BK248" s="140">
        <f>ROUND(I248*H248,2)</f>
        <v>0</v>
      </c>
      <c r="BL248" s="13" t="s">
        <v>236</v>
      </c>
      <c r="BM248" s="139" t="s">
        <v>849</v>
      </c>
    </row>
    <row r="249" spans="2:47" s="1" customFormat="1" ht="11.25">
      <c r="B249" s="28"/>
      <c r="D249" s="141" t="s">
        <v>157</v>
      </c>
      <c r="F249" s="142" t="s">
        <v>1624</v>
      </c>
      <c r="I249" s="143"/>
      <c r="L249" s="28"/>
      <c r="M249" s="144"/>
      <c r="T249" s="52"/>
      <c r="AT249" s="13" t="s">
        <v>157</v>
      </c>
      <c r="AU249" s="13" t="s">
        <v>89</v>
      </c>
    </row>
    <row r="250" spans="2:65" s="1" customFormat="1" ht="16.5" customHeight="1">
      <c r="B250" s="28"/>
      <c r="C250" s="128" t="s">
        <v>580</v>
      </c>
      <c r="D250" s="128" t="s">
        <v>151</v>
      </c>
      <c r="E250" s="129" t="s">
        <v>1625</v>
      </c>
      <c r="F250" s="130" t="s">
        <v>1626</v>
      </c>
      <c r="G250" s="131" t="s">
        <v>256</v>
      </c>
      <c r="H250" s="132">
        <v>60</v>
      </c>
      <c r="I250" s="133"/>
      <c r="J250" s="134">
        <f>ROUND(I250*H250,2)</f>
        <v>0</v>
      </c>
      <c r="K250" s="130" t="s">
        <v>1</v>
      </c>
      <c r="L250" s="28"/>
      <c r="M250" s="135" t="s">
        <v>1</v>
      </c>
      <c r="N250" s="136" t="s">
        <v>44</v>
      </c>
      <c r="P250" s="137">
        <f>O250*H250</f>
        <v>0</v>
      </c>
      <c r="Q250" s="137">
        <v>0</v>
      </c>
      <c r="R250" s="137">
        <f>Q250*H250</f>
        <v>0</v>
      </c>
      <c r="S250" s="137">
        <v>0</v>
      </c>
      <c r="T250" s="138">
        <f>S250*H250</f>
        <v>0</v>
      </c>
      <c r="AR250" s="139" t="s">
        <v>236</v>
      </c>
      <c r="AT250" s="139" t="s">
        <v>151</v>
      </c>
      <c r="AU250" s="139" t="s">
        <v>89</v>
      </c>
      <c r="AY250" s="13" t="s">
        <v>149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3" t="s">
        <v>87</v>
      </c>
      <c r="BK250" s="140">
        <f>ROUND(I250*H250,2)</f>
        <v>0</v>
      </c>
      <c r="BL250" s="13" t="s">
        <v>236</v>
      </c>
      <c r="BM250" s="139" t="s">
        <v>860</v>
      </c>
    </row>
    <row r="251" spans="2:47" s="1" customFormat="1" ht="11.25">
      <c r="B251" s="28"/>
      <c r="D251" s="141" t="s">
        <v>157</v>
      </c>
      <c r="F251" s="142" t="s">
        <v>1626</v>
      </c>
      <c r="I251" s="143"/>
      <c r="L251" s="28"/>
      <c r="M251" s="144"/>
      <c r="T251" s="52"/>
      <c r="AT251" s="13" t="s">
        <v>157</v>
      </c>
      <c r="AU251" s="13" t="s">
        <v>89</v>
      </c>
    </row>
    <row r="252" spans="2:65" s="1" customFormat="1" ht="16.5" customHeight="1">
      <c r="B252" s="28"/>
      <c r="C252" s="128" t="s">
        <v>584</v>
      </c>
      <c r="D252" s="128" t="s">
        <v>151</v>
      </c>
      <c r="E252" s="129" t="s">
        <v>1627</v>
      </c>
      <c r="F252" s="130" t="s">
        <v>1628</v>
      </c>
      <c r="G252" s="131" t="s">
        <v>256</v>
      </c>
      <c r="H252" s="132">
        <v>125</v>
      </c>
      <c r="I252" s="133"/>
      <c r="J252" s="134">
        <f>ROUND(I252*H252,2)</f>
        <v>0</v>
      </c>
      <c r="K252" s="130" t="s">
        <v>1</v>
      </c>
      <c r="L252" s="28"/>
      <c r="M252" s="135" t="s">
        <v>1</v>
      </c>
      <c r="N252" s="136" t="s">
        <v>44</v>
      </c>
      <c r="P252" s="137">
        <f>O252*H252</f>
        <v>0</v>
      </c>
      <c r="Q252" s="137">
        <v>0</v>
      </c>
      <c r="R252" s="137">
        <f>Q252*H252</f>
        <v>0</v>
      </c>
      <c r="S252" s="137">
        <v>0</v>
      </c>
      <c r="T252" s="138">
        <f>S252*H252</f>
        <v>0</v>
      </c>
      <c r="AR252" s="139" t="s">
        <v>236</v>
      </c>
      <c r="AT252" s="139" t="s">
        <v>151</v>
      </c>
      <c r="AU252" s="139" t="s">
        <v>89</v>
      </c>
      <c r="AY252" s="13" t="s">
        <v>149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3" t="s">
        <v>87</v>
      </c>
      <c r="BK252" s="140">
        <f>ROUND(I252*H252,2)</f>
        <v>0</v>
      </c>
      <c r="BL252" s="13" t="s">
        <v>236</v>
      </c>
      <c r="BM252" s="139" t="s">
        <v>869</v>
      </c>
    </row>
    <row r="253" spans="2:47" s="1" customFormat="1" ht="11.25">
      <c r="B253" s="28"/>
      <c r="D253" s="141" t="s">
        <v>157</v>
      </c>
      <c r="F253" s="142" t="s">
        <v>1628</v>
      </c>
      <c r="I253" s="143"/>
      <c r="L253" s="28"/>
      <c r="M253" s="144"/>
      <c r="T253" s="52"/>
      <c r="AT253" s="13" t="s">
        <v>157</v>
      </c>
      <c r="AU253" s="13" t="s">
        <v>89</v>
      </c>
    </row>
    <row r="254" spans="2:65" s="1" customFormat="1" ht="16.5" customHeight="1">
      <c r="B254" s="28"/>
      <c r="C254" s="128" t="s">
        <v>590</v>
      </c>
      <c r="D254" s="128" t="s">
        <v>151</v>
      </c>
      <c r="E254" s="129" t="s">
        <v>1629</v>
      </c>
      <c r="F254" s="130" t="s">
        <v>1630</v>
      </c>
      <c r="G254" s="131" t="s">
        <v>1501</v>
      </c>
      <c r="H254" s="132">
        <v>12</v>
      </c>
      <c r="I254" s="133"/>
      <c r="J254" s="134">
        <f>ROUND(I254*H254,2)</f>
        <v>0</v>
      </c>
      <c r="K254" s="130" t="s">
        <v>1</v>
      </c>
      <c r="L254" s="28"/>
      <c r="M254" s="135" t="s">
        <v>1</v>
      </c>
      <c r="N254" s="136" t="s">
        <v>44</v>
      </c>
      <c r="P254" s="137">
        <f>O254*H254</f>
        <v>0</v>
      </c>
      <c r="Q254" s="137">
        <v>0</v>
      </c>
      <c r="R254" s="137">
        <f>Q254*H254</f>
        <v>0</v>
      </c>
      <c r="S254" s="137">
        <v>0</v>
      </c>
      <c r="T254" s="138">
        <f>S254*H254</f>
        <v>0</v>
      </c>
      <c r="AR254" s="139" t="s">
        <v>236</v>
      </c>
      <c r="AT254" s="139" t="s">
        <v>151</v>
      </c>
      <c r="AU254" s="139" t="s">
        <v>89</v>
      </c>
      <c r="AY254" s="13" t="s">
        <v>149</v>
      </c>
      <c r="BE254" s="140">
        <f>IF(N254="základní",J254,0)</f>
        <v>0</v>
      </c>
      <c r="BF254" s="140">
        <f>IF(N254="snížená",J254,0)</f>
        <v>0</v>
      </c>
      <c r="BG254" s="140">
        <f>IF(N254="zákl. přenesená",J254,0)</f>
        <v>0</v>
      </c>
      <c r="BH254" s="140">
        <f>IF(N254="sníž. přenesená",J254,0)</f>
        <v>0</v>
      </c>
      <c r="BI254" s="140">
        <f>IF(N254="nulová",J254,0)</f>
        <v>0</v>
      </c>
      <c r="BJ254" s="13" t="s">
        <v>87</v>
      </c>
      <c r="BK254" s="140">
        <f>ROUND(I254*H254,2)</f>
        <v>0</v>
      </c>
      <c r="BL254" s="13" t="s">
        <v>236</v>
      </c>
      <c r="BM254" s="139" t="s">
        <v>879</v>
      </c>
    </row>
    <row r="255" spans="2:47" s="1" customFormat="1" ht="11.25">
      <c r="B255" s="28"/>
      <c r="D255" s="141" t="s">
        <v>157</v>
      </c>
      <c r="F255" s="142" t="s">
        <v>1630</v>
      </c>
      <c r="I255" s="143"/>
      <c r="L255" s="28"/>
      <c r="M255" s="144"/>
      <c r="T255" s="52"/>
      <c r="AT255" s="13" t="s">
        <v>157</v>
      </c>
      <c r="AU255" s="13" t="s">
        <v>89</v>
      </c>
    </row>
    <row r="256" spans="2:65" s="1" customFormat="1" ht="24.2" customHeight="1">
      <c r="B256" s="28"/>
      <c r="C256" s="128" t="s">
        <v>596</v>
      </c>
      <c r="D256" s="128" t="s">
        <v>151</v>
      </c>
      <c r="E256" s="129" t="s">
        <v>1631</v>
      </c>
      <c r="F256" s="130" t="s">
        <v>1632</v>
      </c>
      <c r="G256" s="131" t="s">
        <v>1501</v>
      </c>
      <c r="H256" s="132">
        <v>12</v>
      </c>
      <c r="I256" s="133"/>
      <c r="J256" s="134">
        <f>ROUND(I256*H256,2)</f>
        <v>0</v>
      </c>
      <c r="K256" s="130" t="s">
        <v>1</v>
      </c>
      <c r="L256" s="28"/>
      <c r="M256" s="135" t="s">
        <v>1</v>
      </c>
      <c r="N256" s="136" t="s">
        <v>44</v>
      </c>
      <c r="P256" s="137">
        <f>O256*H256</f>
        <v>0</v>
      </c>
      <c r="Q256" s="137">
        <v>0</v>
      </c>
      <c r="R256" s="137">
        <f>Q256*H256</f>
        <v>0</v>
      </c>
      <c r="S256" s="137">
        <v>0</v>
      </c>
      <c r="T256" s="138">
        <f>S256*H256</f>
        <v>0</v>
      </c>
      <c r="AR256" s="139" t="s">
        <v>236</v>
      </c>
      <c r="AT256" s="139" t="s">
        <v>151</v>
      </c>
      <c r="AU256" s="139" t="s">
        <v>89</v>
      </c>
      <c r="AY256" s="13" t="s">
        <v>149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3" t="s">
        <v>87</v>
      </c>
      <c r="BK256" s="140">
        <f>ROUND(I256*H256,2)</f>
        <v>0</v>
      </c>
      <c r="BL256" s="13" t="s">
        <v>236</v>
      </c>
      <c r="BM256" s="139" t="s">
        <v>890</v>
      </c>
    </row>
    <row r="257" spans="2:47" s="1" customFormat="1" ht="11.25">
      <c r="B257" s="28"/>
      <c r="D257" s="141" t="s">
        <v>157</v>
      </c>
      <c r="F257" s="142" t="s">
        <v>1632</v>
      </c>
      <c r="I257" s="143"/>
      <c r="L257" s="28"/>
      <c r="M257" s="144"/>
      <c r="T257" s="52"/>
      <c r="AT257" s="13" t="s">
        <v>157</v>
      </c>
      <c r="AU257" s="13" t="s">
        <v>89</v>
      </c>
    </row>
    <row r="258" spans="2:65" s="1" customFormat="1" ht="16.5" customHeight="1">
      <c r="B258" s="28"/>
      <c r="C258" s="128" t="s">
        <v>599</v>
      </c>
      <c r="D258" s="128" t="s">
        <v>151</v>
      </c>
      <c r="E258" s="129" t="s">
        <v>1633</v>
      </c>
      <c r="F258" s="130" t="s">
        <v>1634</v>
      </c>
      <c r="G258" s="131" t="s">
        <v>1501</v>
      </c>
      <c r="H258" s="132">
        <v>60</v>
      </c>
      <c r="I258" s="133"/>
      <c r="J258" s="134">
        <f>ROUND(I258*H258,2)</f>
        <v>0</v>
      </c>
      <c r="K258" s="130" t="s">
        <v>1</v>
      </c>
      <c r="L258" s="28"/>
      <c r="M258" s="135" t="s">
        <v>1</v>
      </c>
      <c r="N258" s="136" t="s">
        <v>44</v>
      </c>
      <c r="P258" s="137">
        <f>O258*H258</f>
        <v>0</v>
      </c>
      <c r="Q258" s="137">
        <v>0</v>
      </c>
      <c r="R258" s="137">
        <f>Q258*H258</f>
        <v>0</v>
      </c>
      <c r="S258" s="137">
        <v>0</v>
      </c>
      <c r="T258" s="138">
        <f>S258*H258</f>
        <v>0</v>
      </c>
      <c r="AR258" s="139" t="s">
        <v>236</v>
      </c>
      <c r="AT258" s="139" t="s">
        <v>151</v>
      </c>
      <c r="AU258" s="139" t="s">
        <v>89</v>
      </c>
      <c r="AY258" s="13" t="s">
        <v>149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3" t="s">
        <v>87</v>
      </c>
      <c r="BK258" s="140">
        <f>ROUND(I258*H258,2)</f>
        <v>0</v>
      </c>
      <c r="BL258" s="13" t="s">
        <v>236</v>
      </c>
      <c r="BM258" s="139" t="s">
        <v>899</v>
      </c>
    </row>
    <row r="259" spans="2:47" s="1" customFormat="1" ht="11.25">
      <c r="B259" s="28"/>
      <c r="D259" s="141" t="s">
        <v>157</v>
      </c>
      <c r="F259" s="142" t="s">
        <v>1634</v>
      </c>
      <c r="I259" s="143"/>
      <c r="L259" s="28"/>
      <c r="M259" s="144"/>
      <c r="T259" s="52"/>
      <c r="AT259" s="13" t="s">
        <v>157</v>
      </c>
      <c r="AU259" s="13" t="s">
        <v>89</v>
      </c>
    </row>
    <row r="260" spans="2:65" s="1" customFormat="1" ht="16.5" customHeight="1">
      <c r="B260" s="28"/>
      <c r="C260" s="128" t="s">
        <v>604</v>
      </c>
      <c r="D260" s="128" t="s">
        <v>151</v>
      </c>
      <c r="E260" s="129" t="s">
        <v>1635</v>
      </c>
      <c r="F260" s="130" t="s">
        <v>1636</v>
      </c>
      <c r="G260" s="131" t="s">
        <v>1501</v>
      </c>
      <c r="H260" s="132">
        <v>12</v>
      </c>
      <c r="I260" s="133"/>
      <c r="J260" s="134">
        <f>ROUND(I260*H260,2)</f>
        <v>0</v>
      </c>
      <c r="K260" s="130" t="s">
        <v>1</v>
      </c>
      <c r="L260" s="28"/>
      <c r="M260" s="135" t="s">
        <v>1</v>
      </c>
      <c r="N260" s="136" t="s">
        <v>44</v>
      </c>
      <c r="P260" s="137">
        <f>O260*H260</f>
        <v>0</v>
      </c>
      <c r="Q260" s="137">
        <v>0</v>
      </c>
      <c r="R260" s="137">
        <f>Q260*H260</f>
        <v>0</v>
      </c>
      <c r="S260" s="137">
        <v>0</v>
      </c>
      <c r="T260" s="138">
        <f>S260*H260</f>
        <v>0</v>
      </c>
      <c r="AR260" s="139" t="s">
        <v>236</v>
      </c>
      <c r="AT260" s="139" t="s">
        <v>151</v>
      </c>
      <c r="AU260" s="139" t="s">
        <v>89</v>
      </c>
      <c r="AY260" s="13" t="s">
        <v>149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3" t="s">
        <v>87</v>
      </c>
      <c r="BK260" s="140">
        <f>ROUND(I260*H260,2)</f>
        <v>0</v>
      </c>
      <c r="BL260" s="13" t="s">
        <v>236</v>
      </c>
      <c r="BM260" s="139" t="s">
        <v>910</v>
      </c>
    </row>
    <row r="261" spans="2:47" s="1" customFormat="1" ht="11.25">
      <c r="B261" s="28"/>
      <c r="D261" s="141" t="s">
        <v>157</v>
      </c>
      <c r="F261" s="142" t="s">
        <v>1636</v>
      </c>
      <c r="I261" s="143"/>
      <c r="L261" s="28"/>
      <c r="M261" s="144"/>
      <c r="T261" s="52"/>
      <c r="AT261" s="13" t="s">
        <v>157</v>
      </c>
      <c r="AU261" s="13" t="s">
        <v>89</v>
      </c>
    </row>
    <row r="262" spans="2:65" s="1" customFormat="1" ht="16.5" customHeight="1">
      <c r="B262" s="28"/>
      <c r="C262" s="128" t="s">
        <v>606</v>
      </c>
      <c r="D262" s="128" t="s">
        <v>151</v>
      </c>
      <c r="E262" s="129" t="s">
        <v>1637</v>
      </c>
      <c r="F262" s="130" t="s">
        <v>1638</v>
      </c>
      <c r="G262" s="131" t="s">
        <v>1501</v>
      </c>
      <c r="H262" s="132">
        <v>50</v>
      </c>
      <c r="I262" s="133"/>
      <c r="J262" s="134">
        <f>ROUND(I262*H262,2)</f>
        <v>0</v>
      </c>
      <c r="K262" s="130" t="s">
        <v>1</v>
      </c>
      <c r="L262" s="28"/>
      <c r="M262" s="135" t="s">
        <v>1</v>
      </c>
      <c r="N262" s="136" t="s">
        <v>44</v>
      </c>
      <c r="P262" s="137">
        <f>O262*H262</f>
        <v>0</v>
      </c>
      <c r="Q262" s="137">
        <v>0</v>
      </c>
      <c r="R262" s="137">
        <f>Q262*H262</f>
        <v>0</v>
      </c>
      <c r="S262" s="137">
        <v>0</v>
      </c>
      <c r="T262" s="138">
        <f>S262*H262</f>
        <v>0</v>
      </c>
      <c r="AR262" s="139" t="s">
        <v>236</v>
      </c>
      <c r="AT262" s="139" t="s">
        <v>151</v>
      </c>
      <c r="AU262" s="139" t="s">
        <v>89</v>
      </c>
      <c r="AY262" s="13" t="s">
        <v>149</v>
      </c>
      <c r="BE262" s="140">
        <f>IF(N262="základní",J262,0)</f>
        <v>0</v>
      </c>
      <c r="BF262" s="140">
        <f>IF(N262="snížená",J262,0)</f>
        <v>0</v>
      </c>
      <c r="BG262" s="140">
        <f>IF(N262="zákl. přenesená",J262,0)</f>
        <v>0</v>
      </c>
      <c r="BH262" s="140">
        <f>IF(N262="sníž. přenesená",J262,0)</f>
        <v>0</v>
      </c>
      <c r="BI262" s="140">
        <f>IF(N262="nulová",J262,0)</f>
        <v>0</v>
      </c>
      <c r="BJ262" s="13" t="s">
        <v>87</v>
      </c>
      <c r="BK262" s="140">
        <f>ROUND(I262*H262,2)</f>
        <v>0</v>
      </c>
      <c r="BL262" s="13" t="s">
        <v>236</v>
      </c>
      <c r="BM262" s="139" t="s">
        <v>919</v>
      </c>
    </row>
    <row r="263" spans="2:47" s="1" customFormat="1" ht="11.25">
      <c r="B263" s="28"/>
      <c r="D263" s="141" t="s">
        <v>157</v>
      </c>
      <c r="F263" s="142" t="s">
        <v>1638</v>
      </c>
      <c r="I263" s="143"/>
      <c r="L263" s="28"/>
      <c r="M263" s="144"/>
      <c r="T263" s="52"/>
      <c r="AT263" s="13" t="s">
        <v>157</v>
      </c>
      <c r="AU263" s="13" t="s">
        <v>89</v>
      </c>
    </row>
    <row r="264" spans="2:65" s="1" customFormat="1" ht="24.2" customHeight="1">
      <c r="B264" s="28"/>
      <c r="C264" s="128" t="s">
        <v>611</v>
      </c>
      <c r="D264" s="128" t="s">
        <v>151</v>
      </c>
      <c r="E264" s="129" t="s">
        <v>1639</v>
      </c>
      <c r="F264" s="130" t="s">
        <v>1640</v>
      </c>
      <c r="G264" s="131" t="s">
        <v>1501</v>
      </c>
      <c r="H264" s="132">
        <v>205</v>
      </c>
      <c r="I264" s="133"/>
      <c r="J264" s="134">
        <f>ROUND(I264*H264,2)</f>
        <v>0</v>
      </c>
      <c r="K264" s="130" t="s">
        <v>1</v>
      </c>
      <c r="L264" s="28"/>
      <c r="M264" s="135" t="s">
        <v>1</v>
      </c>
      <c r="N264" s="136" t="s">
        <v>44</v>
      </c>
      <c r="P264" s="137">
        <f>O264*H264</f>
        <v>0</v>
      </c>
      <c r="Q264" s="137">
        <v>0</v>
      </c>
      <c r="R264" s="137">
        <f>Q264*H264</f>
        <v>0</v>
      </c>
      <c r="S264" s="137">
        <v>0</v>
      </c>
      <c r="T264" s="138">
        <f>S264*H264</f>
        <v>0</v>
      </c>
      <c r="AR264" s="139" t="s">
        <v>236</v>
      </c>
      <c r="AT264" s="139" t="s">
        <v>151</v>
      </c>
      <c r="AU264" s="139" t="s">
        <v>89</v>
      </c>
      <c r="AY264" s="13" t="s">
        <v>149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3" t="s">
        <v>87</v>
      </c>
      <c r="BK264" s="140">
        <f>ROUND(I264*H264,2)</f>
        <v>0</v>
      </c>
      <c r="BL264" s="13" t="s">
        <v>236</v>
      </c>
      <c r="BM264" s="139" t="s">
        <v>930</v>
      </c>
    </row>
    <row r="265" spans="2:47" s="1" customFormat="1" ht="19.5">
      <c r="B265" s="28"/>
      <c r="D265" s="141" t="s">
        <v>157</v>
      </c>
      <c r="F265" s="142" t="s">
        <v>1640</v>
      </c>
      <c r="I265" s="143"/>
      <c r="L265" s="28"/>
      <c r="M265" s="144"/>
      <c r="T265" s="52"/>
      <c r="AT265" s="13" t="s">
        <v>157</v>
      </c>
      <c r="AU265" s="13" t="s">
        <v>89</v>
      </c>
    </row>
    <row r="266" spans="2:65" s="1" customFormat="1" ht="24.2" customHeight="1">
      <c r="B266" s="28"/>
      <c r="C266" s="128" t="s">
        <v>613</v>
      </c>
      <c r="D266" s="128" t="s">
        <v>151</v>
      </c>
      <c r="E266" s="129" t="s">
        <v>1641</v>
      </c>
      <c r="F266" s="130" t="s">
        <v>1642</v>
      </c>
      <c r="G266" s="131" t="s">
        <v>1501</v>
      </c>
      <c r="H266" s="132">
        <v>48</v>
      </c>
      <c r="I266" s="133"/>
      <c r="J266" s="134">
        <f>ROUND(I266*H266,2)</f>
        <v>0</v>
      </c>
      <c r="K266" s="130" t="s">
        <v>1</v>
      </c>
      <c r="L266" s="28"/>
      <c r="M266" s="135" t="s">
        <v>1</v>
      </c>
      <c r="N266" s="136" t="s">
        <v>44</v>
      </c>
      <c r="P266" s="137">
        <f>O266*H266</f>
        <v>0</v>
      </c>
      <c r="Q266" s="137">
        <v>0</v>
      </c>
      <c r="R266" s="137">
        <f>Q266*H266</f>
        <v>0</v>
      </c>
      <c r="S266" s="137">
        <v>0</v>
      </c>
      <c r="T266" s="138">
        <f>S266*H266</f>
        <v>0</v>
      </c>
      <c r="AR266" s="139" t="s">
        <v>236</v>
      </c>
      <c r="AT266" s="139" t="s">
        <v>151</v>
      </c>
      <c r="AU266" s="139" t="s">
        <v>89</v>
      </c>
      <c r="AY266" s="13" t="s">
        <v>149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3" t="s">
        <v>87</v>
      </c>
      <c r="BK266" s="140">
        <f>ROUND(I266*H266,2)</f>
        <v>0</v>
      </c>
      <c r="BL266" s="13" t="s">
        <v>236</v>
      </c>
      <c r="BM266" s="139" t="s">
        <v>939</v>
      </c>
    </row>
    <row r="267" spans="2:47" s="1" customFormat="1" ht="11.25">
      <c r="B267" s="28"/>
      <c r="D267" s="141" t="s">
        <v>157</v>
      </c>
      <c r="F267" s="142" t="s">
        <v>1642</v>
      </c>
      <c r="I267" s="143"/>
      <c r="L267" s="28"/>
      <c r="M267" s="144"/>
      <c r="T267" s="52"/>
      <c r="AT267" s="13" t="s">
        <v>157</v>
      </c>
      <c r="AU267" s="13" t="s">
        <v>89</v>
      </c>
    </row>
    <row r="268" spans="2:65" s="1" customFormat="1" ht="16.5" customHeight="1">
      <c r="B268" s="28"/>
      <c r="C268" s="128" t="s">
        <v>615</v>
      </c>
      <c r="D268" s="128" t="s">
        <v>151</v>
      </c>
      <c r="E268" s="129" t="s">
        <v>1643</v>
      </c>
      <c r="F268" s="130" t="s">
        <v>1644</v>
      </c>
      <c r="G268" s="131" t="s">
        <v>1501</v>
      </c>
      <c r="H268" s="132">
        <v>12</v>
      </c>
      <c r="I268" s="133"/>
      <c r="J268" s="134">
        <f>ROUND(I268*H268,2)</f>
        <v>0</v>
      </c>
      <c r="K268" s="130" t="s">
        <v>1</v>
      </c>
      <c r="L268" s="28"/>
      <c r="M268" s="135" t="s">
        <v>1</v>
      </c>
      <c r="N268" s="136" t="s">
        <v>44</v>
      </c>
      <c r="P268" s="137">
        <f>O268*H268</f>
        <v>0</v>
      </c>
      <c r="Q268" s="137">
        <v>0</v>
      </c>
      <c r="R268" s="137">
        <f>Q268*H268</f>
        <v>0</v>
      </c>
      <c r="S268" s="137">
        <v>0</v>
      </c>
      <c r="T268" s="138">
        <f>S268*H268</f>
        <v>0</v>
      </c>
      <c r="AR268" s="139" t="s">
        <v>236</v>
      </c>
      <c r="AT268" s="139" t="s">
        <v>151</v>
      </c>
      <c r="AU268" s="139" t="s">
        <v>89</v>
      </c>
      <c r="AY268" s="13" t="s">
        <v>149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3" t="s">
        <v>87</v>
      </c>
      <c r="BK268" s="140">
        <f>ROUND(I268*H268,2)</f>
        <v>0</v>
      </c>
      <c r="BL268" s="13" t="s">
        <v>236</v>
      </c>
      <c r="BM268" s="139" t="s">
        <v>948</v>
      </c>
    </row>
    <row r="269" spans="2:47" s="1" customFormat="1" ht="11.25">
      <c r="B269" s="28"/>
      <c r="D269" s="141" t="s">
        <v>157</v>
      </c>
      <c r="F269" s="142" t="s">
        <v>1644</v>
      </c>
      <c r="I269" s="143"/>
      <c r="L269" s="28"/>
      <c r="M269" s="144"/>
      <c r="T269" s="52"/>
      <c r="AT269" s="13" t="s">
        <v>157</v>
      </c>
      <c r="AU269" s="13" t="s">
        <v>89</v>
      </c>
    </row>
    <row r="270" spans="2:65" s="1" customFormat="1" ht="16.5" customHeight="1">
      <c r="B270" s="28"/>
      <c r="C270" s="128" t="s">
        <v>617</v>
      </c>
      <c r="D270" s="128" t="s">
        <v>151</v>
      </c>
      <c r="E270" s="129" t="s">
        <v>1645</v>
      </c>
      <c r="F270" s="130" t="s">
        <v>1646</v>
      </c>
      <c r="G270" s="131" t="s">
        <v>1501</v>
      </c>
      <c r="H270" s="132">
        <v>12</v>
      </c>
      <c r="I270" s="133"/>
      <c r="J270" s="134">
        <f>ROUND(I270*H270,2)</f>
        <v>0</v>
      </c>
      <c r="K270" s="130" t="s">
        <v>1</v>
      </c>
      <c r="L270" s="28"/>
      <c r="M270" s="135" t="s">
        <v>1</v>
      </c>
      <c r="N270" s="136" t="s">
        <v>44</v>
      </c>
      <c r="P270" s="137">
        <f>O270*H270</f>
        <v>0</v>
      </c>
      <c r="Q270" s="137">
        <v>0</v>
      </c>
      <c r="R270" s="137">
        <f>Q270*H270</f>
        <v>0</v>
      </c>
      <c r="S270" s="137">
        <v>0</v>
      </c>
      <c r="T270" s="138">
        <f>S270*H270</f>
        <v>0</v>
      </c>
      <c r="AR270" s="139" t="s">
        <v>236</v>
      </c>
      <c r="AT270" s="139" t="s">
        <v>151</v>
      </c>
      <c r="AU270" s="139" t="s">
        <v>89</v>
      </c>
      <c r="AY270" s="13" t="s">
        <v>149</v>
      </c>
      <c r="BE270" s="140">
        <f>IF(N270="základní",J270,0)</f>
        <v>0</v>
      </c>
      <c r="BF270" s="140">
        <f>IF(N270="snížená",J270,0)</f>
        <v>0</v>
      </c>
      <c r="BG270" s="140">
        <f>IF(N270="zákl. přenesená",J270,0)</f>
        <v>0</v>
      </c>
      <c r="BH270" s="140">
        <f>IF(N270="sníž. přenesená",J270,0)</f>
        <v>0</v>
      </c>
      <c r="BI270" s="140">
        <f>IF(N270="nulová",J270,0)</f>
        <v>0</v>
      </c>
      <c r="BJ270" s="13" t="s">
        <v>87</v>
      </c>
      <c r="BK270" s="140">
        <f>ROUND(I270*H270,2)</f>
        <v>0</v>
      </c>
      <c r="BL270" s="13" t="s">
        <v>236</v>
      </c>
      <c r="BM270" s="139" t="s">
        <v>958</v>
      </c>
    </row>
    <row r="271" spans="2:47" s="1" customFormat="1" ht="11.25">
      <c r="B271" s="28"/>
      <c r="D271" s="141" t="s">
        <v>157</v>
      </c>
      <c r="F271" s="142" t="s">
        <v>1646</v>
      </c>
      <c r="I271" s="143"/>
      <c r="L271" s="28"/>
      <c r="M271" s="144"/>
      <c r="T271" s="52"/>
      <c r="AT271" s="13" t="s">
        <v>157</v>
      </c>
      <c r="AU271" s="13" t="s">
        <v>89</v>
      </c>
    </row>
    <row r="272" spans="2:65" s="1" customFormat="1" ht="16.5" customHeight="1">
      <c r="B272" s="28"/>
      <c r="C272" s="128" t="s">
        <v>622</v>
      </c>
      <c r="D272" s="128" t="s">
        <v>151</v>
      </c>
      <c r="E272" s="129" t="s">
        <v>1647</v>
      </c>
      <c r="F272" s="130" t="s">
        <v>1648</v>
      </c>
      <c r="G272" s="131" t="s">
        <v>1501</v>
      </c>
      <c r="H272" s="132">
        <v>24</v>
      </c>
      <c r="I272" s="133"/>
      <c r="J272" s="134">
        <f>ROUND(I272*H272,2)</f>
        <v>0</v>
      </c>
      <c r="K272" s="130" t="s">
        <v>1</v>
      </c>
      <c r="L272" s="28"/>
      <c r="M272" s="135" t="s">
        <v>1</v>
      </c>
      <c r="N272" s="136" t="s">
        <v>44</v>
      </c>
      <c r="P272" s="137">
        <f>O272*H272</f>
        <v>0</v>
      </c>
      <c r="Q272" s="137">
        <v>0</v>
      </c>
      <c r="R272" s="137">
        <f>Q272*H272</f>
        <v>0</v>
      </c>
      <c r="S272" s="137">
        <v>0</v>
      </c>
      <c r="T272" s="138">
        <f>S272*H272</f>
        <v>0</v>
      </c>
      <c r="AR272" s="139" t="s">
        <v>236</v>
      </c>
      <c r="AT272" s="139" t="s">
        <v>151</v>
      </c>
      <c r="AU272" s="139" t="s">
        <v>89</v>
      </c>
      <c r="AY272" s="13" t="s">
        <v>149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3" t="s">
        <v>87</v>
      </c>
      <c r="BK272" s="140">
        <f>ROUND(I272*H272,2)</f>
        <v>0</v>
      </c>
      <c r="BL272" s="13" t="s">
        <v>236</v>
      </c>
      <c r="BM272" s="139" t="s">
        <v>971</v>
      </c>
    </row>
    <row r="273" spans="2:47" s="1" customFormat="1" ht="11.25">
      <c r="B273" s="28"/>
      <c r="D273" s="141" t="s">
        <v>157</v>
      </c>
      <c r="F273" s="142" t="s">
        <v>1648</v>
      </c>
      <c r="I273" s="143"/>
      <c r="L273" s="28"/>
      <c r="M273" s="144"/>
      <c r="T273" s="52"/>
      <c r="AT273" s="13" t="s">
        <v>157</v>
      </c>
      <c r="AU273" s="13" t="s">
        <v>89</v>
      </c>
    </row>
    <row r="274" spans="2:65" s="1" customFormat="1" ht="16.5" customHeight="1">
      <c r="B274" s="28"/>
      <c r="C274" s="128" t="s">
        <v>627</v>
      </c>
      <c r="D274" s="128" t="s">
        <v>151</v>
      </c>
      <c r="E274" s="129" t="s">
        <v>1649</v>
      </c>
      <c r="F274" s="130" t="s">
        <v>1650</v>
      </c>
      <c r="G274" s="131" t="s">
        <v>164</v>
      </c>
      <c r="H274" s="132">
        <v>2</v>
      </c>
      <c r="I274" s="133"/>
      <c r="J274" s="134">
        <f>ROUND(I274*H274,2)</f>
        <v>0</v>
      </c>
      <c r="K274" s="130" t="s">
        <v>1</v>
      </c>
      <c r="L274" s="28"/>
      <c r="M274" s="135" t="s">
        <v>1</v>
      </c>
      <c r="N274" s="136" t="s">
        <v>44</v>
      </c>
      <c r="P274" s="137">
        <f>O274*H274</f>
        <v>0</v>
      </c>
      <c r="Q274" s="137">
        <v>0</v>
      </c>
      <c r="R274" s="137">
        <f>Q274*H274</f>
        <v>0</v>
      </c>
      <c r="S274" s="137">
        <v>0</v>
      </c>
      <c r="T274" s="138">
        <f>S274*H274</f>
        <v>0</v>
      </c>
      <c r="AR274" s="139" t="s">
        <v>236</v>
      </c>
      <c r="AT274" s="139" t="s">
        <v>151</v>
      </c>
      <c r="AU274" s="139" t="s">
        <v>89</v>
      </c>
      <c r="AY274" s="13" t="s">
        <v>149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3" t="s">
        <v>87</v>
      </c>
      <c r="BK274" s="140">
        <f>ROUND(I274*H274,2)</f>
        <v>0</v>
      </c>
      <c r="BL274" s="13" t="s">
        <v>236</v>
      </c>
      <c r="BM274" s="139" t="s">
        <v>982</v>
      </c>
    </row>
    <row r="275" spans="2:47" s="1" customFormat="1" ht="11.25">
      <c r="B275" s="28"/>
      <c r="D275" s="141" t="s">
        <v>157</v>
      </c>
      <c r="F275" s="142" t="s">
        <v>1650</v>
      </c>
      <c r="I275" s="143"/>
      <c r="L275" s="28"/>
      <c r="M275" s="144"/>
      <c r="T275" s="52"/>
      <c r="AT275" s="13" t="s">
        <v>157</v>
      </c>
      <c r="AU275" s="13" t="s">
        <v>89</v>
      </c>
    </row>
    <row r="276" spans="2:65" s="1" customFormat="1" ht="24.2" customHeight="1">
      <c r="B276" s="28"/>
      <c r="C276" s="128" t="s">
        <v>633</v>
      </c>
      <c r="D276" s="128" t="s">
        <v>151</v>
      </c>
      <c r="E276" s="129" t="s">
        <v>1651</v>
      </c>
      <c r="F276" s="130" t="s">
        <v>1652</v>
      </c>
      <c r="G276" s="131" t="s">
        <v>630</v>
      </c>
      <c r="H276" s="132">
        <v>1</v>
      </c>
      <c r="I276" s="133"/>
      <c r="J276" s="134">
        <f>ROUND(I276*H276,2)</f>
        <v>0</v>
      </c>
      <c r="K276" s="130" t="s">
        <v>1</v>
      </c>
      <c r="L276" s="28"/>
      <c r="M276" s="135" t="s">
        <v>1</v>
      </c>
      <c r="N276" s="136" t="s">
        <v>44</v>
      </c>
      <c r="P276" s="137">
        <f>O276*H276</f>
        <v>0</v>
      </c>
      <c r="Q276" s="137">
        <v>0</v>
      </c>
      <c r="R276" s="137">
        <f>Q276*H276</f>
        <v>0</v>
      </c>
      <c r="S276" s="137">
        <v>0</v>
      </c>
      <c r="T276" s="138">
        <f>S276*H276</f>
        <v>0</v>
      </c>
      <c r="AR276" s="139" t="s">
        <v>236</v>
      </c>
      <c r="AT276" s="139" t="s">
        <v>151</v>
      </c>
      <c r="AU276" s="139" t="s">
        <v>89</v>
      </c>
      <c r="AY276" s="13" t="s">
        <v>149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3" t="s">
        <v>87</v>
      </c>
      <c r="BK276" s="140">
        <f>ROUND(I276*H276,2)</f>
        <v>0</v>
      </c>
      <c r="BL276" s="13" t="s">
        <v>236</v>
      </c>
      <c r="BM276" s="139" t="s">
        <v>993</v>
      </c>
    </row>
    <row r="277" spans="2:47" s="1" customFormat="1" ht="11.25">
      <c r="B277" s="28"/>
      <c r="D277" s="141" t="s">
        <v>157</v>
      </c>
      <c r="F277" s="142" t="s">
        <v>1652</v>
      </c>
      <c r="I277" s="143"/>
      <c r="L277" s="28"/>
      <c r="M277" s="144"/>
      <c r="T277" s="52"/>
      <c r="AT277" s="13" t="s">
        <v>157</v>
      </c>
      <c r="AU277" s="13" t="s">
        <v>89</v>
      </c>
    </row>
    <row r="278" spans="2:65" s="1" customFormat="1" ht="16.5" customHeight="1">
      <c r="B278" s="28"/>
      <c r="C278" s="128" t="s">
        <v>638</v>
      </c>
      <c r="D278" s="128" t="s">
        <v>151</v>
      </c>
      <c r="E278" s="129" t="s">
        <v>1653</v>
      </c>
      <c r="F278" s="130" t="s">
        <v>1555</v>
      </c>
      <c r="G278" s="131" t="s">
        <v>630</v>
      </c>
      <c r="H278" s="132">
        <v>1</v>
      </c>
      <c r="I278" s="133"/>
      <c r="J278" s="134">
        <f>ROUND(I278*H278,2)</f>
        <v>0</v>
      </c>
      <c r="K278" s="130" t="s">
        <v>1</v>
      </c>
      <c r="L278" s="28"/>
      <c r="M278" s="135" t="s">
        <v>1</v>
      </c>
      <c r="N278" s="136" t="s">
        <v>44</v>
      </c>
      <c r="P278" s="137">
        <f>O278*H278</f>
        <v>0</v>
      </c>
      <c r="Q278" s="137">
        <v>0</v>
      </c>
      <c r="R278" s="137">
        <f>Q278*H278</f>
        <v>0</v>
      </c>
      <c r="S278" s="137">
        <v>0</v>
      </c>
      <c r="T278" s="138">
        <f>S278*H278</f>
        <v>0</v>
      </c>
      <c r="AR278" s="139" t="s">
        <v>236</v>
      </c>
      <c r="AT278" s="139" t="s">
        <v>151</v>
      </c>
      <c r="AU278" s="139" t="s">
        <v>89</v>
      </c>
      <c r="AY278" s="13" t="s">
        <v>149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3" t="s">
        <v>87</v>
      </c>
      <c r="BK278" s="140">
        <f>ROUND(I278*H278,2)</f>
        <v>0</v>
      </c>
      <c r="BL278" s="13" t="s">
        <v>236</v>
      </c>
      <c r="BM278" s="139" t="s">
        <v>1000</v>
      </c>
    </row>
    <row r="279" spans="2:47" s="1" customFormat="1" ht="11.25">
      <c r="B279" s="28"/>
      <c r="D279" s="141" t="s">
        <v>157</v>
      </c>
      <c r="F279" s="142" t="s">
        <v>1555</v>
      </c>
      <c r="I279" s="143"/>
      <c r="L279" s="28"/>
      <c r="M279" s="144"/>
      <c r="T279" s="52"/>
      <c r="AT279" s="13" t="s">
        <v>157</v>
      </c>
      <c r="AU279" s="13" t="s">
        <v>89</v>
      </c>
    </row>
    <row r="280" spans="2:63" s="11" customFormat="1" ht="22.9" customHeight="1">
      <c r="B280" s="116"/>
      <c r="D280" s="117" t="s">
        <v>78</v>
      </c>
      <c r="E280" s="126" t="s">
        <v>1654</v>
      </c>
      <c r="F280" s="126" t="s">
        <v>1402</v>
      </c>
      <c r="I280" s="119"/>
      <c r="J280" s="127">
        <f>BK280</f>
        <v>0</v>
      </c>
      <c r="L280" s="116"/>
      <c r="M280" s="121"/>
      <c r="P280" s="122">
        <f>SUM(P281:P297)</f>
        <v>0</v>
      </c>
      <c r="R280" s="122">
        <f>SUM(R281:R297)</f>
        <v>0</v>
      </c>
      <c r="T280" s="123">
        <f>SUM(T281:T297)</f>
        <v>0</v>
      </c>
      <c r="AR280" s="117" t="s">
        <v>87</v>
      </c>
      <c r="AT280" s="124" t="s">
        <v>78</v>
      </c>
      <c r="AU280" s="124" t="s">
        <v>87</v>
      </c>
      <c r="AY280" s="117" t="s">
        <v>149</v>
      </c>
      <c r="BK280" s="125">
        <f>SUM(BK281:BK297)</f>
        <v>0</v>
      </c>
    </row>
    <row r="281" spans="2:65" s="1" customFormat="1" ht="16.5" customHeight="1">
      <c r="B281" s="28"/>
      <c r="C281" s="128" t="s">
        <v>643</v>
      </c>
      <c r="D281" s="128" t="s">
        <v>151</v>
      </c>
      <c r="E281" s="129" t="s">
        <v>1655</v>
      </c>
      <c r="F281" s="130" t="s">
        <v>1656</v>
      </c>
      <c r="G281" s="131" t="s">
        <v>630</v>
      </c>
      <c r="H281" s="132">
        <v>1</v>
      </c>
      <c r="I281" s="133"/>
      <c r="J281" s="134">
        <f>ROUND(I281*H281,2)</f>
        <v>0</v>
      </c>
      <c r="K281" s="130" t="s">
        <v>1</v>
      </c>
      <c r="L281" s="28"/>
      <c r="M281" s="135" t="s">
        <v>1</v>
      </c>
      <c r="N281" s="136" t="s">
        <v>44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236</v>
      </c>
      <c r="AT281" s="139" t="s">
        <v>151</v>
      </c>
      <c r="AU281" s="139" t="s">
        <v>89</v>
      </c>
      <c r="AY281" s="13" t="s">
        <v>149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3" t="s">
        <v>87</v>
      </c>
      <c r="BK281" s="140">
        <f>ROUND(I281*H281,2)</f>
        <v>0</v>
      </c>
      <c r="BL281" s="13" t="s">
        <v>236</v>
      </c>
      <c r="BM281" s="139" t="s">
        <v>1008</v>
      </c>
    </row>
    <row r="282" spans="2:47" s="1" customFormat="1" ht="11.25">
      <c r="B282" s="28"/>
      <c r="D282" s="141" t="s">
        <v>157</v>
      </c>
      <c r="F282" s="142" t="s">
        <v>1656</v>
      </c>
      <c r="I282" s="143"/>
      <c r="L282" s="28"/>
      <c r="M282" s="144"/>
      <c r="T282" s="52"/>
      <c r="AT282" s="13" t="s">
        <v>157</v>
      </c>
      <c r="AU282" s="13" t="s">
        <v>89</v>
      </c>
    </row>
    <row r="283" spans="2:65" s="1" customFormat="1" ht="16.5" customHeight="1">
      <c r="B283" s="28"/>
      <c r="C283" s="128" t="s">
        <v>650</v>
      </c>
      <c r="D283" s="128" t="s">
        <v>151</v>
      </c>
      <c r="E283" s="129" t="s">
        <v>1657</v>
      </c>
      <c r="F283" s="130" t="s">
        <v>1658</v>
      </c>
      <c r="G283" s="131" t="s">
        <v>630</v>
      </c>
      <c r="H283" s="132">
        <v>1</v>
      </c>
      <c r="I283" s="133"/>
      <c r="J283" s="134">
        <f>ROUND(I283*H283,2)</f>
        <v>0</v>
      </c>
      <c r="K283" s="130" t="s">
        <v>1</v>
      </c>
      <c r="L283" s="28"/>
      <c r="M283" s="135" t="s">
        <v>1</v>
      </c>
      <c r="N283" s="136" t="s">
        <v>44</v>
      </c>
      <c r="P283" s="137">
        <f>O283*H283</f>
        <v>0</v>
      </c>
      <c r="Q283" s="137">
        <v>0</v>
      </c>
      <c r="R283" s="137">
        <f>Q283*H283</f>
        <v>0</v>
      </c>
      <c r="S283" s="137">
        <v>0</v>
      </c>
      <c r="T283" s="138">
        <f>S283*H283</f>
        <v>0</v>
      </c>
      <c r="AR283" s="139" t="s">
        <v>236</v>
      </c>
      <c r="AT283" s="139" t="s">
        <v>151</v>
      </c>
      <c r="AU283" s="139" t="s">
        <v>89</v>
      </c>
      <c r="AY283" s="13" t="s">
        <v>149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3" t="s">
        <v>87</v>
      </c>
      <c r="BK283" s="140">
        <f>ROUND(I283*H283,2)</f>
        <v>0</v>
      </c>
      <c r="BL283" s="13" t="s">
        <v>236</v>
      </c>
      <c r="BM283" s="139" t="s">
        <v>1017</v>
      </c>
    </row>
    <row r="284" spans="2:47" s="1" customFormat="1" ht="11.25">
      <c r="B284" s="28"/>
      <c r="D284" s="141" t="s">
        <v>157</v>
      </c>
      <c r="F284" s="142" t="s">
        <v>1658</v>
      </c>
      <c r="I284" s="143"/>
      <c r="L284" s="28"/>
      <c r="M284" s="144"/>
      <c r="T284" s="52"/>
      <c r="AT284" s="13" t="s">
        <v>157</v>
      </c>
      <c r="AU284" s="13" t="s">
        <v>89</v>
      </c>
    </row>
    <row r="285" spans="2:65" s="1" customFormat="1" ht="16.5" customHeight="1">
      <c r="B285" s="28"/>
      <c r="C285" s="128" t="s">
        <v>655</v>
      </c>
      <c r="D285" s="128" t="s">
        <v>151</v>
      </c>
      <c r="E285" s="129" t="s">
        <v>1659</v>
      </c>
      <c r="F285" s="130" t="s">
        <v>1660</v>
      </c>
      <c r="G285" s="131" t="s">
        <v>630</v>
      </c>
      <c r="H285" s="132">
        <v>1</v>
      </c>
      <c r="I285" s="133"/>
      <c r="J285" s="134">
        <f>ROUND(I285*H285,2)</f>
        <v>0</v>
      </c>
      <c r="K285" s="130" t="s">
        <v>1</v>
      </c>
      <c r="L285" s="28"/>
      <c r="M285" s="135" t="s">
        <v>1</v>
      </c>
      <c r="N285" s="136" t="s">
        <v>44</v>
      </c>
      <c r="P285" s="137">
        <f>O285*H285</f>
        <v>0</v>
      </c>
      <c r="Q285" s="137">
        <v>0</v>
      </c>
      <c r="R285" s="137">
        <f>Q285*H285</f>
        <v>0</v>
      </c>
      <c r="S285" s="137">
        <v>0</v>
      </c>
      <c r="T285" s="138">
        <f>S285*H285</f>
        <v>0</v>
      </c>
      <c r="AR285" s="139" t="s">
        <v>236</v>
      </c>
      <c r="AT285" s="139" t="s">
        <v>151</v>
      </c>
      <c r="AU285" s="139" t="s">
        <v>89</v>
      </c>
      <c r="AY285" s="13" t="s">
        <v>149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3" t="s">
        <v>87</v>
      </c>
      <c r="BK285" s="140">
        <f>ROUND(I285*H285,2)</f>
        <v>0</v>
      </c>
      <c r="BL285" s="13" t="s">
        <v>236</v>
      </c>
      <c r="BM285" s="139" t="s">
        <v>1027</v>
      </c>
    </row>
    <row r="286" spans="2:47" s="1" customFormat="1" ht="11.25">
      <c r="B286" s="28"/>
      <c r="D286" s="141" t="s">
        <v>157</v>
      </c>
      <c r="F286" s="142" t="s">
        <v>1660</v>
      </c>
      <c r="I286" s="143"/>
      <c r="L286" s="28"/>
      <c r="M286" s="144"/>
      <c r="T286" s="52"/>
      <c r="AT286" s="13" t="s">
        <v>157</v>
      </c>
      <c r="AU286" s="13" t="s">
        <v>89</v>
      </c>
    </row>
    <row r="287" spans="2:65" s="1" customFormat="1" ht="16.5" customHeight="1">
      <c r="B287" s="28"/>
      <c r="C287" s="128" t="s">
        <v>660</v>
      </c>
      <c r="D287" s="128" t="s">
        <v>151</v>
      </c>
      <c r="E287" s="129" t="s">
        <v>1661</v>
      </c>
      <c r="F287" s="130" t="s">
        <v>1662</v>
      </c>
      <c r="G287" s="131" t="s">
        <v>630</v>
      </c>
      <c r="H287" s="132">
        <v>1</v>
      </c>
      <c r="I287" s="133"/>
      <c r="J287" s="134">
        <f>ROUND(I287*H287,2)</f>
        <v>0</v>
      </c>
      <c r="K287" s="130" t="s">
        <v>1</v>
      </c>
      <c r="L287" s="28"/>
      <c r="M287" s="135" t="s">
        <v>1</v>
      </c>
      <c r="N287" s="136" t="s">
        <v>44</v>
      </c>
      <c r="P287" s="137">
        <f>O287*H287</f>
        <v>0</v>
      </c>
      <c r="Q287" s="137">
        <v>0</v>
      </c>
      <c r="R287" s="137">
        <f>Q287*H287</f>
        <v>0</v>
      </c>
      <c r="S287" s="137">
        <v>0</v>
      </c>
      <c r="T287" s="138">
        <f>S287*H287</f>
        <v>0</v>
      </c>
      <c r="AR287" s="139" t="s">
        <v>236</v>
      </c>
      <c r="AT287" s="139" t="s">
        <v>151</v>
      </c>
      <c r="AU287" s="139" t="s">
        <v>89</v>
      </c>
      <c r="AY287" s="13" t="s">
        <v>149</v>
      </c>
      <c r="BE287" s="140">
        <f>IF(N287="základní",J287,0)</f>
        <v>0</v>
      </c>
      <c r="BF287" s="140">
        <f>IF(N287="snížená",J287,0)</f>
        <v>0</v>
      </c>
      <c r="BG287" s="140">
        <f>IF(N287="zákl. přenesená",J287,0)</f>
        <v>0</v>
      </c>
      <c r="BH287" s="140">
        <f>IF(N287="sníž. přenesená",J287,0)</f>
        <v>0</v>
      </c>
      <c r="BI287" s="140">
        <f>IF(N287="nulová",J287,0)</f>
        <v>0</v>
      </c>
      <c r="BJ287" s="13" t="s">
        <v>87</v>
      </c>
      <c r="BK287" s="140">
        <f>ROUND(I287*H287,2)</f>
        <v>0</v>
      </c>
      <c r="BL287" s="13" t="s">
        <v>236</v>
      </c>
      <c r="BM287" s="139" t="s">
        <v>1034</v>
      </c>
    </row>
    <row r="288" spans="2:47" s="1" customFormat="1" ht="11.25">
      <c r="B288" s="28"/>
      <c r="D288" s="141" t="s">
        <v>157</v>
      </c>
      <c r="F288" s="142" t="s">
        <v>1662</v>
      </c>
      <c r="I288" s="143"/>
      <c r="L288" s="28"/>
      <c r="M288" s="144"/>
      <c r="T288" s="52"/>
      <c r="AT288" s="13" t="s">
        <v>157</v>
      </c>
      <c r="AU288" s="13" t="s">
        <v>89</v>
      </c>
    </row>
    <row r="289" spans="2:65" s="1" customFormat="1" ht="16.5" customHeight="1">
      <c r="B289" s="28"/>
      <c r="C289" s="128" t="s">
        <v>664</v>
      </c>
      <c r="D289" s="128" t="s">
        <v>151</v>
      </c>
      <c r="E289" s="129" t="s">
        <v>1663</v>
      </c>
      <c r="F289" s="130" t="s">
        <v>1664</v>
      </c>
      <c r="G289" s="131" t="s">
        <v>630</v>
      </c>
      <c r="H289" s="132">
        <v>1</v>
      </c>
      <c r="I289" s="133"/>
      <c r="J289" s="134">
        <f>ROUND(I289*H289,2)</f>
        <v>0</v>
      </c>
      <c r="K289" s="130" t="s">
        <v>1</v>
      </c>
      <c r="L289" s="28"/>
      <c r="M289" s="135" t="s">
        <v>1</v>
      </c>
      <c r="N289" s="136" t="s">
        <v>44</v>
      </c>
      <c r="P289" s="137">
        <f>O289*H289</f>
        <v>0</v>
      </c>
      <c r="Q289" s="137">
        <v>0</v>
      </c>
      <c r="R289" s="137">
        <f>Q289*H289</f>
        <v>0</v>
      </c>
      <c r="S289" s="137">
        <v>0</v>
      </c>
      <c r="T289" s="138">
        <f>S289*H289</f>
        <v>0</v>
      </c>
      <c r="AR289" s="139" t="s">
        <v>236</v>
      </c>
      <c r="AT289" s="139" t="s">
        <v>151</v>
      </c>
      <c r="AU289" s="139" t="s">
        <v>89</v>
      </c>
      <c r="AY289" s="13" t="s">
        <v>149</v>
      </c>
      <c r="BE289" s="140">
        <f>IF(N289="základní",J289,0)</f>
        <v>0</v>
      </c>
      <c r="BF289" s="140">
        <f>IF(N289="snížená",J289,0)</f>
        <v>0</v>
      </c>
      <c r="BG289" s="140">
        <f>IF(N289="zákl. přenesená",J289,0)</f>
        <v>0</v>
      </c>
      <c r="BH289" s="140">
        <f>IF(N289="sníž. přenesená",J289,0)</f>
        <v>0</v>
      </c>
      <c r="BI289" s="140">
        <f>IF(N289="nulová",J289,0)</f>
        <v>0</v>
      </c>
      <c r="BJ289" s="13" t="s">
        <v>87</v>
      </c>
      <c r="BK289" s="140">
        <f>ROUND(I289*H289,2)</f>
        <v>0</v>
      </c>
      <c r="BL289" s="13" t="s">
        <v>236</v>
      </c>
      <c r="BM289" s="139" t="s">
        <v>1043</v>
      </c>
    </row>
    <row r="290" spans="2:47" s="1" customFormat="1" ht="11.25">
      <c r="B290" s="28"/>
      <c r="D290" s="141" t="s">
        <v>157</v>
      </c>
      <c r="F290" s="142" t="s">
        <v>1664</v>
      </c>
      <c r="I290" s="143"/>
      <c r="L290" s="28"/>
      <c r="M290" s="144"/>
      <c r="T290" s="52"/>
      <c r="AT290" s="13" t="s">
        <v>157</v>
      </c>
      <c r="AU290" s="13" t="s">
        <v>89</v>
      </c>
    </row>
    <row r="291" spans="2:47" s="1" customFormat="1" ht="29.25">
      <c r="B291" s="28"/>
      <c r="D291" s="141" t="s">
        <v>198</v>
      </c>
      <c r="F291" s="147" t="s">
        <v>1665</v>
      </c>
      <c r="I291" s="143"/>
      <c r="L291" s="28"/>
      <c r="M291" s="144"/>
      <c r="T291" s="52"/>
      <c r="AT291" s="13" t="s">
        <v>198</v>
      </c>
      <c r="AU291" s="13" t="s">
        <v>89</v>
      </c>
    </row>
    <row r="292" spans="2:65" s="1" customFormat="1" ht="16.5" customHeight="1">
      <c r="B292" s="28"/>
      <c r="C292" s="128" t="s">
        <v>669</v>
      </c>
      <c r="D292" s="128" t="s">
        <v>151</v>
      </c>
      <c r="E292" s="129" t="s">
        <v>1666</v>
      </c>
      <c r="F292" s="130" t="s">
        <v>1667</v>
      </c>
      <c r="G292" s="131" t="s">
        <v>630</v>
      </c>
      <c r="H292" s="132">
        <v>1</v>
      </c>
      <c r="I292" s="133"/>
      <c r="J292" s="134">
        <f>ROUND(I292*H292,2)</f>
        <v>0</v>
      </c>
      <c r="K292" s="130" t="s">
        <v>1</v>
      </c>
      <c r="L292" s="28"/>
      <c r="M292" s="135" t="s">
        <v>1</v>
      </c>
      <c r="N292" s="136" t="s">
        <v>44</v>
      </c>
      <c r="P292" s="137">
        <f>O292*H292</f>
        <v>0</v>
      </c>
      <c r="Q292" s="137">
        <v>0</v>
      </c>
      <c r="R292" s="137">
        <f>Q292*H292</f>
        <v>0</v>
      </c>
      <c r="S292" s="137">
        <v>0</v>
      </c>
      <c r="T292" s="138">
        <f>S292*H292</f>
        <v>0</v>
      </c>
      <c r="AR292" s="139" t="s">
        <v>236</v>
      </c>
      <c r="AT292" s="139" t="s">
        <v>151</v>
      </c>
      <c r="AU292" s="139" t="s">
        <v>89</v>
      </c>
      <c r="AY292" s="13" t="s">
        <v>149</v>
      </c>
      <c r="BE292" s="140">
        <f>IF(N292="základní",J292,0)</f>
        <v>0</v>
      </c>
      <c r="BF292" s="140">
        <f>IF(N292="snížená",J292,0)</f>
        <v>0</v>
      </c>
      <c r="BG292" s="140">
        <f>IF(N292="zákl. přenesená",J292,0)</f>
        <v>0</v>
      </c>
      <c r="BH292" s="140">
        <f>IF(N292="sníž. přenesená",J292,0)</f>
        <v>0</v>
      </c>
      <c r="BI292" s="140">
        <f>IF(N292="nulová",J292,0)</f>
        <v>0</v>
      </c>
      <c r="BJ292" s="13" t="s">
        <v>87</v>
      </c>
      <c r="BK292" s="140">
        <f>ROUND(I292*H292,2)</f>
        <v>0</v>
      </c>
      <c r="BL292" s="13" t="s">
        <v>236</v>
      </c>
      <c r="BM292" s="139" t="s">
        <v>1052</v>
      </c>
    </row>
    <row r="293" spans="2:47" s="1" customFormat="1" ht="11.25">
      <c r="B293" s="28"/>
      <c r="D293" s="141" t="s">
        <v>157</v>
      </c>
      <c r="F293" s="142" t="s">
        <v>1667</v>
      </c>
      <c r="I293" s="143"/>
      <c r="L293" s="28"/>
      <c r="M293" s="144"/>
      <c r="T293" s="52"/>
      <c r="AT293" s="13" t="s">
        <v>157</v>
      </c>
      <c r="AU293" s="13" t="s">
        <v>89</v>
      </c>
    </row>
    <row r="294" spans="2:65" s="1" customFormat="1" ht="16.5" customHeight="1">
      <c r="B294" s="28"/>
      <c r="C294" s="128" t="s">
        <v>671</v>
      </c>
      <c r="D294" s="128" t="s">
        <v>151</v>
      </c>
      <c r="E294" s="129" t="s">
        <v>1668</v>
      </c>
      <c r="F294" s="130" t="s">
        <v>1669</v>
      </c>
      <c r="G294" s="131" t="s">
        <v>630</v>
      </c>
      <c r="H294" s="132">
        <v>1</v>
      </c>
      <c r="I294" s="133"/>
      <c r="J294" s="134">
        <f>ROUND(I294*H294,2)</f>
        <v>0</v>
      </c>
      <c r="K294" s="130" t="s">
        <v>1</v>
      </c>
      <c r="L294" s="28"/>
      <c r="M294" s="135" t="s">
        <v>1</v>
      </c>
      <c r="N294" s="136" t="s">
        <v>44</v>
      </c>
      <c r="P294" s="137">
        <f>O294*H294</f>
        <v>0</v>
      </c>
      <c r="Q294" s="137">
        <v>0</v>
      </c>
      <c r="R294" s="137">
        <f>Q294*H294</f>
        <v>0</v>
      </c>
      <c r="S294" s="137">
        <v>0</v>
      </c>
      <c r="T294" s="138">
        <f>S294*H294</f>
        <v>0</v>
      </c>
      <c r="AR294" s="139" t="s">
        <v>236</v>
      </c>
      <c r="AT294" s="139" t="s">
        <v>151</v>
      </c>
      <c r="AU294" s="139" t="s">
        <v>89</v>
      </c>
      <c r="AY294" s="13" t="s">
        <v>149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3" t="s">
        <v>87</v>
      </c>
      <c r="BK294" s="140">
        <f>ROUND(I294*H294,2)</f>
        <v>0</v>
      </c>
      <c r="BL294" s="13" t="s">
        <v>236</v>
      </c>
      <c r="BM294" s="139" t="s">
        <v>1062</v>
      </c>
    </row>
    <row r="295" spans="2:47" s="1" customFormat="1" ht="11.25">
      <c r="B295" s="28"/>
      <c r="D295" s="141" t="s">
        <v>157</v>
      </c>
      <c r="F295" s="142" t="s">
        <v>1669</v>
      </c>
      <c r="I295" s="143"/>
      <c r="L295" s="28"/>
      <c r="M295" s="144"/>
      <c r="T295" s="52"/>
      <c r="AT295" s="13" t="s">
        <v>157</v>
      </c>
      <c r="AU295" s="13" t="s">
        <v>89</v>
      </c>
    </row>
    <row r="296" spans="2:65" s="1" customFormat="1" ht="16.5" customHeight="1">
      <c r="B296" s="28"/>
      <c r="C296" s="128" t="s">
        <v>676</v>
      </c>
      <c r="D296" s="128" t="s">
        <v>151</v>
      </c>
      <c r="E296" s="129" t="s">
        <v>1670</v>
      </c>
      <c r="F296" s="130" t="s">
        <v>1671</v>
      </c>
      <c r="G296" s="131" t="s">
        <v>630</v>
      </c>
      <c r="H296" s="132">
        <v>1</v>
      </c>
      <c r="I296" s="133"/>
      <c r="J296" s="134">
        <f>ROUND(I296*H296,2)</f>
        <v>0</v>
      </c>
      <c r="K296" s="130" t="s">
        <v>1</v>
      </c>
      <c r="L296" s="28"/>
      <c r="M296" s="135" t="s">
        <v>1</v>
      </c>
      <c r="N296" s="136" t="s">
        <v>44</v>
      </c>
      <c r="P296" s="137">
        <f>O296*H296</f>
        <v>0</v>
      </c>
      <c r="Q296" s="137">
        <v>0</v>
      </c>
      <c r="R296" s="137">
        <f>Q296*H296</f>
        <v>0</v>
      </c>
      <c r="S296" s="137">
        <v>0</v>
      </c>
      <c r="T296" s="138">
        <f>S296*H296</f>
        <v>0</v>
      </c>
      <c r="AR296" s="139" t="s">
        <v>236</v>
      </c>
      <c r="AT296" s="139" t="s">
        <v>151</v>
      </c>
      <c r="AU296" s="139" t="s">
        <v>89</v>
      </c>
      <c r="AY296" s="13" t="s">
        <v>149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3" t="s">
        <v>87</v>
      </c>
      <c r="BK296" s="140">
        <f>ROUND(I296*H296,2)</f>
        <v>0</v>
      </c>
      <c r="BL296" s="13" t="s">
        <v>236</v>
      </c>
      <c r="BM296" s="139" t="s">
        <v>1070</v>
      </c>
    </row>
    <row r="297" spans="2:47" s="1" customFormat="1" ht="11.25">
      <c r="B297" s="28"/>
      <c r="D297" s="141" t="s">
        <v>157</v>
      </c>
      <c r="F297" s="142" t="s">
        <v>1671</v>
      </c>
      <c r="I297" s="143"/>
      <c r="L297" s="28"/>
      <c r="M297" s="144"/>
      <c r="T297" s="52"/>
      <c r="AT297" s="13" t="s">
        <v>157</v>
      </c>
      <c r="AU297" s="13" t="s">
        <v>89</v>
      </c>
    </row>
    <row r="298" spans="2:63" s="11" customFormat="1" ht="25.9" customHeight="1">
      <c r="B298" s="116"/>
      <c r="D298" s="117" t="s">
        <v>78</v>
      </c>
      <c r="E298" s="118" t="s">
        <v>242</v>
      </c>
      <c r="F298" s="118" t="s">
        <v>243</v>
      </c>
      <c r="I298" s="119"/>
      <c r="J298" s="120">
        <f>BK298</f>
        <v>0</v>
      </c>
      <c r="L298" s="116"/>
      <c r="M298" s="121"/>
      <c r="P298" s="122">
        <f>P299</f>
        <v>0</v>
      </c>
      <c r="R298" s="122">
        <f>R299</f>
        <v>0.0094</v>
      </c>
      <c r="T298" s="123">
        <f>T299</f>
        <v>0</v>
      </c>
      <c r="AR298" s="117" t="s">
        <v>89</v>
      </c>
      <c r="AT298" s="124" t="s">
        <v>78</v>
      </c>
      <c r="AU298" s="124" t="s">
        <v>79</v>
      </c>
      <c r="AY298" s="117" t="s">
        <v>149</v>
      </c>
      <c r="BK298" s="125">
        <f>BK299</f>
        <v>0</v>
      </c>
    </row>
    <row r="299" spans="2:63" s="11" customFormat="1" ht="22.9" customHeight="1">
      <c r="B299" s="116"/>
      <c r="D299" s="117" t="s">
        <v>78</v>
      </c>
      <c r="E299" s="126" t="s">
        <v>1672</v>
      </c>
      <c r="F299" s="126" t="s">
        <v>1673</v>
      </c>
      <c r="I299" s="119"/>
      <c r="J299" s="127">
        <f>BK299</f>
        <v>0</v>
      </c>
      <c r="L299" s="116"/>
      <c r="M299" s="121"/>
      <c r="P299" s="122">
        <f>SUM(P300:P303)</f>
        <v>0</v>
      </c>
      <c r="R299" s="122">
        <f>SUM(R300:R303)</f>
        <v>0.0094</v>
      </c>
      <c r="T299" s="123">
        <f>SUM(T300:T303)</f>
        <v>0</v>
      </c>
      <c r="AR299" s="117" t="s">
        <v>89</v>
      </c>
      <c r="AT299" s="124" t="s">
        <v>78</v>
      </c>
      <c r="AU299" s="124" t="s">
        <v>87</v>
      </c>
      <c r="AY299" s="117" t="s">
        <v>149</v>
      </c>
      <c r="BK299" s="125">
        <f>SUM(BK300:BK303)</f>
        <v>0</v>
      </c>
    </row>
    <row r="300" spans="2:65" s="1" customFormat="1" ht="21.75" customHeight="1">
      <c r="B300" s="28"/>
      <c r="C300" s="128" t="s">
        <v>685</v>
      </c>
      <c r="D300" s="146" t="s">
        <v>151</v>
      </c>
      <c r="E300" s="129" t="s">
        <v>1674</v>
      </c>
      <c r="F300" s="130" t="s">
        <v>1675</v>
      </c>
      <c r="G300" s="131" t="s">
        <v>271</v>
      </c>
      <c r="H300" s="132">
        <v>4</v>
      </c>
      <c r="I300" s="133"/>
      <c r="J300" s="134">
        <f>ROUND(I300*H300,2)</f>
        <v>0</v>
      </c>
      <c r="K300" s="130" t="s">
        <v>165</v>
      </c>
      <c r="L300" s="28"/>
      <c r="M300" s="135" t="s">
        <v>1</v>
      </c>
      <c r="N300" s="136" t="s">
        <v>44</v>
      </c>
      <c r="P300" s="137">
        <f>O300*H300</f>
        <v>0</v>
      </c>
      <c r="Q300" s="137">
        <v>0</v>
      </c>
      <c r="R300" s="137">
        <f>Q300*H300</f>
        <v>0</v>
      </c>
      <c r="S300" s="137">
        <v>0</v>
      </c>
      <c r="T300" s="138">
        <f>S300*H300</f>
        <v>0</v>
      </c>
      <c r="AR300" s="139" t="s">
        <v>236</v>
      </c>
      <c r="AT300" s="139" t="s">
        <v>151</v>
      </c>
      <c r="AU300" s="139" t="s">
        <v>89</v>
      </c>
      <c r="AY300" s="13" t="s">
        <v>149</v>
      </c>
      <c r="BE300" s="140">
        <f>IF(N300="základní",J300,0)</f>
        <v>0</v>
      </c>
      <c r="BF300" s="140">
        <f>IF(N300="snížená",J300,0)</f>
        <v>0</v>
      </c>
      <c r="BG300" s="140">
        <f>IF(N300="zákl. přenesená",J300,0)</f>
        <v>0</v>
      </c>
      <c r="BH300" s="140">
        <f>IF(N300="sníž. přenesená",J300,0)</f>
        <v>0</v>
      </c>
      <c r="BI300" s="140">
        <f>IF(N300="nulová",J300,0)</f>
        <v>0</v>
      </c>
      <c r="BJ300" s="13" t="s">
        <v>87</v>
      </c>
      <c r="BK300" s="140">
        <f>ROUND(I300*H300,2)</f>
        <v>0</v>
      </c>
      <c r="BL300" s="13" t="s">
        <v>236</v>
      </c>
      <c r="BM300" s="139" t="s">
        <v>1676</v>
      </c>
    </row>
    <row r="301" spans="2:47" s="1" customFormat="1" ht="11.25">
      <c r="B301" s="28"/>
      <c r="D301" s="141" t="s">
        <v>157</v>
      </c>
      <c r="F301" s="142" t="s">
        <v>1677</v>
      </c>
      <c r="I301" s="143"/>
      <c r="L301" s="28"/>
      <c r="M301" s="144"/>
      <c r="T301" s="52"/>
      <c r="AT301" s="13" t="s">
        <v>157</v>
      </c>
      <c r="AU301" s="13" t="s">
        <v>89</v>
      </c>
    </row>
    <row r="302" spans="2:65" s="1" customFormat="1" ht="16.5" customHeight="1">
      <c r="B302" s="28"/>
      <c r="C302" s="153" t="s">
        <v>687</v>
      </c>
      <c r="D302" s="165" t="s">
        <v>517</v>
      </c>
      <c r="E302" s="154" t="s">
        <v>1678</v>
      </c>
      <c r="F302" s="155" t="s">
        <v>1679</v>
      </c>
      <c r="G302" s="156" t="s">
        <v>271</v>
      </c>
      <c r="H302" s="157">
        <v>4</v>
      </c>
      <c r="I302" s="158"/>
      <c r="J302" s="159">
        <f>ROUND(I302*H302,2)</f>
        <v>0</v>
      </c>
      <c r="K302" s="155" t="s">
        <v>165</v>
      </c>
      <c r="L302" s="160"/>
      <c r="M302" s="161" t="s">
        <v>1</v>
      </c>
      <c r="N302" s="162" t="s">
        <v>44</v>
      </c>
      <c r="P302" s="137">
        <f>O302*H302</f>
        <v>0</v>
      </c>
      <c r="Q302" s="137">
        <v>0.00235</v>
      </c>
      <c r="R302" s="137">
        <f>Q302*H302</f>
        <v>0.0094</v>
      </c>
      <c r="S302" s="137">
        <v>0</v>
      </c>
      <c r="T302" s="138">
        <f>S302*H302</f>
        <v>0</v>
      </c>
      <c r="AR302" s="139" t="s">
        <v>168</v>
      </c>
      <c r="AT302" s="139" t="s">
        <v>517</v>
      </c>
      <c r="AU302" s="139" t="s">
        <v>89</v>
      </c>
      <c r="AY302" s="13" t="s">
        <v>149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3" t="s">
        <v>87</v>
      </c>
      <c r="BK302" s="140">
        <f>ROUND(I302*H302,2)</f>
        <v>0</v>
      </c>
      <c r="BL302" s="13" t="s">
        <v>236</v>
      </c>
      <c r="BM302" s="139" t="s">
        <v>1680</v>
      </c>
    </row>
    <row r="303" spans="2:47" s="1" customFormat="1" ht="11.25">
      <c r="B303" s="28"/>
      <c r="D303" s="141" t="s">
        <v>157</v>
      </c>
      <c r="F303" s="142" t="s">
        <v>1679</v>
      </c>
      <c r="I303" s="143"/>
      <c r="L303" s="28"/>
      <c r="M303" s="149"/>
      <c r="N303" s="150"/>
      <c r="O303" s="150"/>
      <c r="P303" s="150"/>
      <c r="Q303" s="150"/>
      <c r="R303" s="150"/>
      <c r="S303" s="150"/>
      <c r="T303" s="151"/>
      <c r="AT303" s="13" t="s">
        <v>157</v>
      </c>
      <c r="AU303" s="13" t="s">
        <v>89</v>
      </c>
    </row>
    <row r="304" spans="2:12" s="1" customFormat="1" ht="6.95" customHeight="1">
      <c r="B304" s="40"/>
      <c r="C304" s="41"/>
      <c r="D304" s="41"/>
      <c r="E304" s="41"/>
      <c r="F304" s="41"/>
      <c r="G304" s="41"/>
      <c r="H304" s="41"/>
      <c r="I304" s="41"/>
      <c r="J304" s="41"/>
      <c r="K304" s="41"/>
      <c r="L304" s="28"/>
    </row>
  </sheetData>
  <sheetProtection formatColumns="0" formatRows="0" autoFilter="0"/>
  <autoFilter ref="C125:K30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16"/>
  <sheetViews>
    <sheetView showGridLines="0" workbookViewId="0" topLeftCell="A10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1681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ROUND(J122,2)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ROUND((SUM(BE122:BE215)),2)</f>
        <v>0</v>
      </c>
      <c r="I33" s="88">
        <v>0.21</v>
      </c>
      <c r="J33" s="87">
        <f>ROUND(((SUM(BE122:BE215))*I33),2)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ROUND((SUM(BF122:BF215)),2)</f>
        <v>0</v>
      </c>
      <c r="I34" s="88">
        <v>0.15</v>
      </c>
      <c r="J34" s="87">
        <f>ROUND(((SUM(BF122:BF215))*I34),2)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ROUND((SUM(BG122:BG215)),2)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ROUND((SUM(BH122:BH215)),2)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ROUND((SUM(BI122:BI215)),2)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05b - Slaboproudé instalace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J122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1682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" customHeight="1">
      <c r="B98" s="104"/>
      <c r="D98" s="105" t="s">
        <v>1683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" customHeight="1">
      <c r="B99" s="104"/>
      <c r="D99" s="105" t="s">
        <v>1684</v>
      </c>
      <c r="E99" s="106"/>
      <c r="F99" s="106"/>
      <c r="G99" s="106"/>
      <c r="H99" s="106"/>
      <c r="I99" s="106"/>
      <c r="J99" s="107">
        <f>J131</f>
        <v>0</v>
      </c>
      <c r="L99" s="104"/>
    </row>
    <row r="100" spans="2:12" s="9" customFormat="1" ht="19.9" customHeight="1">
      <c r="B100" s="104"/>
      <c r="D100" s="105" t="s">
        <v>1685</v>
      </c>
      <c r="E100" s="106"/>
      <c r="F100" s="106"/>
      <c r="G100" s="106"/>
      <c r="H100" s="106"/>
      <c r="I100" s="106"/>
      <c r="J100" s="107">
        <f>J152</f>
        <v>0</v>
      </c>
      <c r="L100" s="104"/>
    </row>
    <row r="101" spans="2:12" s="9" customFormat="1" ht="19.9" customHeight="1">
      <c r="B101" s="104"/>
      <c r="D101" s="105" t="s">
        <v>1686</v>
      </c>
      <c r="E101" s="106"/>
      <c r="F101" s="106"/>
      <c r="G101" s="106"/>
      <c r="H101" s="106"/>
      <c r="I101" s="106"/>
      <c r="J101" s="107">
        <f>J188</f>
        <v>0</v>
      </c>
      <c r="L101" s="104"/>
    </row>
    <row r="102" spans="2:12" s="9" customFormat="1" ht="19.9" customHeight="1">
      <c r="B102" s="104"/>
      <c r="D102" s="105" t="s">
        <v>1687</v>
      </c>
      <c r="E102" s="106"/>
      <c r="F102" s="106"/>
      <c r="G102" s="106"/>
      <c r="H102" s="106"/>
      <c r="I102" s="106"/>
      <c r="J102" s="107">
        <f>J207</f>
        <v>0</v>
      </c>
      <c r="L102" s="104"/>
    </row>
    <row r="103" spans="2:12" s="1" customFormat="1" ht="21.75" customHeight="1">
      <c r="B103" s="28"/>
      <c r="L103" s="28"/>
    </row>
    <row r="104" spans="2:12" s="1" customFormat="1" ht="6.95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5" customHeight="1">
      <c r="B109" s="28"/>
      <c r="C109" s="17" t="s">
        <v>134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3" t="s">
        <v>16</v>
      </c>
      <c r="L111" s="28"/>
    </row>
    <row r="112" spans="2:12" s="1" customFormat="1" ht="16.5" customHeight="1">
      <c r="B112" s="28"/>
      <c r="E112" s="208" t="str">
        <f>E7</f>
        <v>CNC centrum a Svářečská škola v SOU Nové Strašecí</v>
      </c>
      <c r="F112" s="209"/>
      <c r="G112" s="209"/>
      <c r="H112" s="209"/>
      <c r="L112" s="28"/>
    </row>
    <row r="113" spans="2:12" s="1" customFormat="1" ht="12" customHeight="1">
      <c r="B113" s="28"/>
      <c r="C113" s="23" t="s">
        <v>115</v>
      </c>
      <c r="L113" s="28"/>
    </row>
    <row r="114" spans="2:12" s="1" customFormat="1" ht="16.5" customHeight="1">
      <c r="B114" s="28"/>
      <c r="E114" s="170" t="str">
        <f>E9</f>
        <v>05b - Slaboproudé instalace</v>
      </c>
      <c r="F114" s="210"/>
      <c r="G114" s="210"/>
      <c r="H114" s="210"/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3" t="s">
        <v>20</v>
      </c>
      <c r="F116" s="21" t="str">
        <f>F12</f>
        <v>Sportovní 1135</v>
      </c>
      <c r="I116" s="23" t="s">
        <v>22</v>
      </c>
      <c r="J116" s="48" t="str">
        <f>IF(J12="","",J12)</f>
        <v>2. 3. 2022</v>
      </c>
      <c r="L116" s="28"/>
    </row>
    <row r="117" spans="2:12" s="1" customFormat="1" ht="6.95" customHeight="1">
      <c r="B117" s="28"/>
      <c r="L117" s="28"/>
    </row>
    <row r="118" spans="2:12" s="1" customFormat="1" ht="54.4" customHeight="1">
      <c r="B118" s="28"/>
      <c r="C118" s="23" t="s">
        <v>24</v>
      </c>
      <c r="F118" s="21" t="str">
        <f>E15</f>
        <v>SOU,  Sportovní 1135, 27180 Nové Strašecí</v>
      </c>
      <c r="I118" s="23" t="s">
        <v>30</v>
      </c>
      <c r="J118" s="26" t="str">
        <f>E21</f>
        <v>Studio PHX s.r.o.Ondříčkova 384/33, Praha 3 Žižkov</v>
      </c>
      <c r="L118" s="28"/>
    </row>
    <row r="119" spans="2:12" s="1" customFormat="1" ht="15.2" customHeight="1">
      <c r="B119" s="28"/>
      <c r="C119" s="23" t="s">
        <v>28</v>
      </c>
      <c r="F119" s="21" t="str">
        <f>IF(E18="","",E18)</f>
        <v>Vyplň údaj</v>
      </c>
      <c r="I119" s="23" t="s">
        <v>34</v>
      </c>
      <c r="J119" s="26" t="str">
        <f>E24</f>
        <v>Ing. Jan Brožek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08"/>
      <c r="C121" s="109" t="s">
        <v>135</v>
      </c>
      <c r="D121" s="110" t="s">
        <v>64</v>
      </c>
      <c r="E121" s="110" t="s">
        <v>60</v>
      </c>
      <c r="F121" s="110" t="s">
        <v>61</v>
      </c>
      <c r="G121" s="110" t="s">
        <v>136</v>
      </c>
      <c r="H121" s="110" t="s">
        <v>137</v>
      </c>
      <c r="I121" s="110" t="s">
        <v>138</v>
      </c>
      <c r="J121" s="110" t="s">
        <v>119</v>
      </c>
      <c r="K121" s="111" t="s">
        <v>139</v>
      </c>
      <c r="L121" s="108"/>
      <c r="M121" s="55" t="s">
        <v>1</v>
      </c>
      <c r="N121" s="56" t="s">
        <v>43</v>
      </c>
      <c r="O121" s="56" t="s">
        <v>140</v>
      </c>
      <c r="P121" s="56" t="s">
        <v>141</v>
      </c>
      <c r="Q121" s="56" t="s">
        <v>142</v>
      </c>
      <c r="R121" s="56" t="s">
        <v>143</v>
      </c>
      <c r="S121" s="56" t="s">
        <v>144</v>
      </c>
      <c r="T121" s="57" t="s">
        <v>145</v>
      </c>
    </row>
    <row r="122" spans="2:63" s="1" customFormat="1" ht="22.9" customHeight="1">
      <c r="B122" s="28"/>
      <c r="C122" s="60" t="s">
        <v>146</v>
      </c>
      <c r="J122" s="112">
        <f>BK122</f>
        <v>0</v>
      </c>
      <c r="L122" s="28"/>
      <c r="M122" s="58"/>
      <c r="N122" s="49"/>
      <c r="O122" s="49"/>
      <c r="P122" s="113">
        <f>P123</f>
        <v>0</v>
      </c>
      <c r="Q122" s="49"/>
      <c r="R122" s="113">
        <f>R123</f>
        <v>0</v>
      </c>
      <c r="S122" s="49"/>
      <c r="T122" s="114">
        <f>T123</f>
        <v>0</v>
      </c>
      <c r="AT122" s="13" t="s">
        <v>78</v>
      </c>
      <c r="AU122" s="13" t="s">
        <v>121</v>
      </c>
      <c r="BK122" s="115">
        <f>BK123</f>
        <v>0</v>
      </c>
    </row>
    <row r="123" spans="2:63" s="11" customFormat="1" ht="25.9" customHeight="1">
      <c r="B123" s="116"/>
      <c r="D123" s="117" t="s">
        <v>78</v>
      </c>
      <c r="E123" s="118" t="s">
        <v>1495</v>
      </c>
      <c r="F123" s="118" t="s">
        <v>1688</v>
      </c>
      <c r="I123" s="119"/>
      <c r="J123" s="120">
        <f>BK123</f>
        <v>0</v>
      </c>
      <c r="L123" s="116"/>
      <c r="M123" s="121"/>
      <c r="P123" s="122">
        <f>P124+P131+P152+P188+P207</f>
        <v>0</v>
      </c>
      <c r="R123" s="122">
        <f>R124+R131+R152+R188+R207</f>
        <v>0</v>
      </c>
      <c r="T123" s="123">
        <f>T124+T131+T152+T188+T207</f>
        <v>0</v>
      </c>
      <c r="AR123" s="117" t="s">
        <v>87</v>
      </c>
      <c r="AT123" s="124" t="s">
        <v>78</v>
      </c>
      <c r="AU123" s="124" t="s">
        <v>79</v>
      </c>
      <c r="AY123" s="117" t="s">
        <v>149</v>
      </c>
      <c r="BK123" s="125">
        <f>BK124+BK131+BK152+BK188+BK207</f>
        <v>0</v>
      </c>
    </row>
    <row r="124" spans="2:63" s="11" customFormat="1" ht="22.9" customHeight="1">
      <c r="B124" s="116"/>
      <c r="D124" s="117" t="s">
        <v>78</v>
      </c>
      <c r="E124" s="126" t="s">
        <v>1497</v>
      </c>
      <c r="F124" s="126" t="s">
        <v>1689</v>
      </c>
      <c r="I124" s="119"/>
      <c r="J124" s="127">
        <f>BK124</f>
        <v>0</v>
      </c>
      <c r="L124" s="116"/>
      <c r="M124" s="121"/>
      <c r="P124" s="122">
        <f>SUM(P125:P130)</f>
        <v>0</v>
      </c>
      <c r="R124" s="122">
        <f>SUM(R125:R130)</f>
        <v>0</v>
      </c>
      <c r="T124" s="123">
        <f>SUM(T125:T130)</f>
        <v>0</v>
      </c>
      <c r="AR124" s="117" t="s">
        <v>87</v>
      </c>
      <c r="AT124" s="124" t="s">
        <v>78</v>
      </c>
      <c r="AU124" s="124" t="s">
        <v>87</v>
      </c>
      <c r="AY124" s="117" t="s">
        <v>149</v>
      </c>
      <c r="BK124" s="125">
        <f>SUM(BK125:BK130)</f>
        <v>0</v>
      </c>
    </row>
    <row r="125" spans="2:65" s="1" customFormat="1" ht="66.75" customHeight="1">
      <c r="B125" s="28"/>
      <c r="C125" s="128" t="s">
        <v>87</v>
      </c>
      <c r="D125" s="128" t="s">
        <v>151</v>
      </c>
      <c r="E125" s="129" t="s">
        <v>1690</v>
      </c>
      <c r="F125" s="130" t="s">
        <v>1691</v>
      </c>
      <c r="G125" s="131" t="s">
        <v>630</v>
      </c>
      <c r="H125" s="132">
        <v>1</v>
      </c>
      <c r="I125" s="133"/>
      <c r="J125" s="134">
        <f>ROUND(I125*H125,2)</f>
        <v>0</v>
      </c>
      <c r="K125" s="130" t="s">
        <v>1</v>
      </c>
      <c r="L125" s="28"/>
      <c r="M125" s="135" t="s">
        <v>1</v>
      </c>
      <c r="N125" s="136" t="s">
        <v>44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236</v>
      </c>
      <c r="AT125" s="139" t="s">
        <v>151</v>
      </c>
      <c r="AU125" s="139" t="s">
        <v>89</v>
      </c>
      <c r="AY125" s="13" t="s">
        <v>149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3" t="s">
        <v>87</v>
      </c>
      <c r="BK125" s="140">
        <f>ROUND(I125*H125,2)</f>
        <v>0</v>
      </c>
      <c r="BL125" s="13" t="s">
        <v>236</v>
      </c>
      <c r="BM125" s="139" t="s">
        <v>89</v>
      </c>
    </row>
    <row r="126" spans="2:47" s="1" customFormat="1" ht="48.75">
      <c r="B126" s="28"/>
      <c r="D126" s="141" t="s">
        <v>157</v>
      </c>
      <c r="F126" s="142" t="s">
        <v>1692</v>
      </c>
      <c r="I126" s="143"/>
      <c r="L126" s="28"/>
      <c r="M126" s="144"/>
      <c r="T126" s="52"/>
      <c r="AT126" s="13" t="s">
        <v>157</v>
      </c>
      <c r="AU126" s="13" t="s">
        <v>89</v>
      </c>
    </row>
    <row r="127" spans="2:65" s="1" customFormat="1" ht="16.5" customHeight="1">
      <c r="B127" s="28"/>
      <c r="C127" s="128" t="s">
        <v>89</v>
      </c>
      <c r="D127" s="128" t="s">
        <v>151</v>
      </c>
      <c r="E127" s="129" t="s">
        <v>1693</v>
      </c>
      <c r="F127" s="130" t="s">
        <v>1694</v>
      </c>
      <c r="G127" s="131" t="s">
        <v>630</v>
      </c>
      <c r="H127" s="132">
        <v>1</v>
      </c>
      <c r="I127" s="133"/>
      <c r="J127" s="134">
        <f>ROUND(I127*H127,2)</f>
        <v>0</v>
      </c>
      <c r="K127" s="130" t="s">
        <v>1</v>
      </c>
      <c r="L127" s="28"/>
      <c r="M127" s="135" t="s">
        <v>1</v>
      </c>
      <c r="N127" s="136" t="s">
        <v>44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236</v>
      </c>
      <c r="AT127" s="139" t="s">
        <v>151</v>
      </c>
      <c r="AU127" s="139" t="s">
        <v>89</v>
      </c>
      <c r="AY127" s="13" t="s">
        <v>149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3" t="s">
        <v>87</v>
      </c>
      <c r="BK127" s="140">
        <f>ROUND(I127*H127,2)</f>
        <v>0</v>
      </c>
      <c r="BL127" s="13" t="s">
        <v>236</v>
      </c>
      <c r="BM127" s="139" t="s">
        <v>155</v>
      </c>
    </row>
    <row r="128" spans="2:47" s="1" customFormat="1" ht="11.25">
      <c r="B128" s="28"/>
      <c r="D128" s="141" t="s">
        <v>157</v>
      </c>
      <c r="F128" s="142" t="s">
        <v>1694</v>
      </c>
      <c r="I128" s="143"/>
      <c r="L128" s="28"/>
      <c r="M128" s="144"/>
      <c r="T128" s="52"/>
      <c r="AT128" s="13" t="s">
        <v>157</v>
      </c>
      <c r="AU128" s="13" t="s">
        <v>89</v>
      </c>
    </row>
    <row r="129" spans="2:65" s="1" customFormat="1" ht="16.5" customHeight="1">
      <c r="B129" s="28"/>
      <c r="C129" s="128" t="s">
        <v>343</v>
      </c>
      <c r="D129" s="128" t="s">
        <v>151</v>
      </c>
      <c r="E129" s="129" t="s">
        <v>1695</v>
      </c>
      <c r="F129" s="130" t="s">
        <v>1696</v>
      </c>
      <c r="G129" s="131" t="s">
        <v>630</v>
      </c>
      <c r="H129" s="132">
        <v>1</v>
      </c>
      <c r="I129" s="133"/>
      <c r="J129" s="134">
        <f>ROUND(I129*H129,2)</f>
        <v>0</v>
      </c>
      <c r="K129" s="130" t="s">
        <v>1</v>
      </c>
      <c r="L129" s="28"/>
      <c r="M129" s="135" t="s">
        <v>1</v>
      </c>
      <c r="N129" s="136" t="s">
        <v>44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236</v>
      </c>
      <c r="AT129" s="139" t="s">
        <v>151</v>
      </c>
      <c r="AU129" s="139" t="s">
        <v>89</v>
      </c>
      <c r="AY129" s="13" t="s">
        <v>149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3" t="s">
        <v>87</v>
      </c>
      <c r="BK129" s="140">
        <f>ROUND(I129*H129,2)</f>
        <v>0</v>
      </c>
      <c r="BL129" s="13" t="s">
        <v>236</v>
      </c>
      <c r="BM129" s="139" t="s">
        <v>183</v>
      </c>
    </row>
    <row r="130" spans="2:47" s="1" customFormat="1" ht="11.25">
      <c r="B130" s="28"/>
      <c r="D130" s="141" t="s">
        <v>157</v>
      </c>
      <c r="F130" s="142" t="s">
        <v>1696</v>
      </c>
      <c r="I130" s="143"/>
      <c r="L130" s="28"/>
      <c r="M130" s="144"/>
      <c r="T130" s="52"/>
      <c r="AT130" s="13" t="s">
        <v>157</v>
      </c>
      <c r="AU130" s="13" t="s">
        <v>89</v>
      </c>
    </row>
    <row r="131" spans="2:63" s="11" customFormat="1" ht="22.9" customHeight="1">
      <c r="B131" s="116"/>
      <c r="D131" s="117" t="s">
        <v>78</v>
      </c>
      <c r="E131" s="126" t="s">
        <v>1517</v>
      </c>
      <c r="F131" s="126" t="s">
        <v>1697</v>
      </c>
      <c r="I131" s="119"/>
      <c r="J131" s="127">
        <f>BK131</f>
        <v>0</v>
      </c>
      <c r="L131" s="116"/>
      <c r="M131" s="121"/>
      <c r="P131" s="122">
        <f>SUM(P132:P151)</f>
        <v>0</v>
      </c>
      <c r="R131" s="122">
        <f>SUM(R132:R151)</f>
        <v>0</v>
      </c>
      <c r="T131" s="123">
        <f>SUM(T132:T151)</f>
        <v>0</v>
      </c>
      <c r="AR131" s="117" t="s">
        <v>87</v>
      </c>
      <c r="AT131" s="124" t="s">
        <v>78</v>
      </c>
      <c r="AU131" s="124" t="s">
        <v>87</v>
      </c>
      <c r="AY131" s="117" t="s">
        <v>149</v>
      </c>
      <c r="BK131" s="125">
        <f>SUM(BK132:BK151)</f>
        <v>0</v>
      </c>
    </row>
    <row r="132" spans="2:65" s="1" customFormat="1" ht="78" customHeight="1">
      <c r="B132" s="28"/>
      <c r="C132" s="128" t="s">
        <v>155</v>
      </c>
      <c r="D132" s="128" t="s">
        <v>151</v>
      </c>
      <c r="E132" s="129" t="s">
        <v>1698</v>
      </c>
      <c r="F132" s="130" t="s">
        <v>1699</v>
      </c>
      <c r="G132" s="131" t="s">
        <v>1501</v>
      </c>
      <c r="H132" s="132">
        <v>1</v>
      </c>
      <c r="I132" s="133"/>
      <c r="J132" s="134">
        <f>ROUND(I132*H132,2)</f>
        <v>0</v>
      </c>
      <c r="K132" s="130" t="s">
        <v>1</v>
      </c>
      <c r="L132" s="28"/>
      <c r="M132" s="135" t="s">
        <v>1</v>
      </c>
      <c r="N132" s="136" t="s">
        <v>44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236</v>
      </c>
      <c r="AT132" s="139" t="s">
        <v>151</v>
      </c>
      <c r="AU132" s="139" t="s">
        <v>89</v>
      </c>
      <c r="AY132" s="13" t="s">
        <v>149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3" t="s">
        <v>87</v>
      </c>
      <c r="BK132" s="140">
        <f>ROUND(I132*H132,2)</f>
        <v>0</v>
      </c>
      <c r="BL132" s="13" t="s">
        <v>236</v>
      </c>
      <c r="BM132" s="139" t="s">
        <v>193</v>
      </c>
    </row>
    <row r="133" spans="2:47" s="1" customFormat="1" ht="68.25">
      <c r="B133" s="28"/>
      <c r="D133" s="141" t="s">
        <v>157</v>
      </c>
      <c r="F133" s="142" t="s">
        <v>1700</v>
      </c>
      <c r="I133" s="143"/>
      <c r="L133" s="28"/>
      <c r="M133" s="144"/>
      <c r="T133" s="52"/>
      <c r="AT133" s="13" t="s">
        <v>157</v>
      </c>
      <c r="AU133" s="13" t="s">
        <v>89</v>
      </c>
    </row>
    <row r="134" spans="2:65" s="1" customFormat="1" ht="37.9" customHeight="1">
      <c r="B134" s="28"/>
      <c r="C134" s="128" t="s">
        <v>178</v>
      </c>
      <c r="D134" s="128" t="s">
        <v>151</v>
      </c>
      <c r="E134" s="129" t="s">
        <v>1701</v>
      </c>
      <c r="F134" s="130" t="s">
        <v>1702</v>
      </c>
      <c r="G134" s="131" t="s">
        <v>630</v>
      </c>
      <c r="H134" s="132">
        <v>1</v>
      </c>
      <c r="I134" s="133"/>
      <c r="J134" s="134">
        <f>ROUND(I134*H134,2)</f>
        <v>0</v>
      </c>
      <c r="K134" s="130" t="s">
        <v>1</v>
      </c>
      <c r="L134" s="28"/>
      <c r="M134" s="135" t="s">
        <v>1</v>
      </c>
      <c r="N134" s="136" t="s">
        <v>44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236</v>
      </c>
      <c r="AT134" s="139" t="s">
        <v>151</v>
      </c>
      <c r="AU134" s="139" t="s">
        <v>89</v>
      </c>
      <c r="AY134" s="13" t="s">
        <v>149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3" t="s">
        <v>87</v>
      </c>
      <c r="BK134" s="140">
        <f>ROUND(I134*H134,2)</f>
        <v>0</v>
      </c>
      <c r="BL134" s="13" t="s">
        <v>236</v>
      </c>
      <c r="BM134" s="139" t="s">
        <v>204</v>
      </c>
    </row>
    <row r="135" spans="2:47" s="1" customFormat="1" ht="165.75">
      <c r="B135" s="28"/>
      <c r="D135" s="141" t="s">
        <v>157</v>
      </c>
      <c r="F135" s="142" t="s">
        <v>1703</v>
      </c>
      <c r="I135" s="143"/>
      <c r="L135" s="28"/>
      <c r="M135" s="144"/>
      <c r="T135" s="52"/>
      <c r="AT135" s="13" t="s">
        <v>157</v>
      </c>
      <c r="AU135" s="13" t="s">
        <v>89</v>
      </c>
    </row>
    <row r="136" spans="2:65" s="1" customFormat="1" ht="24.2" customHeight="1">
      <c r="B136" s="28"/>
      <c r="C136" s="128" t="s">
        <v>183</v>
      </c>
      <c r="D136" s="128" t="s">
        <v>151</v>
      </c>
      <c r="E136" s="129" t="s">
        <v>1704</v>
      </c>
      <c r="F136" s="130" t="s">
        <v>1705</v>
      </c>
      <c r="G136" s="131" t="s">
        <v>1501</v>
      </c>
      <c r="H136" s="132">
        <v>4</v>
      </c>
      <c r="I136" s="133"/>
      <c r="J136" s="134">
        <f>ROUND(I136*H136,2)</f>
        <v>0</v>
      </c>
      <c r="K136" s="130" t="s">
        <v>1</v>
      </c>
      <c r="L136" s="28"/>
      <c r="M136" s="135" t="s">
        <v>1</v>
      </c>
      <c r="N136" s="136" t="s">
        <v>44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236</v>
      </c>
      <c r="AT136" s="139" t="s">
        <v>151</v>
      </c>
      <c r="AU136" s="139" t="s">
        <v>89</v>
      </c>
      <c r="AY136" s="13" t="s">
        <v>149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3" t="s">
        <v>87</v>
      </c>
      <c r="BK136" s="140">
        <f>ROUND(I136*H136,2)</f>
        <v>0</v>
      </c>
      <c r="BL136" s="13" t="s">
        <v>236</v>
      </c>
      <c r="BM136" s="139" t="s">
        <v>214</v>
      </c>
    </row>
    <row r="137" spans="2:47" s="1" customFormat="1" ht="19.5">
      <c r="B137" s="28"/>
      <c r="D137" s="141" t="s">
        <v>157</v>
      </c>
      <c r="F137" s="142" t="s">
        <v>1705</v>
      </c>
      <c r="I137" s="143"/>
      <c r="L137" s="28"/>
      <c r="M137" s="144"/>
      <c r="T137" s="52"/>
      <c r="AT137" s="13" t="s">
        <v>157</v>
      </c>
      <c r="AU137" s="13" t="s">
        <v>89</v>
      </c>
    </row>
    <row r="138" spans="2:65" s="1" customFormat="1" ht="21.75" customHeight="1">
      <c r="B138" s="28"/>
      <c r="C138" s="128" t="s">
        <v>188</v>
      </c>
      <c r="D138" s="128" t="s">
        <v>151</v>
      </c>
      <c r="E138" s="129" t="s">
        <v>1706</v>
      </c>
      <c r="F138" s="130" t="s">
        <v>1707</v>
      </c>
      <c r="G138" s="131" t="s">
        <v>256</v>
      </c>
      <c r="H138" s="132">
        <v>900</v>
      </c>
      <c r="I138" s="133"/>
      <c r="J138" s="134">
        <f>ROUND(I138*H138,2)</f>
        <v>0</v>
      </c>
      <c r="K138" s="130" t="s">
        <v>1</v>
      </c>
      <c r="L138" s="28"/>
      <c r="M138" s="135" t="s">
        <v>1</v>
      </c>
      <c r="N138" s="136" t="s">
        <v>44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236</v>
      </c>
      <c r="AT138" s="139" t="s">
        <v>151</v>
      </c>
      <c r="AU138" s="139" t="s">
        <v>89</v>
      </c>
      <c r="AY138" s="13" t="s">
        <v>149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3" t="s">
        <v>87</v>
      </c>
      <c r="BK138" s="140">
        <f>ROUND(I138*H138,2)</f>
        <v>0</v>
      </c>
      <c r="BL138" s="13" t="s">
        <v>236</v>
      </c>
      <c r="BM138" s="139" t="s">
        <v>227</v>
      </c>
    </row>
    <row r="139" spans="2:47" s="1" customFormat="1" ht="11.25">
      <c r="B139" s="28"/>
      <c r="D139" s="141" t="s">
        <v>157</v>
      </c>
      <c r="F139" s="142" t="s">
        <v>1707</v>
      </c>
      <c r="I139" s="143"/>
      <c r="L139" s="28"/>
      <c r="M139" s="144"/>
      <c r="T139" s="52"/>
      <c r="AT139" s="13" t="s">
        <v>157</v>
      </c>
      <c r="AU139" s="13" t="s">
        <v>89</v>
      </c>
    </row>
    <row r="140" spans="2:65" s="1" customFormat="1" ht="16.5" customHeight="1">
      <c r="B140" s="28"/>
      <c r="C140" s="128" t="s">
        <v>193</v>
      </c>
      <c r="D140" s="128" t="s">
        <v>151</v>
      </c>
      <c r="E140" s="129" t="s">
        <v>1708</v>
      </c>
      <c r="F140" s="130" t="s">
        <v>1709</v>
      </c>
      <c r="G140" s="131" t="s">
        <v>256</v>
      </c>
      <c r="H140" s="132">
        <v>50</v>
      </c>
      <c r="I140" s="133"/>
      <c r="J140" s="134">
        <f>ROUND(I140*H140,2)</f>
        <v>0</v>
      </c>
      <c r="K140" s="130" t="s">
        <v>1</v>
      </c>
      <c r="L140" s="28"/>
      <c r="M140" s="135" t="s">
        <v>1</v>
      </c>
      <c r="N140" s="136" t="s">
        <v>44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236</v>
      </c>
      <c r="AT140" s="139" t="s">
        <v>151</v>
      </c>
      <c r="AU140" s="139" t="s">
        <v>89</v>
      </c>
      <c r="AY140" s="13" t="s">
        <v>149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3" t="s">
        <v>87</v>
      </c>
      <c r="BK140" s="140">
        <f>ROUND(I140*H140,2)</f>
        <v>0</v>
      </c>
      <c r="BL140" s="13" t="s">
        <v>236</v>
      </c>
      <c r="BM140" s="139" t="s">
        <v>236</v>
      </c>
    </row>
    <row r="141" spans="2:47" s="1" customFormat="1" ht="11.25">
      <c r="B141" s="28"/>
      <c r="D141" s="141" t="s">
        <v>157</v>
      </c>
      <c r="F141" s="142" t="s">
        <v>1709</v>
      </c>
      <c r="I141" s="143"/>
      <c r="L141" s="28"/>
      <c r="M141" s="144"/>
      <c r="T141" s="52"/>
      <c r="AT141" s="13" t="s">
        <v>157</v>
      </c>
      <c r="AU141" s="13" t="s">
        <v>89</v>
      </c>
    </row>
    <row r="142" spans="2:65" s="1" customFormat="1" ht="16.5" customHeight="1">
      <c r="B142" s="28"/>
      <c r="C142" s="128" t="s">
        <v>159</v>
      </c>
      <c r="D142" s="128" t="s">
        <v>151</v>
      </c>
      <c r="E142" s="129" t="s">
        <v>1710</v>
      </c>
      <c r="F142" s="130" t="s">
        <v>1603</v>
      </c>
      <c r="G142" s="131" t="s">
        <v>1501</v>
      </c>
      <c r="H142" s="132">
        <v>4</v>
      </c>
      <c r="I142" s="133"/>
      <c r="J142" s="134">
        <f>ROUND(I142*H142,2)</f>
        <v>0</v>
      </c>
      <c r="K142" s="130" t="s">
        <v>1</v>
      </c>
      <c r="L142" s="28"/>
      <c r="M142" s="135" t="s">
        <v>1</v>
      </c>
      <c r="N142" s="136" t="s">
        <v>44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236</v>
      </c>
      <c r="AT142" s="139" t="s">
        <v>151</v>
      </c>
      <c r="AU142" s="139" t="s">
        <v>89</v>
      </c>
      <c r="AY142" s="13" t="s">
        <v>149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3" t="s">
        <v>87</v>
      </c>
      <c r="BK142" s="140">
        <f>ROUND(I142*H142,2)</f>
        <v>0</v>
      </c>
      <c r="BL142" s="13" t="s">
        <v>236</v>
      </c>
      <c r="BM142" s="139" t="s">
        <v>253</v>
      </c>
    </row>
    <row r="143" spans="2:47" s="1" customFormat="1" ht="11.25">
      <c r="B143" s="28"/>
      <c r="D143" s="141" t="s">
        <v>157</v>
      </c>
      <c r="F143" s="142" t="s">
        <v>1603</v>
      </c>
      <c r="I143" s="143"/>
      <c r="L143" s="28"/>
      <c r="M143" s="144"/>
      <c r="T143" s="52"/>
      <c r="AT143" s="13" t="s">
        <v>157</v>
      </c>
      <c r="AU143" s="13" t="s">
        <v>89</v>
      </c>
    </row>
    <row r="144" spans="2:65" s="1" customFormat="1" ht="16.5" customHeight="1">
      <c r="B144" s="28"/>
      <c r="C144" s="128" t="s">
        <v>204</v>
      </c>
      <c r="D144" s="128" t="s">
        <v>151</v>
      </c>
      <c r="E144" s="129" t="s">
        <v>1711</v>
      </c>
      <c r="F144" s="130" t="s">
        <v>1712</v>
      </c>
      <c r="G144" s="131" t="s">
        <v>256</v>
      </c>
      <c r="H144" s="132">
        <v>50</v>
      </c>
      <c r="I144" s="133"/>
      <c r="J144" s="134">
        <f>ROUND(I144*H144,2)</f>
        <v>0</v>
      </c>
      <c r="K144" s="130" t="s">
        <v>1</v>
      </c>
      <c r="L144" s="28"/>
      <c r="M144" s="135" t="s">
        <v>1</v>
      </c>
      <c r="N144" s="136" t="s">
        <v>44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236</v>
      </c>
      <c r="AT144" s="139" t="s">
        <v>151</v>
      </c>
      <c r="AU144" s="139" t="s">
        <v>89</v>
      </c>
      <c r="AY144" s="13" t="s">
        <v>149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3" t="s">
        <v>87</v>
      </c>
      <c r="BK144" s="140">
        <f>ROUND(I144*H144,2)</f>
        <v>0</v>
      </c>
      <c r="BL144" s="13" t="s">
        <v>236</v>
      </c>
      <c r="BM144" s="139" t="s">
        <v>268</v>
      </c>
    </row>
    <row r="145" spans="2:47" s="1" customFormat="1" ht="11.25">
      <c r="B145" s="28"/>
      <c r="D145" s="141" t="s">
        <v>157</v>
      </c>
      <c r="F145" s="142" t="s">
        <v>1712</v>
      </c>
      <c r="I145" s="143"/>
      <c r="L145" s="28"/>
      <c r="M145" s="144"/>
      <c r="T145" s="52"/>
      <c r="AT145" s="13" t="s">
        <v>157</v>
      </c>
      <c r="AU145" s="13" t="s">
        <v>89</v>
      </c>
    </row>
    <row r="146" spans="2:65" s="1" customFormat="1" ht="16.5" customHeight="1">
      <c r="B146" s="28"/>
      <c r="C146" s="128" t="s">
        <v>209</v>
      </c>
      <c r="D146" s="128" t="s">
        <v>151</v>
      </c>
      <c r="E146" s="129" t="s">
        <v>1713</v>
      </c>
      <c r="F146" s="130" t="s">
        <v>1714</v>
      </c>
      <c r="G146" s="131" t="s">
        <v>630</v>
      </c>
      <c r="H146" s="132">
        <v>1</v>
      </c>
      <c r="I146" s="133"/>
      <c r="J146" s="134">
        <f>ROUND(I146*H146,2)</f>
        <v>0</v>
      </c>
      <c r="K146" s="130" t="s">
        <v>1</v>
      </c>
      <c r="L146" s="28"/>
      <c r="M146" s="135" t="s">
        <v>1</v>
      </c>
      <c r="N146" s="136" t="s">
        <v>44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236</v>
      </c>
      <c r="AT146" s="139" t="s">
        <v>151</v>
      </c>
      <c r="AU146" s="139" t="s">
        <v>89</v>
      </c>
      <c r="AY146" s="13" t="s">
        <v>149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3" t="s">
        <v>87</v>
      </c>
      <c r="BK146" s="140">
        <f>ROUND(I146*H146,2)</f>
        <v>0</v>
      </c>
      <c r="BL146" s="13" t="s">
        <v>236</v>
      </c>
      <c r="BM146" s="139" t="s">
        <v>279</v>
      </c>
    </row>
    <row r="147" spans="2:47" s="1" customFormat="1" ht="11.25">
      <c r="B147" s="28"/>
      <c r="D147" s="141" t="s">
        <v>157</v>
      </c>
      <c r="F147" s="142" t="s">
        <v>1714</v>
      </c>
      <c r="I147" s="143"/>
      <c r="L147" s="28"/>
      <c r="M147" s="144"/>
      <c r="T147" s="52"/>
      <c r="AT147" s="13" t="s">
        <v>157</v>
      </c>
      <c r="AU147" s="13" t="s">
        <v>89</v>
      </c>
    </row>
    <row r="148" spans="2:65" s="1" customFormat="1" ht="24.2" customHeight="1">
      <c r="B148" s="28"/>
      <c r="C148" s="128" t="s">
        <v>214</v>
      </c>
      <c r="D148" s="128" t="s">
        <v>151</v>
      </c>
      <c r="E148" s="129" t="s">
        <v>1715</v>
      </c>
      <c r="F148" s="130" t="s">
        <v>1716</v>
      </c>
      <c r="G148" s="131" t="s">
        <v>630</v>
      </c>
      <c r="H148" s="132">
        <v>1</v>
      </c>
      <c r="I148" s="133"/>
      <c r="J148" s="134">
        <f>ROUND(I148*H148,2)</f>
        <v>0</v>
      </c>
      <c r="K148" s="130" t="s">
        <v>1</v>
      </c>
      <c r="L148" s="28"/>
      <c r="M148" s="135" t="s">
        <v>1</v>
      </c>
      <c r="N148" s="136" t="s">
        <v>44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236</v>
      </c>
      <c r="AT148" s="139" t="s">
        <v>151</v>
      </c>
      <c r="AU148" s="139" t="s">
        <v>89</v>
      </c>
      <c r="AY148" s="13" t="s">
        <v>149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3" t="s">
        <v>87</v>
      </c>
      <c r="BK148" s="140">
        <f>ROUND(I148*H148,2)</f>
        <v>0</v>
      </c>
      <c r="BL148" s="13" t="s">
        <v>236</v>
      </c>
      <c r="BM148" s="139" t="s">
        <v>292</v>
      </c>
    </row>
    <row r="149" spans="2:47" s="1" customFormat="1" ht="11.25">
      <c r="B149" s="28"/>
      <c r="D149" s="141" t="s">
        <v>157</v>
      </c>
      <c r="F149" s="142" t="s">
        <v>1716</v>
      </c>
      <c r="I149" s="143"/>
      <c r="L149" s="28"/>
      <c r="M149" s="144"/>
      <c r="T149" s="52"/>
      <c r="AT149" s="13" t="s">
        <v>157</v>
      </c>
      <c r="AU149" s="13" t="s">
        <v>89</v>
      </c>
    </row>
    <row r="150" spans="2:65" s="1" customFormat="1" ht="16.5" customHeight="1">
      <c r="B150" s="28"/>
      <c r="C150" s="128" t="s">
        <v>221</v>
      </c>
      <c r="D150" s="128" t="s">
        <v>151</v>
      </c>
      <c r="E150" s="129" t="s">
        <v>1717</v>
      </c>
      <c r="F150" s="130" t="s">
        <v>1718</v>
      </c>
      <c r="G150" s="131" t="s">
        <v>630</v>
      </c>
      <c r="H150" s="132">
        <v>1</v>
      </c>
      <c r="I150" s="133"/>
      <c r="J150" s="134">
        <f>ROUND(I150*H150,2)</f>
        <v>0</v>
      </c>
      <c r="K150" s="130" t="s">
        <v>1</v>
      </c>
      <c r="L150" s="28"/>
      <c r="M150" s="135" t="s">
        <v>1</v>
      </c>
      <c r="N150" s="136" t="s">
        <v>44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236</v>
      </c>
      <c r="AT150" s="139" t="s">
        <v>151</v>
      </c>
      <c r="AU150" s="139" t="s">
        <v>89</v>
      </c>
      <c r="AY150" s="13" t="s">
        <v>149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3" t="s">
        <v>87</v>
      </c>
      <c r="BK150" s="140">
        <f>ROUND(I150*H150,2)</f>
        <v>0</v>
      </c>
      <c r="BL150" s="13" t="s">
        <v>236</v>
      </c>
      <c r="BM150" s="139" t="s">
        <v>304</v>
      </c>
    </row>
    <row r="151" spans="2:47" s="1" customFormat="1" ht="11.25">
      <c r="B151" s="28"/>
      <c r="D151" s="141" t="s">
        <v>157</v>
      </c>
      <c r="F151" s="142" t="s">
        <v>1718</v>
      </c>
      <c r="I151" s="143"/>
      <c r="L151" s="28"/>
      <c r="M151" s="144"/>
      <c r="T151" s="52"/>
      <c r="AT151" s="13" t="s">
        <v>157</v>
      </c>
      <c r="AU151" s="13" t="s">
        <v>89</v>
      </c>
    </row>
    <row r="152" spans="2:63" s="11" customFormat="1" ht="22.9" customHeight="1">
      <c r="B152" s="116"/>
      <c r="D152" s="117" t="s">
        <v>78</v>
      </c>
      <c r="E152" s="126" t="s">
        <v>1556</v>
      </c>
      <c r="F152" s="126" t="s">
        <v>1719</v>
      </c>
      <c r="I152" s="119"/>
      <c r="J152" s="127">
        <f>BK152</f>
        <v>0</v>
      </c>
      <c r="L152" s="116"/>
      <c r="M152" s="121"/>
      <c r="P152" s="122">
        <f>SUM(P153:P187)</f>
        <v>0</v>
      </c>
      <c r="R152" s="122">
        <f>SUM(R153:R187)</f>
        <v>0</v>
      </c>
      <c r="T152" s="123">
        <f>SUM(T153:T187)</f>
        <v>0</v>
      </c>
      <c r="AR152" s="117" t="s">
        <v>87</v>
      </c>
      <c r="AT152" s="124" t="s">
        <v>78</v>
      </c>
      <c r="AU152" s="124" t="s">
        <v>87</v>
      </c>
      <c r="AY152" s="117" t="s">
        <v>149</v>
      </c>
      <c r="BK152" s="125">
        <f>SUM(BK153:BK187)</f>
        <v>0</v>
      </c>
    </row>
    <row r="153" spans="2:65" s="1" customFormat="1" ht="24.2" customHeight="1">
      <c r="B153" s="28"/>
      <c r="C153" s="128" t="s">
        <v>227</v>
      </c>
      <c r="D153" s="128" t="s">
        <v>151</v>
      </c>
      <c r="E153" s="129" t="s">
        <v>1720</v>
      </c>
      <c r="F153" s="130" t="s">
        <v>1721</v>
      </c>
      <c r="G153" s="131" t="s">
        <v>1501</v>
      </c>
      <c r="H153" s="132">
        <v>1</v>
      </c>
      <c r="I153" s="133"/>
      <c r="J153" s="134">
        <f>ROUND(I153*H153,2)</f>
        <v>0</v>
      </c>
      <c r="K153" s="130" t="s">
        <v>1</v>
      </c>
      <c r="L153" s="28"/>
      <c r="M153" s="135" t="s">
        <v>1</v>
      </c>
      <c r="N153" s="136" t="s">
        <v>44</v>
      </c>
      <c r="P153" s="137">
        <f>O153*H153</f>
        <v>0</v>
      </c>
      <c r="Q153" s="137">
        <v>0</v>
      </c>
      <c r="R153" s="137">
        <f>Q153*H153</f>
        <v>0</v>
      </c>
      <c r="S153" s="137">
        <v>0</v>
      </c>
      <c r="T153" s="138">
        <f>S153*H153</f>
        <v>0</v>
      </c>
      <c r="AR153" s="139" t="s">
        <v>236</v>
      </c>
      <c r="AT153" s="139" t="s">
        <v>151</v>
      </c>
      <c r="AU153" s="139" t="s">
        <v>89</v>
      </c>
      <c r="AY153" s="13" t="s">
        <v>149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3" t="s">
        <v>87</v>
      </c>
      <c r="BK153" s="140">
        <f>ROUND(I153*H153,2)</f>
        <v>0</v>
      </c>
      <c r="BL153" s="13" t="s">
        <v>236</v>
      </c>
      <c r="BM153" s="139" t="s">
        <v>436</v>
      </c>
    </row>
    <row r="154" spans="2:47" s="1" customFormat="1" ht="19.5">
      <c r="B154" s="28"/>
      <c r="D154" s="141" t="s">
        <v>157</v>
      </c>
      <c r="F154" s="142" t="s">
        <v>1721</v>
      </c>
      <c r="I154" s="143"/>
      <c r="L154" s="28"/>
      <c r="M154" s="144"/>
      <c r="T154" s="52"/>
      <c r="AT154" s="13" t="s">
        <v>157</v>
      </c>
      <c r="AU154" s="13" t="s">
        <v>89</v>
      </c>
    </row>
    <row r="155" spans="2:65" s="1" customFormat="1" ht="24.2" customHeight="1">
      <c r="B155" s="28"/>
      <c r="C155" s="128" t="s">
        <v>8</v>
      </c>
      <c r="D155" s="128" t="s">
        <v>151</v>
      </c>
      <c r="E155" s="129" t="s">
        <v>1722</v>
      </c>
      <c r="F155" s="130" t="s">
        <v>1723</v>
      </c>
      <c r="G155" s="131" t="s">
        <v>1501</v>
      </c>
      <c r="H155" s="132">
        <v>1</v>
      </c>
      <c r="I155" s="133"/>
      <c r="J155" s="134">
        <f>ROUND(I155*H155,2)</f>
        <v>0</v>
      </c>
      <c r="K155" s="130" t="s">
        <v>1</v>
      </c>
      <c r="L155" s="28"/>
      <c r="M155" s="135" t="s">
        <v>1</v>
      </c>
      <c r="N155" s="136" t="s">
        <v>44</v>
      </c>
      <c r="P155" s="137">
        <f>O155*H155</f>
        <v>0</v>
      </c>
      <c r="Q155" s="137">
        <v>0</v>
      </c>
      <c r="R155" s="137">
        <f>Q155*H155</f>
        <v>0</v>
      </c>
      <c r="S155" s="137">
        <v>0</v>
      </c>
      <c r="T155" s="138">
        <f>S155*H155</f>
        <v>0</v>
      </c>
      <c r="AR155" s="139" t="s">
        <v>236</v>
      </c>
      <c r="AT155" s="139" t="s">
        <v>151</v>
      </c>
      <c r="AU155" s="139" t="s">
        <v>89</v>
      </c>
      <c r="AY155" s="13" t="s">
        <v>149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3" t="s">
        <v>87</v>
      </c>
      <c r="BK155" s="140">
        <f>ROUND(I155*H155,2)</f>
        <v>0</v>
      </c>
      <c r="BL155" s="13" t="s">
        <v>236</v>
      </c>
      <c r="BM155" s="139" t="s">
        <v>446</v>
      </c>
    </row>
    <row r="156" spans="2:47" s="1" customFormat="1" ht="19.5">
      <c r="B156" s="28"/>
      <c r="D156" s="141" t="s">
        <v>157</v>
      </c>
      <c r="F156" s="142" t="s">
        <v>1723</v>
      </c>
      <c r="I156" s="143"/>
      <c r="L156" s="28"/>
      <c r="M156" s="144"/>
      <c r="T156" s="52"/>
      <c r="AT156" s="13" t="s">
        <v>157</v>
      </c>
      <c r="AU156" s="13" t="s">
        <v>89</v>
      </c>
    </row>
    <row r="157" spans="2:65" s="1" customFormat="1" ht="24.2" customHeight="1">
      <c r="B157" s="28"/>
      <c r="C157" s="128" t="s">
        <v>236</v>
      </c>
      <c r="D157" s="128" t="s">
        <v>151</v>
      </c>
      <c r="E157" s="129" t="s">
        <v>1724</v>
      </c>
      <c r="F157" s="130" t="s">
        <v>1725</v>
      </c>
      <c r="G157" s="131" t="s">
        <v>1501</v>
      </c>
      <c r="H157" s="132">
        <v>1</v>
      </c>
      <c r="I157" s="133"/>
      <c r="J157" s="134">
        <f>ROUND(I157*H157,2)</f>
        <v>0</v>
      </c>
      <c r="K157" s="130" t="s">
        <v>1</v>
      </c>
      <c r="L157" s="28"/>
      <c r="M157" s="135" t="s">
        <v>1</v>
      </c>
      <c r="N157" s="136" t="s">
        <v>44</v>
      </c>
      <c r="P157" s="137">
        <f>O157*H157</f>
        <v>0</v>
      </c>
      <c r="Q157" s="137">
        <v>0</v>
      </c>
      <c r="R157" s="137">
        <f>Q157*H157</f>
        <v>0</v>
      </c>
      <c r="S157" s="137">
        <v>0</v>
      </c>
      <c r="T157" s="138">
        <f>S157*H157</f>
        <v>0</v>
      </c>
      <c r="AR157" s="139" t="s">
        <v>236</v>
      </c>
      <c r="AT157" s="139" t="s">
        <v>151</v>
      </c>
      <c r="AU157" s="139" t="s">
        <v>89</v>
      </c>
      <c r="AY157" s="13" t="s">
        <v>149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3" t="s">
        <v>87</v>
      </c>
      <c r="BK157" s="140">
        <f>ROUND(I157*H157,2)</f>
        <v>0</v>
      </c>
      <c r="BL157" s="13" t="s">
        <v>236</v>
      </c>
      <c r="BM157" s="139" t="s">
        <v>168</v>
      </c>
    </row>
    <row r="158" spans="2:47" s="1" customFormat="1" ht="11.25">
      <c r="B158" s="28"/>
      <c r="D158" s="141" t="s">
        <v>157</v>
      </c>
      <c r="F158" s="142" t="s">
        <v>1725</v>
      </c>
      <c r="I158" s="143"/>
      <c r="L158" s="28"/>
      <c r="M158" s="144"/>
      <c r="T158" s="52"/>
      <c r="AT158" s="13" t="s">
        <v>157</v>
      </c>
      <c r="AU158" s="13" t="s">
        <v>89</v>
      </c>
    </row>
    <row r="159" spans="2:65" s="1" customFormat="1" ht="24.2" customHeight="1">
      <c r="B159" s="28"/>
      <c r="C159" s="128" t="s">
        <v>246</v>
      </c>
      <c r="D159" s="128" t="s">
        <v>151</v>
      </c>
      <c r="E159" s="129" t="s">
        <v>1726</v>
      </c>
      <c r="F159" s="130" t="s">
        <v>1727</v>
      </c>
      <c r="G159" s="131" t="s">
        <v>1501</v>
      </c>
      <c r="H159" s="132">
        <v>1</v>
      </c>
      <c r="I159" s="133"/>
      <c r="J159" s="134">
        <f>ROUND(I159*H159,2)</f>
        <v>0</v>
      </c>
      <c r="K159" s="130" t="s">
        <v>1</v>
      </c>
      <c r="L159" s="28"/>
      <c r="M159" s="135" t="s">
        <v>1</v>
      </c>
      <c r="N159" s="136" t="s">
        <v>44</v>
      </c>
      <c r="P159" s="137">
        <f>O159*H159</f>
        <v>0</v>
      </c>
      <c r="Q159" s="137">
        <v>0</v>
      </c>
      <c r="R159" s="137">
        <f>Q159*H159</f>
        <v>0</v>
      </c>
      <c r="S159" s="137">
        <v>0</v>
      </c>
      <c r="T159" s="138">
        <f>S159*H159</f>
        <v>0</v>
      </c>
      <c r="AR159" s="139" t="s">
        <v>236</v>
      </c>
      <c r="AT159" s="139" t="s">
        <v>151</v>
      </c>
      <c r="AU159" s="139" t="s">
        <v>89</v>
      </c>
      <c r="AY159" s="13" t="s">
        <v>149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3" t="s">
        <v>87</v>
      </c>
      <c r="BK159" s="140">
        <f>ROUND(I159*H159,2)</f>
        <v>0</v>
      </c>
      <c r="BL159" s="13" t="s">
        <v>236</v>
      </c>
      <c r="BM159" s="139" t="s">
        <v>463</v>
      </c>
    </row>
    <row r="160" spans="2:47" s="1" customFormat="1" ht="19.5">
      <c r="B160" s="28"/>
      <c r="D160" s="141" t="s">
        <v>157</v>
      </c>
      <c r="F160" s="142" t="s">
        <v>1727</v>
      </c>
      <c r="I160" s="143"/>
      <c r="L160" s="28"/>
      <c r="M160" s="144"/>
      <c r="T160" s="52"/>
      <c r="AT160" s="13" t="s">
        <v>157</v>
      </c>
      <c r="AU160" s="13" t="s">
        <v>89</v>
      </c>
    </row>
    <row r="161" spans="2:65" s="1" customFormat="1" ht="16.5" customHeight="1">
      <c r="B161" s="28"/>
      <c r="C161" s="128" t="s">
        <v>253</v>
      </c>
      <c r="D161" s="128" t="s">
        <v>151</v>
      </c>
      <c r="E161" s="129" t="s">
        <v>1728</v>
      </c>
      <c r="F161" s="130" t="s">
        <v>1729</v>
      </c>
      <c r="G161" s="131" t="s">
        <v>1501</v>
      </c>
      <c r="H161" s="132">
        <v>1</v>
      </c>
      <c r="I161" s="133"/>
      <c r="J161" s="134">
        <f>ROUND(I161*H161,2)</f>
        <v>0</v>
      </c>
      <c r="K161" s="130" t="s">
        <v>1</v>
      </c>
      <c r="L161" s="28"/>
      <c r="M161" s="135" t="s">
        <v>1</v>
      </c>
      <c r="N161" s="136" t="s">
        <v>44</v>
      </c>
      <c r="P161" s="137">
        <f>O161*H161</f>
        <v>0</v>
      </c>
      <c r="Q161" s="137">
        <v>0</v>
      </c>
      <c r="R161" s="137">
        <f>Q161*H161</f>
        <v>0</v>
      </c>
      <c r="S161" s="137">
        <v>0</v>
      </c>
      <c r="T161" s="138">
        <f>S161*H161</f>
        <v>0</v>
      </c>
      <c r="AR161" s="139" t="s">
        <v>236</v>
      </c>
      <c r="AT161" s="139" t="s">
        <v>151</v>
      </c>
      <c r="AU161" s="139" t="s">
        <v>89</v>
      </c>
      <c r="AY161" s="13" t="s">
        <v>149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3" t="s">
        <v>87</v>
      </c>
      <c r="BK161" s="140">
        <f>ROUND(I161*H161,2)</f>
        <v>0</v>
      </c>
      <c r="BL161" s="13" t="s">
        <v>236</v>
      </c>
      <c r="BM161" s="139" t="s">
        <v>473</v>
      </c>
    </row>
    <row r="162" spans="2:47" s="1" customFormat="1" ht="11.25">
      <c r="B162" s="28"/>
      <c r="D162" s="141" t="s">
        <v>157</v>
      </c>
      <c r="F162" s="142" t="s">
        <v>1729</v>
      </c>
      <c r="I162" s="143"/>
      <c r="L162" s="28"/>
      <c r="M162" s="144"/>
      <c r="T162" s="52"/>
      <c r="AT162" s="13" t="s">
        <v>157</v>
      </c>
      <c r="AU162" s="13" t="s">
        <v>89</v>
      </c>
    </row>
    <row r="163" spans="2:65" s="1" customFormat="1" ht="24.2" customHeight="1">
      <c r="B163" s="28"/>
      <c r="C163" s="128" t="s">
        <v>261</v>
      </c>
      <c r="D163" s="128" t="s">
        <v>151</v>
      </c>
      <c r="E163" s="129" t="s">
        <v>1730</v>
      </c>
      <c r="F163" s="130" t="s">
        <v>1731</v>
      </c>
      <c r="G163" s="131" t="s">
        <v>1501</v>
      </c>
      <c r="H163" s="132">
        <v>3</v>
      </c>
      <c r="I163" s="133"/>
      <c r="J163" s="134">
        <f>ROUND(I163*H163,2)</f>
        <v>0</v>
      </c>
      <c r="K163" s="130" t="s">
        <v>1</v>
      </c>
      <c r="L163" s="28"/>
      <c r="M163" s="135" t="s">
        <v>1</v>
      </c>
      <c r="N163" s="136" t="s">
        <v>44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236</v>
      </c>
      <c r="AT163" s="139" t="s">
        <v>151</v>
      </c>
      <c r="AU163" s="139" t="s">
        <v>89</v>
      </c>
      <c r="AY163" s="13" t="s">
        <v>149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3" t="s">
        <v>87</v>
      </c>
      <c r="BK163" s="140">
        <f>ROUND(I163*H163,2)</f>
        <v>0</v>
      </c>
      <c r="BL163" s="13" t="s">
        <v>236</v>
      </c>
      <c r="BM163" s="139" t="s">
        <v>484</v>
      </c>
    </row>
    <row r="164" spans="2:47" s="1" customFormat="1" ht="11.25">
      <c r="B164" s="28"/>
      <c r="D164" s="141" t="s">
        <v>157</v>
      </c>
      <c r="F164" s="142" t="s">
        <v>1731</v>
      </c>
      <c r="I164" s="143"/>
      <c r="L164" s="28"/>
      <c r="M164" s="144"/>
      <c r="T164" s="52"/>
      <c r="AT164" s="13" t="s">
        <v>157</v>
      </c>
      <c r="AU164" s="13" t="s">
        <v>89</v>
      </c>
    </row>
    <row r="165" spans="2:65" s="1" customFormat="1" ht="24.2" customHeight="1">
      <c r="B165" s="28"/>
      <c r="C165" s="128" t="s">
        <v>268</v>
      </c>
      <c r="D165" s="128" t="s">
        <v>151</v>
      </c>
      <c r="E165" s="129" t="s">
        <v>1732</v>
      </c>
      <c r="F165" s="130" t="s">
        <v>1733</v>
      </c>
      <c r="G165" s="131" t="s">
        <v>1501</v>
      </c>
      <c r="H165" s="132">
        <v>5</v>
      </c>
      <c r="I165" s="133"/>
      <c r="J165" s="134">
        <f>ROUND(I165*H165,2)</f>
        <v>0</v>
      </c>
      <c r="K165" s="130" t="s">
        <v>1</v>
      </c>
      <c r="L165" s="28"/>
      <c r="M165" s="135" t="s">
        <v>1</v>
      </c>
      <c r="N165" s="136" t="s">
        <v>44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236</v>
      </c>
      <c r="AT165" s="139" t="s">
        <v>151</v>
      </c>
      <c r="AU165" s="139" t="s">
        <v>89</v>
      </c>
      <c r="AY165" s="13" t="s">
        <v>149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3" t="s">
        <v>87</v>
      </c>
      <c r="BK165" s="140">
        <f>ROUND(I165*H165,2)</f>
        <v>0</v>
      </c>
      <c r="BL165" s="13" t="s">
        <v>236</v>
      </c>
      <c r="BM165" s="139" t="s">
        <v>494</v>
      </c>
    </row>
    <row r="166" spans="2:47" s="1" customFormat="1" ht="19.5">
      <c r="B166" s="28"/>
      <c r="D166" s="141" t="s">
        <v>157</v>
      </c>
      <c r="F166" s="142" t="s">
        <v>1733</v>
      </c>
      <c r="I166" s="143"/>
      <c r="L166" s="28"/>
      <c r="M166" s="144"/>
      <c r="T166" s="52"/>
      <c r="AT166" s="13" t="s">
        <v>157</v>
      </c>
      <c r="AU166" s="13" t="s">
        <v>89</v>
      </c>
    </row>
    <row r="167" spans="2:65" s="1" customFormat="1" ht="24.2" customHeight="1">
      <c r="B167" s="28"/>
      <c r="C167" s="128" t="s">
        <v>7</v>
      </c>
      <c r="D167" s="128" t="s">
        <v>151</v>
      </c>
      <c r="E167" s="129" t="s">
        <v>1734</v>
      </c>
      <c r="F167" s="130" t="s">
        <v>1735</v>
      </c>
      <c r="G167" s="131" t="s">
        <v>1501</v>
      </c>
      <c r="H167" s="132">
        <v>22</v>
      </c>
      <c r="I167" s="133"/>
      <c r="J167" s="134">
        <f>ROUND(I167*H167,2)</f>
        <v>0</v>
      </c>
      <c r="K167" s="130" t="s">
        <v>1</v>
      </c>
      <c r="L167" s="28"/>
      <c r="M167" s="135" t="s">
        <v>1</v>
      </c>
      <c r="N167" s="136" t="s">
        <v>44</v>
      </c>
      <c r="P167" s="137">
        <f>O167*H167</f>
        <v>0</v>
      </c>
      <c r="Q167" s="137">
        <v>0</v>
      </c>
      <c r="R167" s="137">
        <f>Q167*H167</f>
        <v>0</v>
      </c>
      <c r="S167" s="137">
        <v>0</v>
      </c>
      <c r="T167" s="138">
        <f>S167*H167</f>
        <v>0</v>
      </c>
      <c r="AR167" s="139" t="s">
        <v>236</v>
      </c>
      <c r="AT167" s="139" t="s">
        <v>151</v>
      </c>
      <c r="AU167" s="139" t="s">
        <v>89</v>
      </c>
      <c r="AY167" s="13" t="s">
        <v>149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3" t="s">
        <v>87</v>
      </c>
      <c r="BK167" s="140">
        <f>ROUND(I167*H167,2)</f>
        <v>0</v>
      </c>
      <c r="BL167" s="13" t="s">
        <v>236</v>
      </c>
      <c r="BM167" s="139" t="s">
        <v>504</v>
      </c>
    </row>
    <row r="168" spans="2:47" s="1" customFormat="1" ht="19.5">
      <c r="B168" s="28"/>
      <c r="D168" s="141" t="s">
        <v>157</v>
      </c>
      <c r="F168" s="142" t="s">
        <v>1735</v>
      </c>
      <c r="I168" s="143"/>
      <c r="L168" s="28"/>
      <c r="M168" s="144"/>
      <c r="T168" s="52"/>
      <c r="AT168" s="13" t="s">
        <v>157</v>
      </c>
      <c r="AU168" s="13" t="s">
        <v>89</v>
      </c>
    </row>
    <row r="169" spans="2:65" s="1" customFormat="1" ht="21.75" customHeight="1">
      <c r="B169" s="28"/>
      <c r="C169" s="128" t="s">
        <v>279</v>
      </c>
      <c r="D169" s="128" t="s">
        <v>151</v>
      </c>
      <c r="E169" s="129" t="s">
        <v>1736</v>
      </c>
      <c r="F169" s="130" t="s">
        <v>1737</v>
      </c>
      <c r="G169" s="131" t="s">
        <v>1501</v>
      </c>
      <c r="H169" s="132">
        <v>33</v>
      </c>
      <c r="I169" s="133"/>
      <c r="J169" s="134">
        <f>ROUND(I169*H169,2)</f>
        <v>0</v>
      </c>
      <c r="K169" s="130" t="s">
        <v>1</v>
      </c>
      <c r="L169" s="28"/>
      <c r="M169" s="135" t="s">
        <v>1</v>
      </c>
      <c r="N169" s="136" t="s">
        <v>44</v>
      </c>
      <c r="P169" s="137">
        <f>O169*H169</f>
        <v>0</v>
      </c>
      <c r="Q169" s="137">
        <v>0</v>
      </c>
      <c r="R169" s="137">
        <f>Q169*H169</f>
        <v>0</v>
      </c>
      <c r="S169" s="137">
        <v>0</v>
      </c>
      <c r="T169" s="138">
        <f>S169*H169</f>
        <v>0</v>
      </c>
      <c r="AR169" s="139" t="s">
        <v>236</v>
      </c>
      <c r="AT169" s="139" t="s">
        <v>151</v>
      </c>
      <c r="AU169" s="139" t="s">
        <v>89</v>
      </c>
      <c r="AY169" s="13" t="s">
        <v>149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3" t="s">
        <v>87</v>
      </c>
      <c r="BK169" s="140">
        <f>ROUND(I169*H169,2)</f>
        <v>0</v>
      </c>
      <c r="BL169" s="13" t="s">
        <v>236</v>
      </c>
      <c r="BM169" s="139" t="s">
        <v>511</v>
      </c>
    </row>
    <row r="170" spans="2:47" s="1" customFormat="1" ht="11.25">
      <c r="B170" s="28"/>
      <c r="D170" s="141" t="s">
        <v>157</v>
      </c>
      <c r="F170" s="142" t="s">
        <v>1737</v>
      </c>
      <c r="I170" s="143"/>
      <c r="L170" s="28"/>
      <c r="M170" s="144"/>
      <c r="T170" s="52"/>
      <c r="AT170" s="13" t="s">
        <v>157</v>
      </c>
      <c r="AU170" s="13" t="s">
        <v>89</v>
      </c>
    </row>
    <row r="171" spans="2:65" s="1" customFormat="1" ht="24.2" customHeight="1">
      <c r="B171" s="28"/>
      <c r="C171" s="128" t="s">
        <v>286</v>
      </c>
      <c r="D171" s="128" t="s">
        <v>151</v>
      </c>
      <c r="E171" s="129" t="s">
        <v>1738</v>
      </c>
      <c r="F171" s="130" t="s">
        <v>1739</v>
      </c>
      <c r="G171" s="131" t="s">
        <v>1501</v>
      </c>
      <c r="H171" s="132">
        <v>1</v>
      </c>
      <c r="I171" s="133"/>
      <c r="J171" s="134">
        <f>ROUND(I171*H171,2)</f>
        <v>0</v>
      </c>
      <c r="K171" s="130" t="s">
        <v>1</v>
      </c>
      <c r="L171" s="28"/>
      <c r="M171" s="135" t="s">
        <v>1</v>
      </c>
      <c r="N171" s="136" t="s">
        <v>44</v>
      </c>
      <c r="P171" s="137">
        <f>O171*H171</f>
        <v>0</v>
      </c>
      <c r="Q171" s="137">
        <v>0</v>
      </c>
      <c r="R171" s="137">
        <f>Q171*H171</f>
        <v>0</v>
      </c>
      <c r="S171" s="137">
        <v>0</v>
      </c>
      <c r="T171" s="138">
        <f>S171*H171</f>
        <v>0</v>
      </c>
      <c r="AR171" s="139" t="s">
        <v>236</v>
      </c>
      <c r="AT171" s="139" t="s">
        <v>151</v>
      </c>
      <c r="AU171" s="139" t="s">
        <v>89</v>
      </c>
      <c r="AY171" s="13" t="s">
        <v>149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3" t="s">
        <v>87</v>
      </c>
      <c r="BK171" s="140">
        <f>ROUND(I171*H171,2)</f>
        <v>0</v>
      </c>
      <c r="BL171" s="13" t="s">
        <v>236</v>
      </c>
      <c r="BM171" s="139" t="s">
        <v>521</v>
      </c>
    </row>
    <row r="172" spans="2:47" s="1" customFormat="1" ht="11.25">
      <c r="B172" s="28"/>
      <c r="D172" s="141" t="s">
        <v>157</v>
      </c>
      <c r="F172" s="142" t="s">
        <v>1739</v>
      </c>
      <c r="I172" s="143"/>
      <c r="L172" s="28"/>
      <c r="M172" s="144"/>
      <c r="T172" s="52"/>
      <c r="AT172" s="13" t="s">
        <v>157</v>
      </c>
      <c r="AU172" s="13" t="s">
        <v>89</v>
      </c>
    </row>
    <row r="173" spans="2:65" s="1" customFormat="1" ht="24.2" customHeight="1">
      <c r="B173" s="28"/>
      <c r="C173" s="128" t="s">
        <v>292</v>
      </c>
      <c r="D173" s="128" t="s">
        <v>151</v>
      </c>
      <c r="E173" s="129" t="s">
        <v>1740</v>
      </c>
      <c r="F173" s="130" t="s">
        <v>1741</v>
      </c>
      <c r="G173" s="131" t="s">
        <v>1501</v>
      </c>
      <c r="H173" s="132">
        <v>1</v>
      </c>
      <c r="I173" s="133"/>
      <c r="J173" s="134">
        <f>ROUND(I173*H173,2)</f>
        <v>0</v>
      </c>
      <c r="K173" s="130" t="s">
        <v>1</v>
      </c>
      <c r="L173" s="28"/>
      <c r="M173" s="135" t="s">
        <v>1</v>
      </c>
      <c r="N173" s="136" t="s">
        <v>44</v>
      </c>
      <c r="P173" s="137">
        <f>O173*H173</f>
        <v>0</v>
      </c>
      <c r="Q173" s="137">
        <v>0</v>
      </c>
      <c r="R173" s="137">
        <f>Q173*H173</f>
        <v>0</v>
      </c>
      <c r="S173" s="137">
        <v>0</v>
      </c>
      <c r="T173" s="138">
        <f>S173*H173</f>
        <v>0</v>
      </c>
      <c r="AR173" s="139" t="s">
        <v>236</v>
      </c>
      <c r="AT173" s="139" t="s">
        <v>151</v>
      </c>
      <c r="AU173" s="139" t="s">
        <v>89</v>
      </c>
      <c r="AY173" s="13" t="s">
        <v>149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3" t="s">
        <v>87</v>
      </c>
      <c r="BK173" s="140">
        <f>ROUND(I173*H173,2)</f>
        <v>0</v>
      </c>
      <c r="BL173" s="13" t="s">
        <v>236</v>
      </c>
      <c r="BM173" s="139" t="s">
        <v>531</v>
      </c>
    </row>
    <row r="174" spans="2:47" s="1" customFormat="1" ht="19.5">
      <c r="B174" s="28"/>
      <c r="D174" s="141" t="s">
        <v>157</v>
      </c>
      <c r="F174" s="142" t="s">
        <v>1741</v>
      </c>
      <c r="I174" s="143"/>
      <c r="L174" s="28"/>
      <c r="M174" s="144"/>
      <c r="T174" s="52"/>
      <c r="AT174" s="13" t="s">
        <v>157</v>
      </c>
      <c r="AU174" s="13" t="s">
        <v>89</v>
      </c>
    </row>
    <row r="175" spans="2:47" s="1" customFormat="1" ht="19.5">
      <c r="B175" s="28"/>
      <c r="D175" s="141" t="s">
        <v>198</v>
      </c>
      <c r="F175" s="147" t="s">
        <v>1742</v>
      </c>
      <c r="I175" s="143"/>
      <c r="L175" s="28"/>
      <c r="M175" s="144"/>
      <c r="T175" s="52"/>
      <c r="AT175" s="13" t="s">
        <v>198</v>
      </c>
      <c r="AU175" s="13" t="s">
        <v>89</v>
      </c>
    </row>
    <row r="176" spans="2:65" s="1" customFormat="1" ht="16.5" customHeight="1">
      <c r="B176" s="28"/>
      <c r="C176" s="128" t="s">
        <v>297</v>
      </c>
      <c r="D176" s="128" t="s">
        <v>151</v>
      </c>
      <c r="E176" s="129" t="s">
        <v>1743</v>
      </c>
      <c r="F176" s="130" t="s">
        <v>1744</v>
      </c>
      <c r="G176" s="131" t="s">
        <v>256</v>
      </c>
      <c r="H176" s="132">
        <v>100</v>
      </c>
      <c r="I176" s="133"/>
      <c r="J176" s="134">
        <f>ROUND(I176*H176,2)</f>
        <v>0</v>
      </c>
      <c r="K176" s="130" t="s">
        <v>1</v>
      </c>
      <c r="L176" s="28"/>
      <c r="M176" s="135" t="s">
        <v>1</v>
      </c>
      <c r="N176" s="136" t="s">
        <v>44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236</v>
      </c>
      <c r="AT176" s="139" t="s">
        <v>151</v>
      </c>
      <c r="AU176" s="139" t="s">
        <v>89</v>
      </c>
      <c r="AY176" s="13" t="s">
        <v>149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3" t="s">
        <v>87</v>
      </c>
      <c r="BK176" s="140">
        <f>ROUND(I176*H176,2)</f>
        <v>0</v>
      </c>
      <c r="BL176" s="13" t="s">
        <v>236</v>
      </c>
      <c r="BM176" s="139" t="s">
        <v>541</v>
      </c>
    </row>
    <row r="177" spans="2:47" s="1" customFormat="1" ht="11.25">
      <c r="B177" s="28"/>
      <c r="D177" s="141" t="s">
        <v>157</v>
      </c>
      <c r="F177" s="142" t="s">
        <v>1744</v>
      </c>
      <c r="I177" s="143"/>
      <c r="L177" s="28"/>
      <c r="M177" s="144"/>
      <c r="T177" s="52"/>
      <c r="AT177" s="13" t="s">
        <v>157</v>
      </c>
      <c r="AU177" s="13" t="s">
        <v>89</v>
      </c>
    </row>
    <row r="178" spans="2:65" s="1" customFormat="1" ht="16.5" customHeight="1">
      <c r="B178" s="28"/>
      <c r="C178" s="128" t="s">
        <v>304</v>
      </c>
      <c r="D178" s="128" t="s">
        <v>151</v>
      </c>
      <c r="E178" s="129" t="s">
        <v>1745</v>
      </c>
      <c r="F178" s="130" t="s">
        <v>1746</v>
      </c>
      <c r="G178" s="131" t="s">
        <v>256</v>
      </c>
      <c r="H178" s="132">
        <v>850</v>
      </c>
      <c r="I178" s="133"/>
      <c r="J178" s="134">
        <f>ROUND(I178*H178,2)</f>
        <v>0</v>
      </c>
      <c r="K178" s="130" t="s">
        <v>1</v>
      </c>
      <c r="L178" s="28"/>
      <c r="M178" s="135" t="s">
        <v>1</v>
      </c>
      <c r="N178" s="136" t="s">
        <v>44</v>
      </c>
      <c r="P178" s="137">
        <f>O178*H178</f>
        <v>0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236</v>
      </c>
      <c r="AT178" s="139" t="s">
        <v>151</v>
      </c>
      <c r="AU178" s="139" t="s">
        <v>89</v>
      </c>
      <c r="AY178" s="13" t="s">
        <v>149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3" t="s">
        <v>87</v>
      </c>
      <c r="BK178" s="140">
        <f>ROUND(I178*H178,2)</f>
        <v>0</v>
      </c>
      <c r="BL178" s="13" t="s">
        <v>236</v>
      </c>
      <c r="BM178" s="139" t="s">
        <v>550</v>
      </c>
    </row>
    <row r="179" spans="2:47" s="1" customFormat="1" ht="11.25">
      <c r="B179" s="28"/>
      <c r="D179" s="141" t="s">
        <v>157</v>
      </c>
      <c r="F179" s="142" t="s">
        <v>1746</v>
      </c>
      <c r="I179" s="143"/>
      <c r="L179" s="28"/>
      <c r="M179" s="144"/>
      <c r="T179" s="52"/>
      <c r="AT179" s="13" t="s">
        <v>157</v>
      </c>
      <c r="AU179" s="13" t="s">
        <v>89</v>
      </c>
    </row>
    <row r="180" spans="2:65" s="1" customFormat="1" ht="16.5" customHeight="1">
      <c r="B180" s="28"/>
      <c r="C180" s="128" t="s">
        <v>309</v>
      </c>
      <c r="D180" s="128" t="s">
        <v>151</v>
      </c>
      <c r="E180" s="129" t="s">
        <v>1711</v>
      </c>
      <c r="F180" s="130" t="s">
        <v>1712</v>
      </c>
      <c r="G180" s="131" t="s">
        <v>256</v>
      </c>
      <c r="H180" s="132">
        <v>200</v>
      </c>
      <c r="I180" s="133"/>
      <c r="J180" s="134">
        <f>ROUND(I180*H180,2)</f>
        <v>0</v>
      </c>
      <c r="K180" s="130" t="s">
        <v>1</v>
      </c>
      <c r="L180" s="28"/>
      <c r="M180" s="135" t="s">
        <v>1</v>
      </c>
      <c r="N180" s="136" t="s">
        <v>44</v>
      </c>
      <c r="P180" s="137">
        <f>O180*H180</f>
        <v>0</v>
      </c>
      <c r="Q180" s="137">
        <v>0</v>
      </c>
      <c r="R180" s="137">
        <f>Q180*H180</f>
        <v>0</v>
      </c>
      <c r="S180" s="137">
        <v>0</v>
      </c>
      <c r="T180" s="138">
        <f>S180*H180</f>
        <v>0</v>
      </c>
      <c r="AR180" s="139" t="s">
        <v>236</v>
      </c>
      <c r="AT180" s="139" t="s">
        <v>151</v>
      </c>
      <c r="AU180" s="139" t="s">
        <v>89</v>
      </c>
      <c r="AY180" s="13" t="s">
        <v>149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3" t="s">
        <v>87</v>
      </c>
      <c r="BK180" s="140">
        <f>ROUND(I180*H180,2)</f>
        <v>0</v>
      </c>
      <c r="BL180" s="13" t="s">
        <v>236</v>
      </c>
      <c r="BM180" s="139" t="s">
        <v>559</v>
      </c>
    </row>
    <row r="181" spans="2:47" s="1" customFormat="1" ht="11.25">
      <c r="B181" s="28"/>
      <c r="D181" s="141" t="s">
        <v>157</v>
      </c>
      <c r="F181" s="142" t="s">
        <v>1712</v>
      </c>
      <c r="I181" s="143"/>
      <c r="L181" s="28"/>
      <c r="M181" s="144"/>
      <c r="T181" s="52"/>
      <c r="AT181" s="13" t="s">
        <v>157</v>
      </c>
      <c r="AU181" s="13" t="s">
        <v>89</v>
      </c>
    </row>
    <row r="182" spans="2:65" s="1" customFormat="1" ht="24.2" customHeight="1">
      <c r="B182" s="28"/>
      <c r="C182" s="128" t="s">
        <v>436</v>
      </c>
      <c r="D182" s="128" t="s">
        <v>151</v>
      </c>
      <c r="E182" s="129" t="s">
        <v>1747</v>
      </c>
      <c r="F182" s="130" t="s">
        <v>1748</v>
      </c>
      <c r="G182" s="131" t="s">
        <v>630</v>
      </c>
      <c r="H182" s="132">
        <v>1</v>
      </c>
      <c r="I182" s="133"/>
      <c r="J182" s="134">
        <f>ROUND(I182*H182,2)</f>
        <v>0</v>
      </c>
      <c r="K182" s="130" t="s">
        <v>1</v>
      </c>
      <c r="L182" s="28"/>
      <c r="M182" s="135" t="s">
        <v>1</v>
      </c>
      <c r="N182" s="136" t="s">
        <v>44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236</v>
      </c>
      <c r="AT182" s="139" t="s">
        <v>151</v>
      </c>
      <c r="AU182" s="139" t="s">
        <v>89</v>
      </c>
      <c r="AY182" s="13" t="s">
        <v>149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3" t="s">
        <v>87</v>
      </c>
      <c r="BK182" s="140">
        <f>ROUND(I182*H182,2)</f>
        <v>0</v>
      </c>
      <c r="BL182" s="13" t="s">
        <v>236</v>
      </c>
      <c r="BM182" s="139" t="s">
        <v>568</v>
      </c>
    </row>
    <row r="183" spans="2:47" s="1" customFormat="1" ht="11.25">
      <c r="B183" s="28"/>
      <c r="D183" s="141" t="s">
        <v>157</v>
      </c>
      <c r="F183" s="142" t="s">
        <v>1748</v>
      </c>
      <c r="I183" s="143"/>
      <c r="L183" s="28"/>
      <c r="M183" s="144"/>
      <c r="T183" s="52"/>
      <c r="AT183" s="13" t="s">
        <v>157</v>
      </c>
      <c r="AU183" s="13" t="s">
        <v>89</v>
      </c>
    </row>
    <row r="184" spans="2:65" s="1" customFormat="1" ht="16.5" customHeight="1">
      <c r="B184" s="28"/>
      <c r="C184" s="128" t="s">
        <v>441</v>
      </c>
      <c r="D184" s="128" t="s">
        <v>151</v>
      </c>
      <c r="E184" s="129" t="s">
        <v>1749</v>
      </c>
      <c r="F184" s="130" t="s">
        <v>1750</v>
      </c>
      <c r="G184" s="131" t="s">
        <v>630</v>
      </c>
      <c r="H184" s="132">
        <v>1</v>
      </c>
      <c r="I184" s="133"/>
      <c r="J184" s="134">
        <f>ROUND(I184*H184,2)</f>
        <v>0</v>
      </c>
      <c r="K184" s="130" t="s">
        <v>1</v>
      </c>
      <c r="L184" s="28"/>
      <c r="M184" s="135" t="s">
        <v>1</v>
      </c>
      <c r="N184" s="136" t="s">
        <v>44</v>
      </c>
      <c r="P184" s="137">
        <f>O184*H184</f>
        <v>0</v>
      </c>
      <c r="Q184" s="137">
        <v>0</v>
      </c>
      <c r="R184" s="137">
        <f>Q184*H184</f>
        <v>0</v>
      </c>
      <c r="S184" s="137">
        <v>0</v>
      </c>
      <c r="T184" s="138">
        <f>S184*H184</f>
        <v>0</v>
      </c>
      <c r="AR184" s="139" t="s">
        <v>236</v>
      </c>
      <c r="AT184" s="139" t="s">
        <v>151</v>
      </c>
      <c r="AU184" s="139" t="s">
        <v>89</v>
      </c>
      <c r="AY184" s="13" t="s">
        <v>149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3" t="s">
        <v>87</v>
      </c>
      <c r="BK184" s="140">
        <f>ROUND(I184*H184,2)</f>
        <v>0</v>
      </c>
      <c r="BL184" s="13" t="s">
        <v>236</v>
      </c>
      <c r="BM184" s="139" t="s">
        <v>577</v>
      </c>
    </row>
    <row r="185" spans="2:47" s="1" customFormat="1" ht="11.25">
      <c r="B185" s="28"/>
      <c r="D185" s="141" t="s">
        <v>157</v>
      </c>
      <c r="F185" s="142" t="s">
        <v>1750</v>
      </c>
      <c r="I185" s="143"/>
      <c r="L185" s="28"/>
      <c r="M185" s="144"/>
      <c r="T185" s="52"/>
      <c r="AT185" s="13" t="s">
        <v>157</v>
      </c>
      <c r="AU185" s="13" t="s">
        <v>89</v>
      </c>
    </row>
    <row r="186" spans="2:65" s="1" customFormat="1" ht="16.5" customHeight="1">
      <c r="B186" s="28"/>
      <c r="C186" s="128" t="s">
        <v>446</v>
      </c>
      <c r="D186" s="128" t="s">
        <v>151</v>
      </c>
      <c r="E186" s="129" t="s">
        <v>1751</v>
      </c>
      <c r="F186" s="130" t="s">
        <v>1555</v>
      </c>
      <c r="G186" s="131" t="s">
        <v>630</v>
      </c>
      <c r="H186" s="132">
        <v>1</v>
      </c>
      <c r="I186" s="133"/>
      <c r="J186" s="134">
        <f>ROUND(I186*H186,2)</f>
        <v>0</v>
      </c>
      <c r="K186" s="130" t="s">
        <v>1</v>
      </c>
      <c r="L186" s="28"/>
      <c r="M186" s="135" t="s">
        <v>1</v>
      </c>
      <c r="N186" s="136" t="s">
        <v>44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236</v>
      </c>
      <c r="AT186" s="139" t="s">
        <v>151</v>
      </c>
      <c r="AU186" s="139" t="s">
        <v>89</v>
      </c>
      <c r="AY186" s="13" t="s">
        <v>149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3" t="s">
        <v>87</v>
      </c>
      <c r="BK186" s="140">
        <f>ROUND(I186*H186,2)</f>
        <v>0</v>
      </c>
      <c r="BL186" s="13" t="s">
        <v>236</v>
      </c>
      <c r="BM186" s="139" t="s">
        <v>584</v>
      </c>
    </row>
    <row r="187" spans="2:47" s="1" customFormat="1" ht="11.25">
      <c r="B187" s="28"/>
      <c r="D187" s="141" t="s">
        <v>157</v>
      </c>
      <c r="F187" s="142" t="s">
        <v>1555</v>
      </c>
      <c r="I187" s="143"/>
      <c r="L187" s="28"/>
      <c r="M187" s="144"/>
      <c r="T187" s="52"/>
      <c r="AT187" s="13" t="s">
        <v>157</v>
      </c>
      <c r="AU187" s="13" t="s">
        <v>89</v>
      </c>
    </row>
    <row r="188" spans="2:63" s="11" customFormat="1" ht="22.9" customHeight="1">
      <c r="B188" s="116"/>
      <c r="D188" s="117" t="s">
        <v>78</v>
      </c>
      <c r="E188" s="126" t="s">
        <v>1587</v>
      </c>
      <c r="F188" s="126" t="s">
        <v>1752</v>
      </c>
      <c r="I188" s="119"/>
      <c r="J188" s="127">
        <f>BK188</f>
        <v>0</v>
      </c>
      <c r="L188" s="116"/>
      <c r="M188" s="121"/>
      <c r="P188" s="122">
        <f>SUM(P189:P206)</f>
        <v>0</v>
      </c>
      <c r="R188" s="122">
        <f>SUM(R189:R206)</f>
        <v>0</v>
      </c>
      <c r="T188" s="123">
        <f>SUM(T189:T206)</f>
        <v>0</v>
      </c>
      <c r="AR188" s="117" t="s">
        <v>87</v>
      </c>
      <c r="AT188" s="124" t="s">
        <v>78</v>
      </c>
      <c r="AU188" s="124" t="s">
        <v>87</v>
      </c>
      <c r="AY188" s="117" t="s">
        <v>149</v>
      </c>
      <c r="BK188" s="125">
        <f>SUM(BK189:BK206)</f>
        <v>0</v>
      </c>
    </row>
    <row r="189" spans="2:65" s="1" customFormat="1" ht="16.5" customHeight="1">
      <c r="B189" s="28"/>
      <c r="C189" s="128" t="s">
        <v>161</v>
      </c>
      <c r="D189" s="128" t="s">
        <v>151</v>
      </c>
      <c r="E189" s="129" t="s">
        <v>1753</v>
      </c>
      <c r="F189" s="130" t="s">
        <v>1754</v>
      </c>
      <c r="G189" s="131" t="s">
        <v>1501</v>
      </c>
      <c r="H189" s="132">
        <v>1</v>
      </c>
      <c r="I189" s="133"/>
      <c r="J189" s="134">
        <f>ROUND(I189*H189,2)</f>
        <v>0</v>
      </c>
      <c r="K189" s="130" t="s">
        <v>1</v>
      </c>
      <c r="L189" s="28"/>
      <c r="M189" s="135" t="s">
        <v>1</v>
      </c>
      <c r="N189" s="136" t="s">
        <v>44</v>
      </c>
      <c r="P189" s="137">
        <f>O189*H189</f>
        <v>0</v>
      </c>
      <c r="Q189" s="137">
        <v>0</v>
      </c>
      <c r="R189" s="137">
        <f>Q189*H189</f>
        <v>0</v>
      </c>
      <c r="S189" s="137">
        <v>0</v>
      </c>
      <c r="T189" s="138">
        <f>S189*H189</f>
        <v>0</v>
      </c>
      <c r="AR189" s="139" t="s">
        <v>236</v>
      </c>
      <c r="AT189" s="139" t="s">
        <v>151</v>
      </c>
      <c r="AU189" s="139" t="s">
        <v>89</v>
      </c>
      <c r="AY189" s="13" t="s">
        <v>149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3" t="s">
        <v>87</v>
      </c>
      <c r="BK189" s="140">
        <f>ROUND(I189*H189,2)</f>
        <v>0</v>
      </c>
      <c r="BL189" s="13" t="s">
        <v>236</v>
      </c>
      <c r="BM189" s="139" t="s">
        <v>596</v>
      </c>
    </row>
    <row r="190" spans="2:47" s="1" customFormat="1" ht="11.25">
      <c r="B190" s="28"/>
      <c r="D190" s="141" t="s">
        <v>157</v>
      </c>
      <c r="F190" s="142" t="s">
        <v>1754</v>
      </c>
      <c r="I190" s="143"/>
      <c r="L190" s="28"/>
      <c r="M190" s="144"/>
      <c r="T190" s="52"/>
      <c r="AT190" s="13" t="s">
        <v>157</v>
      </c>
      <c r="AU190" s="13" t="s">
        <v>89</v>
      </c>
    </row>
    <row r="191" spans="2:65" s="1" customFormat="1" ht="44.25" customHeight="1">
      <c r="B191" s="28"/>
      <c r="C191" s="128" t="s">
        <v>168</v>
      </c>
      <c r="D191" s="128" t="s">
        <v>151</v>
      </c>
      <c r="E191" s="129" t="s">
        <v>1755</v>
      </c>
      <c r="F191" s="130" t="s">
        <v>1756</v>
      </c>
      <c r="G191" s="131" t="s">
        <v>1501</v>
      </c>
      <c r="H191" s="132">
        <v>1</v>
      </c>
      <c r="I191" s="133"/>
      <c r="J191" s="134">
        <f>ROUND(I191*H191,2)</f>
        <v>0</v>
      </c>
      <c r="K191" s="130" t="s">
        <v>1</v>
      </c>
      <c r="L191" s="28"/>
      <c r="M191" s="135" t="s">
        <v>1</v>
      </c>
      <c r="N191" s="136" t="s">
        <v>44</v>
      </c>
      <c r="P191" s="137">
        <f>O191*H191</f>
        <v>0</v>
      </c>
      <c r="Q191" s="137">
        <v>0</v>
      </c>
      <c r="R191" s="137">
        <f>Q191*H191</f>
        <v>0</v>
      </c>
      <c r="S191" s="137">
        <v>0</v>
      </c>
      <c r="T191" s="138">
        <f>S191*H191</f>
        <v>0</v>
      </c>
      <c r="AR191" s="139" t="s">
        <v>236</v>
      </c>
      <c r="AT191" s="139" t="s">
        <v>151</v>
      </c>
      <c r="AU191" s="139" t="s">
        <v>89</v>
      </c>
      <c r="AY191" s="13" t="s">
        <v>149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3" t="s">
        <v>87</v>
      </c>
      <c r="BK191" s="140">
        <f>ROUND(I191*H191,2)</f>
        <v>0</v>
      </c>
      <c r="BL191" s="13" t="s">
        <v>236</v>
      </c>
      <c r="BM191" s="139" t="s">
        <v>604</v>
      </c>
    </row>
    <row r="192" spans="2:47" s="1" customFormat="1" ht="19.5">
      <c r="B192" s="28"/>
      <c r="D192" s="141" t="s">
        <v>157</v>
      </c>
      <c r="F192" s="142" t="s">
        <v>1756</v>
      </c>
      <c r="I192" s="143"/>
      <c r="L192" s="28"/>
      <c r="M192" s="144"/>
      <c r="T192" s="52"/>
      <c r="AT192" s="13" t="s">
        <v>157</v>
      </c>
      <c r="AU192" s="13" t="s">
        <v>89</v>
      </c>
    </row>
    <row r="193" spans="2:65" s="1" customFormat="1" ht="16.5" customHeight="1">
      <c r="B193" s="28"/>
      <c r="C193" s="128" t="s">
        <v>173</v>
      </c>
      <c r="D193" s="128" t="s">
        <v>151</v>
      </c>
      <c r="E193" s="129" t="s">
        <v>1757</v>
      </c>
      <c r="F193" s="130" t="s">
        <v>1758</v>
      </c>
      <c r="G193" s="131" t="s">
        <v>1501</v>
      </c>
      <c r="H193" s="132">
        <v>1</v>
      </c>
      <c r="I193" s="133"/>
      <c r="J193" s="134">
        <f>ROUND(I193*H193,2)</f>
        <v>0</v>
      </c>
      <c r="K193" s="130" t="s">
        <v>1</v>
      </c>
      <c r="L193" s="28"/>
      <c r="M193" s="135" t="s">
        <v>1</v>
      </c>
      <c r="N193" s="136" t="s">
        <v>44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236</v>
      </c>
      <c r="AT193" s="139" t="s">
        <v>151</v>
      </c>
      <c r="AU193" s="139" t="s">
        <v>89</v>
      </c>
      <c r="AY193" s="13" t="s">
        <v>149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3" t="s">
        <v>87</v>
      </c>
      <c r="BK193" s="140">
        <f>ROUND(I193*H193,2)</f>
        <v>0</v>
      </c>
      <c r="BL193" s="13" t="s">
        <v>236</v>
      </c>
      <c r="BM193" s="139" t="s">
        <v>611</v>
      </c>
    </row>
    <row r="194" spans="2:47" s="1" customFormat="1" ht="11.25">
      <c r="B194" s="28"/>
      <c r="D194" s="141" t="s">
        <v>157</v>
      </c>
      <c r="F194" s="142" t="s">
        <v>1758</v>
      </c>
      <c r="I194" s="143"/>
      <c r="L194" s="28"/>
      <c r="M194" s="144"/>
      <c r="T194" s="52"/>
      <c r="AT194" s="13" t="s">
        <v>157</v>
      </c>
      <c r="AU194" s="13" t="s">
        <v>89</v>
      </c>
    </row>
    <row r="195" spans="2:65" s="1" customFormat="1" ht="16.5" customHeight="1">
      <c r="B195" s="28"/>
      <c r="C195" s="128" t="s">
        <v>463</v>
      </c>
      <c r="D195" s="128" t="s">
        <v>151</v>
      </c>
      <c r="E195" s="129" t="s">
        <v>1759</v>
      </c>
      <c r="F195" s="130" t="s">
        <v>1760</v>
      </c>
      <c r="G195" s="131" t="s">
        <v>1501</v>
      </c>
      <c r="H195" s="132">
        <v>1</v>
      </c>
      <c r="I195" s="133"/>
      <c r="J195" s="134">
        <f>ROUND(I195*H195,2)</f>
        <v>0</v>
      </c>
      <c r="K195" s="130" t="s">
        <v>1</v>
      </c>
      <c r="L195" s="28"/>
      <c r="M195" s="135" t="s">
        <v>1</v>
      </c>
      <c r="N195" s="136" t="s">
        <v>44</v>
      </c>
      <c r="P195" s="137">
        <f>O195*H195</f>
        <v>0</v>
      </c>
      <c r="Q195" s="137">
        <v>0</v>
      </c>
      <c r="R195" s="137">
        <f>Q195*H195</f>
        <v>0</v>
      </c>
      <c r="S195" s="137">
        <v>0</v>
      </c>
      <c r="T195" s="138">
        <f>S195*H195</f>
        <v>0</v>
      </c>
      <c r="AR195" s="139" t="s">
        <v>236</v>
      </c>
      <c r="AT195" s="139" t="s">
        <v>151</v>
      </c>
      <c r="AU195" s="139" t="s">
        <v>89</v>
      </c>
      <c r="AY195" s="13" t="s">
        <v>149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3" t="s">
        <v>87</v>
      </c>
      <c r="BK195" s="140">
        <f>ROUND(I195*H195,2)</f>
        <v>0</v>
      </c>
      <c r="BL195" s="13" t="s">
        <v>236</v>
      </c>
      <c r="BM195" s="139" t="s">
        <v>615</v>
      </c>
    </row>
    <row r="196" spans="2:47" s="1" customFormat="1" ht="11.25">
      <c r="B196" s="28"/>
      <c r="D196" s="141" t="s">
        <v>157</v>
      </c>
      <c r="F196" s="142" t="s">
        <v>1760</v>
      </c>
      <c r="I196" s="143"/>
      <c r="L196" s="28"/>
      <c r="M196" s="144"/>
      <c r="T196" s="52"/>
      <c r="AT196" s="13" t="s">
        <v>157</v>
      </c>
      <c r="AU196" s="13" t="s">
        <v>89</v>
      </c>
    </row>
    <row r="197" spans="2:65" s="1" customFormat="1" ht="16.5" customHeight="1">
      <c r="B197" s="28"/>
      <c r="C197" s="128" t="s">
        <v>468</v>
      </c>
      <c r="D197" s="128" t="s">
        <v>151</v>
      </c>
      <c r="E197" s="129" t="s">
        <v>1761</v>
      </c>
      <c r="F197" s="130" t="s">
        <v>1762</v>
      </c>
      <c r="G197" s="131" t="s">
        <v>1501</v>
      </c>
      <c r="H197" s="132">
        <v>1</v>
      </c>
      <c r="I197" s="133"/>
      <c r="J197" s="134">
        <f>ROUND(I197*H197,2)</f>
        <v>0</v>
      </c>
      <c r="K197" s="130" t="s">
        <v>1</v>
      </c>
      <c r="L197" s="28"/>
      <c r="M197" s="135" t="s">
        <v>1</v>
      </c>
      <c r="N197" s="136" t="s">
        <v>44</v>
      </c>
      <c r="P197" s="137">
        <f>O197*H197</f>
        <v>0</v>
      </c>
      <c r="Q197" s="137">
        <v>0</v>
      </c>
      <c r="R197" s="137">
        <f>Q197*H197</f>
        <v>0</v>
      </c>
      <c r="S197" s="137">
        <v>0</v>
      </c>
      <c r="T197" s="138">
        <f>S197*H197</f>
        <v>0</v>
      </c>
      <c r="AR197" s="139" t="s">
        <v>236</v>
      </c>
      <c r="AT197" s="139" t="s">
        <v>151</v>
      </c>
      <c r="AU197" s="139" t="s">
        <v>89</v>
      </c>
      <c r="AY197" s="13" t="s">
        <v>149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3" t="s">
        <v>87</v>
      </c>
      <c r="BK197" s="140">
        <f>ROUND(I197*H197,2)</f>
        <v>0</v>
      </c>
      <c r="BL197" s="13" t="s">
        <v>236</v>
      </c>
      <c r="BM197" s="139" t="s">
        <v>622</v>
      </c>
    </row>
    <row r="198" spans="2:47" s="1" customFormat="1" ht="11.25">
      <c r="B198" s="28"/>
      <c r="D198" s="141" t="s">
        <v>157</v>
      </c>
      <c r="F198" s="142" t="s">
        <v>1762</v>
      </c>
      <c r="I198" s="143"/>
      <c r="L198" s="28"/>
      <c r="M198" s="144"/>
      <c r="T198" s="52"/>
      <c r="AT198" s="13" t="s">
        <v>157</v>
      </c>
      <c r="AU198" s="13" t="s">
        <v>89</v>
      </c>
    </row>
    <row r="199" spans="2:65" s="1" customFormat="1" ht="16.5" customHeight="1">
      <c r="B199" s="28"/>
      <c r="C199" s="128" t="s">
        <v>473</v>
      </c>
      <c r="D199" s="128" t="s">
        <v>151</v>
      </c>
      <c r="E199" s="129" t="s">
        <v>1763</v>
      </c>
      <c r="F199" s="130" t="s">
        <v>1764</v>
      </c>
      <c r="G199" s="131" t="s">
        <v>256</v>
      </c>
      <c r="H199" s="132">
        <v>20</v>
      </c>
      <c r="I199" s="133"/>
      <c r="J199" s="134">
        <f>ROUND(I199*H199,2)</f>
        <v>0</v>
      </c>
      <c r="K199" s="130" t="s">
        <v>1</v>
      </c>
      <c r="L199" s="28"/>
      <c r="M199" s="135" t="s">
        <v>1</v>
      </c>
      <c r="N199" s="136" t="s">
        <v>44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236</v>
      </c>
      <c r="AT199" s="139" t="s">
        <v>151</v>
      </c>
      <c r="AU199" s="139" t="s">
        <v>89</v>
      </c>
      <c r="AY199" s="13" t="s">
        <v>149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3" t="s">
        <v>87</v>
      </c>
      <c r="BK199" s="140">
        <f>ROUND(I199*H199,2)</f>
        <v>0</v>
      </c>
      <c r="BL199" s="13" t="s">
        <v>236</v>
      </c>
      <c r="BM199" s="139" t="s">
        <v>633</v>
      </c>
    </row>
    <row r="200" spans="2:47" s="1" customFormat="1" ht="11.25">
      <c r="B200" s="28"/>
      <c r="D200" s="141" t="s">
        <v>157</v>
      </c>
      <c r="F200" s="142" t="s">
        <v>1764</v>
      </c>
      <c r="I200" s="143"/>
      <c r="L200" s="28"/>
      <c r="M200" s="144"/>
      <c r="T200" s="52"/>
      <c r="AT200" s="13" t="s">
        <v>157</v>
      </c>
      <c r="AU200" s="13" t="s">
        <v>89</v>
      </c>
    </row>
    <row r="201" spans="2:65" s="1" customFormat="1" ht="16.5" customHeight="1">
      <c r="B201" s="28"/>
      <c r="C201" s="128" t="s">
        <v>478</v>
      </c>
      <c r="D201" s="128" t="s">
        <v>151</v>
      </c>
      <c r="E201" s="129" t="s">
        <v>1765</v>
      </c>
      <c r="F201" s="130" t="s">
        <v>1712</v>
      </c>
      <c r="G201" s="131" t="s">
        <v>256</v>
      </c>
      <c r="H201" s="132">
        <v>20</v>
      </c>
      <c r="I201" s="133"/>
      <c r="J201" s="134">
        <f>ROUND(I201*H201,2)</f>
        <v>0</v>
      </c>
      <c r="K201" s="130" t="s">
        <v>1</v>
      </c>
      <c r="L201" s="28"/>
      <c r="M201" s="135" t="s">
        <v>1</v>
      </c>
      <c r="N201" s="136" t="s">
        <v>44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236</v>
      </c>
      <c r="AT201" s="139" t="s">
        <v>151</v>
      </c>
      <c r="AU201" s="139" t="s">
        <v>89</v>
      </c>
      <c r="AY201" s="13" t="s">
        <v>149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3" t="s">
        <v>87</v>
      </c>
      <c r="BK201" s="140">
        <f>ROUND(I201*H201,2)</f>
        <v>0</v>
      </c>
      <c r="BL201" s="13" t="s">
        <v>236</v>
      </c>
      <c r="BM201" s="139" t="s">
        <v>643</v>
      </c>
    </row>
    <row r="202" spans="2:47" s="1" customFormat="1" ht="11.25">
      <c r="B202" s="28"/>
      <c r="D202" s="141" t="s">
        <v>157</v>
      </c>
      <c r="F202" s="142" t="s">
        <v>1712</v>
      </c>
      <c r="I202" s="143"/>
      <c r="L202" s="28"/>
      <c r="M202" s="144"/>
      <c r="T202" s="52"/>
      <c r="AT202" s="13" t="s">
        <v>157</v>
      </c>
      <c r="AU202" s="13" t="s">
        <v>89</v>
      </c>
    </row>
    <row r="203" spans="2:65" s="1" customFormat="1" ht="16.5" customHeight="1">
      <c r="B203" s="28"/>
      <c r="C203" s="128" t="s">
        <v>484</v>
      </c>
      <c r="D203" s="128" t="s">
        <v>151</v>
      </c>
      <c r="E203" s="129" t="s">
        <v>1766</v>
      </c>
      <c r="F203" s="130" t="s">
        <v>1767</v>
      </c>
      <c r="G203" s="131" t="s">
        <v>630</v>
      </c>
      <c r="H203" s="132">
        <v>1</v>
      </c>
      <c r="I203" s="133"/>
      <c r="J203" s="134">
        <f>ROUND(I203*H203,2)</f>
        <v>0</v>
      </c>
      <c r="K203" s="130" t="s">
        <v>1</v>
      </c>
      <c r="L203" s="28"/>
      <c r="M203" s="135" t="s">
        <v>1</v>
      </c>
      <c r="N203" s="136" t="s">
        <v>44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236</v>
      </c>
      <c r="AT203" s="139" t="s">
        <v>151</v>
      </c>
      <c r="AU203" s="139" t="s">
        <v>89</v>
      </c>
      <c r="AY203" s="13" t="s">
        <v>149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3" t="s">
        <v>87</v>
      </c>
      <c r="BK203" s="140">
        <f>ROUND(I203*H203,2)</f>
        <v>0</v>
      </c>
      <c r="BL203" s="13" t="s">
        <v>236</v>
      </c>
      <c r="BM203" s="139" t="s">
        <v>655</v>
      </c>
    </row>
    <row r="204" spans="2:47" s="1" customFormat="1" ht="11.25">
      <c r="B204" s="28"/>
      <c r="D204" s="141" t="s">
        <v>157</v>
      </c>
      <c r="F204" s="142" t="s">
        <v>1767</v>
      </c>
      <c r="I204" s="143"/>
      <c r="L204" s="28"/>
      <c r="M204" s="144"/>
      <c r="T204" s="52"/>
      <c r="AT204" s="13" t="s">
        <v>157</v>
      </c>
      <c r="AU204" s="13" t="s">
        <v>89</v>
      </c>
    </row>
    <row r="205" spans="2:65" s="1" customFormat="1" ht="16.5" customHeight="1">
      <c r="B205" s="28"/>
      <c r="C205" s="128" t="s">
        <v>489</v>
      </c>
      <c r="D205" s="128" t="s">
        <v>151</v>
      </c>
      <c r="E205" s="129" t="s">
        <v>1768</v>
      </c>
      <c r="F205" s="130" t="s">
        <v>1555</v>
      </c>
      <c r="G205" s="131" t="s">
        <v>630</v>
      </c>
      <c r="H205" s="132">
        <v>1</v>
      </c>
      <c r="I205" s="133"/>
      <c r="J205" s="134">
        <f>ROUND(I205*H205,2)</f>
        <v>0</v>
      </c>
      <c r="K205" s="130" t="s">
        <v>1</v>
      </c>
      <c r="L205" s="28"/>
      <c r="M205" s="135" t="s">
        <v>1</v>
      </c>
      <c r="N205" s="136" t="s">
        <v>44</v>
      </c>
      <c r="P205" s="137">
        <f>O205*H205</f>
        <v>0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236</v>
      </c>
      <c r="AT205" s="139" t="s">
        <v>151</v>
      </c>
      <c r="AU205" s="139" t="s">
        <v>89</v>
      </c>
      <c r="AY205" s="13" t="s">
        <v>149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3" t="s">
        <v>87</v>
      </c>
      <c r="BK205" s="140">
        <f>ROUND(I205*H205,2)</f>
        <v>0</v>
      </c>
      <c r="BL205" s="13" t="s">
        <v>236</v>
      </c>
      <c r="BM205" s="139" t="s">
        <v>664</v>
      </c>
    </row>
    <row r="206" spans="2:47" s="1" customFormat="1" ht="11.25">
      <c r="B206" s="28"/>
      <c r="D206" s="141" t="s">
        <v>157</v>
      </c>
      <c r="F206" s="142" t="s">
        <v>1555</v>
      </c>
      <c r="I206" s="143"/>
      <c r="L206" s="28"/>
      <c r="M206" s="144"/>
      <c r="T206" s="52"/>
      <c r="AT206" s="13" t="s">
        <v>157</v>
      </c>
      <c r="AU206" s="13" t="s">
        <v>89</v>
      </c>
    </row>
    <row r="207" spans="2:63" s="11" customFormat="1" ht="22.9" customHeight="1">
      <c r="B207" s="116"/>
      <c r="D207" s="117" t="s">
        <v>78</v>
      </c>
      <c r="E207" s="126" t="s">
        <v>1608</v>
      </c>
      <c r="F207" s="126" t="s">
        <v>1402</v>
      </c>
      <c r="I207" s="119"/>
      <c r="J207" s="127">
        <f>BK207</f>
        <v>0</v>
      </c>
      <c r="L207" s="116"/>
      <c r="M207" s="121"/>
      <c r="P207" s="122">
        <f>SUM(P208:P215)</f>
        <v>0</v>
      </c>
      <c r="R207" s="122">
        <f>SUM(R208:R215)</f>
        <v>0</v>
      </c>
      <c r="T207" s="123">
        <f>SUM(T208:T215)</f>
        <v>0</v>
      </c>
      <c r="AR207" s="117" t="s">
        <v>87</v>
      </c>
      <c r="AT207" s="124" t="s">
        <v>78</v>
      </c>
      <c r="AU207" s="124" t="s">
        <v>87</v>
      </c>
      <c r="AY207" s="117" t="s">
        <v>149</v>
      </c>
      <c r="BK207" s="125">
        <f>SUM(BK208:BK215)</f>
        <v>0</v>
      </c>
    </row>
    <row r="208" spans="2:65" s="1" customFormat="1" ht="16.5" customHeight="1">
      <c r="B208" s="28"/>
      <c r="C208" s="128" t="s">
        <v>494</v>
      </c>
      <c r="D208" s="128" t="s">
        <v>151</v>
      </c>
      <c r="E208" s="129" t="s">
        <v>1769</v>
      </c>
      <c r="F208" s="130" t="s">
        <v>1660</v>
      </c>
      <c r="G208" s="131" t="s">
        <v>630</v>
      </c>
      <c r="H208" s="132">
        <v>1</v>
      </c>
      <c r="I208" s="133"/>
      <c r="J208" s="134">
        <f>ROUND(I208*H208,2)</f>
        <v>0</v>
      </c>
      <c r="K208" s="130" t="s">
        <v>1</v>
      </c>
      <c r="L208" s="28"/>
      <c r="M208" s="135" t="s">
        <v>1</v>
      </c>
      <c r="N208" s="136" t="s">
        <v>44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236</v>
      </c>
      <c r="AT208" s="139" t="s">
        <v>151</v>
      </c>
      <c r="AU208" s="139" t="s">
        <v>89</v>
      </c>
      <c r="AY208" s="13" t="s">
        <v>149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3" t="s">
        <v>87</v>
      </c>
      <c r="BK208" s="140">
        <f>ROUND(I208*H208,2)</f>
        <v>0</v>
      </c>
      <c r="BL208" s="13" t="s">
        <v>236</v>
      </c>
      <c r="BM208" s="139" t="s">
        <v>671</v>
      </c>
    </row>
    <row r="209" spans="2:47" s="1" customFormat="1" ht="11.25">
      <c r="B209" s="28"/>
      <c r="D209" s="141" t="s">
        <v>157</v>
      </c>
      <c r="F209" s="142" t="s">
        <v>1660</v>
      </c>
      <c r="I209" s="143"/>
      <c r="L209" s="28"/>
      <c r="M209" s="144"/>
      <c r="T209" s="52"/>
      <c r="AT209" s="13" t="s">
        <v>157</v>
      </c>
      <c r="AU209" s="13" t="s">
        <v>89</v>
      </c>
    </row>
    <row r="210" spans="2:65" s="1" customFormat="1" ht="16.5" customHeight="1">
      <c r="B210" s="28"/>
      <c r="C210" s="128" t="s">
        <v>499</v>
      </c>
      <c r="D210" s="128" t="s">
        <v>151</v>
      </c>
      <c r="E210" s="129" t="s">
        <v>1770</v>
      </c>
      <c r="F210" s="130" t="s">
        <v>1662</v>
      </c>
      <c r="G210" s="131" t="s">
        <v>630</v>
      </c>
      <c r="H210" s="132">
        <v>1</v>
      </c>
      <c r="I210" s="133"/>
      <c r="J210" s="134">
        <f>ROUND(I210*H210,2)</f>
        <v>0</v>
      </c>
      <c r="K210" s="130" t="s">
        <v>1</v>
      </c>
      <c r="L210" s="28"/>
      <c r="M210" s="135" t="s">
        <v>1</v>
      </c>
      <c r="N210" s="136" t="s">
        <v>44</v>
      </c>
      <c r="P210" s="137">
        <f>O210*H210</f>
        <v>0</v>
      </c>
      <c r="Q210" s="137">
        <v>0</v>
      </c>
      <c r="R210" s="137">
        <f>Q210*H210</f>
        <v>0</v>
      </c>
      <c r="S210" s="137">
        <v>0</v>
      </c>
      <c r="T210" s="138">
        <f>S210*H210</f>
        <v>0</v>
      </c>
      <c r="AR210" s="139" t="s">
        <v>236</v>
      </c>
      <c r="AT210" s="139" t="s">
        <v>151</v>
      </c>
      <c r="AU210" s="139" t="s">
        <v>89</v>
      </c>
      <c r="AY210" s="13" t="s">
        <v>149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3" t="s">
        <v>87</v>
      </c>
      <c r="BK210" s="140">
        <f>ROUND(I210*H210,2)</f>
        <v>0</v>
      </c>
      <c r="BL210" s="13" t="s">
        <v>236</v>
      </c>
      <c r="BM210" s="139" t="s">
        <v>680</v>
      </c>
    </row>
    <row r="211" spans="2:47" s="1" customFormat="1" ht="11.25">
      <c r="B211" s="28"/>
      <c r="D211" s="141" t="s">
        <v>157</v>
      </c>
      <c r="F211" s="142" t="s">
        <v>1662</v>
      </c>
      <c r="I211" s="143"/>
      <c r="L211" s="28"/>
      <c r="M211" s="144"/>
      <c r="T211" s="52"/>
      <c r="AT211" s="13" t="s">
        <v>157</v>
      </c>
      <c r="AU211" s="13" t="s">
        <v>89</v>
      </c>
    </row>
    <row r="212" spans="2:65" s="1" customFormat="1" ht="16.5" customHeight="1">
      <c r="B212" s="28"/>
      <c r="C212" s="128" t="s">
        <v>504</v>
      </c>
      <c r="D212" s="128" t="s">
        <v>151</v>
      </c>
      <c r="E212" s="129" t="s">
        <v>1771</v>
      </c>
      <c r="F212" s="130" t="s">
        <v>1664</v>
      </c>
      <c r="G212" s="131" t="s">
        <v>630</v>
      </c>
      <c r="H212" s="132">
        <v>1</v>
      </c>
      <c r="I212" s="133"/>
      <c r="J212" s="134">
        <f>ROUND(I212*H212,2)</f>
        <v>0</v>
      </c>
      <c r="K212" s="130" t="s">
        <v>1</v>
      </c>
      <c r="L212" s="28"/>
      <c r="M212" s="135" t="s">
        <v>1</v>
      </c>
      <c r="N212" s="136" t="s">
        <v>44</v>
      </c>
      <c r="P212" s="137">
        <f>O212*H212</f>
        <v>0</v>
      </c>
      <c r="Q212" s="137">
        <v>0</v>
      </c>
      <c r="R212" s="137">
        <f>Q212*H212</f>
        <v>0</v>
      </c>
      <c r="S212" s="137">
        <v>0</v>
      </c>
      <c r="T212" s="138">
        <f>S212*H212</f>
        <v>0</v>
      </c>
      <c r="AR212" s="139" t="s">
        <v>236</v>
      </c>
      <c r="AT212" s="139" t="s">
        <v>151</v>
      </c>
      <c r="AU212" s="139" t="s">
        <v>89</v>
      </c>
      <c r="AY212" s="13" t="s">
        <v>149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3" t="s">
        <v>87</v>
      </c>
      <c r="BK212" s="140">
        <f>ROUND(I212*H212,2)</f>
        <v>0</v>
      </c>
      <c r="BL212" s="13" t="s">
        <v>236</v>
      </c>
      <c r="BM212" s="139" t="s">
        <v>687</v>
      </c>
    </row>
    <row r="213" spans="2:47" s="1" customFormat="1" ht="11.25">
      <c r="B213" s="28"/>
      <c r="D213" s="141" t="s">
        <v>157</v>
      </c>
      <c r="F213" s="142" t="s">
        <v>1664</v>
      </c>
      <c r="I213" s="143"/>
      <c r="L213" s="28"/>
      <c r="M213" s="144"/>
      <c r="T213" s="52"/>
      <c r="AT213" s="13" t="s">
        <v>157</v>
      </c>
      <c r="AU213" s="13" t="s">
        <v>89</v>
      </c>
    </row>
    <row r="214" spans="2:65" s="1" customFormat="1" ht="16.5" customHeight="1">
      <c r="B214" s="28"/>
      <c r="C214" s="128" t="s">
        <v>509</v>
      </c>
      <c r="D214" s="128" t="s">
        <v>151</v>
      </c>
      <c r="E214" s="129" t="s">
        <v>1772</v>
      </c>
      <c r="F214" s="130" t="s">
        <v>1773</v>
      </c>
      <c r="G214" s="131" t="s">
        <v>630</v>
      </c>
      <c r="H214" s="132">
        <v>1</v>
      </c>
      <c r="I214" s="133"/>
      <c r="J214" s="134">
        <f>ROUND(I214*H214,2)</f>
        <v>0</v>
      </c>
      <c r="K214" s="130" t="s">
        <v>1</v>
      </c>
      <c r="L214" s="28"/>
      <c r="M214" s="135" t="s">
        <v>1</v>
      </c>
      <c r="N214" s="136" t="s">
        <v>44</v>
      </c>
      <c r="P214" s="137">
        <f>O214*H214</f>
        <v>0</v>
      </c>
      <c r="Q214" s="137">
        <v>0</v>
      </c>
      <c r="R214" s="137">
        <f>Q214*H214</f>
        <v>0</v>
      </c>
      <c r="S214" s="137">
        <v>0</v>
      </c>
      <c r="T214" s="138">
        <f>S214*H214</f>
        <v>0</v>
      </c>
      <c r="AR214" s="139" t="s">
        <v>236</v>
      </c>
      <c r="AT214" s="139" t="s">
        <v>151</v>
      </c>
      <c r="AU214" s="139" t="s">
        <v>89</v>
      </c>
      <c r="AY214" s="13" t="s">
        <v>149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3" t="s">
        <v>87</v>
      </c>
      <c r="BK214" s="140">
        <f>ROUND(I214*H214,2)</f>
        <v>0</v>
      </c>
      <c r="BL214" s="13" t="s">
        <v>236</v>
      </c>
      <c r="BM214" s="139" t="s">
        <v>699</v>
      </c>
    </row>
    <row r="215" spans="2:47" s="1" customFormat="1" ht="11.25">
      <c r="B215" s="28"/>
      <c r="D215" s="141" t="s">
        <v>157</v>
      </c>
      <c r="F215" s="142" t="s">
        <v>1773</v>
      </c>
      <c r="I215" s="143"/>
      <c r="L215" s="28"/>
      <c r="M215" s="149"/>
      <c r="N215" s="150"/>
      <c r="O215" s="150"/>
      <c r="P215" s="150"/>
      <c r="Q215" s="150"/>
      <c r="R215" s="150"/>
      <c r="S215" s="150"/>
      <c r="T215" s="151"/>
      <c r="AT215" s="13" t="s">
        <v>157</v>
      </c>
      <c r="AU215" s="13" t="s">
        <v>89</v>
      </c>
    </row>
    <row r="216" spans="2:12" s="1" customFormat="1" ht="6.95" customHeight="1">
      <c r="B216" s="40"/>
      <c r="C216" s="41"/>
      <c r="D216" s="41"/>
      <c r="E216" s="41"/>
      <c r="F216" s="41"/>
      <c r="G216" s="41"/>
      <c r="H216" s="41"/>
      <c r="I216" s="41"/>
      <c r="J216" s="41"/>
      <c r="K216" s="41"/>
      <c r="L216" s="28"/>
    </row>
  </sheetData>
  <sheetProtection formatColumns="0" formatRows="0" autoFilter="0"/>
  <autoFilter ref="C121:K21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71"/>
  <sheetViews>
    <sheetView showGridLines="0" workbookViewId="0" topLeftCell="A134">
      <selection activeCell="K269" sqref="K26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1774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ROUND(J129,2)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ROUND((SUM(BE129:BE270)),2)</f>
        <v>0</v>
      </c>
      <c r="I33" s="88">
        <v>0.21</v>
      </c>
      <c r="J33" s="87">
        <f>ROUND(((SUM(BE129:BE270))*I33),2)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ROUND((SUM(BF129:BF270)),2)</f>
        <v>0</v>
      </c>
      <c r="I34" s="88">
        <v>0.15</v>
      </c>
      <c r="J34" s="87">
        <f>ROUND(((SUM(BF129:BF270))*I34),2)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ROUND((SUM(BG129:BG270)),2)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ROUND((SUM(BH129:BH270)),2)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ROUND((SUM(BI129:BI270)),2)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06 - Vytápění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J129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1775</v>
      </c>
      <c r="E97" s="102"/>
      <c r="F97" s="102"/>
      <c r="G97" s="102"/>
      <c r="H97" s="102"/>
      <c r="I97" s="102"/>
      <c r="J97" s="103">
        <f>J130</f>
        <v>0</v>
      </c>
      <c r="L97" s="100"/>
    </row>
    <row r="98" spans="2:12" s="9" customFormat="1" ht="19.9" customHeight="1">
      <c r="B98" s="104"/>
      <c r="D98" s="105" t="s">
        <v>1776</v>
      </c>
      <c r="E98" s="106"/>
      <c r="F98" s="106"/>
      <c r="G98" s="106"/>
      <c r="H98" s="106"/>
      <c r="I98" s="106"/>
      <c r="J98" s="107">
        <f>J141</f>
        <v>0</v>
      </c>
      <c r="L98" s="104"/>
    </row>
    <row r="99" spans="2:12" s="8" customFormat="1" ht="24.95" customHeight="1">
      <c r="B99" s="100"/>
      <c r="D99" s="101" t="s">
        <v>1777</v>
      </c>
      <c r="E99" s="102"/>
      <c r="F99" s="102"/>
      <c r="G99" s="102"/>
      <c r="H99" s="102"/>
      <c r="I99" s="102"/>
      <c r="J99" s="103">
        <f>J158</f>
        <v>0</v>
      </c>
      <c r="L99" s="100"/>
    </row>
    <row r="100" spans="2:12" s="8" customFormat="1" ht="24.95" customHeight="1">
      <c r="B100" s="100"/>
      <c r="D100" s="101" t="s">
        <v>1778</v>
      </c>
      <c r="E100" s="102"/>
      <c r="F100" s="102"/>
      <c r="G100" s="102"/>
      <c r="H100" s="102"/>
      <c r="I100" s="102"/>
      <c r="J100" s="103">
        <f>J181</f>
        <v>0</v>
      </c>
      <c r="L100" s="100"/>
    </row>
    <row r="101" spans="2:12" s="9" customFormat="1" ht="19.9" customHeight="1">
      <c r="B101" s="104"/>
      <c r="D101" s="105" t="s">
        <v>1776</v>
      </c>
      <c r="E101" s="106"/>
      <c r="F101" s="106"/>
      <c r="G101" s="106"/>
      <c r="H101" s="106"/>
      <c r="I101" s="106"/>
      <c r="J101" s="107">
        <f>J198</f>
        <v>0</v>
      </c>
      <c r="L101" s="104"/>
    </row>
    <row r="102" spans="2:12" s="9" customFormat="1" ht="19.9" customHeight="1">
      <c r="B102" s="104"/>
      <c r="D102" s="105" t="s">
        <v>1779</v>
      </c>
      <c r="E102" s="106"/>
      <c r="F102" s="106"/>
      <c r="G102" s="106"/>
      <c r="H102" s="106"/>
      <c r="I102" s="106"/>
      <c r="J102" s="107">
        <f>J207</f>
        <v>0</v>
      </c>
      <c r="L102" s="104"/>
    </row>
    <row r="103" spans="2:12" s="9" customFormat="1" ht="19.9" customHeight="1">
      <c r="B103" s="104"/>
      <c r="D103" s="105" t="s">
        <v>1780</v>
      </c>
      <c r="E103" s="106"/>
      <c r="F103" s="106"/>
      <c r="G103" s="106"/>
      <c r="H103" s="106"/>
      <c r="I103" s="106"/>
      <c r="J103" s="107">
        <f>J220</f>
        <v>0</v>
      </c>
      <c r="L103" s="104"/>
    </row>
    <row r="104" spans="2:12" s="9" customFormat="1" ht="19.9" customHeight="1">
      <c r="B104" s="104"/>
      <c r="D104" s="105" t="s">
        <v>1781</v>
      </c>
      <c r="E104" s="106"/>
      <c r="F104" s="106"/>
      <c r="G104" s="106"/>
      <c r="H104" s="106"/>
      <c r="I104" s="106"/>
      <c r="J104" s="107">
        <f>J233</f>
        <v>0</v>
      </c>
      <c r="L104" s="104"/>
    </row>
    <row r="105" spans="2:12" s="9" customFormat="1" ht="19.9" customHeight="1">
      <c r="B105" s="104"/>
      <c r="D105" s="105" t="s">
        <v>1782</v>
      </c>
      <c r="E105" s="106"/>
      <c r="F105" s="106"/>
      <c r="G105" s="106"/>
      <c r="H105" s="106"/>
      <c r="I105" s="106"/>
      <c r="J105" s="107">
        <f>J242</f>
        <v>0</v>
      </c>
      <c r="L105" s="104"/>
    </row>
    <row r="106" spans="2:12" s="8" customFormat="1" ht="24.95" customHeight="1">
      <c r="B106" s="100"/>
      <c r="D106" s="101" t="s">
        <v>126</v>
      </c>
      <c r="E106" s="102"/>
      <c r="F106" s="102"/>
      <c r="G106" s="102"/>
      <c r="H106" s="102"/>
      <c r="I106" s="102"/>
      <c r="J106" s="103">
        <f>J263</f>
        <v>0</v>
      </c>
      <c r="L106" s="100"/>
    </row>
    <row r="107" spans="2:12" s="9" customFormat="1" ht="19.9" customHeight="1">
      <c r="B107" s="104"/>
      <c r="D107" s="105" t="s">
        <v>323</v>
      </c>
      <c r="E107" s="106"/>
      <c r="F107" s="106"/>
      <c r="G107" s="106"/>
      <c r="H107" s="106"/>
      <c r="I107" s="106"/>
      <c r="J107" s="107">
        <f>J264</f>
        <v>0</v>
      </c>
      <c r="L107" s="104"/>
    </row>
    <row r="108" spans="2:12" s="8" customFormat="1" ht="24.95" customHeight="1">
      <c r="B108" s="100"/>
      <c r="D108" s="101" t="s">
        <v>1783</v>
      </c>
      <c r="E108" s="102"/>
      <c r="F108" s="102"/>
      <c r="G108" s="102"/>
      <c r="H108" s="102"/>
      <c r="I108" s="102"/>
      <c r="J108" s="103">
        <f>J267</f>
        <v>0</v>
      </c>
      <c r="L108" s="100"/>
    </row>
    <row r="109" spans="2:12" s="9" customFormat="1" ht="19.9" customHeight="1">
      <c r="B109" s="104"/>
      <c r="D109" s="105" t="s">
        <v>1784</v>
      </c>
      <c r="E109" s="106"/>
      <c r="F109" s="106"/>
      <c r="G109" s="106"/>
      <c r="H109" s="106"/>
      <c r="I109" s="106"/>
      <c r="J109" s="107">
        <f>J268</f>
        <v>0</v>
      </c>
      <c r="L109" s="104"/>
    </row>
    <row r="110" spans="2:12" s="1" customFormat="1" ht="21.75" customHeight="1">
      <c r="B110" s="28"/>
      <c r="L110" s="28"/>
    </row>
    <row r="111" spans="2:12" s="1" customFormat="1" ht="6.95" customHeight="1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28"/>
    </row>
    <row r="115" spans="2:12" s="1" customFormat="1" ht="6.9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28"/>
    </row>
    <row r="116" spans="2:12" s="1" customFormat="1" ht="24.95" customHeight="1">
      <c r="B116" s="28"/>
      <c r="C116" s="17" t="s">
        <v>134</v>
      </c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16</v>
      </c>
      <c r="L118" s="28"/>
    </row>
    <row r="119" spans="2:12" s="1" customFormat="1" ht="16.5" customHeight="1">
      <c r="B119" s="28"/>
      <c r="E119" s="208" t="str">
        <f>E7</f>
        <v>CNC centrum a Svářečská škola v SOU Nové Strašecí</v>
      </c>
      <c r="F119" s="209"/>
      <c r="G119" s="209"/>
      <c r="H119" s="209"/>
      <c r="L119" s="28"/>
    </row>
    <row r="120" spans="2:12" s="1" customFormat="1" ht="12" customHeight="1">
      <c r="B120" s="28"/>
      <c r="C120" s="23" t="s">
        <v>115</v>
      </c>
      <c r="L120" s="28"/>
    </row>
    <row r="121" spans="2:12" s="1" customFormat="1" ht="16.5" customHeight="1">
      <c r="B121" s="28"/>
      <c r="E121" s="170" t="str">
        <f>E9</f>
        <v>06 - Vytápění</v>
      </c>
      <c r="F121" s="210"/>
      <c r="G121" s="210"/>
      <c r="H121" s="210"/>
      <c r="L121" s="28"/>
    </row>
    <row r="122" spans="2:12" s="1" customFormat="1" ht="6.95" customHeight="1">
      <c r="B122" s="28"/>
      <c r="L122" s="28"/>
    </row>
    <row r="123" spans="2:12" s="1" customFormat="1" ht="12" customHeight="1">
      <c r="B123" s="28"/>
      <c r="C123" s="23" t="s">
        <v>20</v>
      </c>
      <c r="F123" s="21" t="str">
        <f>F12</f>
        <v>Sportovní 1135</v>
      </c>
      <c r="I123" s="23" t="s">
        <v>22</v>
      </c>
      <c r="J123" s="48" t="str">
        <f>IF(J12="","",J12)</f>
        <v>2. 3. 2022</v>
      </c>
      <c r="L123" s="28"/>
    </row>
    <row r="124" spans="2:12" s="1" customFormat="1" ht="6.95" customHeight="1">
      <c r="B124" s="28"/>
      <c r="L124" s="28"/>
    </row>
    <row r="125" spans="2:12" s="1" customFormat="1" ht="54.4" customHeight="1">
      <c r="B125" s="28"/>
      <c r="C125" s="23" t="s">
        <v>24</v>
      </c>
      <c r="F125" s="21" t="str">
        <f>E15</f>
        <v>SOU,  Sportovní 1135, 27180 Nové Strašecí</v>
      </c>
      <c r="I125" s="23" t="s">
        <v>30</v>
      </c>
      <c r="J125" s="26" t="str">
        <f>E21</f>
        <v>Studio PHX s.r.o.Ondříčkova 384/33, Praha 3 Žižkov</v>
      </c>
      <c r="L125" s="28"/>
    </row>
    <row r="126" spans="2:12" s="1" customFormat="1" ht="15.2" customHeight="1">
      <c r="B126" s="28"/>
      <c r="C126" s="23" t="s">
        <v>28</v>
      </c>
      <c r="F126" s="21" t="str">
        <f>IF(E18="","",E18)</f>
        <v>Vyplň údaj</v>
      </c>
      <c r="I126" s="23" t="s">
        <v>34</v>
      </c>
      <c r="J126" s="26" t="str">
        <f>E24</f>
        <v>Ing. Jan Brožek</v>
      </c>
      <c r="L126" s="28"/>
    </row>
    <row r="127" spans="2:12" s="1" customFormat="1" ht="10.35" customHeight="1">
      <c r="B127" s="28"/>
      <c r="L127" s="28"/>
    </row>
    <row r="128" spans="2:20" s="10" customFormat="1" ht="29.25" customHeight="1">
      <c r="B128" s="108"/>
      <c r="C128" s="109" t="s">
        <v>135</v>
      </c>
      <c r="D128" s="110" t="s">
        <v>64</v>
      </c>
      <c r="E128" s="110" t="s">
        <v>60</v>
      </c>
      <c r="F128" s="110" t="s">
        <v>61</v>
      </c>
      <c r="G128" s="110" t="s">
        <v>136</v>
      </c>
      <c r="H128" s="110" t="s">
        <v>137</v>
      </c>
      <c r="I128" s="110" t="s">
        <v>138</v>
      </c>
      <c r="J128" s="110" t="s">
        <v>119</v>
      </c>
      <c r="K128" s="111" t="s">
        <v>139</v>
      </c>
      <c r="L128" s="108"/>
      <c r="M128" s="55" t="s">
        <v>1</v>
      </c>
      <c r="N128" s="56" t="s">
        <v>43</v>
      </c>
      <c r="O128" s="56" t="s">
        <v>140</v>
      </c>
      <c r="P128" s="56" t="s">
        <v>141</v>
      </c>
      <c r="Q128" s="56" t="s">
        <v>142</v>
      </c>
      <c r="R128" s="56" t="s">
        <v>143</v>
      </c>
      <c r="S128" s="56" t="s">
        <v>144</v>
      </c>
      <c r="T128" s="57" t="s">
        <v>145</v>
      </c>
    </row>
    <row r="129" spans="2:63" s="1" customFormat="1" ht="22.9" customHeight="1">
      <c r="B129" s="28"/>
      <c r="C129" s="60" t="s">
        <v>146</v>
      </c>
      <c r="J129" s="112">
        <f>BK129</f>
        <v>0</v>
      </c>
      <c r="L129" s="28"/>
      <c r="M129" s="58"/>
      <c r="N129" s="49"/>
      <c r="O129" s="49"/>
      <c r="P129" s="113">
        <f>P130+P158+P181+P263+P267</f>
        <v>0</v>
      </c>
      <c r="Q129" s="49"/>
      <c r="R129" s="113">
        <f>R130+R158+R181+R263+R267</f>
        <v>0.00069</v>
      </c>
      <c r="S129" s="49"/>
      <c r="T129" s="114">
        <f>T130+T158+T181+T263+T267</f>
        <v>0</v>
      </c>
      <c r="AT129" s="13" t="s">
        <v>78</v>
      </c>
      <c r="AU129" s="13" t="s">
        <v>121</v>
      </c>
      <c r="BK129" s="115">
        <f>BK130+BK158+BK181+BK263+BK267</f>
        <v>0</v>
      </c>
    </row>
    <row r="130" spans="2:63" s="11" customFormat="1" ht="25.9" customHeight="1">
      <c r="B130" s="116"/>
      <c r="D130" s="117" t="s">
        <v>78</v>
      </c>
      <c r="E130" s="118" t="s">
        <v>1495</v>
      </c>
      <c r="F130" s="118" t="s">
        <v>1785</v>
      </c>
      <c r="I130" s="119"/>
      <c r="J130" s="120">
        <f>BK130</f>
        <v>0</v>
      </c>
      <c r="L130" s="116"/>
      <c r="M130" s="121"/>
      <c r="P130" s="122">
        <f>P131+SUM(P132:P141)</f>
        <v>0</v>
      </c>
      <c r="R130" s="122">
        <f>R131+SUM(R132:R141)</f>
        <v>0</v>
      </c>
      <c r="T130" s="123">
        <f>T131+SUM(T132:T141)</f>
        <v>0</v>
      </c>
      <c r="AR130" s="117" t="s">
        <v>87</v>
      </c>
      <c r="AT130" s="124" t="s">
        <v>78</v>
      </c>
      <c r="AU130" s="124" t="s">
        <v>79</v>
      </c>
      <c r="AY130" s="117" t="s">
        <v>149</v>
      </c>
      <c r="BK130" s="125">
        <f>BK131+SUM(BK132:BK141)</f>
        <v>0</v>
      </c>
    </row>
    <row r="131" spans="2:65" s="1" customFormat="1" ht="16.5" customHeight="1">
      <c r="B131" s="28"/>
      <c r="C131" s="153" t="s">
        <v>87</v>
      </c>
      <c r="D131" s="153" t="s">
        <v>517</v>
      </c>
      <c r="E131" s="154" t="s">
        <v>1786</v>
      </c>
      <c r="F131" s="155" t="s">
        <v>1787</v>
      </c>
      <c r="G131" s="156" t="s">
        <v>1501</v>
      </c>
      <c r="H131" s="157">
        <v>1</v>
      </c>
      <c r="I131" s="158"/>
      <c r="J131" s="159">
        <f>ROUND(I131*H131,2)</f>
        <v>0</v>
      </c>
      <c r="K131" s="155" t="s">
        <v>1</v>
      </c>
      <c r="L131" s="160"/>
      <c r="M131" s="161" t="s">
        <v>1</v>
      </c>
      <c r="N131" s="162" t="s">
        <v>44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168</v>
      </c>
      <c r="AT131" s="139" t="s">
        <v>517</v>
      </c>
      <c r="AU131" s="139" t="s">
        <v>87</v>
      </c>
      <c r="AY131" s="13" t="s">
        <v>149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3" t="s">
        <v>87</v>
      </c>
      <c r="BK131" s="140">
        <f>ROUND(I131*H131,2)</f>
        <v>0</v>
      </c>
      <c r="BL131" s="13" t="s">
        <v>236</v>
      </c>
      <c r="BM131" s="139" t="s">
        <v>89</v>
      </c>
    </row>
    <row r="132" spans="2:47" s="1" customFormat="1" ht="11.25">
      <c r="B132" s="28"/>
      <c r="D132" s="141" t="s">
        <v>157</v>
      </c>
      <c r="F132" s="142" t="s">
        <v>1787</v>
      </c>
      <c r="I132" s="143"/>
      <c r="L132" s="28"/>
      <c r="M132" s="144"/>
      <c r="T132" s="52"/>
      <c r="AT132" s="13" t="s">
        <v>157</v>
      </c>
      <c r="AU132" s="13" t="s">
        <v>87</v>
      </c>
    </row>
    <row r="133" spans="2:65" s="1" customFormat="1" ht="16.5" customHeight="1">
      <c r="B133" s="28"/>
      <c r="C133" s="153" t="s">
        <v>89</v>
      </c>
      <c r="D133" s="153" t="s">
        <v>517</v>
      </c>
      <c r="E133" s="154" t="s">
        <v>1788</v>
      </c>
      <c r="F133" s="155" t="s">
        <v>1789</v>
      </c>
      <c r="G133" s="156" t="s">
        <v>1501</v>
      </c>
      <c r="H133" s="157">
        <v>1</v>
      </c>
      <c r="I133" s="158"/>
      <c r="J133" s="159">
        <f>ROUND(I133*H133,2)</f>
        <v>0</v>
      </c>
      <c r="K133" s="155" t="s">
        <v>1</v>
      </c>
      <c r="L133" s="160"/>
      <c r="M133" s="161" t="s">
        <v>1</v>
      </c>
      <c r="N133" s="162" t="s">
        <v>44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168</v>
      </c>
      <c r="AT133" s="139" t="s">
        <v>517</v>
      </c>
      <c r="AU133" s="139" t="s">
        <v>87</v>
      </c>
      <c r="AY133" s="13" t="s">
        <v>149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3" t="s">
        <v>87</v>
      </c>
      <c r="BK133" s="140">
        <f>ROUND(I133*H133,2)</f>
        <v>0</v>
      </c>
      <c r="BL133" s="13" t="s">
        <v>236</v>
      </c>
      <c r="BM133" s="139" t="s">
        <v>155</v>
      </c>
    </row>
    <row r="134" spans="2:47" s="1" customFormat="1" ht="11.25">
      <c r="B134" s="28"/>
      <c r="D134" s="141" t="s">
        <v>157</v>
      </c>
      <c r="F134" s="142" t="s">
        <v>1789</v>
      </c>
      <c r="I134" s="143"/>
      <c r="L134" s="28"/>
      <c r="M134" s="144"/>
      <c r="T134" s="52"/>
      <c r="AT134" s="13" t="s">
        <v>157</v>
      </c>
      <c r="AU134" s="13" t="s">
        <v>87</v>
      </c>
    </row>
    <row r="135" spans="2:65" s="1" customFormat="1" ht="24.2" customHeight="1">
      <c r="B135" s="28"/>
      <c r="C135" s="153" t="s">
        <v>343</v>
      </c>
      <c r="D135" s="153" t="s">
        <v>517</v>
      </c>
      <c r="E135" s="154" t="s">
        <v>1790</v>
      </c>
      <c r="F135" s="155" t="s">
        <v>1791</v>
      </c>
      <c r="G135" s="156" t="s">
        <v>630</v>
      </c>
      <c r="H135" s="157">
        <v>1</v>
      </c>
      <c r="I135" s="158"/>
      <c r="J135" s="159">
        <f>ROUND(I135*H135,2)</f>
        <v>0</v>
      </c>
      <c r="K135" s="155" t="s">
        <v>1</v>
      </c>
      <c r="L135" s="160"/>
      <c r="M135" s="161" t="s">
        <v>1</v>
      </c>
      <c r="N135" s="162" t="s">
        <v>44</v>
      </c>
      <c r="P135" s="137">
        <f>O135*H135</f>
        <v>0</v>
      </c>
      <c r="Q135" s="137">
        <v>0</v>
      </c>
      <c r="R135" s="137">
        <f>Q135*H135</f>
        <v>0</v>
      </c>
      <c r="S135" s="137">
        <v>0</v>
      </c>
      <c r="T135" s="138">
        <f>S135*H135</f>
        <v>0</v>
      </c>
      <c r="AR135" s="139" t="s">
        <v>168</v>
      </c>
      <c r="AT135" s="139" t="s">
        <v>517</v>
      </c>
      <c r="AU135" s="139" t="s">
        <v>87</v>
      </c>
      <c r="AY135" s="13" t="s">
        <v>149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3" t="s">
        <v>87</v>
      </c>
      <c r="BK135" s="140">
        <f>ROUND(I135*H135,2)</f>
        <v>0</v>
      </c>
      <c r="BL135" s="13" t="s">
        <v>236</v>
      </c>
      <c r="BM135" s="139" t="s">
        <v>183</v>
      </c>
    </row>
    <row r="136" spans="2:47" s="1" customFormat="1" ht="19.5">
      <c r="B136" s="28"/>
      <c r="D136" s="141" t="s">
        <v>157</v>
      </c>
      <c r="F136" s="142" t="s">
        <v>1791</v>
      </c>
      <c r="I136" s="143"/>
      <c r="L136" s="28"/>
      <c r="M136" s="144"/>
      <c r="T136" s="52"/>
      <c r="AT136" s="13" t="s">
        <v>157</v>
      </c>
      <c r="AU136" s="13" t="s">
        <v>87</v>
      </c>
    </row>
    <row r="137" spans="2:65" s="1" customFormat="1" ht="66.75" customHeight="1">
      <c r="B137" s="28"/>
      <c r="C137" s="153" t="s">
        <v>155</v>
      </c>
      <c r="D137" s="153" t="s">
        <v>517</v>
      </c>
      <c r="E137" s="154" t="s">
        <v>1792</v>
      </c>
      <c r="F137" s="155" t="s">
        <v>1793</v>
      </c>
      <c r="G137" s="156" t="s">
        <v>630</v>
      </c>
      <c r="H137" s="157">
        <v>2</v>
      </c>
      <c r="I137" s="158"/>
      <c r="J137" s="159">
        <f>ROUND(I137*H137,2)</f>
        <v>0</v>
      </c>
      <c r="K137" s="155" t="s">
        <v>1</v>
      </c>
      <c r="L137" s="160"/>
      <c r="M137" s="161" t="s">
        <v>1</v>
      </c>
      <c r="N137" s="162" t="s">
        <v>44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168</v>
      </c>
      <c r="AT137" s="139" t="s">
        <v>517</v>
      </c>
      <c r="AU137" s="139" t="s">
        <v>87</v>
      </c>
      <c r="AY137" s="13" t="s">
        <v>149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3" t="s">
        <v>87</v>
      </c>
      <c r="BK137" s="140">
        <f>ROUND(I137*H137,2)</f>
        <v>0</v>
      </c>
      <c r="BL137" s="13" t="s">
        <v>236</v>
      </c>
      <c r="BM137" s="139" t="s">
        <v>193</v>
      </c>
    </row>
    <row r="138" spans="2:47" s="1" customFormat="1" ht="39">
      <c r="B138" s="28"/>
      <c r="D138" s="141" t="s">
        <v>157</v>
      </c>
      <c r="F138" s="142" t="s">
        <v>1793</v>
      </c>
      <c r="I138" s="143"/>
      <c r="L138" s="28"/>
      <c r="M138" s="144"/>
      <c r="T138" s="52"/>
      <c r="AT138" s="13" t="s">
        <v>157</v>
      </c>
      <c r="AU138" s="13" t="s">
        <v>87</v>
      </c>
    </row>
    <row r="139" spans="2:65" s="1" customFormat="1" ht="24.2" customHeight="1">
      <c r="B139" s="28"/>
      <c r="C139" s="153" t="s">
        <v>178</v>
      </c>
      <c r="D139" s="153" t="s">
        <v>517</v>
      </c>
      <c r="E139" s="154" t="s">
        <v>1794</v>
      </c>
      <c r="F139" s="155" t="s">
        <v>1795</v>
      </c>
      <c r="G139" s="156" t="s">
        <v>630</v>
      </c>
      <c r="H139" s="157">
        <v>1</v>
      </c>
      <c r="I139" s="158"/>
      <c r="J139" s="159">
        <f>ROUND(I139*H139,2)</f>
        <v>0</v>
      </c>
      <c r="K139" s="155" t="s">
        <v>1</v>
      </c>
      <c r="L139" s="160"/>
      <c r="M139" s="161" t="s">
        <v>1</v>
      </c>
      <c r="N139" s="162" t="s">
        <v>44</v>
      </c>
      <c r="P139" s="137">
        <f>O139*H139</f>
        <v>0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168</v>
      </c>
      <c r="AT139" s="139" t="s">
        <v>517</v>
      </c>
      <c r="AU139" s="139" t="s">
        <v>87</v>
      </c>
      <c r="AY139" s="13" t="s">
        <v>149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3" t="s">
        <v>87</v>
      </c>
      <c r="BK139" s="140">
        <f>ROUND(I139*H139,2)</f>
        <v>0</v>
      </c>
      <c r="BL139" s="13" t="s">
        <v>236</v>
      </c>
      <c r="BM139" s="139" t="s">
        <v>204</v>
      </c>
    </row>
    <row r="140" spans="2:47" s="1" customFormat="1" ht="19.5">
      <c r="B140" s="28"/>
      <c r="D140" s="141" t="s">
        <v>157</v>
      </c>
      <c r="F140" s="142" t="s">
        <v>1795</v>
      </c>
      <c r="I140" s="143"/>
      <c r="L140" s="28"/>
      <c r="M140" s="144"/>
      <c r="T140" s="52"/>
      <c r="AT140" s="13" t="s">
        <v>157</v>
      </c>
      <c r="AU140" s="13" t="s">
        <v>87</v>
      </c>
    </row>
    <row r="141" spans="2:63" s="11" customFormat="1" ht="22.9" customHeight="1">
      <c r="B141" s="116"/>
      <c r="D141" s="117" t="s">
        <v>78</v>
      </c>
      <c r="E141" s="126" t="s">
        <v>1497</v>
      </c>
      <c r="F141" s="126" t="s">
        <v>1796</v>
      </c>
      <c r="I141" s="119"/>
      <c r="J141" s="127">
        <f>BK141</f>
        <v>0</v>
      </c>
      <c r="L141" s="116"/>
      <c r="M141" s="121"/>
      <c r="P141" s="122">
        <f>SUM(P142:P157)</f>
        <v>0</v>
      </c>
      <c r="R141" s="122">
        <f>SUM(R142:R157)</f>
        <v>0</v>
      </c>
      <c r="T141" s="123">
        <f>SUM(T142:T157)</f>
        <v>0</v>
      </c>
      <c r="AR141" s="117" t="s">
        <v>87</v>
      </c>
      <c r="AT141" s="124" t="s">
        <v>78</v>
      </c>
      <c r="AU141" s="124" t="s">
        <v>87</v>
      </c>
      <c r="AY141" s="117" t="s">
        <v>149</v>
      </c>
      <c r="BK141" s="125">
        <f>SUM(BK142:BK157)</f>
        <v>0</v>
      </c>
    </row>
    <row r="142" spans="2:65" s="1" customFormat="1" ht="16.5" customHeight="1">
      <c r="B142" s="28"/>
      <c r="C142" s="153" t="s">
        <v>183</v>
      </c>
      <c r="D142" s="153" t="s">
        <v>517</v>
      </c>
      <c r="E142" s="154" t="s">
        <v>1797</v>
      </c>
      <c r="F142" s="155" t="s">
        <v>1798</v>
      </c>
      <c r="G142" s="156" t="s">
        <v>1501</v>
      </c>
      <c r="H142" s="157">
        <v>6</v>
      </c>
      <c r="I142" s="158"/>
      <c r="J142" s="159">
        <f>ROUND(I142*H142,2)</f>
        <v>0</v>
      </c>
      <c r="K142" s="155" t="s">
        <v>1</v>
      </c>
      <c r="L142" s="160"/>
      <c r="M142" s="161" t="s">
        <v>1</v>
      </c>
      <c r="N142" s="162" t="s">
        <v>44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168</v>
      </c>
      <c r="AT142" s="139" t="s">
        <v>517</v>
      </c>
      <c r="AU142" s="139" t="s">
        <v>89</v>
      </c>
      <c r="AY142" s="13" t="s">
        <v>149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3" t="s">
        <v>87</v>
      </c>
      <c r="BK142" s="140">
        <f>ROUND(I142*H142,2)</f>
        <v>0</v>
      </c>
      <c r="BL142" s="13" t="s">
        <v>236</v>
      </c>
      <c r="BM142" s="139" t="s">
        <v>214</v>
      </c>
    </row>
    <row r="143" spans="2:47" s="1" customFormat="1" ht="11.25">
      <c r="B143" s="28"/>
      <c r="D143" s="141" t="s">
        <v>157</v>
      </c>
      <c r="F143" s="142" t="s">
        <v>1798</v>
      </c>
      <c r="I143" s="143"/>
      <c r="L143" s="28"/>
      <c r="M143" s="144"/>
      <c r="T143" s="52"/>
      <c r="AT143" s="13" t="s">
        <v>157</v>
      </c>
      <c r="AU143" s="13" t="s">
        <v>89</v>
      </c>
    </row>
    <row r="144" spans="2:65" s="1" customFormat="1" ht="16.5" customHeight="1">
      <c r="B144" s="28"/>
      <c r="C144" s="153" t="s">
        <v>188</v>
      </c>
      <c r="D144" s="153" t="s">
        <v>517</v>
      </c>
      <c r="E144" s="154" t="s">
        <v>1799</v>
      </c>
      <c r="F144" s="155" t="s">
        <v>1800</v>
      </c>
      <c r="G144" s="156" t="s">
        <v>1501</v>
      </c>
      <c r="H144" s="157">
        <v>2</v>
      </c>
      <c r="I144" s="158"/>
      <c r="J144" s="159">
        <f>ROUND(I144*H144,2)</f>
        <v>0</v>
      </c>
      <c r="K144" s="155" t="s">
        <v>1</v>
      </c>
      <c r="L144" s="160"/>
      <c r="M144" s="161" t="s">
        <v>1</v>
      </c>
      <c r="N144" s="162" t="s">
        <v>44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168</v>
      </c>
      <c r="AT144" s="139" t="s">
        <v>517</v>
      </c>
      <c r="AU144" s="139" t="s">
        <v>89</v>
      </c>
      <c r="AY144" s="13" t="s">
        <v>149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3" t="s">
        <v>87</v>
      </c>
      <c r="BK144" s="140">
        <f>ROUND(I144*H144,2)</f>
        <v>0</v>
      </c>
      <c r="BL144" s="13" t="s">
        <v>236</v>
      </c>
      <c r="BM144" s="139" t="s">
        <v>227</v>
      </c>
    </row>
    <row r="145" spans="2:47" s="1" customFormat="1" ht="11.25">
      <c r="B145" s="28"/>
      <c r="D145" s="141" t="s">
        <v>157</v>
      </c>
      <c r="F145" s="142" t="s">
        <v>1800</v>
      </c>
      <c r="I145" s="143"/>
      <c r="L145" s="28"/>
      <c r="M145" s="144"/>
      <c r="T145" s="52"/>
      <c r="AT145" s="13" t="s">
        <v>157</v>
      </c>
      <c r="AU145" s="13" t="s">
        <v>89</v>
      </c>
    </row>
    <row r="146" spans="2:65" s="1" customFormat="1" ht="16.5" customHeight="1">
      <c r="B146" s="28"/>
      <c r="C146" s="153" t="s">
        <v>193</v>
      </c>
      <c r="D146" s="153" t="s">
        <v>517</v>
      </c>
      <c r="E146" s="154" t="s">
        <v>1801</v>
      </c>
      <c r="F146" s="155" t="s">
        <v>1802</v>
      </c>
      <c r="G146" s="156" t="s">
        <v>1501</v>
      </c>
      <c r="H146" s="157">
        <v>4</v>
      </c>
      <c r="I146" s="158"/>
      <c r="J146" s="159">
        <f>ROUND(I146*H146,2)</f>
        <v>0</v>
      </c>
      <c r="K146" s="155" t="s">
        <v>1</v>
      </c>
      <c r="L146" s="160"/>
      <c r="M146" s="161" t="s">
        <v>1</v>
      </c>
      <c r="N146" s="162" t="s">
        <v>44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168</v>
      </c>
      <c r="AT146" s="139" t="s">
        <v>517</v>
      </c>
      <c r="AU146" s="139" t="s">
        <v>89</v>
      </c>
      <c r="AY146" s="13" t="s">
        <v>149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3" t="s">
        <v>87</v>
      </c>
      <c r="BK146" s="140">
        <f>ROUND(I146*H146,2)</f>
        <v>0</v>
      </c>
      <c r="BL146" s="13" t="s">
        <v>236</v>
      </c>
      <c r="BM146" s="139" t="s">
        <v>236</v>
      </c>
    </row>
    <row r="147" spans="2:47" s="1" customFormat="1" ht="11.25">
      <c r="B147" s="28"/>
      <c r="D147" s="141" t="s">
        <v>157</v>
      </c>
      <c r="F147" s="142" t="s">
        <v>1802</v>
      </c>
      <c r="I147" s="143"/>
      <c r="L147" s="28"/>
      <c r="M147" s="144"/>
      <c r="T147" s="52"/>
      <c r="AT147" s="13" t="s">
        <v>157</v>
      </c>
      <c r="AU147" s="13" t="s">
        <v>89</v>
      </c>
    </row>
    <row r="148" spans="2:65" s="1" customFormat="1" ht="16.5" customHeight="1">
      <c r="B148" s="28"/>
      <c r="C148" s="153" t="s">
        <v>159</v>
      </c>
      <c r="D148" s="153" t="s">
        <v>517</v>
      </c>
      <c r="E148" s="154" t="s">
        <v>1803</v>
      </c>
      <c r="F148" s="155" t="s">
        <v>1804</v>
      </c>
      <c r="G148" s="156" t="s">
        <v>1501</v>
      </c>
      <c r="H148" s="157">
        <v>2</v>
      </c>
      <c r="I148" s="158"/>
      <c r="J148" s="159">
        <f>ROUND(I148*H148,2)</f>
        <v>0</v>
      </c>
      <c r="K148" s="155" t="s">
        <v>1</v>
      </c>
      <c r="L148" s="160"/>
      <c r="M148" s="161" t="s">
        <v>1</v>
      </c>
      <c r="N148" s="162" t="s">
        <v>44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168</v>
      </c>
      <c r="AT148" s="139" t="s">
        <v>517</v>
      </c>
      <c r="AU148" s="139" t="s">
        <v>89</v>
      </c>
      <c r="AY148" s="13" t="s">
        <v>149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3" t="s">
        <v>87</v>
      </c>
      <c r="BK148" s="140">
        <f>ROUND(I148*H148,2)</f>
        <v>0</v>
      </c>
      <c r="BL148" s="13" t="s">
        <v>236</v>
      </c>
      <c r="BM148" s="139" t="s">
        <v>253</v>
      </c>
    </row>
    <row r="149" spans="2:47" s="1" customFormat="1" ht="11.25">
      <c r="B149" s="28"/>
      <c r="D149" s="141" t="s">
        <v>157</v>
      </c>
      <c r="F149" s="142" t="s">
        <v>1804</v>
      </c>
      <c r="I149" s="143"/>
      <c r="L149" s="28"/>
      <c r="M149" s="144"/>
      <c r="T149" s="52"/>
      <c r="AT149" s="13" t="s">
        <v>157</v>
      </c>
      <c r="AU149" s="13" t="s">
        <v>89</v>
      </c>
    </row>
    <row r="150" spans="2:65" s="1" customFormat="1" ht="16.5" customHeight="1">
      <c r="B150" s="28"/>
      <c r="C150" s="153" t="s">
        <v>204</v>
      </c>
      <c r="D150" s="153" t="s">
        <v>517</v>
      </c>
      <c r="E150" s="154" t="s">
        <v>1805</v>
      </c>
      <c r="F150" s="155" t="s">
        <v>1806</v>
      </c>
      <c r="G150" s="156" t="s">
        <v>1501</v>
      </c>
      <c r="H150" s="157">
        <v>2</v>
      </c>
      <c r="I150" s="158"/>
      <c r="J150" s="159">
        <f>ROUND(I150*H150,2)</f>
        <v>0</v>
      </c>
      <c r="K150" s="155" t="s">
        <v>1</v>
      </c>
      <c r="L150" s="160"/>
      <c r="M150" s="161" t="s">
        <v>1</v>
      </c>
      <c r="N150" s="162" t="s">
        <v>44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168</v>
      </c>
      <c r="AT150" s="139" t="s">
        <v>517</v>
      </c>
      <c r="AU150" s="139" t="s">
        <v>89</v>
      </c>
      <c r="AY150" s="13" t="s">
        <v>149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3" t="s">
        <v>87</v>
      </c>
      <c r="BK150" s="140">
        <f>ROUND(I150*H150,2)</f>
        <v>0</v>
      </c>
      <c r="BL150" s="13" t="s">
        <v>236</v>
      </c>
      <c r="BM150" s="139" t="s">
        <v>268</v>
      </c>
    </row>
    <row r="151" spans="2:47" s="1" customFormat="1" ht="11.25">
      <c r="B151" s="28"/>
      <c r="D151" s="141" t="s">
        <v>157</v>
      </c>
      <c r="F151" s="142" t="s">
        <v>1806</v>
      </c>
      <c r="I151" s="143"/>
      <c r="L151" s="28"/>
      <c r="M151" s="144"/>
      <c r="T151" s="52"/>
      <c r="AT151" s="13" t="s">
        <v>157</v>
      </c>
      <c r="AU151" s="13" t="s">
        <v>89</v>
      </c>
    </row>
    <row r="152" spans="2:65" s="1" customFormat="1" ht="16.5" customHeight="1">
      <c r="B152" s="28"/>
      <c r="C152" s="153" t="s">
        <v>209</v>
      </c>
      <c r="D152" s="153" t="s">
        <v>517</v>
      </c>
      <c r="E152" s="154" t="s">
        <v>1807</v>
      </c>
      <c r="F152" s="155" t="s">
        <v>1808</v>
      </c>
      <c r="G152" s="156" t="s">
        <v>1501</v>
      </c>
      <c r="H152" s="157">
        <v>8</v>
      </c>
      <c r="I152" s="158"/>
      <c r="J152" s="159">
        <f>ROUND(I152*H152,2)</f>
        <v>0</v>
      </c>
      <c r="K152" s="155" t="s">
        <v>1</v>
      </c>
      <c r="L152" s="160"/>
      <c r="M152" s="161" t="s">
        <v>1</v>
      </c>
      <c r="N152" s="162" t="s">
        <v>44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168</v>
      </c>
      <c r="AT152" s="139" t="s">
        <v>517</v>
      </c>
      <c r="AU152" s="139" t="s">
        <v>89</v>
      </c>
      <c r="AY152" s="13" t="s">
        <v>149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3" t="s">
        <v>87</v>
      </c>
      <c r="BK152" s="140">
        <f>ROUND(I152*H152,2)</f>
        <v>0</v>
      </c>
      <c r="BL152" s="13" t="s">
        <v>236</v>
      </c>
      <c r="BM152" s="139" t="s">
        <v>279</v>
      </c>
    </row>
    <row r="153" spans="2:47" s="1" customFormat="1" ht="11.25">
      <c r="B153" s="28"/>
      <c r="D153" s="141" t="s">
        <v>157</v>
      </c>
      <c r="F153" s="142" t="s">
        <v>1808</v>
      </c>
      <c r="I153" s="143"/>
      <c r="L153" s="28"/>
      <c r="M153" s="144"/>
      <c r="T153" s="52"/>
      <c r="AT153" s="13" t="s">
        <v>157</v>
      </c>
      <c r="AU153" s="13" t="s">
        <v>89</v>
      </c>
    </row>
    <row r="154" spans="2:65" s="1" customFormat="1" ht="16.5" customHeight="1">
      <c r="B154" s="28"/>
      <c r="C154" s="153" t="s">
        <v>214</v>
      </c>
      <c r="D154" s="153" t="s">
        <v>517</v>
      </c>
      <c r="E154" s="154" t="s">
        <v>1809</v>
      </c>
      <c r="F154" s="155" t="s">
        <v>1810</v>
      </c>
      <c r="G154" s="156" t="s">
        <v>1501</v>
      </c>
      <c r="H154" s="157">
        <v>1</v>
      </c>
      <c r="I154" s="158"/>
      <c r="J154" s="159">
        <f>ROUND(I154*H154,2)</f>
        <v>0</v>
      </c>
      <c r="K154" s="155" t="s">
        <v>1</v>
      </c>
      <c r="L154" s="160"/>
      <c r="M154" s="161" t="s">
        <v>1</v>
      </c>
      <c r="N154" s="162" t="s">
        <v>44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168</v>
      </c>
      <c r="AT154" s="139" t="s">
        <v>517</v>
      </c>
      <c r="AU154" s="139" t="s">
        <v>89</v>
      </c>
      <c r="AY154" s="13" t="s">
        <v>149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3" t="s">
        <v>87</v>
      </c>
      <c r="BK154" s="140">
        <f>ROUND(I154*H154,2)</f>
        <v>0</v>
      </c>
      <c r="BL154" s="13" t="s">
        <v>236</v>
      </c>
      <c r="BM154" s="139" t="s">
        <v>292</v>
      </c>
    </row>
    <row r="155" spans="2:47" s="1" customFormat="1" ht="11.25">
      <c r="B155" s="28"/>
      <c r="D155" s="141" t="s">
        <v>157</v>
      </c>
      <c r="F155" s="142" t="s">
        <v>1810</v>
      </c>
      <c r="I155" s="143"/>
      <c r="L155" s="28"/>
      <c r="M155" s="144"/>
      <c r="T155" s="52"/>
      <c r="AT155" s="13" t="s">
        <v>157</v>
      </c>
      <c r="AU155" s="13" t="s">
        <v>89</v>
      </c>
    </row>
    <row r="156" spans="2:65" s="1" customFormat="1" ht="16.5" customHeight="1">
      <c r="B156" s="28"/>
      <c r="C156" s="153" t="s">
        <v>221</v>
      </c>
      <c r="D156" s="153" t="s">
        <v>517</v>
      </c>
      <c r="E156" s="154" t="s">
        <v>1811</v>
      </c>
      <c r="F156" s="155" t="s">
        <v>1812</v>
      </c>
      <c r="G156" s="156" t="s">
        <v>1501</v>
      </c>
      <c r="H156" s="157">
        <v>5</v>
      </c>
      <c r="I156" s="158"/>
      <c r="J156" s="159">
        <f>ROUND(I156*H156,2)</f>
        <v>0</v>
      </c>
      <c r="K156" s="155" t="s">
        <v>1</v>
      </c>
      <c r="L156" s="160"/>
      <c r="M156" s="161" t="s">
        <v>1</v>
      </c>
      <c r="N156" s="162" t="s">
        <v>44</v>
      </c>
      <c r="P156" s="137">
        <f>O156*H156</f>
        <v>0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168</v>
      </c>
      <c r="AT156" s="139" t="s">
        <v>517</v>
      </c>
      <c r="AU156" s="139" t="s">
        <v>89</v>
      </c>
      <c r="AY156" s="13" t="s">
        <v>149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3" t="s">
        <v>87</v>
      </c>
      <c r="BK156" s="140">
        <f>ROUND(I156*H156,2)</f>
        <v>0</v>
      </c>
      <c r="BL156" s="13" t="s">
        <v>236</v>
      </c>
      <c r="BM156" s="139" t="s">
        <v>304</v>
      </c>
    </row>
    <row r="157" spans="2:47" s="1" customFormat="1" ht="11.25">
      <c r="B157" s="28"/>
      <c r="D157" s="141" t="s">
        <v>157</v>
      </c>
      <c r="F157" s="142" t="s">
        <v>1812</v>
      </c>
      <c r="I157" s="143"/>
      <c r="L157" s="28"/>
      <c r="M157" s="144"/>
      <c r="T157" s="52"/>
      <c r="AT157" s="13" t="s">
        <v>157</v>
      </c>
      <c r="AU157" s="13" t="s">
        <v>89</v>
      </c>
    </row>
    <row r="158" spans="2:63" s="11" customFormat="1" ht="25.9" customHeight="1">
      <c r="B158" s="116"/>
      <c r="D158" s="117" t="s">
        <v>78</v>
      </c>
      <c r="E158" s="118" t="s">
        <v>1517</v>
      </c>
      <c r="F158" s="118" t="s">
        <v>1813</v>
      </c>
      <c r="I158" s="119"/>
      <c r="J158" s="120">
        <f>BK158</f>
        <v>0</v>
      </c>
      <c r="L158" s="116"/>
      <c r="M158" s="121"/>
      <c r="P158" s="122">
        <f>SUM(P159:P180)</f>
        <v>0</v>
      </c>
      <c r="R158" s="122">
        <f>SUM(R159:R180)</f>
        <v>0</v>
      </c>
      <c r="T158" s="123">
        <f>SUM(T159:T180)</f>
        <v>0</v>
      </c>
      <c r="AR158" s="117" t="s">
        <v>87</v>
      </c>
      <c r="AT158" s="124" t="s">
        <v>78</v>
      </c>
      <c r="AU158" s="124" t="s">
        <v>79</v>
      </c>
      <c r="AY158" s="117" t="s">
        <v>149</v>
      </c>
      <c r="BK158" s="125">
        <f>SUM(BK159:BK180)</f>
        <v>0</v>
      </c>
    </row>
    <row r="159" spans="2:65" s="1" customFormat="1" ht="16.5" customHeight="1">
      <c r="B159" s="28"/>
      <c r="C159" s="153" t="s">
        <v>227</v>
      </c>
      <c r="D159" s="153" t="s">
        <v>517</v>
      </c>
      <c r="E159" s="154" t="s">
        <v>1814</v>
      </c>
      <c r="F159" s="155" t="s">
        <v>1815</v>
      </c>
      <c r="G159" s="156" t="s">
        <v>1501</v>
      </c>
      <c r="H159" s="157">
        <v>6</v>
      </c>
      <c r="I159" s="158"/>
      <c r="J159" s="159">
        <f>ROUND(I159*H159,2)</f>
        <v>0</v>
      </c>
      <c r="K159" s="155" t="s">
        <v>1</v>
      </c>
      <c r="L159" s="160"/>
      <c r="M159" s="161" t="s">
        <v>1</v>
      </c>
      <c r="N159" s="162" t="s">
        <v>44</v>
      </c>
      <c r="P159" s="137">
        <f>O159*H159</f>
        <v>0</v>
      </c>
      <c r="Q159" s="137">
        <v>0</v>
      </c>
      <c r="R159" s="137">
        <f>Q159*H159</f>
        <v>0</v>
      </c>
      <c r="S159" s="137">
        <v>0</v>
      </c>
      <c r="T159" s="138">
        <f>S159*H159</f>
        <v>0</v>
      </c>
      <c r="AR159" s="139" t="s">
        <v>168</v>
      </c>
      <c r="AT159" s="139" t="s">
        <v>517</v>
      </c>
      <c r="AU159" s="139" t="s">
        <v>87</v>
      </c>
      <c r="AY159" s="13" t="s">
        <v>149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3" t="s">
        <v>87</v>
      </c>
      <c r="BK159" s="140">
        <f>ROUND(I159*H159,2)</f>
        <v>0</v>
      </c>
      <c r="BL159" s="13" t="s">
        <v>236</v>
      </c>
      <c r="BM159" s="139" t="s">
        <v>436</v>
      </c>
    </row>
    <row r="160" spans="2:47" s="1" customFormat="1" ht="11.25">
      <c r="B160" s="28"/>
      <c r="D160" s="141" t="s">
        <v>157</v>
      </c>
      <c r="F160" s="142" t="s">
        <v>1815</v>
      </c>
      <c r="I160" s="143"/>
      <c r="L160" s="28"/>
      <c r="M160" s="144"/>
      <c r="T160" s="52"/>
      <c r="AT160" s="13" t="s">
        <v>157</v>
      </c>
      <c r="AU160" s="13" t="s">
        <v>87</v>
      </c>
    </row>
    <row r="161" spans="2:65" s="1" customFormat="1" ht="16.5" customHeight="1">
      <c r="B161" s="28"/>
      <c r="C161" s="153" t="s">
        <v>8</v>
      </c>
      <c r="D161" s="153" t="s">
        <v>517</v>
      </c>
      <c r="E161" s="154" t="s">
        <v>1816</v>
      </c>
      <c r="F161" s="155" t="s">
        <v>1817</v>
      </c>
      <c r="G161" s="156" t="s">
        <v>1501</v>
      </c>
      <c r="H161" s="157">
        <v>2</v>
      </c>
      <c r="I161" s="158"/>
      <c r="J161" s="159">
        <f>ROUND(I161*H161,2)</f>
        <v>0</v>
      </c>
      <c r="K161" s="155" t="s">
        <v>1</v>
      </c>
      <c r="L161" s="160"/>
      <c r="M161" s="161" t="s">
        <v>1</v>
      </c>
      <c r="N161" s="162" t="s">
        <v>44</v>
      </c>
      <c r="P161" s="137">
        <f>O161*H161</f>
        <v>0</v>
      </c>
      <c r="Q161" s="137">
        <v>0</v>
      </c>
      <c r="R161" s="137">
        <f>Q161*H161</f>
        <v>0</v>
      </c>
      <c r="S161" s="137">
        <v>0</v>
      </c>
      <c r="T161" s="138">
        <f>S161*H161</f>
        <v>0</v>
      </c>
      <c r="AR161" s="139" t="s">
        <v>168</v>
      </c>
      <c r="AT161" s="139" t="s">
        <v>517</v>
      </c>
      <c r="AU161" s="139" t="s">
        <v>87</v>
      </c>
      <c r="AY161" s="13" t="s">
        <v>149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3" t="s">
        <v>87</v>
      </c>
      <c r="BK161" s="140">
        <f>ROUND(I161*H161,2)</f>
        <v>0</v>
      </c>
      <c r="BL161" s="13" t="s">
        <v>236</v>
      </c>
      <c r="BM161" s="139" t="s">
        <v>446</v>
      </c>
    </row>
    <row r="162" spans="2:47" s="1" customFormat="1" ht="11.25">
      <c r="B162" s="28"/>
      <c r="D162" s="141" t="s">
        <v>157</v>
      </c>
      <c r="F162" s="142" t="s">
        <v>1817</v>
      </c>
      <c r="I162" s="143"/>
      <c r="L162" s="28"/>
      <c r="M162" s="144"/>
      <c r="T162" s="52"/>
      <c r="AT162" s="13" t="s">
        <v>157</v>
      </c>
      <c r="AU162" s="13" t="s">
        <v>87</v>
      </c>
    </row>
    <row r="163" spans="2:65" s="1" customFormat="1" ht="16.5" customHeight="1">
      <c r="B163" s="28"/>
      <c r="C163" s="153" t="s">
        <v>236</v>
      </c>
      <c r="D163" s="153" t="s">
        <v>517</v>
      </c>
      <c r="E163" s="154" t="s">
        <v>1816</v>
      </c>
      <c r="F163" s="155" t="s">
        <v>1817</v>
      </c>
      <c r="G163" s="156" t="s">
        <v>1501</v>
      </c>
      <c r="H163" s="157">
        <v>5</v>
      </c>
      <c r="I163" s="158"/>
      <c r="J163" s="159">
        <f>ROUND(I163*H163,2)</f>
        <v>0</v>
      </c>
      <c r="K163" s="155" t="s">
        <v>1</v>
      </c>
      <c r="L163" s="160"/>
      <c r="M163" s="161" t="s">
        <v>1</v>
      </c>
      <c r="N163" s="162" t="s">
        <v>44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168</v>
      </c>
      <c r="AT163" s="139" t="s">
        <v>517</v>
      </c>
      <c r="AU163" s="139" t="s">
        <v>87</v>
      </c>
      <c r="AY163" s="13" t="s">
        <v>149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3" t="s">
        <v>87</v>
      </c>
      <c r="BK163" s="140">
        <f>ROUND(I163*H163,2)</f>
        <v>0</v>
      </c>
      <c r="BL163" s="13" t="s">
        <v>236</v>
      </c>
      <c r="BM163" s="139" t="s">
        <v>168</v>
      </c>
    </row>
    <row r="164" spans="2:47" s="1" customFormat="1" ht="11.25">
      <c r="B164" s="28"/>
      <c r="D164" s="141" t="s">
        <v>157</v>
      </c>
      <c r="F164" s="142" t="s">
        <v>1817</v>
      </c>
      <c r="I164" s="143"/>
      <c r="L164" s="28"/>
      <c r="M164" s="144"/>
      <c r="T164" s="52"/>
      <c r="AT164" s="13" t="s">
        <v>157</v>
      </c>
      <c r="AU164" s="13" t="s">
        <v>87</v>
      </c>
    </row>
    <row r="165" spans="2:65" s="1" customFormat="1" ht="16.5" customHeight="1">
      <c r="B165" s="28"/>
      <c r="C165" s="153" t="s">
        <v>246</v>
      </c>
      <c r="D165" s="153" t="s">
        <v>517</v>
      </c>
      <c r="E165" s="154" t="s">
        <v>1818</v>
      </c>
      <c r="F165" s="155" t="s">
        <v>1819</v>
      </c>
      <c r="G165" s="156" t="s">
        <v>1501</v>
      </c>
      <c r="H165" s="157">
        <v>21</v>
      </c>
      <c r="I165" s="158"/>
      <c r="J165" s="159">
        <f>ROUND(I165*H165,2)</f>
        <v>0</v>
      </c>
      <c r="K165" s="155" t="s">
        <v>1</v>
      </c>
      <c r="L165" s="160"/>
      <c r="M165" s="161" t="s">
        <v>1</v>
      </c>
      <c r="N165" s="162" t="s">
        <v>44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168</v>
      </c>
      <c r="AT165" s="139" t="s">
        <v>517</v>
      </c>
      <c r="AU165" s="139" t="s">
        <v>87</v>
      </c>
      <c r="AY165" s="13" t="s">
        <v>149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3" t="s">
        <v>87</v>
      </c>
      <c r="BK165" s="140">
        <f>ROUND(I165*H165,2)</f>
        <v>0</v>
      </c>
      <c r="BL165" s="13" t="s">
        <v>236</v>
      </c>
      <c r="BM165" s="139" t="s">
        <v>463</v>
      </c>
    </row>
    <row r="166" spans="2:47" s="1" customFormat="1" ht="11.25">
      <c r="B166" s="28"/>
      <c r="D166" s="141" t="s">
        <v>157</v>
      </c>
      <c r="F166" s="142" t="s">
        <v>1819</v>
      </c>
      <c r="I166" s="143"/>
      <c r="L166" s="28"/>
      <c r="M166" s="144"/>
      <c r="T166" s="52"/>
      <c r="AT166" s="13" t="s">
        <v>157</v>
      </c>
      <c r="AU166" s="13" t="s">
        <v>87</v>
      </c>
    </row>
    <row r="167" spans="2:65" s="1" customFormat="1" ht="16.5" customHeight="1">
      <c r="B167" s="28"/>
      <c r="C167" s="153" t="s">
        <v>253</v>
      </c>
      <c r="D167" s="153" t="s">
        <v>517</v>
      </c>
      <c r="E167" s="154" t="s">
        <v>1820</v>
      </c>
      <c r="F167" s="155" t="s">
        <v>1821</v>
      </c>
      <c r="G167" s="156" t="s">
        <v>1501</v>
      </c>
      <c r="H167" s="157">
        <v>80</v>
      </c>
      <c r="I167" s="158"/>
      <c r="J167" s="159">
        <f>ROUND(I167*H167,2)</f>
        <v>0</v>
      </c>
      <c r="K167" s="155" t="s">
        <v>1</v>
      </c>
      <c r="L167" s="160"/>
      <c r="M167" s="161" t="s">
        <v>1</v>
      </c>
      <c r="N167" s="162" t="s">
        <v>44</v>
      </c>
      <c r="P167" s="137">
        <f>O167*H167</f>
        <v>0</v>
      </c>
      <c r="Q167" s="137">
        <v>0</v>
      </c>
      <c r="R167" s="137">
        <f>Q167*H167</f>
        <v>0</v>
      </c>
      <c r="S167" s="137">
        <v>0</v>
      </c>
      <c r="T167" s="138">
        <f>S167*H167</f>
        <v>0</v>
      </c>
      <c r="AR167" s="139" t="s">
        <v>168</v>
      </c>
      <c r="AT167" s="139" t="s">
        <v>517</v>
      </c>
      <c r="AU167" s="139" t="s">
        <v>87</v>
      </c>
      <c r="AY167" s="13" t="s">
        <v>149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3" t="s">
        <v>87</v>
      </c>
      <c r="BK167" s="140">
        <f>ROUND(I167*H167,2)</f>
        <v>0</v>
      </c>
      <c r="BL167" s="13" t="s">
        <v>236</v>
      </c>
      <c r="BM167" s="139" t="s">
        <v>473</v>
      </c>
    </row>
    <row r="168" spans="2:47" s="1" customFormat="1" ht="11.25">
      <c r="B168" s="28"/>
      <c r="D168" s="141" t="s">
        <v>157</v>
      </c>
      <c r="F168" s="142" t="s">
        <v>1821</v>
      </c>
      <c r="I168" s="143"/>
      <c r="L168" s="28"/>
      <c r="M168" s="144"/>
      <c r="T168" s="52"/>
      <c r="AT168" s="13" t="s">
        <v>157</v>
      </c>
      <c r="AU168" s="13" t="s">
        <v>87</v>
      </c>
    </row>
    <row r="169" spans="2:65" s="1" customFormat="1" ht="24.2" customHeight="1">
      <c r="B169" s="28"/>
      <c r="C169" s="153" t="s">
        <v>261</v>
      </c>
      <c r="D169" s="153" t="s">
        <v>517</v>
      </c>
      <c r="E169" s="154" t="s">
        <v>1822</v>
      </c>
      <c r="F169" s="155" t="s">
        <v>1823</v>
      </c>
      <c r="G169" s="156" t="s">
        <v>1501</v>
      </c>
      <c r="H169" s="157">
        <v>80</v>
      </c>
      <c r="I169" s="158"/>
      <c r="J169" s="159">
        <f>ROUND(I169*H169,2)</f>
        <v>0</v>
      </c>
      <c r="K169" s="155" t="s">
        <v>1</v>
      </c>
      <c r="L169" s="160"/>
      <c r="M169" s="161" t="s">
        <v>1</v>
      </c>
      <c r="N169" s="162" t="s">
        <v>44</v>
      </c>
      <c r="P169" s="137">
        <f>O169*H169</f>
        <v>0</v>
      </c>
      <c r="Q169" s="137">
        <v>0</v>
      </c>
      <c r="R169" s="137">
        <f>Q169*H169</f>
        <v>0</v>
      </c>
      <c r="S169" s="137">
        <v>0</v>
      </c>
      <c r="T169" s="138">
        <f>S169*H169</f>
        <v>0</v>
      </c>
      <c r="AR169" s="139" t="s">
        <v>168</v>
      </c>
      <c r="AT169" s="139" t="s">
        <v>517</v>
      </c>
      <c r="AU169" s="139" t="s">
        <v>87</v>
      </c>
      <c r="AY169" s="13" t="s">
        <v>149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3" t="s">
        <v>87</v>
      </c>
      <c r="BK169" s="140">
        <f>ROUND(I169*H169,2)</f>
        <v>0</v>
      </c>
      <c r="BL169" s="13" t="s">
        <v>236</v>
      </c>
      <c r="BM169" s="139" t="s">
        <v>484</v>
      </c>
    </row>
    <row r="170" spans="2:47" s="1" customFormat="1" ht="11.25">
      <c r="B170" s="28"/>
      <c r="D170" s="141" t="s">
        <v>157</v>
      </c>
      <c r="F170" s="142" t="s">
        <v>1823</v>
      </c>
      <c r="I170" s="143"/>
      <c r="L170" s="28"/>
      <c r="M170" s="144"/>
      <c r="T170" s="52"/>
      <c r="AT170" s="13" t="s">
        <v>157</v>
      </c>
      <c r="AU170" s="13" t="s">
        <v>87</v>
      </c>
    </row>
    <row r="171" spans="2:65" s="1" customFormat="1" ht="24.2" customHeight="1">
      <c r="B171" s="28"/>
      <c r="C171" s="153" t="s">
        <v>268</v>
      </c>
      <c r="D171" s="153" t="s">
        <v>517</v>
      </c>
      <c r="E171" s="154" t="s">
        <v>1824</v>
      </c>
      <c r="F171" s="155" t="s">
        <v>1825</v>
      </c>
      <c r="G171" s="156" t="s">
        <v>1501</v>
      </c>
      <c r="H171" s="157">
        <v>1</v>
      </c>
      <c r="I171" s="158"/>
      <c r="J171" s="159">
        <f>ROUND(I171*H171,2)</f>
        <v>0</v>
      </c>
      <c r="K171" s="155" t="s">
        <v>1</v>
      </c>
      <c r="L171" s="160"/>
      <c r="M171" s="161" t="s">
        <v>1</v>
      </c>
      <c r="N171" s="162" t="s">
        <v>44</v>
      </c>
      <c r="P171" s="137">
        <f>O171*H171</f>
        <v>0</v>
      </c>
      <c r="Q171" s="137">
        <v>0</v>
      </c>
      <c r="R171" s="137">
        <f>Q171*H171</f>
        <v>0</v>
      </c>
      <c r="S171" s="137">
        <v>0</v>
      </c>
      <c r="T171" s="138">
        <f>S171*H171</f>
        <v>0</v>
      </c>
      <c r="AR171" s="139" t="s">
        <v>168</v>
      </c>
      <c r="AT171" s="139" t="s">
        <v>517</v>
      </c>
      <c r="AU171" s="139" t="s">
        <v>87</v>
      </c>
      <c r="AY171" s="13" t="s">
        <v>149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3" t="s">
        <v>87</v>
      </c>
      <c r="BK171" s="140">
        <f>ROUND(I171*H171,2)</f>
        <v>0</v>
      </c>
      <c r="BL171" s="13" t="s">
        <v>236</v>
      </c>
      <c r="BM171" s="139" t="s">
        <v>494</v>
      </c>
    </row>
    <row r="172" spans="2:47" s="1" customFormat="1" ht="19.5">
      <c r="B172" s="28"/>
      <c r="D172" s="141" t="s">
        <v>157</v>
      </c>
      <c r="F172" s="142" t="s">
        <v>1825</v>
      </c>
      <c r="I172" s="143"/>
      <c r="L172" s="28"/>
      <c r="M172" s="144"/>
      <c r="T172" s="52"/>
      <c r="AT172" s="13" t="s">
        <v>157</v>
      </c>
      <c r="AU172" s="13" t="s">
        <v>87</v>
      </c>
    </row>
    <row r="173" spans="2:65" s="1" customFormat="1" ht="16.5" customHeight="1">
      <c r="B173" s="28"/>
      <c r="C173" s="153" t="s">
        <v>7</v>
      </c>
      <c r="D173" s="153" t="s">
        <v>517</v>
      </c>
      <c r="E173" s="154" t="s">
        <v>1826</v>
      </c>
      <c r="F173" s="155" t="s">
        <v>1827</v>
      </c>
      <c r="G173" s="156" t="s">
        <v>630</v>
      </c>
      <c r="H173" s="157">
        <v>1</v>
      </c>
      <c r="I173" s="158"/>
      <c r="J173" s="159">
        <f>ROUND(I173*H173,2)</f>
        <v>0</v>
      </c>
      <c r="K173" s="155" t="s">
        <v>1</v>
      </c>
      <c r="L173" s="160"/>
      <c r="M173" s="161" t="s">
        <v>1</v>
      </c>
      <c r="N173" s="162" t="s">
        <v>44</v>
      </c>
      <c r="P173" s="137">
        <f>O173*H173</f>
        <v>0</v>
      </c>
      <c r="Q173" s="137">
        <v>0</v>
      </c>
      <c r="R173" s="137">
        <f>Q173*H173</f>
        <v>0</v>
      </c>
      <c r="S173" s="137">
        <v>0</v>
      </c>
      <c r="T173" s="138">
        <f>S173*H173</f>
        <v>0</v>
      </c>
      <c r="AR173" s="139" t="s">
        <v>168</v>
      </c>
      <c r="AT173" s="139" t="s">
        <v>517</v>
      </c>
      <c r="AU173" s="139" t="s">
        <v>87</v>
      </c>
      <c r="AY173" s="13" t="s">
        <v>149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3" t="s">
        <v>87</v>
      </c>
      <c r="BK173" s="140">
        <f>ROUND(I173*H173,2)</f>
        <v>0</v>
      </c>
      <c r="BL173" s="13" t="s">
        <v>236</v>
      </c>
      <c r="BM173" s="139" t="s">
        <v>504</v>
      </c>
    </row>
    <row r="174" spans="2:47" s="1" customFormat="1" ht="11.25">
      <c r="B174" s="28"/>
      <c r="D174" s="141" t="s">
        <v>157</v>
      </c>
      <c r="F174" s="142" t="s">
        <v>1827</v>
      </c>
      <c r="I174" s="143"/>
      <c r="L174" s="28"/>
      <c r="M174" s="144"/>
      <c r="T174" s="52"/>
      <c r="AT174" s="13" t="s">
        <v>157</v>
      </c>
      <c r="AU174" s="13" t="s">
        <v>87</v>
      </c>
    </row>
    <row r="175" spans="2:65" s="1" customFormat="1" ht="16.5" customHeight="1">
      <c r="B175" s="28"/>
      <c r="C175" s="153" t="s">
        <v>279</v>
      </c>
      <c r="D175" s="153" t="s">
        <v>517</v>
      </c>
      <c r="E175" s="154" t="s">
        <v>1828</v>
      </c>
      <c r="F175" s="155" t="s">
        <v>1829</v>
      </c>
      <c r="G175" s="156" t="s">
        <v>1501</v>
      </c>
      <c r="H175" s="157">
        <v>2</v>
      </c>
      <c r="I175" s="158"/>
      <c r="J175" s="159">
        <f>ROUND(I175*H175,2)</f>
        <v>0</v>
      </c>
      <c r="K175" s="155" t="s">
        <v>1</v>
      </c>
      <c r="L175" s="160"/>
      <c r="M175" s="161" t="s">
        <v>1</v>
      </c>
      <c r="N175" s="162" t="s">
        <v>44</v>
      </c>
      <c r="P175" s="137">
        <f>O175*H175</f>
        <v>0</v>
      </c>
      <c r="Q175" s="137">
        <v>0</v>
      </c>
      <c r="R175" s="137">
        <f>Q175*H175</f>
        <v>0</v>
      </c>
      <c r="S175" s="137">
        <v>0</v>
      </c>
      <c r="T175" s="138">
        <f>S175*H175</f>
        <v>0</v>
      </c>
      <c r="AR175" s="139" t="s">
        <v>168</v>
      </c>
      <c r="AT175" s="139" t="s">
        <v>517</v>
      </c>
      <c r="AU175" s="139" t="s">
        <v>87</v>
      </c>
      <c r="AY175" s="13" t="s">
        <v>149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3" t="s">
        <v>87</v>
      </c>
      <c r="BK175" s="140">
        <f>ROUND(I175*H175,2)</f>
        <v>0</v>
      </c>
      <c r="BL175" s="13" t="s">
        <v>236</v>
      </c>
      <c r="BM175" s="139" t="s">
        <v>511</v>
      </c>
    </row>
    <row r="176" spans="2:47" s="1" customFormat="1" ht="11.25">
      <c r="B176" s="28"/>
      <c r="D176" s="141" t="s">
        <v>157</v>
      </c>
      <c r="F176" s="142" t="s">
        <v>1829</v>
      </c>
      <c r="I176" s="143"/>
      <c r="L176" s="28"/>
      <c r="M176" s="144"/>
      <c r="T176" s="52"/>
      <c r="AT176" s="13" t="s">
        <v>157</v>
      </c>
      <c r="AU176" s="13" t="s">
        <v>87</v>
      </c>
    </row>
    <row r="177" spans="2:65" s="1" customFormat="1" ht="16.5" customHeight="1">
      <c r="B177" s="28"/>
      <c r="C177" s="153" t="s">
        <v>286</v>
      </c>
      <c r="D177" s="153" t="s">
        <v>517</v>
      </c>
      <c r="E177" s="154" t="s">
        <v>1830</v>
      </c>
      <c r="F177" s="155" t="s">
        <v>1831</v>
      </c>
      <c r="G177" s="156" t="s">
        <v>1501</v>
      </c>
      <c r="H177" s="157">
        <v>2</v>
      </c>
      <c r="I177" s="158"/>
      <c r="J177" s="159">
        <f>ROUND(I177*H177,2)</f>
        <v>0</v>
      </c>
      <c r="K177" s="155" t="s">
        <v>1</v>
      </c>
      <c r="L177" s="160"/>
      <c r="M177" s="161" t="s">
        <v>1</v>
      </c>
      <c r="N177" s="162" t="s">
        <v>44</v>
      </c>
      <c r="P177" s="137">
        <f>O177*H177</f>
        <v>0</v>
      </c>
      <c r="Q177" s="137">
        <v>0</v>
      </c>
      <c r="R177" s="137">
        <f>Q177*H177</f>
        <v>0</v>
      </c>
      <c r="S177" s="137">
        <v>0</v>
      </c>
      <c r="T177" s="138">
        <f>S177*H177</f>
        <v>0</v>
      </c>
      <c r="AR177" s="139" t="s">
        <v>168</v>
      </c>
      <c r="AT177" s="139" t="s">
        <v>517</v>
      </c>
      <c r="AU177" s="139" t="s">
        <v>87</v>
      </c>
      <c r="AY177" s="13" t="s">
        <v>149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3" t="s">
        <v>87</v>
      </c>
      <c r="BK177" s="140">
        <f>ROUND(I177*H177,2)</f>
        <v>0</v>
      </c>
      <c r="BL177" s="13" t="s">
        <v>236</v>
      </c>
      <c r="BM177" s="139" t="s">
        <v>521</v>
      </c>
    </row>
    <row r="178" spans="2:47" s="1" customFormat="1" ht="11.25">
      <c r="B178" s="28"/>
      <c r="D178" s="141" t="s">
        <v>157</v>
      </c>
      <c r="F178" s="142" t="s">
        <v>1831</v>
      </c>
      <c r="I178" s="143"/>
      <c r="L178" s="28"/>
      <c r="M178" s="144"/>
      <c r="T178" s="52"/>
      <c r="AT178" s="13" t="s">
        <v>157</v>
      </c>
      <c r="AU178" s="13" t="s">
        <v>87</v>
      </c>
    </row>
    <row r="179" spans="2:65" s="1" customFormat="1" ht="16.5" customHeight="1">
      <c r="B179" s="28"/>
      <c r="C179" s="153" t="s">
        <v>292</v>
      </c>
      <c r="D179" s="153" t="s">
        <v>517</v>
      </c>
      <c r="E179" s="154" t="s">
        <v>1797</v>
      </c>
      <c r="F179" s="155" t="s">
        <v>1798</v>
      </c>
      <c r="G179" s="156" t="s">
        <v>1501</v>
      </c>
      <c r="H179" s="157">
        <v>4</v>
      </c>
      <c r="I179" s="158"/>
      <c r="J179" s="159">
        <f>ROUND(I179*H179,2)</f>
        <v>0</v>
      </c>
      <c r="K179" s="155" t="s">
        <v>1</v>
      </c>
      <c r="L179" s="160"/>
      <c r="M179" s="161" t="s">
        <v>1</v>
      </c>
      <c r="N179" s="162" t="s">
        <v>44</v>
      </c>
      <c r="P179" s="137">
        <f>O179*H179</f>
        <v>0</v>
      </c>
      <c r="Q179" s="137">
        <v>0</v>
      </c>
      <c r="R179" s="137">
        <f>Q179*H179</f>
        <v>0</v>
      </c>
      <c r="S179" s="137">
        <v>0</v>
      </c>
      <c r="T179" s="138">
        <f>S179*H179</f>
        <v>0</v>
      </c>
      <c r="AR179" s="139" t="s">
        <v>168</v>
      </c>
      <c r="AT179" s="139" t="s">
        <v>517</v>
      </c>
      <c r="AU179" s="139" t="s">
        <v>87</v>
      </c>
      <c r="AY179" s="13" t="s">
        <v>149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3" t="s">
        <v>87</v>
      </c>
      <c r="BK179" s="140">
        <f>ROUND(I179*H179,2)</f>
        <v>0</v>
      </c>
      <c r="BL179" s="13" t="s">
        <v>236</v>
      </c>
      <c r="BM179" s="139" t="s">
        <v>531</v>
      </c>
    </row>
    <row r="180" spans="2:47" s="1" customFormat="1" ht="11.25">
      <c r="B180" s="28"/>
      <c r="D180" s="141" t="s">
        <v>157</v>
      </c>
      <c r="F180" s="142" t="s">
        <v>1798</v>
      </c>
      <c r="I180" s="143"/>
      <c r="L180" s="28"/>
      <c r="M180" s="144"/>
      <c r="T180" s="52"/>
      <c r="AT180" s="13" t="s">
        <v>157</v>
      </c>
      <c r="AU180" s="13" t="s">
        <v>87</v>
      </c>
    </row>
    <row r="181" spans="2:63" s="11" customFormat="1" ht="25.9" customHeight="1">
      <c r="B181" s="116"/>
      <c r="D181" s="117" t="s">
        <v>78</v>
      </c>
      <c r="E181" s="118" t="s">
        <v>1556</v>
      </c>
      <c r="F181" s="118" t="s">
        <v>1832</v>
      </c>
      <c r="I181" s="119"/>
      <c r="J181" s="120">
        <f>BK181</f>
        <v>0</v>
      </c>
      <c r="L181" s="116"/>
      <c r="M181" s="121"/>
      <c r="P181" s="122">
        <f>P182+SUM(P183:P198)+P207+P220+P233+P242</f>
        <v>0</v>
      </c>
      <c r="R181" s="122">
        <f>R182+SUM(R183:R198)+R207+R220+R233+R242</f>
        <v>0</v>
      </c>
      <c r="T181" s="123">
        <f>T182+SUM(T183:T198)+T207+T220+T233+T242</f>
        <v>0</v>
      </c>
      <c r="AR181" s="117" t="s">
        <v>87</v>
      </c>
      <c r="AT181" s="124" t="s">
        <v>78</v>
      </c>
      <c r="AU181" s="124" t="s">
        <v>79</v>
      </c>
      <c r="AY181" s="117" t="s">
        <v>149</v>
      </c>
      <c r="BK181" s="125">
        <f>BK182+SUM(BK183:BK198)+BK207+BK220+BK233+BK242</f>
        <v>0</v>
      </c>
    </row>
    <row r="182" spans="2:65" s="1" customFormat="1" ht="16.5" customHeight="1">
      <c r="B182" s="28"/>
      <c r="C182" s="153" t="s">
        <v>297</v>
      </c>
      <c r="D182" s="153" t="s">
        <v>517</v>
      </c>
      <c r="E182" s="154" t="s">
        <v>1833</v>
      </c>
      <c r="F182" s="155" t="s">
        <v>1834</v>
      </c>
      <c r="G182" s="156" t="s">
        <v>1501</v>
      </c>
      <c r="H182" s="157">
        <v>1</v>
      </c>
      <c r="I182" s="158"/>
      <c r="J182" s="159">
        <f>ROUND(I182*H182,2)</f>
        <v>0</v>
      </c>
      <c r="K182" s="155" t="s">
        <v>1</v>
      </c>
      <c r="L182" s="160"/>
      <c r="M182" s="161" t="s">
        <v>1</v>
      </c>
      <c r="N182" s="162" t="s">
        <v>44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168</v>
      </c>
      <c r="AT182" s="139" t="s">
        <v>517</v>
      </c>
      <c r="AU182" s="139" t="s">
        <v>87</v>
      </c>
      <c r="AY182" s="13" t="s">
        <v>149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3" t="s">
        <v>87</v>
      </c>
      <c r="BK182" s="140">
        <f>ROUND(I182*H182,2)</f>
        <v>0</v>
      </c>
      <c r="BL182" s="13" t="s">
        <v>236</v>
      </c>
      <c r="BM182" s="139" t="s">
        <v>541</v>
      </c>
    </row>
    <row r="183" spans="2:47" s="1" customFormat="1" ht="11.25">
      <c r="B183" s="28"/>
      <c r="D183" s="141" t="s">
        <v>157</v>
      </c>
      <c r="F183" s="142" t="s">
        <v>1834</v>
      </c>
      <c r="I183" s="143"/>
      <c r="L183" s="28"/>
      <c r="M183" s="144"/>
      <c r="T183" s="52"/>
      <c r="AT183" s="13" t="s">
        <v>157</v>
      </c>
      <c r="AU183" s="13" t="s">
        <v>87</v>
      </c>
    </row>
    <row r="184" spans="2:65" s="1" customFormat="1" ht="16.5" customHeight="1">
      <c r="B184" s="28"/>
      <c r="C184" s="153" t="s">
        <v>304</v>
      </c>
      <c r="D184" s="153" t="s">
        <v>517</v>
      </c>
      <c r="E184" s="154" t="s">
        <v>1835</v>
      </c>
      <c r="F184" s="155" t="s">
        <v>1836</v>
      </c>
      <c r="G184" s="156" t="s">
        <v>1501</v>
      </c>
      <c r="H184" s="157">
        <v>5</v>
      </c>
      <c r="I184" s="158"/>
      <c r="J184" s="159">
        <f>ROUND(I184*H184,2)</f>
        <v>0</v>
      </c>
      <c r="K184" s="155" t="s">
        <v>1</v>
      </c>
      <c r="L184" s="160"/>
      <c r="M184" s="161" t="s">
        <v>1</v>
      </c>
      <c r="N184" s="162" t="s">
        <v>44</v>
      </c>
      <c r="P184" s="137">
        <f>O184*H184</f>
        <v>0</v>
      </c>
      <c r="Q184" s="137">
        <v>0</v>
      </c>
      <c r="R184" s="137">
        <f>Q184*H184</f>
        <v>0</v>
      </c>
      <c r="S184" s="137">
        <v>0</v>
      </c>
      <c r="T184" s="138">
        <f>S184*H184</f>
        <v>0</v>
      </c>
      <c r="AR184" s="139" t="s">
        <v>168</v>
      </c>
      <c r="AT184" s="139" t="s">
        <v>517</v>
      </c>
      <c r="AU184" s="139" t="s">
        <v>87</v>
      </c>
      <c r="AY184" s="13" t="s">
        <v>149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3" t="s">
        <v>87</v>
      </c>
      <c r="BK184" s="140">
        <f>ROUND(I184*H184,2)</f>
        <v>0</v>
      </c>
      <c r="BL184" s="13" t="s">
        <v>236</v>
      </c>
      <c r="BM184" s="139" t="s">
        <v>550</v>
      </c>
    </row>
    <row r="185" spans="2:47" s="1" customFormat="1" ht="11.25">
      <c r="B185" s="28"/>
      <c r="D185" s="141" t="s">
        <v>157</v>
      </c>
      <c r="F185" s="142" t="s">
        <v>1836</v>
      </c>
      <c r="I185" s="143"/>
      <c r="L185" s="28"/>
      <c r="M185" s="144"/>
      <c r="T185" s="52"/>
      <c r="AT185" s="13" t="s">
        <v>157</v>
      </c>
      <c r="AU185" s="13" t="s">
        <v>87</v>
      </c>
    </row>
    <row r="186" spans="2:65" s="1" customFormat="1" ht="16.5" customHeight="1">
      <c r="B186" s="28"/>
      <c r="C186" s="153" t="s">
        <v>309</v>
      </c>
      <c r="D186" s="153" t="s">
        <v>517</v>
      </c>
      <c r="E186" s="154" t="s">
        <v>1837</v>
      </c>
      <c r="F186" s="155" t="s">
        <v>1838</v>
      </c>
      <c r="G186" s="156" t="s">
        <v>1501</v>
      </c>
      <c r="H186" s="157">
        <v>1</v>
      </c>
      <c r="I186" s="158"/>
      <c r="J186" s="159">
        <f>ROUND(I186*H186,2)</f>
        <v>0</v>
      </c>
      <c r="K186" s="155" t="s">
        <v>1</v>
      </c>
      <c r="L186" s="160"/>
      <c r="M186" s="161" t="s">
        <v>1</v>
      </c>
      <c r="N186" s="162" t="s">
        <v>44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168</v>
      </c>
      <c r="AT186" s="139" t="s">
        <v>517</v>
      </c>
      <c r="AU186" s="139" t="s">
        <v>87</v>
      </c>
      <c r="AY186" s="13" t="s">
        <v>149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3" t="s">
        <v>87</v>
      </c>
      <c r="BK186" s="140">
        <f>ROUND(I186*H186,2)</f>
        <v>0</v>
      </c>
      <c r="BL186" s="13" t="s">
        <v>236</v>
      </c>
      <c r="BM186" s="139" t="s">
        <v>559</v>
      </c>
    </row>
    <row r="187" spans="2:47" s="1" customFormat="1" ht="11.25">
      <c r="B187" s="28"/>
      <c r="D187" s="141" t="s">
        <v>157</v>
      </c>
      <c r="F187" s="142" t="s">
        <v>1838</v>
      </c>
      <c r="I187" s="143"/>
      <c r="L187" s="28"/>
      <c r="M187" s="144"/>
      <c r="T187" s="52"/>
      <c r="AT187" s="13" t="s">
        <v>157</v>
      </c>
      <c r="AU187" s="13" t="s">
        <v>87</v>
      </c>
    </row>
    <row r="188" spans="2:65" s="1" customFormat="1" ht="16.5" customHeight="1">
      <c r="B188" s="28"/>
      <c r="C188" s="153" t="s">
        <v>436</v>
      </c>
      <c r="D188" s="153" t="s">
        <v>517</v>
      </c>
      <c r="E188" s="154" t="s">
        <v>1839</v>
      </c>
      <c r="F188" s="155" t="s">
        <v>1840</v>
      </c>
      <c r="G188" s="156" t="s">
        <v>1501</v>
      </c>
      <c r="H188" s="157">
        <v>3</v>
      </c>
      <c r="I188" s="158"/>
      <c r="J188" s="159">
        <f>ROUND(I188*H188,2)</f>
        <v>0</v>
      </c>
      <c r="K188" s="155" t="s">
        <v>1</v>
      </c>
      <c r="L188" s="160"/>
      <c r="M188" s="161" t="s">
        <v>1</v>
      </c>
      <c r="N188" s="162" t="s">
        <v>44</v>
      </c>
      <c r="P188" s="137">
        <f>O188*H188</f>
        <v>0</v>
      </c>
      <c r="Q188" s="137">
        <v>0</v>
      </c>
      <c r="R188" s="137">
        <f>Q188*H188</f>
        <v>0</v>
      </c>
      <c r="S188" s="137">
        <v>0</v>
      </c>
      <c r="T188" s="138">
        <f>S188*H188</f>
        <v>0</v>
      </c>
      <c r="AR188" s="139" t="s">
        <v>168</v>
      </c>
      <c r="AT188" s="139" t="s">
        <v>517</v>
      </c>
      <c r="AU188" s="139" t="s">
        <v>87</v>
      </c>
      <c r="AY188" s="13" t="s">
        <v>149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3" t="s">
        <v>87</v>
      </c>
      <c r="BK188" s="140">
        <f>ROUND(I188*H188,2)</f>
        <v>0</v>
      </c>
      <c r="BL188" s="13" t="s">
        <v>236</v>
      </c>
      <c r="BM188" s="139" t="s">
        <v>568</v>
      </c>
    </row>
    <row r="189" spans="2:47" s="1" customFormat="1" ht="11.25">
      <c r="B189" s="28"/>
      <c r="D189" s="141" t="s">
        <v>157</v>
      </c>
      <c r="F189" s="142" t="s">
        <v>1840</v>
      </c>
      <c r="I189" s="143"/>
      <c r="L189" s="28"/>
      <c r="M189" s="144"/>
      <c r="T189" s="52"/>
      <c r="AT189" s="13" t="s">
        <v>157</v>
      </c>
      <c r="AU189" s="13" t="s">
        <v>87</v>
      </c>
    </row>
    <row r="190" spans="2:65" s="1" customFormat="1" ht="16.5" customHeight="1">
      <c r="B190" s="28"/>
      <c r="C190" s="153" t="s">
        <v>441</v>
      </c>
      <c r="D190" s="153" t="s">
        <v>517</v>
      </c>
      <c r="E190" s="154" t="s">
        <v>1841</v>
      </c>
      <c r="F190" s="155" t="s">
        <v>1842</v>
      </c>
      <c r="G190" s="156" t="s">
        <v>1501</v>
      </c>
      <c r="H190" s="157">
        <v>1</v>
      </c>
      <c r="I190" s="158"/>
      <c r="J190" s="159">
        <f>ROUND(I190*H190,2)</f>
        <v>0</v>
      </c>
      <c r="K190" s="155" t="s">
        <v>1</v>
      </c>
      <c r="L190" s="160"/>
      <c r="M190" s="161" t="s">
        <v>1</v>
      </c>
      <c r="N190" s="162" t="s">
        <v>44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168</v>
      </c>
      <c r="AT190" s="139" t="s">
        <v>517</v>
      </c>
      <c r="AU190" s="139" t="s">
        <v>87</v>
      </c>
      <c r="AY190" s="13" t="s">
        <v>149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3" t="s">
        <v>87</v>
      </c>
      <c r="BK190" s="140">
        <f>ROUND(I190*H190,2)</f>
        <v>0</v>
      </c>
      <c r="BL190" s="13" t="s">
        <v>236</v>
      </c>
      <c r="BM190" s="139" t="s">
        <v>577</v>
      </c>
    </row>
    <row r="191" spans="2:47" s="1" customFormat="1" ht="11.25">
      <c r="B191" s="28"/>
      <c r="D191" s="141" t="s">
        <v>157</v>
      </c>
      <c r="F191" s="142" t="s">
        <v>1842</v>
      </c>
      <c r="I191" s="143"/>
      <c r="L191" s="28"/>
      <c r="M191" s="144"/>
      <c r="T191" s="52"/>
      <c r="AT191" s="13" t="s">
        <v>157</v>
      </c>
      <c r="AU191" s="13" t="s">
        <v>87</v>
      </c>
    </row>
    <row r="192" spans="2:65" s="1" customFormat="1" ht="16.5" customHeight="1">
      <c r="B192" s="28"/>
      <c r="C192" s="153" t="s">
        <v>446</v>
      </c>
      <c r="D192" s="153" t="s">
        <v>517</v>
      </c>
      <c r="E192" s="154" t="s">
        <v>1843</v>
      </c>
      <c r="F192" s="155" t="s">
        <v>1844</v>
      </c>
      <c r="G192" s="156" t="s">
        <v>1501</v>
      </c>
      <c r="H192" s="157">
        <v>2</v>
      </c>
      <c r="I192" s="158"/>
      <c r="J192" s="159">
        <f>ROUND(I192*H192,2)</f>
        <v>0</v>
      </c>
      <c r="K192" s="155" t="s">
        <v>1</v>
      </c>
      <c r="L192" s="160"/>
      <c r="M192" s="161" t="s">
        <v>1</v>
      </c>
      <c r="N192" s="162" t="s">
        <v>44</v>
      </c>
      <c r="P192" s="137">
        <f>O192*H192</f>
        <v>0</v>
      </c>
      <c r="Q192" s="137">
        <v>0</v>
      </c>
      <c r="R192" s="137">
        <f>Q192*H192</f>
        <v>0</v>
      </c>
      <c r="S192" s="137">
        <v>0</v>
      </c>
      <c r="T192" s="138">
        <f>S192*H192</f>
        <v>0</v>
      </c>
      <c r="AR192" s="139" t="s">
        <v>168</v>
      </c>
      <c r="AT192" s="139" t="s">
        <v>517</v>
      </c>
      <c r="AU192" s="139" t="s">
        <v>87</v>
      </c>
      <c r="AY192" s="13" t="s">
        <v>149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3" t="s">
        <v>87</v>
      </c>
      <c r="BK192" s="140">
        <f>ROUND(I192*H192,2)</f>
        <v>0</v>
      </c>
      <c r="BL192" s="13" t="s">
        <v>236</v>
      </c>
      <c r="BM192" s="139" t="s">
        <v>584</v>
      </c>
    </row>
    <row r="193" spans="2:47" s="1" customFormat="1" ht="11.25">
      <c r="B193" s="28"/>
      <c r="D193" s="141" t="s">
        <v>157</v>
      </c>
      <c r="F193" s="142" t="s">
        <v>1844</v>
      </c>
      <c r="I193" s="143"/>
      <c r="L193" s="28"/>
      <c r="M193" s="144"/>
      <c r="T193" s="52"/>
      <c r="AT193" s="13" t="s">
        <v>157</v>
      </c>
      <c r="AU193" s="13" t="s">
        <v>87</v>
      </c>
    </row>
    <row r="194" spans="2:65" s="1" customFormat="1" ht="16.5" customHeight="1">
      <c r="B194" s="28"/>
      <c r="C194" s="153" t="s">
        <v>161</v>
      </c>
      <c r="D194" s="153" t="s">
        <v>517</v>
      </c>
      <c r="E194" s="154" t="s">
        <v>1845</v>
      </c>
      <c r="F194" s="155" t="s">
        <v>1846</v>
      </c>
      <c r="G194" s="156" t="s">
        <v>1501</v>
      </c>
      <c r="H194" s="157">
        <v>1</v>
      </c>
      <c r="I194" s="158"/>
      <c r="J194" s="159">
        <f>ROUND(I194*H194,2)</f>
        <v>0</v>
      </c>
      <c r="K194" s="155" t="s">
        <v>1</v>
      </c>
      <c r="L194" s="160"/>
      <c r="M194" s="161" t="s">
        <v>1</v>
      </c>
      <c r="N194" s="162" t="s">
        <v>44</v>
      </c>
      <c r="P194" s="137">
        <f>O194*H194</f>
        <v>0</v>
      </c>
      <c r="Q194" s="137">
        <v>0</v>
      </c>
      <c r="R194" s="137">
        <f>Q194*H194</f>
        <v>0</v>
      </c>
      <c r="S194" s="137">
        <v>0</v>
      </c>
      <c r="T194" s="138">
        <f>S194*H194</f>
        <v>0</v>
      </c>
      <c r="AR194" s="139" t="s">
        <v>168</v>
      </c>
      <c r="AT194" s="139" t="s">
        <v>517</v>
      </c>
      <c r="AU194" s="139" t="s">
        <v>87</v>
      </c>
      <c r="AY194" s="13" t="s">
        <v>149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3" t="s">
        <v>87</v>
      </c>
      <c r="BK194" s="140">
        <f>ROUND(I194*H194,2)</f>
        <v>0</v>
      </c>
      <c r="BL194" s="13" t="s">
        <v>236</v>
      </c>
      <c r="BM194" s="139" t="s">
        <v>596</v>
      </c>
    </row>
    <row r="195" spans="2:47" s="1" customFormat="1" ht="11.25">
      <c r="B195" s="28"/>
      <c r="D195" s="141" t="s">
        <v>157</v>
      </c>
      <c r="F195" s="142" t="s">
        <v>1846</v>
      </c>
      <c r="I195" s="143"/>
      <c r="L195" s="28"/>
      <c r="M195" s="144"/>
      <c r="T195" s="52"/>
      <c r="AT195" s="13" t="s">
        <v>157</v>
      </c>
      <c r="AU195" s="13" t="s">
        <v>87</v>
      </c>
    </row>
    <row r="196" spans="2:65" s="1" customFormat="1" ht="16.5" customHeight="1">
      <c r="B196" s="28"/>
      <c r="C196" s="153" t="s">
        <v>168</v>
      </c>
      <c r="D196" s="153" t="s">
        <v>517</v>
      </c>
      <c r="E196" s="154" t="s">
        <v>1847</v>
      </c>
      <c r="F196" s="155" t="s">
        <v>1848</v>
      </c>
      <c r="G196" s="156" t="s">
        <v>1501</v>
      </c>
      <c r="H196" s="157">
        <v>3</v>
      </c>
      <c r="I196" s="158"/>
      <c r="J196" s="159">
        <f>ROUND(I196*H196,2)</f>
        <v>0</v>
      </c>
      <c r="K196" s="155" t="s">
        <v>1</v>
      </c>
      <c r="L196" s="160"/>
      <c r="M196" s="161" t="s">
        <v>1</v>
      </c>
      <c r="N196" s="162" t="s">
        <v>44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168</v>
      </c>
      <c r="AT196" s="139" t="s">
        <v>517</v>
      </c>
      <c r="AU196" s="139" t="s">
        <v>87</v>
      </c>
      <c r="AY196" s="13" t="s">
        <v>149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3" t="s">
        <v>87</v>
      </c>
      <c r="BK196" s="140">
        <f>ROUND(I196*H196,2)</f>
        <v>0</v>
      </c>
      <c r="BL196" s="13" t="s">
        <v>236</v>
      </c>
      <c r="BM196" s="139" t="s">
        <v>604</v>
      </c>
    </row>
    <row r="197" spans="2:47" s="1" customFormat="1" ht="11.25">
      <c r="B197" s="28"/>
      <c r="D197" s="141" t="s">
        <v>157</v>
      </c>
      <c r="F197" s="142" t="s">
        <v>1848</v>
      </c>
      <c r="I197" s="143"/>
      <c r="L197" s="28"/>
      <c r="M197" s="144"/>
      <c r="T197" s="52"/>
      <c r="AT197" s="13" t="s">
        <v>157</v>
      </c>
      <c r="AU197" s="13" t="s">
        <v>87</v>
      </c>
    </row>
    <row r="198" spans="2:63" s="11" customFormat="1" ht="22.9" customHeight="1">
      <c r="B198" s="116"/>
      <c r="D198" s="117" t="s">
        <v>78</v>
      </c>
      <c r="E198" s="126" t="s">
        <v>1497</v>
      </c>
      <c r="F198" s="126" t="s">
        <v>1796</v>
      </c>
      <c r="I198" s="119"/>
      <c r="J198" s="127">
        <f>BK198</f>
        <v>0</v>
      </c>
      <c r="L198" s="116"/>
      <c r="M198" s="121"/>
      <c r="P198" s="122">
        <f>SUM(P199:P206)</f>
        <v>0</v>
      </c>
      <c r="R198" s="122">
        <f>SUM(R199:R206)</f>
        <v>0</v>
      </c>
      <c r="T198" s="123">
        <f>SUM(T199:T206)</f>
        <v>0</v>
      </c>
      <c r="AR198" s="117" t="s">
        <v>87</v>
      </c>
      <c r="AT198" s="124" t="s">
        <v>78</v>
      </c>
      <c r="AU198" s="124" t="s">
        <v>87</v>
      </c>
      <c r="AY198" s="117" t="s">
        <v>149</v>
      </c>
      <c r="BK198" s="125">
        <f>SUM(BK199:BK206)</f>
        <v>0</v>
      </c>
    </row>
    <row r="199" spans="2:65" s="1" customFormat="1" ht="16.5" customHeight="1">
      <c r="B199" s="28"/>
      <c r="C199" s="153" t="s">
        <v>173</v>
      </c>
      <c r="D199" s="153" t="s">
        <v>517</v>
      </c>
      <c r="E199" s="154" t="s">
        <v>1849</v>
      </c>
      <c r="F199" s="155" t="s">
        <v>1850</v>
      </c>
      <c r="G199" s="156" t="s">
        <v>1501</v>
      </c>
      <c r="H199" s="157">
        <v>14</v>
      </c>
      <c r="I199" s="158"/>
      <c r="J199" s="159">
        <f>ROUND(I199*H199,2)</f>
        <v>0</v>
      </c>
      <c r="K199" s="155" t="s">
        <v>1</v>
      </c>
      <c r="L199" s="160"/>
      <c r="M199" s="161" t="s">
        <v>1</v>
      </c>
      <c r="N199" s="162" t="s">
        <v>44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168</v>
      </c>
      <c r="AT199" s="139" t="s">
        <v>517</v>
      </c>
      <c r="AU199" s="139" t="s">
        <v>89</v>
      </c>
      <c r="AY199" s="13" t="s">
        <v>149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3" t="s">
        <v>87</v>
      </c>
      <c r="BK199" s="140">
        <f>ROUND(I199*H199,2)</f>
        <v>0</v>
      </c>
      <c r="BL199" s="13" t="s">
        <v>236</v>
      </c>
      <c r="BM199" s="139" t="s">
        <v>611</v>
      </c>
    </row>
    <row r="200" spans="2:47" s="1" customFormat="1" ht="11.25">
      <c r="B200" s="28"/>
      <c r="D200" s="141" t="s">
        <v>157</v>
      </c>
      <c r="F200" s="142" t="s">
        <v>1850</v>
      </c>
      <c r="I200" s="143"/>
      <c r="L200" s="28"/>
      <c r="M200" s="144"/>
      <c r="T200" s="52"/>
      <c r="AT200" s="13" t="s">
        <v>157</v>
      </c>
      <c r="AU200" s="13" t="s">
        <v>89</v>
      </c>
    </row>
    <row r="201" spans="2:65" s="1" customFormat="1" ht="16.5" customHeight="1">
      <c r="B201" s="28"/>
      <c r="C201" s="153" t="s">
        <v>463</v>
      </c>
      <c r="D201" s="153" t="s">
        <v>517</v>
      </c>
      <c r="E201" s="154" t="s">
        <v>1851</v>
      </c>
      <c r="F201" s="155" t="s">
        <v>1852</v>
      </c>
      <c r="G201" s="156" t="s">
        <v>1501</v>
      </c>
      <c r="H201" s="157">
        <v>28</v>
      </c>
      <c r="I201" s="158"/>
      <c r="J201" s="159">
        <f>ROUND(I201*H201,2)</f>
        <v>0</v>
      </c>
      <c r="K201" s="155" t="s">
        <v>1</v>
      </c>
      <c r="L201" s="160"/>
      <c r="M201" s="161" t="s">
        <v>1</v>
      </c>
      <c r="N201" s="162" t="s">
        <v>44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168</v>
      </c>
      <c r="AT201" s="139" t="s">
        <v>517</v>
      </c>
      <c r="AU201" s="139" t="s">
        <v>89</v>
      </c>
      <c r="AY201" s="13" t="s">
        <v>149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3" t="s">
        <v>87</v>
      </c>
      <c r="BK201" s="140">
        <f>ROUND(I201*H201,2)</f>
        <v>0</v>
      </c>
      <c r="BL201" s="13" t="s">
        <v>236</v>
      </c>
      <c r="BM201" s="139" t="s">
        <v>615</v>
      </c>
    </row>
    <row r="202" spans="2:47" s="1" customFormat="1" ht="11.25">
      <c r="B202" s="28"/>
      <c r="D202" s="141" t="s">
        <v>157</v>
      </c>
      <c r="F202" s="142" t="s">
        <v>1852</v>
      </c>
      <c r="I202" s="143"/>
      <c r="L202" s="28"/>
      <c r="M202" s="144"/>
      <c r="T202" s="52"/>
      <c r="AT202" s="13" t="s">
        <v>157</v>
      </c>
      <c r="AU202" s="13" t="s">
        <v>89</v>
      </c>
    </row>
    <row r="203" spans="2:65" s="1" customFormat="1" ht="24.2" customHeight="1">
      <c r="B203" s="28"/>
      <c r="C203" s="153" t="s">
        <v>468</v>
      </c>
      <c r="D203" s="153" t="s">
        <v>517</v>
      </c>
      <c r="E203" s="154" t="s">
        <v>1853</v>
      </c>
      <c r="F203" s="155" t="s">
        <v>1854</v>
      </c>
      <c r="G203" s="156" t="s">
        <v>1501</v>
      </c>
      <c r="H203" s="157">
        <v>3</v>
      </c>
      <c r="I203" s="158"/>
      <c r="J203" s="159">
        <f>ROUND(I203*H203,2)</f>
        <v>0</v>
      </c>
      <c r="K203" s="155" t="s">
        <v>1</v>
      </c>
      <c r="L203" s="160"/>
      <c r="M203" s="161" t="s">
        <v>1</v>
      </c>
      <c r="N203" s="162" t="s">
        <v>44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168</v>
      </c>
      <c r="AT203" s="139" t="s">
        <v>517</v>
      </c>
      <c r="AU203" s="139" t="s">
        <v>89</v>
      </c>
      <c r="AY203" s="13" t="s">
        <v>149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3" t="s">
        <v>87</v>
      </c>
      <c r="BK203" s="140">
        <f>ROUND(I203*H203,2)</f>
        <v>0</v>
      </c>
      <c r="BL203" s="13" t="s">
        <v>236</v>
      </c>
      <c r="BM203" s="139" t="s">
        <v>622</v>
      </c>
    </row>
    <row r="204" spans="2:47" s="1" customFormat="1" ht="11.25">
      <c r="B204" s="28"/>
      <c r="D204" s="141" t="s">
        <v>157</v>
      </c>
      <c r="F204" s="142" t="s">
        <v>1854</v>
      </c>
      <c r="I204" s="143"/>
      <c r="L204" s="28"/>
      <c r="M204" s="144"/>
      <c r="T204" s="52"/>
      <c r="AT204" s="13" t="s">
        <v>157</v>
      </c>
      <c r="AU204" s="13" t="s">
        <v>89</v>
      </c>
    </row>
    <row r="205" spans="2:65" s="1" customFormat="1" ht="16.5" customHeight="1">
      <c r="B205" s="28"/>
      <c r="C205" s="153" t="s">
        <v>473</v>
      </c>
      <c r="D205" s="153" t="s">
        <v>517</v>
      </c>
      <c r="E205" s="154" t="s">
        <v>1855</v>
      </c>
      <c r="F205" s="155" t="s">
        <v>1856</v>
      </c>
      <c r="G205" s="156" t="s">
        <v>1501</v>
      </c>
      <c r="H205" s="157">
        <v>14</v>
      </c>
      <c r="I205" s="158"/>
      <c r="J205" s="159">
        <f>ROUND(I205*H205,2)</f>
        <v>0</v>
      </c>
      <c r="K205" s="155" t="s">
        <v>1</v>
      </c>
      <c r="L205" s="160"/>
      <c r="M205" s="161" t="s">
        <v>1</v>
      </c>
      <c r="N205" s="162" t="s">
        <v>44</v>
      </c>
      <c r="P205" s="137">
        <f>O205*H205</f>
        <v>0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168</v>
      </c>
      <c r="AT205" s="139" t="s">
        <v>517</v>
      </c>
      <c r="AU205" s="139" t="s">
        <v>89</v>
      </c>
      <c r="AY205" s="13" t="s">
        <v>149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3" t="s">
        <v>87</v>
      </c>
      <c r="BK205" s="140">
        <f>ROUND(I205*H205,2)</f>
        <v>0</v>
      </c>
      <c r="BL205" s="13" t="s">
        <v>236</v>
      </c>
      <c r="BM205" s="139" t="s">
        <v>633</v>
      </c>
    </row>
    <row r="206" spans="2:47" s="1" customFormat="1" ht="11.25">
      <c r="B206" s="28"/>
      <c r="D206" s="141" t="s">
        <v>157</v>
      </c>
      <c r="F206" s="142" t="s">
        <v>1856</v>
      </c>
      <c r="I206" s="143"/>
      <c r="L206" s="28"/>
      <c r="M206" s="144"/>
      <c r="T206" s="52"/>
      <c r="AT206" s="13" t="s">
        <v>157</v>
      </c>
      <c r="AU206" s="13" t="s">
        <v>89</v>
      </c>
    </row>
    <row r="207" spans="2:63" s="11" customFormat="1" ht="22.9" customHeight="1">
      <c r="B207" s="116"/>
      <c r="D207" s="117" t="s">
        <v>78</v>
      </c>
      <c r="E207" s="126" t="s">
        <v>1587</v>
      </c>
      <c r="F207" s="126" t="s">
        <v>1857</v>
      </c>
      <c r="I207" s="119"/>
      <c r="J207" s="127">
        <f>BK207</f>
        <v>0</v>
      </c>
      <c r="L207" s="116"/>
      <c r="M207" s="121"/>
      <c r="P207" s="122">
        <f>SUM(P208:P219)</f>
        <v>0</v>
      </c>
      <c r="R207" s="122">
        <f>SUM(R208:R219)</f>
        <v>0</v>
      </c>
      <c r="T207" s="123">
        <f>SUM(T208:T219)</f>
        <v>0</v>
      </c>
      <c r="AR207" s="117" t="s">
        <v>87</v>
      </c>
      <c r="AT207" s="124" t="s">
        <v>78</v>
      </c>
      <c r="AU207" s="124" t="s">
        <v>87</v>
      </c>
      <c r="AY207" s="117" t="s">
        <v>149</v>
      </c>
      <c r="BK207" s="125">
        <f>SUM(BK208:BK219)</f>
        <v>0</v>
      </c>
    </row>
    <row r="208" spans="2:65" s="1" customFormat="1" ht="16.5" customHeight="1">
      <c r="B208" s="28"/>
      <c r="C208" s="153" t="s">
        <v>478</v>
      </c>
      <c r="D208" s="153" t="s">
        <v>517</v>
      </c>
      <c r="E208" s="154" t="s">
        <v>1858</v>
      </c>
      <c r="F208" s="155" t="s">
        <v>1859</v>
      </c>
      <c r="G208" s="156" t="s">
        <v>256</v>
      </c>
      <c r="H208" s="157">
        <v>110</v>
      </c>
      <c r="I208" s="158"/>
      <c r="J208" s="159">
        <f>ROUND(I208*H208,2)</f>
        <v>0</v>
      </c>
      <c r="K208" s="155" t="s">
        <v>1</v>
      </c>
      <c r="L208" s="160"/>
      <c r="M208" s="161" t="s">
        <v>1</v>
      </c>
      <c r="N208" s="162" t="s">
        <v>44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168</v>
      </c>
      <c r="AT208" s="139" t="s">
        <v>517</v>
      </c>
      <c r="AU208" s="139" t="s">
        <v>89</v>
      </c>
      <c r="AY208" s="13" t="s">
        <v>149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3" t="s">
        <v>87</v>
      </c>
      <c r="BK208" s="140">
        <f>ROUND(I208*H208,2)</f>
        <v>0</v>
      </c>
      <c r="BL208" s="13" t="s">
        <v>236</v>
      </c>
      <c r="BM208" s="139" t="s">
        <v>643</v>
      </c>
    </row>
    <row r="209" spans="2:47" s="1" customFormat="1" ht="11.25">
      <c r="B209" s="28"/>
      <c r="D209" s="141" t="s">
        <v>157</v>
      </c>
      <c r="F209" s="142" t="s">
        <v>1859</v>
      </c>
      <c r="I209" s="143"/>
      <c r="L209" s="28"/>
      <c r="M209" s="144"/>
      <c r="T209" s="52"/>
      <c r="AT209" s="13" t="s">
        <v>157</v>
      </c>
      <c r="AU209" s="13" t="s">
        <v>89</v>
      </c>
    </row>
    <row r="210" spans="2:65" s="1" customFormat="1" ht="16.5" customHeight="1">
      <c r="B210" s="28"/>
      <c r="C210" s="153" t="s">
        <v>484</v>
      </c>
      <c r="D210" s="153" t="s">
        <v>517</v>
      </c>
      <c r="E210" s="154" t="s">
        <v>1860</v>
      </c>
      <c r="F210" s="155" t="s">
        <v>1861</v>
      </c>
      <c r="G210" s="156" t="s">
        <v>256</v>
      </c>
      <c r="H210" s="157">
        <v>43</v>
      </c>
      <c r="I210" s="158"/>
      <c r="J210" s="159">
        <f>ROUND(I210*H210,2)</f>
        <v>0</v>
      </c>
      <c r="K210" s="155" t="s">
        <v>1</v>
      </c>
      <c r="L210" s="160"/>
      <c r="M210" s="161" t="s">
        <v>1</v>
      </c>
      <c r="N210" s="162" t="s">
        <v>44</v>
      </c>
      <c r="P210" s="137">
        <f>O210*H210</f>
        <v>0</v>
      </c>
      <c r="Q210" s="137">
        <v>0</v>
      </c>
      <c r="R210" s="137">
        <f>Q210*H210</f>
        <v>0</v>
      </c>
      <c r="S210" s="137">
        <v>0</v>
      </c>
      <c r="T210" s="138">
        <f>S210*H210</f>
        <v>0</v>
      </c>
      <c r="AR210" s="139" t="s">
        <v>168</v>
      </c>
      <c r="AT210" s="139" t="s">
        <v>517</v>
      </c>
      <c r="AU210" s="139" t="s">
        <v>89</v>
      </c>
      <c r="AY210" s="13" t="s">
        <v>149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3" t="s">
        <v>87</v>
      </c>
      <c r="BK210" s="140">
        <f>ROUND(I210*H210,2)</f>
        <v>0</v>
      </c>
      <c r="BL210" s="13" t="s">
        <v>236</v>
      </c>
      <c r="BM210" s="139" t="s">
        <v>655</v>
      </c>
    </row>
    <row r="211" spans="2:47" s="1" customFormat="1" ht="11.25">
      <c r="B211" s="28"/>
      <c r="D211" s="141" t="s">
        <v>157</v>
      </c>
      <c r="F211" s="142" t="s">
        <v>1861</v>
      </c>
      <c r="I211" s="143"/>
      <c r="L211" s="28"/>
      <c r="M211" s="144"/>
      <c r="T211" s="52"/>
      <c r="AT211" s="13" t="s">
        <v>157</v>
      </c>
      <c r="AU211" s="13" t="s">
        <v>89</v>
      </c>
    </row>
    <row r="212" spans="2:65" s="1" customFormat="1" ht="16.5" customHeight="1">
      <c r="B212" s="28"/>
      <c r="C212" s="153" t="s">
        <v>489</v>
      </c>
      <c r="D212" s="153" t="s">
        <v>517</v>
      </c>
      <c r="E212" s="154" t="s">
        <v>1862</v>
      </c>
      <c r="F212" s="155" t="s">
        <v>1863</v>
      </c>
      <c r="G212" s="156" t="s">
        <v>256</v>
      </c>
      <c r="H212" s="157">
        <v>96</v>
      </c>
      <c r="I212" s="158"/>
      <c r="J212" s="159">
        <f>ROUND(I212*H212,2)</f>
        <v>0</v>
      </c>
      <c r="K212" s="155" t="s">
        <v>1</v>
      </c>
      <c r="L212" s="160"/>
      <c r="M212" s="161" t="s">
        <v>1</v>
      </c>
      <c r="N212" s="162" t="s">
        <v>44</v>
      </c>
      <c r="P212" s="137">
        <f>O212*H212</f>
        <v>0</v>
      </c>
      <c r="Q212" s="137">
        <v>0</v>
      </c>
      <c r="R212" s="137">
        <f>Q212*H212</f>
        <v>0</v>
      </c>
      <c r="S212" s="137">
        <v>0</v>
      </c>
      <c r="T212" s="138">
        <f>S212*H212</f>
        <v>0</v>
      </c>
      <c r="AR212" s="139" t="s">
        <v>168</v>
      </c>
      <c r="AT212" s="139" t="s">
        <v>517</v>
      </c>
      <c r="AU212" s="139" t="s">
        <v>89</v>
      </c>
      <c r="AY212" s="13" t="s">
        <v>149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3" t="s">
        <v>87</v>
      </c>
      <c r="BK212" s="140">
        <f>ROUND(I212*H212,2)</f>
        <v>0</v>
      </c>
      <c r="BL212" s="13" t="s">
        <v>236</v>
      </c>
      <c r="BM212" s="139" t="s">
        <v>664</v>
      </c>
    </row>
    <row r="213" spans="2:47" s="1" customFormat="1" ht="11.25">
      <c r="B213" s="28"/>
      <c r="D213" s="141" t="s">
        <v>157</v>
      </c>
      <c r="F213" s="142" t="s">
        <v>1863</v>
      </c>
      <c r="I213" s="143"/>
      <c r="L213" s="28"/>
      <c r="M213" s="144"/>
      <c r="T213" s="52"/>
      <c r="AT213" s="13" t="s">
        <v>157</v>
      </c>
      <c r="AU213" s="13" t="s">
        <v>89</v>
      </c>
    </row>
    <row r="214" spans="2:65" s="1" customFormat="1" ht="16.5" customHeight="1">
      <c r="B214" s="28"/>
      <c r="C214" s="153" t="s">
        <v>494</v>
      </c>
      <c r="D214" s="153" t="s">
        <v>517</v>
      </c>
      <c r="E214" s="154" t="s">
        <v>1864</v>
      </c>
      <c r="F214" s="155" t="s">
        <v>1865</v>
      </c>
      <c r="G214" s="156" t="s">
        <v>256</v>
      </c>
      <c r="H214" s="157">
        <v>115</v>
      </c>
      <c r="I214" s="158"/>
      <c r="J214" s="159">
        <f>ROUND(I214*H214,2)</f>
        <v>0</v>
      </c>
      <c r="K214" s="155" t="s">
        <v>1</v>
      </c>
      <c r="L214" s="160"/>
      <c r="M214" s="161" t="s">
        <v>1</v>
      </c>
      <c r="N214" s="162" t="s">
        <v>44</v>
      </c>
      <c r="P214" s="137">
        <f>O214*H214</f>
        <v>0</v>
      </c>
      <c r="Q214" s="137">
        <v>0</v>
      </c>
      <c r="R214" s="137">
        <f>Q214*H214</f>
        <v>0</v>
      </c>
      <c r="S214" s="137">
        <v>0</v>
      </c>
      <c r="T214" s="138">
        <f>S214*H214</f>
        <v>0</v>
      </c>
      <c r="AR214" s="139" t="s">
        <v>168</v>
      </c>
      <c r="AT214" s="139" t="s">
        <v>517</v>
      </c>
      <c r="AU214" s="139" t="s">
        <v>89</v>
      </c>
      <c r="AY214" s="13" t="s">
        <v>149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3" t="s">
        <v>87</v>
      </c>
      <c r="BK214" s="140">
        <f>ROUND(I214*H214,2)</f>
        <v>0</v>
      </c>
      <c r="BL214" s="13" t="s">
        <v>236</v>
      </c>
      <c r="BM214" s="139" t="s">
        <v>671</v>
      </c>
    </row>
    <row r="215" spans="2:47" s="1" customFormat="1" ht="11.25">
      <c r="B215" s="28"/>
      <c r="D215" s="141" t="s">
        <v>157</v>
      </c>
      <c r="F215" s="142" t="s">
        <v>1865</v>
      </c>
      <c r="I215" s="143"/>
      <c r="L215" s="28"/>
      <c r="M215" s="144"/>
      <c r="T215" s="52"/>
      <c r="AT215" s="13" t="s">
        <v>157</v>
      </c>
      <c r="AU215" s="13" t="s">
        <v>89</v>
      </c>
    </row>
    <row r="216" spans="2:65" s="1" customFormat="1" ht="16.5" customHeight="1">
      <c r="B216" s="28"/>
      <c r="C216" s="153" t="s">
        <v>499</v>
      </c>
      <c r="D216" s="153" t="s">
        <v>517</v>
      </c>
      <c r="E216" s="154" t="s">
        <v>1866</v>
      </c>
      <c r="F216" s="155" t="s">
        <v>1867</v>
      </c>
      <c r="G216" s="156" t="s">
        <v>256</v>
      </c>
      <c r="H216" s="157">
        <v>43</v>
      </c>
      <c r="I216" s="158"/>
      <c r="J216" s="159">
        <f>ROUND(I216*H216,2)</f>
        <v>0</v>
      </c>
      <c r="K216" s="155" t="s">
        <v>1</v>
      </c>
      <c r="L216" s="160"/>
      <c r="M216" s="161" t="s">
        <v>1</v>
      </c>
      <c r="N216" s="162" t="s">
        <v>44</v>
      </c>
      <c r="P216" s="137">
        <f>O216*H216</f>
        <v>0</v>
      </c>
      <c r="Q216" s="137">
        <v>0</v>
      </c>
      <c r="R216" s="137">
        <f>Q216*H216</f>
        <v>0</v>
      </c>
      <c r="S216" s="137">
        <v>0</v>
      </c>
      <c r="T216" s="138">
        <f>S216*H216</f>
        <v>0</v>
      </c>
      <c r="AR216" s="139" t="s">
        <v>168</v>
      </c>
      <c r="AT216" s="139" t="s">
        <v>517</v>
      </c>
      <c r="AU216" s="139" t="s">
        <v>89</v>
      </c>
      <c r="AY216" s="13" t="s">
        <v>149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3" t="s">
        <v>87</v>
      </c>
      <c r="BK216" s="140">
        <f>ROUND(I216*H216,2)</f>
        <v>0</v>
      </c>
      <c r="BL216" s="13" t="s">
        <v>236</v>
      </c>
      <c r="BM216" s="139" t="s">
        <v>680</v>
      </c>
    </row>
    <row r="217" spans="2:47" s="1" customFormat="1" ht="11.25">
      <c r="B217" s="28"/>
      <c r="D217" s="141" t="s">
        <v>157</v>
      </c>
      <c r="F217" s="142" t="s">
        <v>1867</v>
      </c>
      <c r="I217" s="143"/>
      <c r="L217" s="28"/>
      <c r="M217" s="144"/>
      <c r="T217" s="52"/>
      <c r="AT217" s="13" t="s">
        <v>157</v>
      </c>
      <c r="AU217" s="13" t="s">
        <v>89</v>
      </c>
    </row>
    <row r="218" spans="2:65" s="1" customFormat="1" ht="16.5" customHeight="1">
      <c r="B218" s="28"/>
      <c r="C218" s="153" t="s">
        <v>504</v>
      </c>
      <c r="D218" s="153" t="s">
        <v>517</v>
      </c>
      <c r="E218" s="154" t="s">
        <v>1868</v>
      </c>
      <c r="F218" s="155" t="s">
        <v>1869</v>
      </c>
      <c r="G218" s="156" t="s">
        <v>256</v>
      </c>
      <c r="H218" s="157">
        <v>20</v>
      </c>
      <c r="I218" s="158"/>
      <c r="J218" s="159">
        <f>ROUND(I218*H218,2)</f>
        <v>0</v>
      </c>
      <c r="K218" s="155" t="s">
        <v>1</v>
      </c>
      <c r="L218" s="160"/>
      <c r="M218" s="161" t="s">
        <v>1</v>
      </c>
      <c r="N218" s="162" t="s">
        <v>44</v>
      </c>
      <c r="P218" s="137">
        <f>O218*H218</f>
        <v>0</v>
      </c>
      <c r="Q218" s="137">
        <v>0</v>
      </c>
      <c r="R218" s="137">
        <f>Q218*H218</f>
        <v>0</v>
      </c>
      <c r="S218" s="137">
        <v>0</v>
      </c>
      <c r="T218" s="138">
        <f>S218*H218</f>
        <v>0</v>
      </c>
      <c r="AR218" s="139" t="s">
        <v>168</v>
      </c>
      <c r="AT218" s="139" t="s">
        <v>517</v>
      </c>
      <c r="AU218" s="139" t="s">
        <v>89</v>
      </c>
      <c r="AY218" s="13" t="s">
        <v>149</v>
      </c>
      <c r="BE218" s="140">
        <f>IF(N218="základní",J218,0)</f>
        <v>0</v>
      </c>
      <c r="BF218" s="140">
        <f>IF(N218="snížená",J218,0)</f>
        <v>0</v>
      </c>
      <c r="BG218" s="140">
        <f>IF(N218="zákl. přenesená",J218,0)</f>
        <v>0</v>
      </c>
      <c r="BH218" s="140">
        <f>IF(N218="sníž. přenesená",J218,0)</f>
        <v>0</v>
      </c>
      <c r="BI218" s="140">
        <f>IF(N218="nulová",J218,0)</f>
        <v>0</v>
      </c>
      <c r="BJ218" s="13" t="s">
        <v>87</v>
      </c>
      <c r="BK218" s="140">
        <f>ROUND(I218*H218,2)</f>
        <v>0</v>
      </c>
      <c r="BL218" s="13" t="s">
        <v>236</v>
      </c>
      <c r="BM218" s="139" t="s">
        <v>687</v>
      </c>
    </row>
    <row r="219" spans="2:47" s="1" customFormat="1" ht="11.25">
      <c r="B219" s="28"/>
      <c r="D219" s="141" t="s">
        <v>157</v>
      </c>
      <c r="F219" s="142" t="s">
        <v>1869</v>
      </c>
      <c r="I219" s="143"/>
      <c r="L219" s="28"/>
      <c r="M219" s="144"/>
      <c r="T219" s="52"/>
      <c r="AT219" s="13" t="s">
        <v>157</v>
      </c>
      <c r="AU219" s="13" t="s">
        <v>89</v>
      </c>
    </row>
    <row r="220" spans="2:63" s="11" customFormat="1" ht="22.9" customHeight="1">
      <c r="B220" s="116"/>
      <c r="D220" s="117" t="s">
        <v>78</v>
      </c>
      <c r="E220" s="126" t="s">
        <v>1608</v>
      </c>
      <c r="F220" s="126" t="s">
        <v>1870</v>
      </c>
      <c r="I220" s="119"/>
      <c r="J220" s="127">
        <f>BK220</f>
        <v>0</v>
      </c>
      <c r="L220" s="116"/>
      <c r="M220" s="121"/>
      <c r="P220" s="122">
        <f>SUM(P221:P232)</f>
        <v>0</v>
      </c>
      <c r="R220" s="122">
        <f>SUM(R221:R232)</f>
        <v>0</v>
      </c>
      <c r="T220" s="123">
        <f>SUM(T221:T232)</f>
        <v>0</v>
      </c>
      <c r="AR220" s="117" t="s">
        <v>87</v>
      </c>
      <c r="AT220" s="124" t="s">
        <v>78</v>
      </c>
      <c r="AU220" s="124" t="s">
        <v>87</v>
      </c>
      <c r="AY220" s="117" t="s">
        <v>149</v>
      </c>
      <c r="BK220" s="125">
        <f>SUM(BK221:BK232)</f>
        <v>0</v>
      </c>
    </row>
    <row r="221" spans="2:65" s="1" customFormat="1" ht="16.5" customHeight="1">
      <c r="B221" s="28"/>
      <c r="C221" s="153" t="s">
        <v>509</v>
      </c>
      <c r="D221" s="153" t="s">
        <v>517</v>
      </c>
      <c r="E221" s="154" t="s">
        <v>1871</v>
      </c>
      <c r="F221" s="155" t="s">
        <v>1872</v>
      </c>
      <c r="G221" s="156" t="s">
        <v>256</v>
      </c>
      <c r="H221" s="157">
        <v>110</v>
      </c>
      <c r="I221" s="158"/>
      <c r="J221" s="159">
        <f>ROUND(I221*H221,2)</f>
        <v>0</v>
      </c>
      <c r="K221" s="155" t="s">
        <v>1</v>
      </c>
      <c r="L221" s="160"/>
      <c r="M221" s="161" t="s">
        <v>1</v>
      </c>
      <c r="N221" s="162" t="s">
        <v>44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168</v>
      </c>
      <c r="AT221" s="139" t="s">
        <v>517</v>
      </c>
      <c r="AU221" s="139" t="s">
        <v>89</v>
      </c>
      <c r="AY221" s="13" t="s">
        <v>149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3" t="s">
        <v>87</v>
      </c>
      <c r="BK221" s="140">
        <f>ROUND(I221*H221,2)</f>
        <v>0</v>
      </c>
      <c r="BL221" s="13" t="s">
        <v>236</v>
      </c>
      <c r="BM221" s="139" t="s">
        <v>699</v>
      </c>
    </row>
    <row r="222" spans="2:47" s="1" customFormat="1" ht="11.25">
      <c r="B222" s="28"/>
      <c r="D222" s="141" t="s">
        <v>157</v>
      </c>
      <c r="F222" s="142" t="s">
        <v>1872</v>
      </c>
      <c r="I222" s="143"/>
      <c r="L222" s="28"/>
      <c r="M222" s="144"/>
      <c r="T222" s="52"/>
      <c r="AT222" s="13" t="s">
        <v>157</v>
      </c>
      <c r="AU222" s="13" t="s">
        <v>89</v>
      </c>
    </row>
    <row r="223" spans="2:65" s="1" customFormat="1" ht="16.5" customHeight="1">
      <c r="B223" s="28"/>
      <c r="C223" s="153" t="s">
        <v>511</v>
      </c>
      <c r="D223" s="153" t="s">
        <v>517</v>
      </c>
      <c r="E223" s="154" t="s">
        <v>1873</v>
      </c>
      <c r="F223" s="155" t="s">
        <v>1874</v>
      </c>
      <c r="G223" s="156" t="s">
        <v>256</v>
      </c>
      <c r="H223" s="157">
        <v>43</v>
      </c>
      <c r="I223" s="158"/>
      <c r="J223" s="159">
        <f>ROUND(I223*H223,2)</f>
        <v>0</v>
      </c>
      <c r="K223" s="155" t="s">
        <v>1</v>
      </c>
      <c r="L223" s="160"/>
      <c r="M223" s="161" t="s">
        <v>1</v>
      </c>
      <c r="N223" s="162" t="s">
        <v>44</v>
      </c>
      <c r="P223" s="137">
        <f>O223*H223</f>
        <v>0</v>
      </c>
      <c r="Q223" s="137">
        <v>0</v>
      </c>
      <c r="R223" s="137">
        <f>Q223*H223</f>
        <v>0</v>
      </c>
      <c r="S223" s="137">
        <v>0</v>
      </c>
      <c r="T223" s="138">
        <f>S223*H223</f>
        <v>0</v>
      </c>
      <c r="AR223" s="139" t="s">
        <v>168</v>
      </c>
      <c r="AT223" s="139" t="s">
        <v>517</v>
      </c>
      <c r="AU223" s="139" t="s">
        <v>89</v>
      </c>
      <c r="AY223" s="13" t="s">
        <v>149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3" t="s">
        <v>87</v>
      </c>
      <c r="BK223" s="140">
        <f>ROUND(I223*H223,2)</f>
        <v>0</v>
      </c>
      <c r="BL223" s="13" t="s">
        <v>236</v>
      </c>
      <c r="BM223" s="139" t="s">
        <v>708</v>
      </c>
    </row>
    <row r="224" spans="2:47" s="1" customFormat="1" ht="11.25">
      <c r="B224" s="28"/>
      <c r="D224" s="141" t="s">
        <v>157</v>
      </c>
      <c r="F224" s="142" t="s">
        <v>1874</v>
      </c>
      <c r="I224" s="143"/>
      <c r="L224" s="28"/>
      <c r="M224" s="144"/>
      <c r="T224" s="52"/>
      <c r="AT224" s="13" t="s">
        <v>157</v>
      </c>
      <c r="AU224" s="13" t="s">
        <v>89</v>
      </c>
    </row>
    <row r="225" spans="2:65" s="1" customFormat="1" ht="16.5" customHeight="1">
      <c r="B225" s="28"/>
      <c r="C225" s="153" t="s">
        <v>516</v>
      </c>
      <c r="D225" s="153" t="s">
        <v>517</v>
      </c>
      <c r="E225" s="154" t="s">
        <v>1875</v>
      </c>
      <c r="F225" s="155" t="s">
        <v>1876</v>
      </c>
      <c r="G225" s="156" t="s">
        <v>256</v>
      </c>
      <c r="H225" s="157">
        <v>96</v>
      </c>
      <c r="I225" s="158"/>
      <c r="J225" s="159">
        <f>ROUND(I225*H225,2)</f>
        <v>0</v>
      </c>
      <c r="K225" s="155" t="s">
        <v>1</v>
      </c>
      <c r="L225" s="160"/>
      <c r="M225" s="161" t="s">
        <v>1</v>
      </c>
      <c r="N225" s="162" t="s">
        <v>44</v>
      </c>
      <c r="P225" s="137">
        <f>O225*H225</f>
        <v>0</v>
      </c>
      <c r="Q225" s="137">
        <v>0</v>
      </c>
      <c r="R225" s="137">
        <f>Q225*H225</f>
        <v>0</v>
      </c>
      <c r="S225" s="137">
        <v>0</v>
      </c>
      <c r="T225" s="138">
        <f>S225*H225</f>
        <v>0</v>
      </c>
      <c r="AR225" s="139" t="s">
        <v>168</v>
      </c>
      <c r="AT225" s="139" t="s">
        <v>517</v>
      </c>
      <c r="AU225" s="139" t="s">
        <v>89</v>
      </c>
      <c r="AY225" s="13" t="s">
        <v>149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3" t="s">
        <v>87</v>
      </c>
      <c r="BK225" s="140">
        <f>ROUND(I225*H225,2)</f>
        <v>0</v>
      </c>
      <c r="BL225" s="13" t="s">
        <v>236</v>
      </c>
      <c r="BM225" s="139" t="s">
        <v>720</v>
      </c>
    </row>
    <row r="226" spans="2:47" s="1" customFormat="1" ht="11.25">
      <c r="B226" s="28"/>
      <c r="D226" s="141" t="s">
        <v>157</v>
      </c>
      <c r="F226" s="142" t="s">
        <v>1876</v>
      </c>
      <c r="I226" s="143"/>
      <c r="L226" s="28"/>
      <c r="M226" s="144"/>
      <c r="T226" s="52"/>
      <c r="AT226" s="13" t="s">
        <v>157</v>
      </c>
      <c r="AU226" s="13" t="s">
        <v>89</v>
      </c>
    </row>
    <row r="227" spans="2:65" s="1" customFormat="1" ht="16.5" customHeight="1">
      <c r="B227" s="28"/>
      <c r="C227" s="153" t="s">
        <v>521</v>
      </c>
      <c r="D227" s="153" t="s">
        <v>517</v>
      </c>
      <c r="E227" s="154" t="s">
        <v>1877</v>
      </c>
      <c r="F227" s="155" t="s">
        <v>1878</v>
      </c>
      <c r="G227" s="156" t="s">
        <v>256</v>
      </c>
      <c r="H227" s="157">
        <v>115</v>
      </c>
      <c r="I227" s="158"/>
      <c r="J227" s="159">
        <f>ROUND(I227*H227,2)</f>
        <v>0</v>
      </c>
      <c r="K227" s="155" t="s">
        <v>1</v>
      </c>
      <c r="L227" s="160"/>
      <c r="M227" s="161" t="s">
        <v>1</v>
      </c>
      <c r="N227" s="162" t="s">
        <v>44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168</v>
      </c>
      <c r="AT227" s="139" t="s">
        <v>517</v>
      </c>
      <c r="AU227" s="139" t="s">
        <v>89</v>
      </c>
      <c r="AY227" s="13" t="s">
        <v>149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3" t="s">
        <v>87</v>
      </c>
      <c r="BK227" s="140">
        <f>ROUND(I227*H227,2)</f>
        <v>0</v>
      </c>
      <c r="BL227" s="13" t="s">
        <v>236</v>
      </c>
      <c r="BM227" s="139" t="s">
        <v>1597</v>
      </c>
    </row>
    <row r="228" spans="2:47" s="1" customFormat="1" ht="11.25">
      <c r="B228" s="28"/>
      <c r="D228" s="141" t="s">
        <v>157</v>
      </c>
      <c r="F228" s="142" t="s">
        <v>1878</v>
      </c>
      <c r="I228" s="143"/>
      <c r="L228" s="28"/>
      <c r="M228" s="144"/>
      <c r="T228" s="52"/>
      <c r="AT228" s="13" t="s">
        <v>157</v>
      </c>
      <c r="AU228" s="13" t="s">
        <v>89</v>
      </c>
    </row>
    <row r="229" spans="2:65" s="1" customFormat="1" ht="16.5" customHeight="1">
      <c r="B229" s="28"/>
      <c r="C229" s="153" t="s">
        <v>526</v>
      </c>
      <c r="D229" s="153" t="s">
        <v>517</v>
      </c>
      <c r="E229" s="154" t="s">
        <v>1879</v>
      </c>
      <c r="F229" s="155" t="s">
        <v>1880</v>
      </c>
      <c r="G229" s="156" t="s">
        <v>256</v>
      </c>
      <c r="H229" s="157">
        <v>43</v>
      </c>
      <c r="I229" s="158"/>
      <c r="J229" s="159">
        <f>ROUND(I229*H229,2)</f>
        <v>0</v>
      </c>
      <c r="K229" s="155" t="s">
        <v>1</v>
      </c>
      <c r="L229" s="160"/>
      <c r="M229" s="161" t="s">
        <v>1</v>
      </c>
      <c r="N229" s="162" t="s">
        <v>44</v>
      </c>
      <c r="P229" s="137">
        <f>O229*H229</f>
        <v>0</v>
      </c>
      <c r="Q229" s="137">
        <v>0</v>
      </c>
      <c r="R229" s="137">
        <f>Q229*H229</f>
        <v>0</v>
      </c>
      <c r="S229" s="137">
        <v>0</v>
      </c>
      <c r="T229" s="138">
        <f>S229*H229</f>
        <v>0</v>
      </c>
      <c r="AR229" s="139" t="s">
        <v>168</v>
      </c>
      <c r="AT229" s="139" t="s">
        <v>517</v>
      </c>
      <c r="AU229" s="139" t="s">
        <v>89</v>
      </c>
      <c r="AY229" s="13" t="s">
        <v>149</v>
      </c>
      <c r="BE229" s="140">
        <f>IF(N229="základní",J229,0)</f>
        <v>0</v>
      </c>
      <c r="BF229" s="140">
        <f>IF(N229="snížená",J229,0)</f>
        <v>0</v>
      </c>
      <c r="BG229" s="140">
        <f>IF(N229="zákl. přenesená",J229,0)</f>
        <v>0</v>
      </c>
      <c r="BH229" s="140">
        <f>IF(N229="sníž. přenesená",J229,0)</f>
        <v>0</v>
      </c>
      <c r="BI229" s="140">
        <f>IF(N229="nulová",J229,0)</f>
        <v>0</v>
      </c>
      <c r="BJ229" s="13" t="s">
        <v>87</v>
      </c>
      <c r="BK229" s="140">
        <f>ROUND(I229*H229,2)</f>
        <v>0</v>
      </c>
      <c r="BL229" s="13" t="s">
        <v>236</v>
      </c>
      <c r="BM229" s="139" t="s">
        <v>735</v>
      </c>
    </row>
    <row r="230" spans="2:47" s="1" customFormat="1" ht="11.25">
      <c r="B230" s="28"/>
      <c r="D230" s="141" t="s">
        <v>157</v>
      </c>
      <c r="F230" s="142" t="s">
        <v>1880</v>
      </c>
      <c r="I230" s="143"/>
      <c r="L230" s="28"/>
      <c r="M230" s="144"/>
      <c r="T230" s="52"/>
      <c r="AT230" s="13" t="s">
        <v>157</v>
      </c>
      <c r="AU230" s="13" t="s">
        <v>89</v>
      </c>
    </row>
    <row r="231" spans="2:65" s="1" customFormat="1" ht="16.5" customHeight="1">
      <c r="B231" s="28"/>
      <c r="C231" s="153" t="s">
        <v>531</v>
      </c>
      <c r="D231" s="153" t="s">
        <v>517</v>
      </c>
      <c r="E231" s="154" t="s">
        <v>1881</v>
      </c>
      <c r="F231" s="155" t="s">
        <v>1882</v>
      </c>
      <c r="G231" s="156" t="s">
        <v>256</v>
      </c>
      <c r="H231" s="157">
        <v>20</v>
      </c>
      <c r="I231" s="158"/>
      <c r="J231" s="159">
        <f>ROUND(I231*H231,2)</f>
        <v>0</v>
      </c>
      <c r="K231" s="155" t="s">
        <v>1</v>
      </c>
      <c r="L231" s="160"/>
      <c r="M231" s="161" t="s">
        <v>1</v>
      </c>
      <c r="N231" s="162" t="s">
        <v>44</v>
      </c>
      <c r="P231" s="137">
        <f>O231*H231</f>
        <v>0</v>
      </c>
      <c r="Q231" s="137">
        <v>0</v>
      </c>
      <c r="R231" s="137">
        <f>Q231*H231</f>
        <v>0</v>
      </c>
      <c r="S231" s="137">
        <v>0</v>
      </c>
      <c r="T231" s="138">
        <f>S231*H231</f>
        <v>0</v>
      </c>
      <c r="AR231" s="139" t="s">
        <v>168</v>
      </c>
      <c r="AT231" s="139" t="s">
        <v>517</v>
      </c>
      <c r="AU231" s="139" t="s">
        <v>89</v>
      </c>
      <c r="AY231" s="13" t="s">
        <v>149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3" t="s">
        <v>87</v>
      </c>
      <c r="BK231" s="140">
        <f>ROUND(I231*H231,2)</f>
        <v>0</v>
      </c>
      <c r="BL231" s="13" t="s">
        <v>236</v>
      </c>
      <c r="BM231" s="139" t="s">
        <v>746</v>
      </c>
    </row>
    <row r="232" spans="2:47" s="1" customFormat="1" ht="11.25">
      <c r="B232" s="28"/>
      <c r="D232" s="141" t="s">
        <v>157</v>
      </c>
      <c r="F232" s="142" t="s">
        <v>1882</v>
      </c>
      <c r="I232" s="143"/>
      <c r="L232" s="28"/>
      <c r="M232" s="144"/>
      <c r="T232" s="52"/>
      <c r="AT232" s="13" t="s">
        <v>157</v>
      </c>
      <c r="AU232" s="13" t="s">
        <v>89</v>
      </c>
    </row>
    <row r="233" spans="2:63" s="11" customFormat="1" ht="22.9" customHeight="1">
      <c r="B233" s="116"/>
      <c r="D233" s="117" t="s">
        <v>78</v>
      </c>
      <c r="E233" s="126" t="s">
        <v>1619</v>
      </c>
      <c r="F233" s="126" t="s">
        <v>1883</v>
      </c>
      <c r="I233" s="119"/>
      <c r="J233" s="127">
        <f>BK233</f>
        <v>0</v>
      </c>
      <c r="L233" s="116"/>
      <c r="M233" s="121"/>
      <c r="P233" s="122">
        <f>SUM(P234:P241)</f>
        <v>0</v>
      </c>
      <c r="R233" s="122">
        <f>SUM(R234:R241)</f>
        <v>0</v>
      </c>
      <c r="T233" s="123">
        <f>SUM(T234:T241)</f>
        <v>0</v>
      </c>
      <c r="AR233" s="117" t="s">
        <v>87</v>
      </c>
      <c r="AT233" s="124" t="s">
        <v>78</v>
      </c>
      <c r="AU233" s="124" t="s">
        <v>87</v>
      </c>
      <c r="AY233" s="117" t="s">
        <v>149</v>
      </c>
      <c r="BK233" s="125">
        <f>SUM(BK234:BK241)</f>
        <v>0</v>
      </c>
    </row>
    <row r="234" spans="2:65" s="1" customFormat="1" ht="16.5" customHeight="1">
      <c r="B234" s="28"/>
      <c r="C234" s="153" t="s">
        <v>537</v>
      </c>
      <c r="D234" s="153" t="s">
        <v>517</v>
      </c>
      <c r="E234" s="154" t="s">
        <v>1884</v>
      </c>
      <c r="F234" s="155" t="s">
        <v>1885</v>
      </c>
      <c r="G234" s="156" t="s">
        <v>1501</v>
      </c>
      <c r="H234" s="157">
        <v>427</v>
      </c>
      <c r="I234" s="158"/>
      <c r="J234" s="159">
        <f>ROUND(I234*H234,2)</f>
        <v>0</v>
      </c>
      <c r="K234" s="155" t="s">
        <v>1</v>
      </c>
      <c r="L234" s="160"/>
      <c r="M234" s="161" t="s">
        <v>1</v>
      </c>
      <c r="N234" s="162" t="s">
        <v>44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168</v>
      </c>
      <c r="AT234" s="139" t="s">
        <v>517</v>
      </c>
      <c r="AU234" s="139" t="s">
        <v>89</v>
      </c>
      <c r="AY234" s="13" t="s">
        <v>149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3" t="s">
        <v>87</v>
      </c>
      <c r="BK234" s="140">
        <f>ROUND(I234*H234,2)</f>
        <v>0</v>
      </c>
      <c r="BL234" s="13" t="s">
        <v>236</v>
      </c>
      <c r="BM234" s="139" t="s">
        <v>757</v>
      </c>
    </row>
    <row r="235" spans="2:47" s="1" customFormat="1" ht="11.25">
      <c r="B235" s="28"/>
      <c r="D235" s="141" t="s">
        <v>157</v>
      </c>
      <c r="F235" s="142" t="s">
        <v>1885</v>
      </c>
      <c r="I235" s="143"/>
      <c r="L235" s="28"/>
      <c r="M235" s="144"/>
      <c r="T235" s="52"/>
      <c r="AT235" s="13" t="s">
        <v>157</v>
      </c>
      <c r="AU235" s="13" t="s">
        <v>89</v>
      </c>
    </row>
    <row r="236" spans="2:65" s="1" customFormat="1" ht="16.5" customHeight="1">
      <c r="B236" s="28"/>
      <c r="C236" s="153" t="s">
        <v>541</v>
      </c>
      <c r="D236" s="153" t="s">
        <v>517</v>
      </c>
      <c r="E236" s="154" t="s">
        <v>1886</v>
      </c>
      <c r="F236" s="155" t="s">
        <v>1887</v>
      </c>
      <c r="G236" s="156" t="s">
        <v>256</v>
      </c>
      <c r="H236" s="157">
        <v>50</v>
      </c>
      <c r="I236" s="158"/>
      <c r="J236" s="159">
        <f>ROUND(I236*H236,2)</f>
        <v>0</v>
      </c>
      <c r="K236" s="155" t="s">
        <v>1</v>
      </c>
      <c r="L236" s="160"/>
      <c r="M236" s="161" t="s">
        <v>1</v>
      </c>
      <c r="N236" s="162" t="s">
        <v>44</v>
      </c>
      <c r="P236" s="137">
        <f>O236*H236</f>
        <v>0</v>
      </c>
      <c r="Q236" s="137">
        <v>0</v>
      </c>
      <c r="R236" s="137">
        <f>Q236*H236</f>
        <v>0</v>
      </c>
      <c r="S236" s="137">
        <v>0</v>
      </c>
      <c r="T236" s="138">
        <f>S236*H236</f>
        <v>0</v>
      </c>
      <c r="AR236" s="139" t="s">
        <v>168</v>
      </c>
      <c r="AT236" s="139" t="s">
        <v>517</v>
      </c>
      <c r="AU236" s="139" t="s">
        <v>89</v>
      </c>
      <c r="AY236" s="13" t="s">
        <v>149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3" t="s">
        <v>87</v>
      </c>
      <c r="BK236" s="140">
        <f>ROUND(I236*H236,2)</f>
        <v>0</v>
      </c>
      <c r="BL236" s="13" t="s">
        <v>236</v>
      </c>
      <c r="BM236" s="139" t="s">
        <v>766</v>
      </c>
    </row>
    <row r="237" spans="2:47" s="1" customFormat="1" ht="11.25">
      <c r="B237" s="28"/>
      <c r="D237" s="141" t="s">
        <v>157</v>
      </c>
      <c r="F237" s="142" t="s">
        <v>1887</v>
      </c>
      <c r="I237" s="143"/>
      <c r="L237" s="28"/>
      <c r="M237" s="144"/>
      <c r="T237" s="52"/>
      <c r="AT237" s="13" t="s">
        <v>157</v>
      </c>
      <c r="AU237" s="13" t="s">
        <v>89</v>
      </c>
    </row>
    <row r="238" spans="2:65" s="1" customFormat="1" ht="16.5" customHeight="1">
      <c r="B238" s="28"/>
      <c r="C238" s="153" t="s">
        <v>546</v>
      </c>
      <c r="D238" s="153" t="s">
        <v>517</v>
      </c>
      <c r="E238" s="154" t="s">
        <v>1888</v>
      </c>
      <c r="F238" s="155" t="s">
        <v>1889</v>
      </c>
      <c r="G238" s="156" t="s">
        <v>1890</v>
      </c>
      <c r="H238" s="157">
        <v>10</v>
      </c>
      <c r="I238" s="158"/>
      <c r="J238" s="159">
        <f>ROUND(I238*H238,2)</f>
        <v>0</v>
      </c>
      <c r="K238" s="155" t="s">
        <v>1</v>
      </c>
      <c r="L238" s="160"/>
      <c r="M238" s="161" t="s">
        <v>1</v>
      </c>
      <c r="N238" s="162" t="s">
        <v>44</v>
      </c>
      <c r="P238" s="137">
        <f>O238*H238</f>
        <v>0</v>
      </c>
      <c r="Q238" s="137">
        <v>0</v>
      </c>
      <c r="R238" s="137">
        <f>Q238*H238</f>
        <v>0</v>
      </c>
      <c r="S238" s="137">
        <v>0</v>
      </c>
      <c r="T238" s="138">
        <f>S238*H238</f>
        <v>0</v>
      </c>
      <c r="AR238" s="139" t="s">
        <v>168</v>
      </c>
      <c r="AT238" s="139" t="s">
        <v>517</v>
      </c>
      <c r="AU238" s="139" t="s">
        <v>89</v>
      </c>
      <c r="AY238" s="13" t="s">
        <v>149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3" t="s">
        <v>87</v>
      </c>
      <c r="BK238" s="140">
        <f>ROUND(I238*H238,2)</f>
        <v>0</v>
      </c>
      <c r="BL238" s="13" t="s">
        <v>236</v>
      </c>
      <c r="BM238" s="139" t="s">
        <v>775</v>
      </c>
    </row>
    <row r="239" spans="2:47" s="1" customFormat="1" ht="11.25">
      <c r="B239" s="28"/>
      <c r="D239" s="141" t="s">
        <v>157</v>
      </c>
      <c r="F239" s="142" t="s">
        <v>1889</v>
      </c>
      <c r="I239" s="143"/>
      <c r="L239" s="28"/>
      <c r="M239" s="144"/>
      <c r="T239" s="52"/>
      <c r="AT239" s="13" t="s">
        <v>157</v>
      </c>
      <c r="AU239" s="13" t="s">
        <v>89</v>
      </c>
    </row>
    <row r="240" spans="2:65" s="1" customFormat="1" ht="16.5" customHeight="1">
      <c r="B240" s="28"/>
      <c r="C240" s="153" t="s">
        <v>550</v>
      </c>
      <c r="D240" s="153" t="s">
        <v>517</v>
      </c>
      <c r="E240" s="154" t="s">
        <v>1891</v>
      </c>
      <c r="F240" s="155" t="s">
        <v>1892</v>
      </c>
      <c r="G240" s="156" t="s">
        <v>630</v>
      </c>
      <c r="H240" s="157">
        <v>427</v>
      </c>
      <c r="I240" s="158"/>
      <c r="J240" s="159">
        <f>ROUND(I240*H240,2)</f>
        <v>0</v>
      </c>
      <c r="K240" s="155" t="s">
        <v>1</v>
      </c>
      <c r="L240" s="160"/>
      <c r="M240" s="161" t="s">
        <v>1</v>
      </c>
      <c r="N240" s="162" t="s">
        <v>44</v>
      </c>
      <c r="P240" s="137">
        <f>O240*H240</f>
        <v>0</v>
      </c>
      <c r="Q240" s="137">
        <v>0</v>
      </c>
      <c r="R240" s="137">
        <f>Q240*H240</f>
        <v>0</v>
      </c>
      <c r="S240" s="137">
        <v>0</v>
      </c>
      <c r="T240" s="138">
        <f>S240*H240</f>
        <v>0</v>
      </c>
      <c r="AR240" s="139" t="s">
        <v>168</v>
      </c>
      <c r="AT240" s="139" t="s">
        <v>517</v>
      </c>
      <c r="AU240" s="139" t="s">
        <v>89</v>
      </c>
      <c r="AY240" s="13" t="s">
        <v>149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3" t="s">
        <v>87</v>
      </c>
      <c r="BK240" s="140">
        <f>ROUND(I240*H240,2)</f>
        <v>0</v>
      </c>
      <c r="BL240" s="13" t="s">
        <v>236</v>
      </c>
      <c r="BM240" s="139" t="s">
        <v>785</v>
      </c>
    </row>
    <row r="241" spans="2:47" s="1" customFormat="1" ht="11.25">
      <c r="B241" s="28"/>
      <c r="D241" s="141" t="s">
        <v>157</v>
      </c>
      <c r="F241" s="142" t="s">
        <v>1892</v>
      </c>
      <c r="I241" s="143"/>
      <c r="L241" s="28"/>
      <c r="M241" s="144"/>
      <c r="T241" s="52"/>
      <c r="AT241" s="13" t="s">
        <v>157</v>
      </c>
      <c r="AU241" s="13" t="s">
        <v>89</v>
      </c>
    </row>
    <row r="242" spans="2:63" s="11" customFormat="1" ht="22.9" customHeight="1">
      <c r="B242" s="116"/>
      <c r="D242" s="117" t="s">
        <v>78</v>
      </c>
      <c r="E242" s="126" t="s">
        <v>1654</v>
      </c>
      <c r="F242" s="126" t="s">
        <v>1893</v>
      </c>
      <c r="I242" s="119"/>
      <c r="J242" s="127">
        <f>BK242</f>
        <v>0</v>
      </c>
      <c r="L242" s="116"/>
      <c r="M242" s="121"/>
      <c r="P242" s="122">
        <f>SUM(P243:P262)</f>
        <v>0</v>
      </c>
      <c r="R242" s="122">
        <f>SUM(R243:R262)</f>
        <v>0</v>
      </c>
      <c r="T242" s="123">
        <f>SUM(T243:T262)</f>
        <v>0</v>
      </c>
      <c r="AR242" s="117" t="s">
        <v>87</v>
      </c>
      <c r="AT242" s="124" t="s">
        <v>78</v>
      </c>
      <c r="AU242" s="124" t="s">
        <v>87</v>
      </c>
      <c r="AY242" s="117" t="s">
        <v>149</v>
      </c>
      <c r="BK242" s="125">
        <f>SUM(BK243:BK262)</f>
        <v>0</v>
      </c>
    </row>
    <row r="243" spans="2:65" s="1" customFormat="1" ht="16.5" customHeight="1">
      <c r="B243" s="28"/>
      <c r="C243" s="128" t="s">
        <v>555</v>
      </c>
      <c r="D243" s="128" t="s">
        <v>151</v>
      </c>
      <c r="E243" s="129" t="s">
        <v>1894</v>
      </c>
      <c r="F243" s="130" t="s">
        <v>1895</v>
      </c>
      <c r="G243" s="131" t="s">
        <v>630</v>
      </c>
      <c r="H243" s="132">
        <v>1</v>
      </c>
      <c r="I243" s="133"/>
      <c r="J243" s="134">
        <f>ROUND(I243*H243,2)</f>
        <v>0</v>
      </c>
      <c r="K243" s="130" t="s">
        <v>1</v>
      </c>
      <c r="L243" s="28"/>
      <c r="M243" s="135" t="s">
        <v>1</v>
      </c>
      <c r="N243" s="136" t="s">
        <v>44</v>
      </c>
      <c r="P243" s="137">
        <f>O243*H243</f>
        <v>0</v>
      </c>
      <c r="Q243" s="137">
        <v>0</v>
      </c>
      <c r="R243" s="137">
        <f>Q243*H243</f>
        <v>0</v>
      </c>
      <c r="S243" s="137">
        <v>0</v>
      </c>
      <c r="T243" s="138">
        <f>S243*H243</f>
        <v>0</v>
      </c>
      <c r="AR243" s="139" t="s">
        <v>236</v>
      </c>
      <c r="AT243" s="139" t="s">
        <v>151</v>
      </c>
      <c r="AU243" s="139" t="s">
        <v>89</v>
      </c>
      <c r="AY243" s="13" t="s">
        <v>149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3" t="s">
        <v>87</v>
      </c>
      <c r="BK243" s="140">
        <f>ROUND(I243*H243,2)</f>
        <v>0</v>
      </c>
      <c r="BL243" s="13" t="s">
        <v>236</v>
      </c>
      <c r="BM243" s="139" t="s">
        <v>794</v>
      </c>
    </row>
    <row r="244" spans="2:47" s="1" customFormat="1" ht="11.25">
      <c r="B244" s="28"/>
      <c r="D244" s="141" t="s">
        <v>157</v>
      </c>
      <c r="F244" s="142" t="s">
        <v>1895</v>
      </c>
      <c r="I244" s="143"/>
      <c r="L244" s="28"/>
      <c r="M244" s="144"/>
      <c r="T244" s="52"/>
      <c r="AT244" s="13" t="s">
        <v>157</v>
      </c>
      <c r="AU244" s="13" t="s">
        <v>89</v>
      </c>
    </row>
    <row r="245" spans="2:65" s="1" customFormat="1" ht="16.5" customHeight="1">
      <c r="B245" s="28"/>
      <c r="C245" s="128" t="s">
        <v>559</v>
      </c>
      <c r="D245" s="128" t="s">
        <v>151</v>
      </c>
      <c r="E245" s="129" t="s">
        <v>1896</v>
      </c>
      <c r="F245" s="130" t="s">
        <v>1897</v>
      </c>
      <c r="G245" s="131" t="s">
        <v>256</v>
      </c>
      <c r="H245" s="132">
        <v>427</v>
      </c>
      <c r="I245" s="133"/>
      <c r="J245" s="134">
        <f>ROUND(I245*H245,2)</f>
        <v>0</v>
      </c>
      <c r="K245" s="130" t="s">
        <v>1</v>
      </c>
      <c r="L245" s="28"/>
      <c r="M245" s="135" t="s">
        <v>1</v>
      </c>
      <c r="N245" s="136" t="s">
        <v>44</v>
      </c>
      <c r="P245" s="137">
        <f>O245*H245</f>
        <v>0</v>
      </c>
      <c r="Q245" s="137">
        <v>0</v>
      </c>
      <c r="R245" s="137">
        <f>Q245*H245</f>
        <v>0</v>
      </c>
      <c r="S245" s="137">
        <v>0</v>
      </c>
      <c r="T245" s="138">
        <f>S245*H245</f>
        <v>0</v>
      </c>
      <c r="AR245" s="139" t="s">
        <v>236</v>
      </c>
      <c r="AT245" s="139" t="s">
        <v>151</v>
      </c>
      <c r="AU245" s="139" t="s">
        <v>89</v>
      </c>
      <c r="AY245" s="13" t="s">
        <v>149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3" t="s">
        <v>87</v>
      </c>
      <c r="BK245" s="140">
        <f>ROUND(I245*H245,2)</f>
        <v>0</v>
      </c>
      <c r="BL245" s="13" t="s">
        <v>236</v>
      </c>
      <c r="BM245" s="139" t="s">
        <v>808</v>
      </c>
    </row>
    <row r="246" spans="2:47" s="1" customFormat="1" ht="11.25">
      <c r="B246" s="28"/>
      <c r="D246" s="141" t="s">
        <v>157</v>
      </c>
      <c r="F246" s="142" t="s">
        <v>1897</v>
      </c>
      <c r="I246" s="143"/>
      <c r="L246" s="28"/>
      <c r="M246" s="144"/>
      <c r="T246" s="52"/>
      <c r="AT246" s="13" t="s">
        <v>157</v>
      </c>
      <c r="AU246" s="13" t="s">
        <v>89</v>
      </c>
    </row>
    <row r="247" spans="2:65" s="1" customFormat="1" ht="16.5" customHeight="1">
      <c r="B247" s="28"/>
      <c r="C247" s="128" t="s">
        <v>564</v>
      </c>
      <c r="D247" s="128" t="s">
        <v>151</v>
      </c>
      <c r="E247" s="129" t="s">
        <v>1898</v>
      </c>
      <c r="F247" s="130" t="s">
        <v>1899</v>
      </c>
      <c r="G247" s="131" t="s">
        <v>630</v>
      </c>
      <c r="H247" s="132">
        <v>1</v>
      </c>
      <c r="I247" s="133"/>
      <c r="J247" s="134">
        <f>ROUND(I247*H247,2)</f>
        <v>0</v>
      </c>
      <c r="K247" s="130" t="s">
        <v>1</v>
      </c>
      <c r="L247" s="28"/>
      <c r="M247" s="135" t="s">
        <v>1</v>
      </c>
      <c r="N247" s="136" t="s">
        <v>44</v>
      </c>
      <c r="P247" s="137">
        <f>O247*H247</f>
        <v>0</v>
      </c>
      <c r="Q247" s="137">
        <v>0</v>
      </c>
      <c r="R247" s="137">
        <f>Q247*H247</f>
        <v>0</v>
      </c>
      <c r="S247" s="137">
        <v>0</v>
      </c>
      <c r="T247" s="138">
        <f>S247*H247</f>
        <v>0</v>
      </c>
      <c r="AR247" s="139" t="s">
        <v>236</v>
      </c>
      <c r="AT247" s="139" t="s">
        <v>151</v>
      </c>
      <c r="AU247" s="139" t="s">
        <v>89</v>
      </c>
      <c r="AY247" s="13" t="s">
        <v>149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3" t="s">
        <v>87</v>
      </c>
      <c r="BK247" s="140">
        <f>ROUND(I247*H247,2)</f>
        <v>0</v>
      </c>
      <c r="BL247" s="13" t="s">
        <v>236</v>
      </c>
      <c r="BM247" s="139" t="s">
        <v>820</v>
      </c>
    </row>
    <row r="248" spans="2:47" s="1" customFormat="1" ht="11.25">
      <c r="B248" s="28"/>
      <c r="D248" s="141" t="s">
        <v>157</v>
      </c>
      <c r="F248" s="142" t="s">
        <v>1899</v>
      </c>
      <c r="I248" s="143"/>
      <c r="L248" s="28"/>
      <c r="M248" s="144"/>
      <c r="T248" s="52"/>
      <c r="AT248" s="13" t="s">
        <v>157</v>
      </c>
      <c r="AU248" s="13" t="s">
        <v>89</v>
      </c>
    </row>
    <row r="249" spans="2:65" s="1" customFormat="1" ht="16.5" customHeight="1">
      <c r="B249" s="28"/>
      <c r="C249" s="128" t="s">
        <v>568</v>
      </c>
      <c r="D249" s="128" t="s">
        <v>151</v>
      </c>
      <c r="E249" s="129" t="s">
        <v>1900</v>
      </c>
      <c r="F249" s="130" t="s">
        <v>1901</v>
      </c>
      <c r="G249" s="131" t="s">
        <v>630</v>
      </c>
      <c r="H249" s="132">
        <v>1</v>
      </c>
      <c r="I249" s="133"/>
      <c r="J249" s="134">
        <f>ROUND(I249*H249,2)</f>
        <v>0</v>
      </c>
      <c r="K249" s="130" t="s">
        <v>1</v>
      </c>
      <c r="L249" s="28"/>
      <c r="M249" s="135" t="s">
        <v>1</v>
      </c>
      <c r="N249" s="136" t="s">
        <v>44</v>
      </c>
      <c r="P249" s="137">
        <f>O249*H249</f>
        <v>0</v>
      </c>
      <c r="Q249" s="137">
        <v>0</v>
      </c>
      <c r="R249" s="137">
        <f>Q249*H249</f>
        <v>0</v>
      </c>
      <c r="S249" s="137">
        <v>0</v>
      </c>
      <c r="T249" s="138">
        <f>S249*H249</f>
        <v>0</v>
      </c>
      <c r="AR249" s="139" t="s">
        <v>236</v>
      </c>
      <c r="AT249" s="139" t="s">
        <v>151</v>
      </c>
      <c r="AU249" s="139" t="s">
        <v>89</v>
      </c>
      <c r="AY249" s="13" t="s">
        <v>149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3" t="s">
        <v>87</v>
      </c>
      <c r="BK249" s="140">
        <f>ROUND(I249*H249,2)</f>
        <v>0</v>
      </c>
      <c r="BL249" s="13" t="s">
        <v>236</v>
      </c>
      <c r="BM249" s="139" t="s">
        <v>830</v>
      </c>
    </row>
    <row r="250" spans="2:47" s="1" customFormat="1" ht="11.25">
      <c r="B250" s="28"/>
      <c r="D250" s="141" t="s">
        <v>157</v>
      </c>
      <c r="F250" s="142" t="s">
        <v>1901</v>
      </c>
      <c r="I250" s="143"/>
      <c r="L250" s="28"/>
      <c r="M250" s="144"/>
      <c r="T250" s="52"/>
      <c r="AT250" s="13" t="s">
        <v>157</v>
      </c>
      <c r="AU250" s="13" t="s">
        <v>89</v>
      </c>
    </row>
    <row r="251" spans="2:65" s="1" customFormat="1" ht="16.5" customHeight="1">
      <c r="B251" s="28"/>
      <c r="C251" s="128" t="s">
        <v>573</v>
      </c>
      <c r="D251" s="128" t="s">
        <v>151</v>
      </c>
      <c r="E251" s="129" t="s">
        <v>1902</v>
      </c>
      <c r="F251" s="130" t="s">
        <v>1903</v>
      </c>
      <c r="G251" s="131" t="s">
        <v>630</v>
      </c>
      <c r="H251" s="132">
        <v>1</v>
      </c>
      <c r="I251" s="133"/>
      <c r="J251" s="134">
        <f>ROUND(I251*H251,2)</f>
        <v>0</v>
      </c>
      <c r="K251" s="130" t="s">
        <v>1</v>
      </c>
      <c r="L251" s="28"/>
      <c r="M251" s="135" t="s">
        <v>1</v>
      </c>
      <c r="N251" s="136" t="s">
        <v>44</v>
      </c>
      <c r="P251" s="137">
        <f>O251*H251</f>
        <v>0</v>
      </c>
      <c r="Q251" s="137">
        <v>0</v>
      </c>
      <c r="R251" s="137">
        <f>Q251*H251</f>
        <v>0</v>
      </c>
      <c r="S251" s="137">
        <v>0</v>
      </c>
      <c r="T251" s="138">
        <f>S251*H251</f>
        <v>0</v>
      </c>
      <c r="AR251" s="139" t="s">
        <v>236</v>
      </c>
      <c r="AT251" s="139" t="s">
        <v>151</v>
      </c>
      <c r="AU251" s="139" t="s">
        <v>89</v>
      </c>
      <c r="AY251" s="13" t="s">
        <v>149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3" t="s">
        <v>87</v>
      </c>
      <c r="BK251" s="140">
        <f>ROUND(I251*H251,2)</f>
        <v>0</v>
      </c>
      <c r="BL251" s="13" t="s">
        <v>236</v>
      </c>
      <c r="BM251" s="139" t="s">
        <v>840</v>
      </c>
    </row>
    <row r="252" spans="2:47" s="1" customFormat="1" ht="11.25">
      <c r="B252" s="28"/>
      <c r="D252" s="141" t="s">
        <v>157</v>
      </c>
      <c r="F252" s="142" t="s">
        <v>1903</v>
      </c>
      <c r="I252" s="143"/>
      <c r="L252" s="28"/>
      <c r="M252" s="144"/>
      <c r="T252" s="52"/>
      <c r="AT252" s="13" t="s">
        <v>157</v>
      </c>
      <c r="AU252" s="13" t="s">
        <v>89</v>
      </c>
    </row>
    <row r="253" spans="2:65" s="1" customFormat="1" ht="16.5" customHeight="1">
      <c r="B253" s="28"/>
      <c r="C253" s="128" t="s">
        <v>577</v>
      </c>
      <c r="D253" s="128" t="s">
        <v>151</v>
      </c>
      <c r="E253" s="129" t="s">
        <v>1904</v>
      </c>
      <c r="F253" s="130" t="s">
        <v>1905</v>
      </c>
      <c r="G253" s="131" t="s">
        <v>630</v>
      </c>
      <c r="H253" s="132">
        <v>1</v>
      </c>
      <c r="I253" s="133"/>
      <c r="J253" s="134">
        <f>ROUND(I253*H253,2)</f>
        <v>0</v>
      </c>
      <c r="K253" s="130" t="s">
        <v>1</v>
      </c>
      <c r="L253" s="28"/>
      <c r="M253" s="135" t="s">
        <v>1</v>
      </c>
      <c r="N253" s="136" t="s">
        <v>44</v>
      </c>
      <c r="P253" s="137">
        <f>O253*H253</f>
        <v>0</v>
      </c>
      <c r="Q253" s="137">
        <v>0</v>
      </c>
      <c r="R253" s="137">
        <f>Q253*H253</f>
        <v>0</v>
      </c>
      <c r="S253" s="137">
        <v>0</v>
      </c>
      <c r="T253" s="138">
        <f>S253*H253</f>
        <v>0</v>
      </c>
      <c r="AR253" s="139" t="s">
        <v>236</v>
      </c>
      <c r="AT253" s="139" t="s">
        <v>151</v>
      </c>
      <c r="AU253" s="139" t="s">
        <v>89</v>
      </c>
      <c r="AY253" s="13" t="s">
        <v>149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3" t="s">
        <v>87</v>
      </c>
      <c r="BK253" s="140">
        <f>ROUND(I253*H253,2)</f>
        <v>0</v>
      </c>
      <c r="BL253" s="13" t="s">
        <v>236</v>
      </c>
      <c r="BM253" s="139" t="s">
        <v>849</v>
      </c>
    </row>
    <row r="254" spans="2:47" s="1" customFormat="1" ht="11.25">
      <c r="B254" s="28"/>
      <c r="D254" s="141" t="s">
        <v>157</v>
      </c>
      <c r="F254" s="142" t="s">
        <v>1905</v>
      </c>
      <c r="I254" s="143"/>
      <c r="L254" s="28"/>
      <c r="M254" s="144"/>
      <c r="T254" s="52"/>
      <c r="AT254" s="13" t="s">
        <v>157</v>
      </c>
      <c r="AU254" s="13" t="s">
        <v>89</v>
      </c>
    </row>
    <row r="255" spans="2:65" s="1" customFormat="1" ht="16.5" customHeight="1">
      <c r="B255" s="28"/>
      <c r="C255" s="128" t="s">
        <v>580</v>
      </c>
      <c r="D255" s="128" t="s">
        <v>151</v>
      </c>
      <c r="E255" s="129" t="s">
        <v>1906</v>
      </c>
      <c r="F255" s="130" t="s">
        <v>1907</v>
      </c>
      <c r="G255" s="131" t="s">
        <v>630</v>
      </c>
      <c r="H255" s="132">
        <v>1</v>
      </c>
      <c r="I255" s="133"/>
      <c r="J255" s="134">
        <f>ROUND(I255*H255,2)</f>
        <v>0</v>
      </c>
      <c r="K255" s="130" t="s">
        <v>1</v>
      </c>
      <c r="L255" s="28"/>
      <c r="M255" s="135" t="s">
        <v>1</v>
      </c>
      <c r="N255" s="136" t="s">
        <v>44</v>
      </c>
      <c r="P255" s="137">
        <f>O255*H255</f>
        <v>0</v>
      </c>
      <c r="Q255" s="137">
        <v>0</v>
      </c>
      <c r="R255" s="137">
        <f>Q255*H255</f>
        <v>0</v>
      </c>
      <c r="S255" s="137">
        <v>0</v>
      </c>
      <c r="T255" s="138">
        <f>S255*H255</f>
        <v>0</v>
      </c>
      <c r="AR255" s="139" t="s">
        <v>236</v>
      </c>
      <c r="AT255" s="139" t="s">
        <v>151</v>
      </c>
      <c r="AU255" s="139" t="s">
        <v>89</v>
      </c>
      <c r="AY255" s="13" t="s">
        <v>149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3" t="s">
        <v>87</v>
      </c>
      <c r="BK255" s="140">
        <f>ROUND(I255*H255,2)</f>
        <v>0</v>
      </c>
      <c r="BL255" s="13" t="s">
        <v>236</v>
      </c>
      <c r="BM255" s="139" t="s">
        <v>860</v>
      </c>
    </row>
    <row r="256" spans="2:47" s="1" customFormat="1" ht="11.25">
      <c r="B256" s="28"/>
      <c r="D256" s="141" t="s">
        <v>157</v>
      </c>
      <c r="F256" s="142" t="s">
        <v>1907</v>
      </c>
      <c r="I256" s="143"/>
      <c r="L256" s="28"/>
      <c r="M256" s="144"/>
      <c r="T256" s="52"/>
      <c r="AT256" s="13" t="s">
        <v>157</v>
      </c>
      <c r="AU256" s="13" t="s">
        <v>89</v>
      </c>
    </row>
    <row r="257" spans="2:65" s="1" customFormat="1" ht="16.5" customHeight="1">
      <c r="B257" s="28"/>
      <c r="C257" s="128" t="s">
        <v>584</v>
      </c>
      <c r="D257" s="128" t="s">
        <v>151</v>
      </c>
      <c r="E257" s="129" t="s">
        <v>1908</v>
      </c>
      <c r="F257" s="130" t="s">
        <v>1669</v>
      </c>
      <c r="G257" s="131" t="s">
        <v>630</v>
      </c>
      <c r="H257" s="132">
        <v>1</v>
      </c>
      <c r="I257" s="133"/>
      <c r="J257" s="134">
        <f>ROUND(I257*H257,2)</f>
        <v>0</v>
      </c>
      <c r="K257" s="130" t="s">
        <v>1</v>
      </c>
      <c r="L257" s="28"/>
      <c r="M257" s="135" t="s">
        <v>1</v>
      </c>
      <c r="N257" s="136" t="s">
        <v>44</v>
      </c>
      <c r="P257" s="137">
        <f>O257*H257</f>
        <v>0</v>
      </c>
      <c r="Q257" s="137">
        <v>0</v>
      </c>
      <c r="R257" s="137">
        <f>Q257*H257</f>
        <v>0</v>
      </c>
      <c r="S257" s="137">
        <v>0</v>
      </c>
      <c r="T257" s="138">
        <f>S257*H257</f>
        <v>0</v>
      </c>
      <c r="AR257" s="139" t="s">
        <v>236</v>
      </c>
      <c r="AT257" s="139" t="s">
        <v>151</v>
      </c>
      <c r="AU257" s="139" t="s">
        <v>89</v>
      </c>
      <c r="AY257" s="13" t="s">
        <v>149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3" t="s">
        <v>87</v>
      </c>
      <c r="BK257" s="140">
        <f>ROUND(I257*H257,2)</f>
        <v>0</v>
      </c>
      <c r="BL257" s="13" t="s">
        <v>236</v>
      </c>
      <c r="BM257" s="139" t="s">
        <v>869</v>
      </c>
    </row>
    <row r="258" spans="2:47" s="1" customFormat="1" ht="11.25">
      <c r="B258" s="28"/>
      <c r="D258" s="141" t="s">
        <v>157</v>
      </c>
      <c r="F258" s="142" t="s">
        <v>1669</v>
      </c>
      <c r="I258" s="143"/>
      <c r="L258" s="28"/>
      <c r="M258" s="144"/>
      <c r="T258" s="52"/>
      <c r="AT258" s="13" t="s">
        <v>157</v>
      </c>
      <c r="AU258" s="13" t="s">
        <v>89</v>
      </c>
    </row>
    <row r="259" spans="2:65" s="1" customFormat="1" ht="16.5" customHeight="1">
      <c r="B259" s="28"/>
      <c r="C259" s="128" t="s">
        <v>590</v>
      </c>
      <c r="D259" s="128" t="s">
        <v>151</v>
      </c>
      <c r="E259" s="129" t="s">
        <v>1909</v>
      </c>
      <c r="F259" s="130" t="s">
        <v>1910</v>
      </c>
      <c r="G259" s="131" t="s">
        <v>630</v>
      </c>
      <c r="H259" s="132">
        <v>1</v>
      </c>
      <c r="I259" s="133"/>
      <c r="J259" s="134">
        <f>ROUND(I259*H259,2)</f>
        <v>0</v>
      </c>
      <c r="K259" s="130" t="s">
        <v>1</v>
      </c>
      <c r="L259" s="28"/>
      <c r="M259" s="135" t="s">
        <v>1</v>
      </c>
      <c r="N259" s="136" t="s">
        <v>44</v>
      </c>
      <c r="P259" s="137">
        <f>O259*H259</f>
        <v>0</v>
      </c>
      <c r="Q259" s="137">
        <v>0</v>
      </c>
      <c r="R259" s="137">
        <f>Q259*H259</f>
        <v>0</v>
      </c>
      <c r="S259" s="137">
        <v>0</v>
      </c>
      <c r="T259" s="138">
        <f>S259*H259</f>
        <v>0</v>
      </c>
      <c r="AR259" s="139" t="s">
        <v>236</v>
      </c>
      <c r="AT259" s="139" t="s">
        <v>151</v>
      </c>
      <c r="AU259" s="139" t="s">
        <v>89</v>
      </c>
      <c r="AY259" s="13" t="s">
        <v>149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3" t="s">
        <v>87</v>
      </c>
      <c r="BK259" s="140">
        <f>ROUND(I259*H259,2)</f>
        <v>0</v>
      </c>
      <c r="BL259" s="13" t="s">
        <v>236</v>
      </c>
      <c r="BM259" s="139" t="s">
        <v>879</v>
      </c>
    </row>
    <row r="260" spans="2:47" s="1" customFormat="1" ht="11.25">
      <c r="B260" s="28"/>
      <c r="D260" s="141" t="s">
        <v>157</v>
      </c>
      <c r="F260" s="142" t="s">
        <v>1910</v>
      </c>
      <c r="I260" s="143"/>
      <c r="L260" s="28"/>
      <c r="M260" s="144"/>
      <c r="T260" s="52"/>
      <c r="AT260" s="13" t="s">
        <v>157</v>
      </c>
      <c r="AU260" s="13" t="s">
        <v>89</v>
      </c>
    </row>
    <row r="261" spans="2:65" s="1" customFormat="1" ht="16.5" customHeight="1">
      <c r="B261" s="28"/>
      <c r="C261" s="128" t="s">
        <v>596</v>
      </c>
      <c r="D261" s="128" t="s">
        <v>151</v>
      </c>
      <c r="E261" s="129" t="s">
        <v>1911</v>
      </c>
      <c r="F261" s="130" t="s">
        <v>1912</v>
      </c>
      <c r="G261" s="131" t="s">
        <v>630</v>
      </c>
      <c r="H261" s="132">
        <v>1</v>
      </c>
      <c r="I261" s="133"/>
      <c r="J261" s="134">
        <f>ROUND(I261*H261,2)</f>
        <v>0</v>
      </c>
      <c r="K261" s="130" t="s">
        <v>1</v>
      </c>
      <c r="L261" s="28"/>
      <c r="M261" s="135" t="s">
        <v>1</v>
      </c>
      <c r="N261" s="136" t="s">
        <v>44</v>
      </c>
      <c r="P261" s="137">
        <f>O261*H261</f>
        <v>0</v>
      </c>
      <c r="Q261" s="137">
        <v>0</v>
      </c>
      <c r="R261" s="137">
        <f>Q261*H261</f>
        <v>0</v>
      </c>
      <c r="S261" s="137">
        <v>0</v>
      </c>
      <c r="T261" s="138">
        <f>S261*H261</f>
        <v>0</v>
      </c>
      <c r="AR261" s="139" t="s">
        <v>236</v>
      </c>
      <c r="AT261" s="139" t="s">
        <v>151</v>
      </c>
      <c r="AU261" s="139" t="s">
        <v>89</v>
      </c>
      <c r="AY261" s="13" t="s">
        <v>149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3" t="s">
        <v>87</v>
      </c>
      <c r="BK261" s="140">
        <f>ROUND(I261*H261,2)</f>
        <v>0</v>
      </c>
      <c r="BL261" s="13" t="s">
        <v>236</v>
      </c>
      <c r="BM261" s="139" t="s">
        <v>890</v>
      </c>
    </row>
    <row r="262" spans="2:47" s="1" customFormat="1" ht="11.25">
      <c r="B262" s="28"/>
      <c r="D262" s="141" t="s">
        <v>157</v>
      </c>
      <c r="F262" s="142" t="s">
        <v>1912</v>
      </c>
      <c r="I262" s="143"/>
      <c r="L262" s="28"/>
      <c r="M262" s="144"/>
      <c r="T262" s="52"/>
      <c r="AT262" s="13" t="s">
        <v>157</v>
      </c>
      <c r="AU262" s="13" t="s">
        <v>89</v>
      </c>
    </row>
    <row r="263" spans="2:63" s="11" customFormat="1" ht="25.9" customHeight="1">
      <c r="B263" s="116"/>
      <c r="D263" s="117" t="s">
        <v>78</v>
      </c>
      <c r="E263" s="118" t="s">
        <v>242</v>
      </c>
      <c r="F263" s="118" t="s">
        <v>243</v>
      </c>
      <c r="I263" s="119"/>
      <c r="J263" s="120">
        <f>BK263</f>
        <v>0</v>
      </c>
      <c r="L263" s="116"/>
      <c r="M263" s="121"/>
      <c r="P263" s="122">
        <f>P264</f>
        <v>0</v>
      </c>
      <c r="R263" s="122">
        <f>R264</f>
        <v>0.00069</v>
      </c>
      <c r="T263" s="123">
        <f>T264</f>
        <v>0</v>
      </c>
      <c r="AR263" s="117" t="s">
        <v>89</v>
      </c>
      <c r="AT263" s="124" t="s">
        <v>78</v>
      </c>
      <c r="AU263" s="124" t="s">
        <v>79</v>
      </c>
      <c r="AY263" s="117" t="s">
        <v>149</v>
      </c>
      <c r="BK263" s="125">
        <f>BK264</f>
        <v>0</v>
      </c>
    </row>
    <row r="264" spans="2:63" s="11" customFormat="1" ht="22.9" customHeight="1">
      <c r="B264" s="116"/>
      <c r="D264" s="117" t="s">
        <v>78</v>
      </c>
      <c r="E264" s="126" t="s">
        <v>806</v>
      </c>
      <c r="F264" s="126" t="s">
        <v>807</v>
      </c>
      <c r="I264" s="119"/>
      <c r="J264" s="127">
        <f>BK264</f>
        <v>0</v>
      </c>
      <c r="L264" s="116"/>
      <c r="M264" s="121"/>
      <c r="P264" s="122">
        <f>SUM(P265:P266)</f>
        <v>0</v>
      </c>
      <c r="R264" s="122">
        <f>SUM(R265:R266)</f>
        <v>0.00069</v>
      </c>
      <c r="T264" s="123">
        <f>SUM(T265:T266)</f>
        <v>0</v>
      </c>
      <c r="AR264" s="117" t="s">
        <v>89</v>
      </c>
      <c r="AT264" s="124" t="s">
        <v>78</v>
      </c>
      <c r="AU264" s="124" t="s">
        <v>87</v>
      </c>
      <c r="AY264" s="117" t="s">
        <v>149</v>
      </c>
      <c r="BK264" s="125">
        <f>SUM(BK265:BK266)</f>
        <v>0</v>
      </c>
    </row>
    <row r="265" spans="2:65" s="1" customFormat="1" ht="24.2" customHeight="1">
      <c r="B265" s="28"/>
      <c r="C265" s="128" t="s">
        <v>599</v>
      </c>
      <c r="D265" s="128" t="s">
        <v>151</v>
      </c>
      <c r="E265" s="129" t="s">
        <v>1913</v>
      </c>
      <c r="F265" s="130" t="s">
        <v>810</v>
      </c>
      <c r="G265" s="131" t="s">
        <v>630</v>
      </c>
      <c r="H265" s="132">
        <v>1</v>
      </c>
      <c r="I265" s="133"/>
      <c r="J265" s="134">
        <f>ROUND(I265*H265,2)</f>
        <v>0</v>
      </c>
      <c r="K265" s="130" t="s">
        <v>1</v>
      </c>
      <c r="L265" s="28"/>
      <c r="M265" s="135" t="s">
        <v>1</v>
      </c>
      <c r="N265" s="136" t="s">
        <v>44</v>
      </c>
      <c r="P265" s="137">
        <f>O265*H265</f>
        <v>0</v>
      </c>
      <c r="Q265" s="137">
        <v>0.00069</v>
      </c>
      <c r="R265" s="137">
        <f>Q265*H265</f>
        <v>0.00069</v>
      </c>
      <c r="S265" s="137">
        <v>0</v>
      </c>
      <c r="T265" s="138">
        <f>S265*H265</f>
        <v>0</v>
      </c>
      <c r="AR265" s="139" t="s">
        <v>236</v>
      </c>
      <c r="AT265" s="139" t="s">
        <v>151</v>
      </c>
      <c r="AU265" s="139" t="s">
        <v>89</v>
      </c>
      <c r="AY265" s="13" t="s">
        <v>149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3" t="s">
        <v>87</v>
      </c>
      <c r="BK265" s="140">
        <f>ROUND(I265*H265,2)</f>
        <v>0</v>
      </c>
      <c r="BL265" s="13" t="s">
        <v>236</v>
      </c>
      <c r="BM265" s="139" t="s">
        <v>1914</v>
      </c>
    </row>
    <row r="266" spans="2:47" s="1" customFormat="1" ht="11.25">
      <c r="B266" s="28"/>
      <c r="D266" s="141" t="s">
        <v>157</v>
      </c>
      <c r="F266" s="142" t="s">
        <v>810</v>
      </c>
      <c r="I266" s="143"/>
      <c r="L266" s="28"/>
      <c r="M266" s="144"/>
      <c r="T266" s="52"/>
      <c r="AT266" s="13" t="s">
        <v>157</v>
      </c>
      <c r="AU266" s="13" t="s">
        <v>89</v>
      </c>
    </row>
    <row r="267" spans="2:63" s="11" customFormat="1" ht="25.9" customHeight="1">
      <c r="B267" s="116"/>
      <c r="D267" s="117" t="s">
        <v>78</v>
      </c>
      <c r="E267" s="118" t="s">
        <v>517</v>
      </c>
      <c r="F267" s="118" t="s">
        <v>1915</v>
      </c>
      <c r="I267" s="119"/>
      <c r="J267" s="120">
        <f>BK267</f>
        <v>0</v>
      </c>
      <c r="L267" s="116"/>
      <c r="M267" s="121"/>
      <c r="P267" s="122">
        <f>P268</f>
        <v>0</v>
      </c>
      <c r="R267" s="122">
        <f>R268</f>
        <v>0</v>
      </c>
      <c r="T267" s="123">
        <f>T268</f>
        <v>0</v>
      </c>
      <c r="AR267" s="117" t="s">
        <v>343</v>
      </c>
      <c r="AT267" s="124" t="s">
        <v>78</v>
      </c>
      <c r="AU267" s="124" t="s">
        <v>79</v>
      </c>
      <c r="AY267" s="117" t="s">
        <v>149</v>
      </c>
      <c r="BK267" s="125">
        <f>BK268</f>
        <v>0</v>
      </c>
    </row>
    <row r="268" spans="2:63" s="11" customFormat="1" ht="22.9" customHeight="1">
      <c r="B268" s="116"/>
      <c r="D268" s="117" t="s">
        <v>78</v>
      </c>
      <c r="E268" s="126" t="s">
        <v>1916</v>
      </c>
      <c r="F268" s="126" t="s">
        <v>1917</v>
      </c>
      <c r="I268" s="119"/>
      <c r="J268" s="127">
        <f>BK268</f>
        <v>0</v>
      </c>
      <c r="L268" s="116"/>
      <c r="M268" s="121"/>
      <c r="P268" s="122">
        <f>SUM(P269:P270)</f>
        <v>0</v>
      </c>
      <c r="R268" s="122">
        <f>SUM(R269:R270)</f>
        <v>0</v>
      </c>
      <c r="T268" s="123">
        <f>SUM(T269:T270)</f>
        <v>0</v>
      </c>
      <c r="AR268" s="117" t="s">
        <v>343</v>
      </c>
      <c r="AT268" s="124" t="s">
        <v>78</v>
      </c>
      <c r="AU268" s="124" t="s">
        <v>87</v>
      </c>
      <c r="AY268" s="117" t="s">
        <v>149</v>
      </c>
      <c r="BK268" s="125">
        <f>SUM(BK269:BK270)</f>
        <v>0</v>
      </c>
    </row>
    <row r="269" spans="2:65" s="1" customFormat="1" ht="24.2" customHeight="1">
      <c r="B269" s="28"/>
      <c r="C269" s="128" t="s">
        <v>604</v>
      </c>
      <c r="D269" s="128" t="s">
        <v>151</v>
      </c>
      <c r="E269" s="129" t="s">
        <v>1918</v>
      </c>
      <c r="F269" s="130" t="s">
        <v>1919</v>
      </c>
      <c r="G269" s="131" t="s">
        <v>630</v>
      </c>
      <c r="H269" s="132">
        <v>1</v>
      </c>
      <c r="I269" s="133"/>
      <c r="J269" s="134">
        <f>ROUND(I269*H269,2)</f>
        <v>0</v>
      </c>
      <c r="K269" s="130" t="s">
        <v>165</v>
      </c>
      <c r="L269" s="28"/>
      <c r="M269" s="135" t="s">
        <v>1</v>
      </c>
      <c r="N269" s="136" t="s">
        <v>44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604</v>
      </c>
      <c r="AT269" s="139" t="s">
        <v>151</v>
      </c>
      <c r="AU269" s="139" t="s">
        <v>89</v>
      </c>
      <c r="AY269" s="13" t="s">
        <v>149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3" t="s">
        <v>87</v>
      </c>
      <c r="BK269" s="140">
        <f>ROUND(I269*H269,2)</f>
        <v>0</v>
      </c>
      <c r="BL269" s="13" t="s">
        <v>604</v>
      </c>
      <c r="BM269" s="139" t="s">
        <v>1920</v>
      </c>
    </row>
    <row r="270" spans="2:47" s="1" customFormat="1" ht="19.5">
      <c r="B270" s="28"/>
      <c r="D270" s="141" t="s">
        <v>157</v>
      </c>
      <c r="F270" s="142" t="s">
        <v>1919</v>
      </c>
      <c r="I270" s="143"/>
      <c r="L270" s="28"/>
      <c r="M270" s="149"/>
      <c r="N270" s="150"/>
      <c r="O270" s="150"/>
      <c r="P270" s="150"/>
      <c r="Q270" s="150"/>
      <c r="R270" s="150"/>
      <c r="S270" s="150"/>
      <c r="T270" s="151"/>
      <c r="AT270" s="13" t="s">
        <v>157</v>
      </c>
      <c r="AU270" s="13" t="s">
        <v>89</v>
      </c>
    </row>
    <row r="271" spans="2:12" s="1" customFormat="1" ht="6.95" customHeight="1">
      <c r="B271" s="40"/>
      <c r="C271" s="41"/>
      <c r="D271" s="41"/>
      <c r="E271" s="41"/>
      <c r="F271" s="41"/>
      <c r="G271" s="41"/>
      <c r="H271" s="41"/>
      <c r="I271" s="41"/>
      <c r="J271" s="41"/>
      <c r="K271" s="41"/>
      <c r="L271" s="28"/>
    </row>
  </sheetData>
  <sheetProtection formatColumns="0" formatRows="0" autoFilter="0"/>
  <autoFilter ref="C128:K270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356"/>
  <sheetViews>
    <sheetView showGridLines="0" workbookViewId="0" topLeftCell="A260">
      <selection activeCell="K316" sqref="K31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110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89</v>
      </c>
    </row>
    <row r="4" spans="2:46" ht="24.95" customHeight="1">
      <c r="B4" s="16"/>
      <c r="D4" s="17" t="s">
        <v>114</v>
      </c>
      <c r="L4" s="16"/>
      <c r="M4" s="84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8" t="str">
        <f>'Rekapitulace stavby'!K6</f>
        <v>CNC centrum a Svářečská škola v SOU Nové Strašecí</v>
      </c>
      <c r="F7" s="209"/>
      <c r="G7" s="209"/>
      <c r="H7" s="209"/>
      <c r="L7" s="16"/>
    </row>
    <row r="8" spans="2:12" s="1" customFormat="1" ht="12" customHeight="1">
      <c r="B8" s="28"/>
      <c r="D8" s="23" t="s">
        <v>115</v>
      </c>
      <c r="L8" s="28"/>
    </row>
    <row r="9" spans="2:12" s="1" customFormat="1" ht="16.5" customHeight="1">
      <c r="B9" s="28"/>
      <c r="E9" s="170" t="s">
        <v>1921</v>
      </c>
      <c r="F9" s="210"/>
      <c r="G9" s="210"/>
      <c r="H9" s="210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2. 3. 2022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1</v>
      </c>
      <c r="L14" s="28"/>
    </row>
    <row r="15" spans="2:12" s="1" customFormat="1" ht="18" customHeight="1">
      <c r="B15" s="28"/>
      <c r="E15" s="21" t="s">
        <v>26</v>
      </c>
      <c r="I15" s="23" t="s">
        <v>27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11" t="str">
        <f>'Rekapitulace stavby'!E14</f>
        <v>Vyplň údaj</v>
      </c>
      <c r="F18" s="192"/>
      <c r="G18" s="192"/>
      <c r="H18" s="192"/>
      <c r="I18" s="23" t="s">
        <v>27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25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">
        <v>35</v>
      </c>
      <c r="L23" s="28"/>
    </row>
    <row r="24" spans="2:12" s="1" customFormat="1" ht="18" customHeight="1">
      <c r="B24" s="28"/>
      <c r="E24" s="21" t="s">
        <v>36</v>
      </c>
      <c r="I24" s="23" t="s">
        <v>27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37</v>
      </c>
      <c r="L26" s="28"/>
    </row>
    <row r="27" spans="2:12" s="7" customFormat="1" ht="23.25" customHeight="1">
      <c r="B27" s="85"/>
      <c r="E27" s="197" t="s">
        <v>38</v>
      </c>
      <c r="F27" s="197"/>
      <c r="G27" s="197"/>
      <c r="H27" s="197"/>
      <c r="L27" s="85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6" t="s">
        <v>39</v>
      </c>
      <c r="J30" s="62">
        <f>ROUND(J138,2)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87">
        <f>ROUND((SUM(BE138:BE355)),2)</f>
        <v>0</v>
      </c>
      <c r="I33" s="88">
        <v>0.21</v>
      </c>
      <c r="J33" s="87">
        <f>ROUND(((SUM(BE138:BE355))*I33),2)</f>
        <v>0</v>
      </c>
      <c r="L33" s="28"/>
    </row>
    <row r="34" spans="2:12" s="1" customFormat="1" ht="14.45" customHeight="1">
      <c r="B34" s="28"/>
      <c r="E34" s="23" t="s">
        <v>45</v>
      </c>
      <c r="F34" s="87">
        <f>ROUND((SUM(BF138:BF355)),2)</f>
        <v>0</v>
      </c>
      <c r="I34" s="88">
        <v>0.15</v>
      </c>
      <c r="J34" s="87">
        <f>ROUND(((SUM(BF138:BF355))*I34),2)</f>
        <v>0</v>
      </c>
      <c r="L34" s="28"/>
    </row>
    <row r="35" spans="2:12" s="1" customFormat="1" ht="14.45" customHeight="1" hidden="1">
      <c r="B35" s="28"/>
      <c r="E35" s="23" t="s">
        <v>46</v>
      </c>
      <c r="F35" s="87">
        <f>ROUND((SUM(BG138:BG355)),2)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47</v>
      </c>
      <c r="F36" s="87">
        <f>ROUND((SUM(BH138:BH355)),2)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48</v>
      </c>
      <c r="F37" s="87">
        <f>ROUND((SUM(BI138:BI355)),2)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95" t="s">
        <v>55</v>
      </c>
      <c r="G61" s="39" t="s">
        <v>54</v>
      </c>
      <c r="H61" s="30"/>
      <c r="I61" s="30"/>
      <c r="J61" s="9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95" t="s">
        <v>55</v>
      </c>
      <c r="G76" s="39" t="s">
        <v>54</v>
      </c>
      <c r="H76" s="30"/>
      <c r="I76" s="30"/>
      <c r="J76" s="9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117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8" t="str">
        <f>E7</f>
        <v>CNC centrum a Svářečská škola v SOU Nové Strašecí</v>
      </c>
      <c r="F85" s="209"/>
      <c r="G85" s="209"/>
      <c r="H85" s="209"/>
      <c r="L85" s="28"/>
    </row>
    <row r="86" spans="2:12" s="1" customFormat="1" ht="12" customHeight="1">
      <c r="B86" s="28"/>
      <c r="C86" s="23" t="s">
        <v>115</v>
      </c>
      <c r="L86" s="28"/>
    </row>
    <row r="87" spans="2:12" s="1" customFormat="1" ht="16.5" customHeight="1">
      <c r="B87" s="28"/>
      <c r="E87" s="170" t="str">
        <f>E9</f>
        <v>07 -  ZTI</v>
      </c>
      <c r="F87" s="210"/>
      <c r="G87" s="210"/>
      <c r="H87" s="210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Sportovní 1135</v>
      </c>
      <c r="I89" s="23" t="s">
        <v>22</v>
      </c>
      <c r="J89" s="48" t="str">
        <f>IF(J12="","",J12)</f>
        <v>2. 3. 2022</v>
      </c>
      <c r="L89" s="28"/>
    </row>
    <row r="90" spans="2:12" s="1" customFormat="1" ht="6.95" customHeight="1">
      <c r="B90" s="28"/>
      <c r="L90" s="28"/>
    </row>
    <row r="91" spans="2:12" s="1" customFormat="1" ht="54.4" customHeight="1">
      <c r="B91" s="28"/>
      <c r="C91" s="23" t="s">
        <v>24</v>
      </c>
      <c r="F91" s="21" t="str">
        <f>E15</f>
        <v>SOU,  Sportovní 1135, 27180 Nové Strašecí</v>
      </c>
      <c r="I91" s="23" t="s">
        <v>30</v>
      </c>
      <c r="J91" s="26" t="str">
        <f>E21</f>
        <v>Studio PHX s.r.o.Ondříčkova 384/33, Praha 3 Žižkov</v>
      </c>
      <c r="L91" s="28"/>
    </row>
    <row r="92" spans="2:12" s="1" customFormat="1" ht="15.2" customHeight="1">
      <c r="B92" s="28"/>
      <c r="C92" s="23" t="s">
        <v>28</v>
      </c>
      <c r="F92" s="21" t="str">
        <f>IF(E18="","",E18)</f>
        <v>Vyplň údaj</v>
      </c>
      <c r="I92" s="23" t="s">
        <v>34</v>
      </c>
      <c r="J92" s="26" t="str">
        <f>E24</f>
        <v>Ing. Jan Brožek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118</v>
      </c>
      <c r="D94" s="89"/>
      <c r="E94" s="89"/>
      <c r="F94" s="89"/>
      <c r="G94" s="89"/>
      <c r="H94" s="89"/>
      <c r="I94" s="89"/>
      <c r="J94" s="98" t="s">
        <v>119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120</v>
      </c>
      <c r="J96" s="62">
        <f>J138</f>
        <v>0</v>
      </c>
      <c r="L96" s="28"/>
      <c r="AU96" s="13" t="s">
        <v>121</v>
      </c>
    </row>
    <row r="97" spans="2:12" s="8" customFormat="1" ht="24.95" customHeight="1">
      <c r="B97" s="100"/>
      <c r="D97" s="101" t="s">
        <v>1922</v>
      </c>
      <c r="E97" s="102"/>
      <c r="F97" s="102"/>
      <c r="G97" s="102"/>
      <c r="H97" s="102"/>
      <c r="I97" s="102"/>
      <c r="J97" s="103">
        <f>J139</f>
        <v>0</v>
      </c>
      <c r="L97" s="100"/>
    </row>
    <row r="98" spans="2:12" s="9" customFormat="1" ht="19.9" customHeight="1">
      <c r="B98" s="104"/>
      <c r="D98" s="105" t="s">
        <v>1923</v>
      </c>
      <c r="E98" s="106"/>
      <c r="F98" s="106"/>
      <c r="G98" s="106"/>
      <c r="H98" s="106"/>
      <c r="I98" s="106"/>
      <c r="J98" s="107">
        <f>J140</f>
        <v>0</v>
      </c>
      <c r="L98" s="104"/>
    </row>
    <row r="99" spans="2:12" s="9" customFormat="1" ht="19.9" customHeight="1">
      <c r="B99" s="104"/>
      <c r="D99" s="105" t="s">
        <v>1924</v>
      </c>
      <c r="E99" s="106"/>
      <c r="F99" s="106"/>
      <c r="G99" s="106"/>
      <c r="H99" s="106"/>
      <c r="I99" s="106"/>
      <c r="J99" s="107">
        <f>J153</f>
        <v>0</v>
      </c>
      <c r="L99" s="104"/>
    </row>
    <row r="100" spans="2:12" s="8" customFormat="1" ht="24.95" customHeight="1">
      <c r="B100" s="100"/>
      <c r="D100" s="101" t="s">
        <v>1925</v>
      </c>
      <c r="E100" s="102"/>
      <c r="F100" s="102"/>
      <c r="G100" s="102"/>
      <c r="H100" s="102"/>
      <c r="I100" s="102"/>
      <c r="J100" s="103">
        <f>J178</f>
        <v>0</v>
      </c>
      <c r="L100" s="100"/>
    </row>
    <row r="101" spans="2:12" s="9" customFormat="1" ht="19.9" customHeight="1">
      <c r="B101" s="104"/>
      <c r="D101" s="105" t="s">
        <v>1923</v>
      </c>
      <c r="E101" s="106"/>
      <c r="F101" s="106"/>
      <c r="G101" s="106"/>
      <c r="H101" s="106"/>
      <c r="I101" s="106"/>
      <c r="J101" s="107">
        <f>J179</f>
        <v>0</v>
      </c>
      <c r="L101" s="104"/>
    </row>
    <row r="102" spans="2:12" s="9" customFormat="1" ht="19.9" customHeight="1">
      <c r="B102" s="104"/>
      <c r="D102" s="105" t="s">
        <v>1926</v>
      </c>
      <c r="E102" s="106"/>
      <c r="F102" s="106"/>
      <c r="G102" s="106"/>
      <c r="H102" s="106"/>
      <c r="I102" s="106"/>
      <c r="J102" s="107">
        <f>J184</f>
        <v>0</v>
      </c>
      <c r="L102" s="104"/>
    </row>
    <row r="103" spans="2:12" s="8" customFormat="1" ht="24.95" customHeight="1">
      <c r="B103" s="100"/>
      <c r="D103" s="101" t="s">
        <v>1927</v>
      </c>
      <c r="E103" s="102"/>
      <c r="F103" s="102"/>
      <c r="G103" s="102"/>
      <c r="H103" s="102"/>
      <c r="I103" s="102"/>
      <c r="J103" s="103">
        <f>J193</f>
        <v>0</v>
      </c>
      <c r="L103" s="100"/>
    </row>
    <row r="104" spans="2:12" s="9" customFormat="1" ht="19.9" customHeight="1">
      <c r="B104" s="104"/>
      <c r="D104" s="105" t="s">
        <v>1928</v>
      </c>
      <c r="E104" s="106"/>
      <c r="F104" s="106"/>
      <c r="G104" s="106"/>
      <c r="H104" s="106"/>
      <c r="I104" s="106"/>
      <c r="J104" s="107">
        <f>J194</f>
        <v>0</v>
      </c>
      <c r="L104" s="104"/>
    </row>
    <row r="105" spans="2:12" s="9" customFormat="1" ht="19.9" customHeight="1">
      <c r="B105" s="104"/>
      <c r="D105" s="105" t="s">
        <v>1929</v>
      </c>
      <c r="E105" s="106"/>
      <c r="F105" s="106"/>
      <c r="G105" s="106"/>
      <c r="H105" s="106"/>
      <c r="I105" s="106"/>
      <c r="J105" s="107">
        <f>J207</f>
        <v>0</v>
      </c>
      <c r="L105" s="104"/>
    </row>
    <row r="106" spans="2:12" s="9" customFormat="1" ht="19.9" customHeight="1">
      <c r="B106" s="104"/>
      <c r="D106" s="105" t="s">
        <v>1930</v>
      </c>
      <c r="E106" s="106"/>
      <c r="F106" s="106"/>
      <c r="G106" s="106"/>
      <c r="H106" s="106"/>
      <c r="I106" s="106"/>
      <c r="J106" s="107">
        <f>J220</f>
        <v>0</v>
      </c>
      <c r="L106" s="104"/>
    </row>
    <row r="107" spans="2:12" s="9" customFormat="1" ht="19.9" customHeight="1">
      <c r="B107" s="104"/>
      <c r="D107" s="105" t="s">
        <v>1931</v>
      </c>
      <c r="E107" s="106"/>
      <c r="F107" s="106"/>
      <c r="G107" s="106"/>
      <c r="H107" s="106"/>
      <c r="I107" s="106"/>
      <c r="J107" s="107">
        <f>J237</f>
        <v>0</v>
      </c>
      <c r="L107" s="104"/>
    </row>
    <row r="108" spans="2:12" s="9" customFormat="1" ht="19.9" customHeight="1">
      <c r="B108" s="104"/>
      <c r="D108" s="105" t="s">
        <v>1932</v>
      </c>
      <c r="E108" s="106"/>
      <c r="F108" s="106"/>
      <c r="G108" s="106"/>
      <c r="H108" s="106"/>
      <c r="I108" s="106"/>
      <c r="J108" s="107">
        <f>J252</f>
        <v>0</v>
      </c>
      <c r="L108" s="104"/>
    </row>
    <row r="109" spans="2:12" s="9" customFormat="1" ht="19.9" customHeight="1">
      <c r="B109" s="104"/>
      <c r="D109" s="105" t="s">
        <v>1933</v>
      </c>
      <c r="E109" s="106"/>
      <c r="F109" s="106"/>
      <c r="G109" s="106"/>
      <c r="H109" s="106"/>
      <c r="I109" s="106"/>
      <c r="J109" s="107">
        <f>J259</f>
        <v>0</v>
      </c>
      <c r="L109" s="104"/>
    </row>
    <row r="110" spans="2:12" s="8" customFormat="1" ht="24.95" customHeight="1">
      <c r="B110" s="100"/>
      <c r="D110" s="101" t="s">
        <v>1934</v>
      </c>
      <c r="E110" s="102"/>
      <c r="F110" s="102"/>
      <c r="G110" s="102"/>
      <c r="H110" s="102"/>
      <c r="I110" s="102"/>
      <c r="J110" s="103">
        <f>J268</f>
        <v>0</v>
      </c>
      <c r="L110" s="100"/>
    </row>
    <row r="111" spans="2:12" s="8" customFormat="1" ht="24.95" customHeight="1">
      <c r="B111" s="100"/>
      <c r="D111" s="101" t="s">
        <v>1935</v>
      </c>
      <c r="E111" s="102"/>
      <c r="F111" s="102"/>
      <c r="G111" s="102"/>
      <c r="H111" s="102"/>
      <c r="I111" s="102"/>
      <c r="J111" s="103">
        <f>J301</f>
        <v>0</v>
      </c>
      <c r="L111" s="100"/>
    </row>
    <row r="112" spans="2:12" s="8" customFormat="1" ht="24.95" customHeight="1">
      <c r="B112" s="100"/>
      <c r="D112" s="101" t="s">
        <v>122</v>
      </c>
      <c r="E112" s="102"/>
      <c r="F112" s="102"/>
      <c r="G112" s="102"/>
      <c r="H112" s="102"/>
      <c r="I112" s="102"/>
      <c r="J112" s="103">
        <f>J308</f>
        <v>0</v>
      </c>
      <c r="L112" s="100"/>
    </row>
    <row r="113" spans="2:12" s="9" customFormat="1" ht="19.9" customHeight="1">
      <c r="B113" s="104"/>
      <c r="D113" s="105" t="s">
        <v>123</v>
      </c>
      <c r="E113" s="106"/>
      <c r="F113" s="106"/>
      <c r="G113" s="106"/>
      <c r="H113" s="106"/>
      <c r="I113" s="106"/>
      <c r="J113" s="107">
        <f>J309</f>
        <v>0</v>
      </c>
      <c r="L113" s="104"/>
    </row>
    <row r="114" spans="2:12" s="9" customFormat="1" ht="19.9" customHeight="1">
      <c r="B114" s="104"/>
      <c r="D114" s="105" t="s">
        <v>1936</v>
      </c>
      <c r="E114" s="106"/>
      <c r="F114" s="106"/>
      <c r="G114" s="106"/>
      <c r="H114" s="106"/>
      <c r="I114" s="106"/>
      <c r="J114" s="107">
        <f>J318</f>
        <v>0</v>
      </c>
      <c r="L114" s="104"/>
    </row>
    <row r="115" spans="2:12" s="9" customFormat="1" ht="19.9" customHeight="1">
      <c r="B115" s="104"/>
      <c r="D115" s="105" t="s">
        <v>1937</v>
      </c>
      <c r="E115" s="106"/>
      <c r="F115" s="106"/>
      <c r="G115" s="106"/>
      <c r="H115" s="106"/>
      <c r="I115" s="106"/>
      <c r="J115" s="107">
        <f>J339</f>
        <v>0</v>
      </c>
      <c r="L115" s="104"/>
    </row>
    <row r="116" spans="2:12" s="9" customFormat="1" ht="19.9" customHeight="1">
      <c r="B116" s="104"/>
      <c r="D116" s="105" t="s">
        <v>319</v>
      </c>
      <c r="E116" s="106"/>
      <c r="F116" s="106"/>
      <c r="G116" s="106"/>
      <c r="H116" s="106"/>
      <c r="I116" s="106"/>
      <c r="J116" s="107">
        <f>J349</f>
        <v>0</v>
      </c>
      <c r="L116" s="104"/>
    </row>
    <row r="117" spans="2:12" s="8" customFormat="1" ht="24.95" customHeight="1">
      <c r="B117" s="100"/>
      <c r="D117" s="101" t="s">
        <v>126</v>
      </c>
      <c r="E117" s="102"/>
      <c r="F117" s="102"/>
      <c r="G117" s="102"/>
      <c r="H117" s="102"/>
      <c r="I117" s="102"/>
      <c r="J117" s="103">
        <f>J352</f>
        <v>0</v>
      </c>
      <c r="L117" s="100"/>
    </row>
    <row r="118" spans="2:12" s="9" customFormat="1" ht="19.9" customHeight="1">
      <c r="B118" s="104"/>
      <c r="D118" s="105" t="s">
        <v>128</v>
      </c>
      <c r="E118" s="106"/>
      <c r="F118" s="106"/>
      <c r="G118" s="106"/>
      <c r="H118" s="106"/>
      <c r="I118" s="106"/>
      <c r="J118" s="107">
        <f>J353</f>
        <v>0</v>
      </c>
      <c r="L118" s="104"/>
    </row>
    <row r="119" spans="2:12" s="1" customFormat="1" ht="21.75" customHeight="1">
      <c r="B119" s="28"/>
      <c r="L119" s="28"/>
    </row>
    <row r="120" spans="2:12" s="1" customFormat="1" ht="6.95" customHeight="1"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28"/>
    </row>
    <row r="124" spans="2:12" s="1" customFormat="1" ht="6.95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28"/>
    </row>
    <row r="125" spans="2:12" s="1" customFormat="1" ht="24.95" customHeight="1">
      <c r="B125" s="28"/>
      <c r="C125" s="17" t="s">
        <v>134</v>
      </c>
      <c r="L125" s="28"/>
    </row>
    <row r="126" spans="2:12" s="1" customFormat="1" ht="6.95" customHeight="1">
      <c r="B126" s="28"/>
      <c r="L126" s="28"/>
    </row>
    <row r="127" spans="2:12" s="1" customFormat="1" ht="12" customHeight="1">
      <c r="B127" s="28"/>
      <c r="C127" s="23" t="s">
        <v>16</v>
      </c>
      <c r="L127" s="28"/>
    </row>
    <row r="128" spans="2:12" s="1" customFormat="1" ht="16.5" customHeight="1">
      <c r="B128" s="28"/>
      <c r="E128" s="208" t="str">
        <f>E7</f>
        <v>CNC centrum a Svářečská škola v SOU Nové Strašecí</v>
      </c>
      <c r="F128" s="209"/>
      <c r="G128" s="209"/>
      <c r="H128" s="209"/>
      <c r="L128" s="28"/>
    </row>
    <row r="129" spans="2:12" s="1" customFormat="1" ht="12" customHeight="1">
      <c r="B129" s="28"/>
      <c r="C129" s="23" t="s">
        <v>115</v>
      </c>
      <c r="L129" s="28"/>
    </row>
    <row r="130" spans="2:12" s="1" customFormat="1" ht="16.5" customHeight="1">
      <c r="B130" s="28"/>
      <c r="E130" s="170" t="str">
        <f>E9</f>
        <v>07 -  ZTI</v>
      </c>
      <c r="F130" s="210"/>
      <c r="G130" s="210"/>
      <c r="H130" s="210"/>
      <c r="L130" s="28"/>
    </row>
    <row r="131" spans="2:12" s="1" customFormat="1" ht="6.95" customHeight="1">
      <c r="B131" s="28"/>
      <c r="L131" s="28"/>
    </row>
    <row r="132" spans="2:12" s="1" customFormat="1" ht="12" customHeight="1">
      <c r="B132" s="28"/>
      <c r="C132" s="23" t="s">
        <v>20</v>
      </c>
      <c r="F132" s="21" t="str">
        <f>F12</f>
        <v>Sportovní 1135</v>
      </c>
      <c r="I132" s="23" t="s">
        <v>22</v>
      </c>
      <c r="J132" s="48" t="str">
        <f>IF(J12="","",J12)</f>
        <v>2. 3. 2022</v>
      </c>
      <c r="L132" s="28"/>
    </row>
    <row r="133" spans="2:12" s="1" customFormat="1" ht="6.95" customHeight="1">
      <c r="B133" s="28"/>
      <c r="L133" s="28"/>
    </row>
    <row r="134" spans="2:12" s="1" customFormat="1" ht="54.4" customHeight="1">
      <c r="B134" s="28"/>
      <c r="C134" s="23" t="s">
        <v>24</v>
      </c>
      <c r="F134" s="21" t="str">
        <f>E15</f>
        <v>SOU,  Sportovní 1135, 27180 Nové Strašecí</v>
      </c>
      <c r="I134" s="23" t="s">
        <v>30</v>
      </c>
      <c r="J134" s="26" t="str">
        <f>E21</f>
        <v>Studio PHX s.r.o.Ondříčkova 384/33, Praha 3 Žižkov</v>
      </c>
      <c r="L134" s="28"/>
    </row>
    <row r="135" spans="2:12" s="1" customFormat="1" ht="15.2" customHeight="1">
      <c r="B135" s="28"/>
      <c r="C135" s="23" t="s">
        <v>28</v>
      </c>
      <c r="F135" s="21" t="str">
        <f>IF(E18="","",E18)</f>
        <v>Vyplň údaj</v>
      </c>
      <c r="I135" s="23" t="s">
        <v>34</v>
      </c>
      <c r="J135" s="26" t="str">
        <f>E24</f>
        <v>Ing. Jan Brožek</v>
      </c>
      <c r="L135" s="28"/>
    </row>
    <row r="136" spans="2:12" s="1" customFormat="1" ht="10.35" customHeight="1">
      <c r="B136" s="28"/>
      <c r="L136" s="28"/>
    </row>
    <row r="137" spans="2:20" s="10" customFormat="1" ht="29.25" customHeight="1">
      <c r="B137" s="108"/>
      <c r="C137" s="109" t="s">
        <v>135</v>
      </c>
      <c r="D137" s="110" t="s">
        <v>64</v>
      </c>
      <c r="E137" s="110" t="s">
        <v>60</v>
      </c>
      <c r="F137" s="110" t="s">
        <v>61</v>
      </c>
      <c r="G137" s="110" t="s">
        <v>136</v>
      </c>
      <c r="H137" s="110" t="s">
        <v>137</v>
      </c>
      <c r="I137" s="110" t="s">
        <v>138</v>
      </c>
      <c r="J137" s="110" t="s">
        <v>119</v>
      </c>
      <c r="K137" s="111" t="s">
        <v>139</v>
      </c>
      <c r="L137" s="108"/>
      <c r="M137" s="55" t="s">
        <v>1</v>
      </c>
      <c r="N137" s="56" t="s">
        <v>43</v>
      </c>
      <c r="O137" s="56" t="s">
        <v>140</v>
      </c>
      <c r="P137" s="56" t="s">
        <v>141</v>
      </c>
      <c r="Q137" s="56" t="s">
        <v>142</v>
      </c>
      <c r="R137" s="56" t="s">
        <v>143</v>
      </c>
      <c r="S137" s="56" t="s">
        <v>144</v>
      </c>
      <c r="T137" s="57" t="s">
        <v>145</v>
      </c>
    </row>
    <row r="138" spans="2:63" s="1" customFormat="1" ht="22.9" customHeight="1">
      <c r="B138" s="28"/>
      <c r="C138" s="60" t="s">
        <v>146</v>
      </c>
      <c r="J138" s="112">
        <f>BK138</f>
        <v>0</v>
      </c>
      <c r="L138" s="28"/>
      <c r="M138" s="58"/>
      <c r="N138" s="49"/>
      <c r="O138" s="49"/>
      <c r="P138" s="113">
        <f>P139+P178+P193+P268+P301+P308+P352</f>
        <v>0</v>
      </c>
      <c r="Q138" s="49"/>
      <c r="R138" s="113">
        <f>R139+R178+R193+R268+R301+R308+R352</f>
        <v>50.021899999999995</v>
      </c>
      <c r="S138" s="49"/>
      <c r="T138" s="114">
        <f>T139+T178+T193+T268+T301+T308+T352</f>
        <v>0</v>
      </c>
      <c r="AT138" s="13" t="s">
        <v>78</v>
      </c>
      <c r="AU138" s="13" t="s">
        <v>121</v>
      </c>
      <c r="BK138" s="115">
        <f>BK139+BK178+BK193+BK268+BK301+BK308+BK352</f>
        <v>0</v>
      </c>
    </row>
    <row r="139" spans="2:63" s="11" customFormat="1" ht="25.9" customHeight="1">
      <c r="B139" s="116"/>
      <c r="D139" s="117" t="s">
        <v>78</v>
      </c>
      <c r="E139" s="118" t="s">
        <v>1495</v>
      </c>
      <c r="F139" s="118" t="s">
        <v>1938</v>
      </c>
      <c r="I139" s="119"/>
      <c r="J139" s="120">
        <f>BK139</f>
        <v>0</v>
      </c>
      <c r="L139" s="116"/>
      <c r="M139" s="121"/>
      <c r="P139" s="122">
        <f>P140+P153</f>
        <v>0</v>
      </c>
      <c r="R139" s="122">
        <f>R140+R153</f>
        <v>0</v>
      </c>
      <c r="T139" s="123">
        <f>T140+T153</f>
        <v>0</v>
      </c>
      <c r="AR139" s="117" t="s">
        <v>87</v>
      </c>
      <c r="AT139" s="124" t="s">
        <v>78</v>
      </c>
      <c r="AU139" s="124" t="s">
        <v>79</v>
      </c>
      <c r="AY139" s="117" t="s">
        <v>149</v>
      </c>
      <c r="BK139" s="125">
        <f>BK140+BK153</f>
        <v>0</v>
      </c>
    </row>
    <row r="140" spans="2:63" s="11" customFormat="1" ht="22.9" customHeight="1">
      <c r="B140" s="116"/>
      <c r="D140" s="117" t="s">
        <v>78</v>
      </c>
      <c r="E140" s="126" t="s">
        <v>1497</v>
      </c>
      <c r="F140" s="126" t="s">
        <v>1939</v>
      </c>
      <c r="I140" s="119"/>
      <c r="J140" s="127">
        <f>BK140</f>
        <v>0</v>
      </c>
      <c r="L140" s="116"/>
      <c r="M140" s="121"/>
      <c r="P140" s="122">
        <f>SUM(P141:P152)</f>
        <v>0</v>
      </c>
      <c r="R140" s="122">
        <f>SUM(R141:R152)</f>
        <v>0</v>
      </c>
      <c r="T140" s="123">
        <f>SUM(T141:T152)</f>
        <v>0</v>
      </c>
      <c r="AR140" s="117" t="s">
        <v>87</v>
      </c>
      <c r="AT140" s="124" t="s">
        <v>78</v>
      </c>
      <c r="AU140" s="124" t="s">
        <v>87</v>
      </c>
      <c r="AY140" s="117" t="s">
        <v>149</v>
      </c>
      <c r="BK140" s="125">
        <f>SUM(BK141:BK152)</f>
        <v>0</v>
      </c>
    </row>
    <row r="141" spans="2:65" s="1" customFormat="1" ht="16.5" customHeight="1">
      <c r="B141" s="28"/>
      <c r="C141" s="153" t="s">
        <v>87</v>
      </c>
      <c r="D141" s="153" t="s">
        <v>517</v>
      </c>
      <c r="E141" s="154" t="s">
        <v>1940</v>
      </c>
      <c r="F141" s="155" t="s">
        <v>1941</v>
      </c>
      <c r="G141" s="156" t="s">
        <v>256</v>
      </c>
      <c r="H141" s="157">
        <v>2.5</v>
      </c>
      <c r="I141" s="158"/>
      <c r="J141" s="159">
        <f>ROUND(I141*H141,2)</f>
        <v>0</v>
      </c>
      <c r="K141" s="155" t="s">
        <v>1</v>
      </c>
      <c r="L141" s="160"/>
      <c r="M141" s="161" t="s">
        <v>1</v>
      </c>
      <c r="N141" s="162" t="s">
        <v>44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168</v>
      </c>
      <c r="AT141" s="139" t="s">
        <v>517</v>
      </c>
      <c r="AU141" s="139" t="s">
        <v>89</v>
      </c>
      <c r="AY141" s="13" t="s">
        <v>149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3" t="s">
        <v>87</v>
      </c>
      <c r="BK141" s="140">
        <f>ROUND(I141*H141,2)</f>
        <v>0</v>
      </c>
      <c r="BL141" s="13" t="s">
        <v>236</v>
      </c>
      <c r="BM141" s="139" t="s">
        <v>89</v>
      </c>
    </row>
    <row r="142" spans="2:47" s="1" customFormat="1" ht="11.25">
      <c r="B142" s="28"/>
      <c r="D142" s="141" t="s">
        <v>157</v>
      </c>
      <c r="F142" s="142" t="s">
        <v>1941</v>
      </c>
      <c r="I142" s="143"/>
      <c r="L142" s="28"/>
      <c r="M142" s="144"/>
      <c r="T142" s="52"/>
      <c r="AT142" s="13" t="s">
        <v>157</v>
      </c>
      <c r="AU142" s="13" t="s">
        <v>89</v>
      </c>
    </row>
    <row r="143" spans="2:65" s="1" customFormat="1" ht="16.5" customHeight="1">
      <c r="B143" s="28"/>
      <c r="C143" s="153" t="s">
        <v>89</v>
      </c>
      <c r="D143" s="153" t="s">
        <v>517</v>
      </c>
      <c r="E143" s="154" t="s">
        <v>1942</v>
      </c>
      <c r="F143" s="155" t="s">
        <v>1943</v>
      </c>
      <c r="G143" s="156" t="s">
        <v>256</v>
      </c>
      <c r="H143" s="157">
        <v>19</v>
      </c>
      <c r="I143" s="158"/>
      <c r="J143" s="159">
        <f>ROUND(I143*H143,2)</f>
        <v>0</v>
      </c>
      <c r="K143" s="155" t="s">
        <v>1</v>
      </c>
      <c r="L143" s="160"/>
      <c r="M143" s="161" t="s">
        <v>1</v>
      </c>
      <c r="N143" s="162" t="s">
        <v>44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168</v>
      </c>
      <c r="AT143" s="139" t="s">
        <v>517</v>
      </c>
      <c r="AU143" s="139" t="s">
        <v>89</v>
      </c>
      <c r="AY143" s="13" t="s">
        <v>149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3" t="s">
        <v>87</v>
      </c>
      <c r="BK143" s="140">
        <f>ROUND(I143*H143,2)</f>
        <v>0</v>
      </c>
      <c r="BL143" s="13" t="s">
        <v>236</v>
      </c>
      <c r="BM143" s="139" t="s">
        <v>155</v>
      </c>
    </row>
    <row r="144" spans="2:47" s="1" customFormat="1" ht="11.25">
      <c r="B144" s="28"/>
      <c r="D144" s="141" t="s">
        <v>157</v>
      </c>
      <c r="F144" s="142" t="s">
        <v>1943</v>
      </c>
      <c r="I144" s="143"/>
      <c r="L144" s="28"/>
      <c r="M144" s="144"/>
      <c r="T144" s="52"/>
      <c r="AT144" s="13" t="s">
        <v>157</v>
      </c>
      <c r="AU144" s="13" t="s">
        <v>89</v>
      </c>
    </row>
    <row r="145" spans="2:65" s="1" customFormat="1" ht="16.5" customHeight="1">
      <c r="B145" s="28"/>
      <c r="C145" s="153" t="s">
        <v>343</v>
      </c>
      <c r="D145" s="153" t="s">
        <v>517</v>
      </c>
      <c r="E145" s="154" t="s">
        <v>1944</v>
      </c>
      <c r="F145" s="155" t="s">
        <v>1945</v>
      </c>
      <c r="G145" s="156" t="s">
        <v>256</v>
      </c>
      <c r="H145" s="157">
        <v>6</v>
      </c>
      <c r="I145" s="158"/>
      <c r="J145" s="159">
        <f>ROUND(I145*H145,2)</f>
        <v>0</v>
      </c>
      <c r="K145" s="155" t="s">
        <v>1</v>
      </c>
      <c r="L145" s="160"/>
      <c r="M145" s="161" t="s">
        <v>1</v>
      </c>
      <c r="N145" s="162" t="s">
        <v>44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168</v>
      </c>
      <c r="AT145" s="139" t="s">
        <v>517</v>
      </c>
      <c r="AU145" s="139" t="s">
        <v>89</v>
      </c>
      <c r="AY145" s="13" t="s">
        <v>149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3" t="s">
        <v>87</v>
      </c>
      <c r="BK145" s="140">
        <f>ROUND(I145*H145,2)</f>
        <v>0</v>
      </c>
      <c r="BL145" s="13" t="s">
        <v>236</v>
      </c>
      <c r="BM145" s="139" t="s">
        <v>183</v>
      </c>
    </row>
    <row r="146" spans="2:47" s="1" customFormat="1" ht="11.25">
      <c r="B146" s="28"/>
      <c r="D146" s="141" t="s">
        <v>157</v>
      </c>
      <c r="F146" s="142" t="s">
        <v>1945</v>
      </c>
      <c r="I146" s="143"/>
      <c r="L146" s="28"/>
      <c r="M146" s="144"/>
      <c r="T146" s="52"/>
      <c r="AT146" s="13" t="s">
        <v>157</v>
      </c>
      <c r="AU146" s="13" t="s">
        <v>89</v>
      </c>
    </row>
    <row r="147" spans="2:65" s="1" customFormat="1" ht="16.5" customHeight="1">
      <c r="B147" s="28"/>
      <c r="C147" s="153" t="s">
        <v>155</v>
      </c>
      <c r="D147" s="153" t="s">
        <v>517</v>
      </c>
      <c r="E147" s="154" t="s">
        <v>1946</v>
      </c>
      <c r="F147" s="155" t="s">
        <v>1947</v>
      </c>
      <c r="G147" s="156" t="s">
        <v>256</v>
      </c>
      <c r="H147" s="157">
        <v>7</v>
      </c>
      <c r="I147" s="158"/>
      <c r="J147" s="159">
        <f>ROUND(I147*H147,2)</f>
        <v>0</v>
      </c>
      <c r="K147" s="155" t="s">
        <v>1</v>
      </c>
      <c r="L147" s="160"/>
      <c r="M147" s="161" t="s">
        <v>1</v>
      </c>
      <c r="N147" s="162" t="s">
        <v>44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168</v>
      </c>
      <c r="AT147" s="139" t="s">
        <v>517</v>
      </c>
      <c r="AU147" s="139" t="s">
        <v>89</v>
      </c>
      <c r="AY147" s="13" t="s">
        <v>149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3" t="s">
        <v>87</v>
      </c>
      <c r="BK147" s="140">
        <f>ROUND(I147*H147,2)</f>
        <v>0</v>
      </c>
      <c r="BL147" s="13" t="s">
        <v>236</v>
      </c>
      <c r="BM147" s="139" t="s">
        <v>193</v>
      </c>
    </row>
    <row r="148" spans="2:47" s="1" customFormat="1" ht="11.25">
      <c r="B148" s="28"/>
      <c r="D148" s="141" t="s">
        <v>157</v>
      </c>
      <c r="F148" s="142" t="s">
        <v>1947</v>
      </c>
      <c r="I148" s="143"/>
      <c r="L148" s="28"/>
      <c r="M148" s="144"/>
      <c r="T148" s="52"/>
      <c r="AT148" s="13" t="s">
        <v>157</v>
      </c>
      <c r="AU148" s="13" t="s">
        <v>89</v>
      </c>
    </row>
    <row r="149" spans="2:65" s="1" customFormat="1" ht="16.5" customHeight="1">
      <c r="B149" s="28"/>
      <c r="C149" s="153" t="s">
        <v>178</v>
      </c>
      <c r="D149" s="153" t="s">
        <v>517</v>
      </c>
      <c r="E149" s="154" t="s">
        <v>1948</v>
      </c>
      <c r="F149" s="155" t="s">
        <v>1949</v>
      </c>
      <c r="G149" s="156" t="s">
        <v>256</v>
      </c>
      <c r="H149" s="157">
        <v>11</v>
      </c>
      <c r="I149" s="158"/>
      <c r="J149" s="159">
        <f>ROUND(I149*H149,2)</f>
        <v>0</v>
      </c>
      <c r="K149" s="155" t="s">
        <v>1</v>
      </c>
      <c r="L149" s="160"/>
      <c r="M149" s="161" t="s">
        <v>1</v>
      </c>
      <c r="N149" s="162" t="s">
        <v>44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168</v>
      </c>
      <c r="AT149" s="139" t="s">
        <v>517</v>
      </c>
      <c r="AU149" s="139" t="s">
        <v>89</v>
      </c>
      <c r="AY149" s="13" t="s">
        <v>149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3" t="s">
        <v>87</v>
      </c>
      <c r="BK149" s="140">
        <f>ROUND(I149*H149,2)</f>
        <v>0</v>
      </c>
      <c r="BL149" s="13" t="s">
        <v>236</v>
      </c>
      <c r="BM149" s="139" t="s">
        <v>204</v>
      </c>
    </row>
    <row r="150" spans="2:47" s="1" customFormat="1" ht="11.25">
      <c r="B150" s="28"/>
      <c r="D150" s="141" t="s">
        <v>157</v>
      </c>
      <c r="F150" s="142" t="s">
        <v>1949</v>
      </c>
      <c r="I150" s="143"/>
      <c r="L150" s="28"/>
      <c r="M150" s="144"/>
      <c r="T150" s="52"/>
      <c r="AT150" s="13" t="s">
        <v>157</v>
      </c>
      <c r="AU150" s="13" t="s">
        <v>89</v>
      </c>
    </row>
    <row r="151" spans="2:65" s="1" customFormat="1" ht="16.5" customHeight="1">
      <c r="B151" s="28"/>
      <c r="C151" s="153" t="s">
        <v>183</v>
      </c>
      <c r="D151" s="153" t="s">
        <v>517</v>
      </c>
      <c r="E151" s="154" t="s">
        <v>1950</v>
      </c>
      <c r="F151" s="155" t="s">
        <v>1951</v>
      </c>
      <c r="G151" s="156" t="s">
        <v>256</v>
      </c>
      <c r="H151" s="157">
        <v>45</v>
      </c>
      <c r="I151" s="158"/>
      <c r="J151" s="159">
        <f>ROUND(I151*H151,2)</f>
        <v>0</v>
      </c>
      <c r="K151" s="155" t="s">
        <v>1</v>
      </c>
      <c r="L151" s="160"/>
      <c r="M151" s="161" t="s">
        <v>1</v>
      </c>
      <c r="N151" s="162" t="s">
        <v>44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168</v>
      </c>
      <c r="AT151" s="139" t="s">
        <v>517</v>
      </c>
      <c r="AU151" s="139" t="s">
        <v>89</v>
      </c>
      <c r="AY151" s="13" t="s">
        <v>149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3" t="s">
        <v>87</v>
      </c>
      <c r="BK151" s="140">
        <f>ROUND(I151*H151,2)</f>
        <v>0</v>
      </c>
      <c r="BL151" s="13" t="s">
        <v>236</v>
      </c>
      <c r="BM151" s="139" t="s">
        <v>214</v>
      </c>
    </row>
    <row r="152" spans="2:47" s="1" customFormat="1" ht="11.25">
      <c r="B152" s="28"/>
      <c r="D152" s="141" t="s">
        <v>157</v>
      </c>
      <c r="F152" s="142" t="s">
        <v>1951</v>
      </c>
      <c r="I152" s="143"/>
      <c r="L152" s="28"/>
      <c r="M152" s="144"/>
      <c r="T152" s="52"/>
      <c r="AT152" s="13" t="s">
        <v>157</v>
      </c>
      <c r="AU152" s="13" t="s">
        <v>89</v>
      </c>
    </row>
    <row r="153" spans="2:63" s="11" customFormat="1" ht="22.9" customHeight="1">
      <c r="B153" s="116"/>
      <c r="D153" s="117" t="s">
        <v>78</v>
      </c>
      <c r="E153" s="126" t="s">
        <v>1517</v>
      </c>
      <c r="F153" s="126" t="s">
        <v>1952</v>
      </c>
      <c r="I153" s="119"/>
      <c r="J153" s="127">
        <f>BK153</f>
        <v>0</v>
      </c>
      <c r="L153" s="116"/>
      <c r="M153" s="121"/>
      <c r="P153" s="122">
        <f>SUM(P154:P177)</f>
        <v>0</v>
      </c>
      <c r="R153" s="122">
        <f>SUM(R154:R177)</f>
        <v>0</v>
      </c>
      <c r="T153" s="123">
        <f>SUM(T154:T177)</f>
        <v>0</v>
      </c>
      <c r="AR153" s="117" t="s">
        <v>87</v>
      </c>
      <c r="AT153" s="124" t="s">
        <v>78</v>
      </c>
      <c r="AU153" s="124" t="s">
        <v>87</v>
      </c>
      <c r="AY153" s="117" t="s">
        <v>149</v>
      </c>
      <c r="BK153" s="125">
        <f>SUM(BK154:BK177)</f>
        <v>0</v>
      </c>
    </row>
    <row r="154" spans="2:65" s="1" customFormat="1" ht="16.5" customHeight="1">
      <c r="B154" s="28"/>
      <c r="C154" s="153" t="s">
        <v>188</v>
      </c>
      <c r="D154" s="153" t="s">
        <v>517</v>
      </c>
      <c r="E154" s="154" t="s">
        <v>1953</v>
      </c>
      <c r="F154" s="155" t="s">
        <v>1954</v>
      </c>
      <c r="G154" s="156" t="s">
        <v>1501</v>
      </c>
      <c r="H154" s="157">
        <v>4</v>
      </c>
      <c r="I154" s="158"/>
      <c r="J154" s="159">
        <f>ROUND(I154*H154,2)</f>
        <v>0</v>
      </c>
      <c r="K154" s="155" t="s">
        <v>1</v>
      </c>
      <c r="L154" s="160"/>
      <c r="M154" s="161" t="s">
        <v>1</v>
      </c>
      <c r="N154" s="162" t="s">
        <v>44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168</v>
      </c>
      <c r="AT154" s="139" t="s">
        <v>517</v>
      </c>
      <c r="AU154" s="139" t="s">
        <v>89</v>
      </c>
      <c r="AY154" s="13" t="s">
        <v>149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3" t="s">
        <v>87</v>
      </c>
      <c r="BK154" s="140">
        <f>ROUND(I154*H154,2)</f>
        <v>0</v>
      </c>
      <c r="BL154" s="13" t="s">
        <v>236</v>
      </c>
      <c r="BM154" s="139" t="s">
        <v>227</v>
      </c>
    </row>
    <row r="155" spans="2:47" s="1" customFormat="1" ht="11.25">
      <c r="B155" s="28"/>
      <c r="D155" s="141" t="s">
        <v>157</v>
      </c>
      <c r="F155" s="142" t="s">
        <v>1954</v>
      </c>
      <c r="I155" s="143"/>
      <c r="L155" s="28"/>
      <c r="M155" s="144"/>
      <c r="T155" s="52"/>
      <c r="AT155" s="13" t="s">
        <v>157</v>
      </c>
      <c r="AU155" s="13" t="s">
        <v>89</v>
      </c>
    </row>
    <row r="156" spans="2:65" s="1" customFormat="1" ht="16.5" customHeight="1">
      <c r="B156" s="28"/>
      <c r="C156" s="153" t="s">
        <v>193</v>
      </c>
      <c r="D156" s="153" t="s">
        <v>517</v>
      </c>
      <c r="E156" s="154" t="s">
        <v>1955</v>
      </c>
      <c r="F156" s="155" t="s">
        <v>1956</v>
      </c>
      <c r="G156" s="156" t="s">
        <v>1501</v>
      </c>
      <c r="H156" s="157">
        <v>1</v>
      </c>
      <c r="I156" s="158"/>
      <c r="J156" s="159">
        <f>ROUND(I156*H156,2)</f>
        <v>0</v>
      </c>
      <c r="K156" s="155" t="s">
        <v>1</v>
      </c>
      <c r="L156" s="160"/>
      <c r="M156" s="161" t="s">
        <v>1</v>
      </c>
      <c r="N156" s="162" t="s">
        <v>44</v>
      </c>
      <c r="P156" s="137">
        <f>O156*H156</f>
        <v>0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168</v>
      </c>
      <c r="AT156" s="139" t="s">
        <v>517</v>
      </c>
      <c r="AU156" s="139" t="s">
        <v>89</v>
      </c>
      <c r="AY156" s="13" t="s">
        <v>149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3" t="s">
        <v>87</v>
      </c>
      <c r="BK156" s="140">
        <f>ROUND(I156*H156,2)</f>
        <v>0</v>
      </c>
      <c r="BL156" s="13" t="s">
        <v>236</v>
      </c>
      <c r="BM156" s="139" t="s">
        <v>236</v>
      </c>
    </row>
    <row r="157" spans="2:47" s="1" customFormat="1" ht="11.25">
      <c r="B157" s="28"/>
      <c r="D157" s="141" t="s">
        <v>157</v>
      </c>
      <c r="F157" s="142" t="s">
        <v>1956</v>
      </c>
      <c r="I157" s="143"/>
      <c r="L157" s="28"/>
      <c r="M157" s="144"/>
      <c r="T157" s="52"/>
      <c r="AT157" s="13" t="s">
        <v>157</v>
      </c>
      <c r="AU157" s="13" t="s">
        <v>89</v>
      </c>
    </row>
    <row r="158" spans="2:65" s="1" customFormat="1" ht="16.5" customHeight="1">
      <c r="B158" s="28"/>
      <c r="C158" s="153" t="s">
        <v>159</v>
      </c>
      <c r="D158" s="153" t="s">
        <v>517</v>
      </c>
      <c r="E158" s="154" t="s">
        <v>1957</v>
      </c>
      <c r="F158" s="155" t="s">
        <v>1958</v>
      </c>
      <c r="G158" s="156" t="s">
        <v>1501</v>
      </c>
      <c r="H158" s="157">
        <v>5</v>
      </c>
      <c r="I158" s="158"/>
      <c r="J158" s="159">
        <f>ROUND(I158*H158,2)</f>
        <v>0</v>
      </c>
      <c r="K158" s="155" t="s">
        <v>1</v>
      </c>
      <c r="L158" s="160"/>
      <c r="M158" s="161" t="s">
        <v>1</v>
      </c>
      <c r="N158" s="162" t="s">
        <v>44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168</v>
      </c>
      <c r="AT158" s="139" t="s">
        <v>517</v>
      </c>
      <c r="AU158" s="139" t="s">
        <v>89</v>
      </c>
      <c r="AY158" s="13" t="s">
        <v>149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3" t="s">
        <v>87</v>
      </c>
      <c r="BK158" s="140">
        <f>ROUND(I158*H158,2)</f>
        <v>0</v>
      </c>
      <c r="BL158" s="13" t="s">
        <v>236</v>
      </c>
      <c r="BM158" s="139" t="s">
        <v>253</v>
      </c>
    </row>
    <row r="159" spans="2:47" s="1" customFormat="1" ht="11.25">
      <c r="B159" s="28"/>
      <c r="D159" s="141" t="s">
        <v>157</v>
      </c>
      <c r="F159" s="142" t="s">
        <v>1958</v>
      </c>
      <c r="I159" s="143"/>
      <c r="L159" s="28"/>
      <c r="M159" s="144"/>
      <c r="T159" s="52"/>
      <c r="AT159" s="13" t="s">
        <v>157</v>
      </c>
      <c r="AU159" s="13" t="s">
        <v>89</v>
      </c>
    </row>
    <row r="160" spans="2:65" s="1" customFormat="1" ht="16.5" customHeight="1">
      <c r="B160" s="28"/>
      <c r="C160" s="153" t="s">
        <v>204</v>
      </c>
      <c r="D160" s="153" t="s">
        <v>517</v>
      </c>
      <c r="E160" s="154" t="s">
        <v>1959</v>
      </c>
      <c r="F160" s="155" t="s">
        <v>1960</v>
      </c>
      <c r="G160" s="156" t="s">
        <v>1501</v>
      </c>
      <c r="H160" s="157">
        <v>13</v>
      </c>
      <c r="I160" s="158"/>
      <c r="J160" s="159">
        <f>ROUND(I160*H160,2)</f>
        <v>0</v>
      </c>
      <c r="K160" s="155" t="s">
        <v>1</v>
      </c>
      <c r="L160" s="160"/>
      <c r="M160" s="161" t="s">
        <v>1</v>
      </c>
      <c r="N160" s="162" t="s">
        <v>44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168</v>
      </c>
      <c r="AT160" s="139" t="s">
        <v>517</v>
      </c>
      <c r="AU160" s="139" t="s">
        <v>89</v>
      </c>
      <c r="AY160" s="13" t="s">
        <v>149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3" t="s">
        <v>87</v>
      </c>
      <c r="BK160" s="140">
        <f>ROUND(I160*H160,2)</f>
        <v>0</v>
      </c>
      <c r="BL160" s="13" t="s">
        <v>236</v>
      </c>
      <c r="BM160" s="139" t="s">
        <v>268</v>
      </c>
    </row>
    <row r="161" spans="2:47" s="1" customFormat="1" ht="11.25">
      <c r="B161" s="28"/>
      <c r="D161" s="141" t="s">
        <v>157</v>
      </c>
      <c r="F161" s="142" t="s">
        <v>1960</v>
      </c>
      <c r="I161" s="143"/>
      <c r="L161" s="28"/>
      <c r="M161" s="144"/>
      <c r="T161" s="52"/>
      <c r="AT161" s="13" t="s">
        <v>157</v>
      </c>
      <c r="AU161" s="13" t="s">
        <v>89</v>
      </c>
    </row>
    <row r="162" spans="2:65" s="1" customFormat="1" ht="16.5" customHeight="1">
      <c r="B162" s="28"/>
      <c r="C162" s="153" t="s">
        <v>209</v>
      </c>
      <c r="D162" s="153" t="s">
        <v>517</v>
      </c>
      <c r="E162" s="154" t="s">
        <v>1961</v>
      </c>
      <c r="F162" s="155" t="s">
        <v>1962</v>
      </c>
      <c r="G162" s="156" t="s">
        <v>1501</v>
      </c>
      <c r="H162" s="157">
        <v>13</v>
      </c>
      <c r="I162" s="158"/>
      <c r="J162" s="159">
        <f>ROUND(I162*H162,2)</f>
        <v>0</v>
      </c>
      <c r="K162" s="155" t="s">
        <v>1</v>
      </c>
      <c r="L162" s="160"/>
      <c r="M162" s="161" t="s">
        <v>1</v>
      </c>
      <c r="N162" s="162" t="s">
        <v>44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168</v>
      </c>
      <c r="AT162" s="139" t="s">
        <v>517</v>
      </c>
      <c r="AU162" s="139" t="s">
        <v>89</v>
      </c>
      <c r="AY162" s="13" t="s">
        <v>149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3" t="s">
        <v>87</v>
      </c>
      <c r="BK162" s="140">
        <f>ROUND(I162*H162,2)</f>
        <v>0</v>
      </c>
      <c r="BL162" s="13" t="s">
        <v>236</v>
      </c>
      <c r="BM162" s="139" t="s">
        <v>279</v>
      </c>
    </row>
    <row r="163" spans="2:47" s="1" customFormat="1" ht="11.25">
      <c r="B163" s="28"/>
      <c r="D163" s="141" t="s">
        <v>157</v>
      </c>
      <c r="F163" s="142" t="s">
        <v>1962</v>
      </c>
      <c r="I163" s="143"/>
      <c r="L163" s="28"/>
      <c r="M163" s="144"/>
      <c r="T163" s="52"/>
      <c r="AT163" s="13" t="s">
        <v>157</v>
      </c>
      <c r="AU163" s="13" t="s">
        <v>89</v>
      </c>
    </row>
    <row r="164" spans="2:65" s="1" customFormat="1" ht="16.5" customHeight="1">
      <c r="B164" s="28"/>
      <c r="C164" s="153" t="s">
        <v>214</v>
      </c>
      <c r="D164" s="153" t="s">
        <v>517</v>
      </c>
      <c r="E164" s="154" t="s">
        <v>1963</v>
      </c>
      <c r="F164" s="155" t="s">
        <v>1964</v>
      </c>
      <c r="G164" s="156" t="s">
        <v>1501</v>
      </c>
      <c r="H164" s="157">
        <v>5</v>
      </c>
      <c r="I164" s="158"/>
      <c r="J164" s="159">
        <f>ROUND(I164*H164,2)</f>
        <v>0</v>
      </c>
      <c r="K164" s="155" t="s">
        <v>1</v>
      </c>
      <c r="L164" s="160"/>
      <c r="M164" s="161" t="s">
        <v>1</v>
      </c>
      <c r="N164" s="162" t="s">
        <v>44</v>
      </c>
      <c r="P164" s="137">
        <f>O164*H164</f>
        <v>0</v>
      </c>
      <c r="Q164" s="137">
        <v>0</v>
      </c>
      <c r="R164" s="137">
        <f>Q164*H164</f>
        <v>0</v>
      </c>
      <c r="S164" s="137">
        <v>0</v>
      </c>
      <c r="T164" s="138">
        <f>S164*H164</f>
        <v>0</v>
      </c>
      <c r="AR164" s="139" t="s">
        <v>168</v>
      </c>
      <c r="AT164" s="139" t="s">
        <v>517</v>
      </c>
      <c r="AU164" s="139" t="s">
        <v>89</v>
      </c>
      <c r="AY164" s="13" t="s">
        <v>149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3" t="s">
        <v>87</v>
      </c>
      <c r="BK164" s="140">
        <f>ROUND(I164*H164,2)</f>
        <v>0</v>
      </c>
      <c r="BL164" s="13" t="s">
        <v>236</v>
      </c>
      <c r="BM164" s="139" t="s">
        <v>292</v>
      </c>
    </row>
    <row r="165" spans="2:47" s="1" customFormat="1" ht="11.25">
      <c r="B165" s="28"/>
      <c r="D165" s="141" t="s">
        <v>157</v>
      </c>
      <c r="F165" s="142" t="s">
        <v>1964</v>
      </c>
      <c r="I165" s="143"/>
      <c r="L165" s="28"/>
      <c r="M165" s="144"/>
      <c r="T165" s="52"/>
      <c r="AT165" s="13" t="s">
        <v>157</v>
      </c>
      <c r="AU165" s="13" t="s">
        <v>89</v>
      </c>
    </row>
    <row r="166" spans="2:65" s="1" customFormat="1" ht="16.5" customHeight="1">
      <c r="B166" s="28"/>
      <c r="C166" s="153" t="s">
        <v>221</v>
      </c>
      <c r="D166" s="153" t="s">
        <v>517</v>
      </c>
      <c r="E166" s="154" t="s">
        <v>1965</v>
      </c>
      <c r="F166" s="155" t="s">
        <v>1966</v>
      </c>
      <c r="G166" s="156" t="s">
        <v>1501</v>
      </c>
      <c r="H166" s="157">
        <v>1</v>
      </c>
      <c r="I166" s="158"/>
      <c r="J166" s="159">
        <f>ROUND(I166*H166,2)</f>
        <v>0</v>
      </c>
      <c r="K166" s="155" t="s">
        <v>1</v>
      </c>
      <c r="L166" s="160"/>
      <c r="M166" s="161" t="s">
        <v>1</v>
      </c>
      <c r="N166" s="162" t="s">
        <v>44</v>
      </c>
      <c r="P166" s="137">
        <f>O166*H166</f>
        <v>0</v>
      </c>
      <c r="Q166" s="137">
        <v>0</v>
      </c>
      <c r="R166" s="137">
        <f>Q166*H166</f>
        <v>0</v>
      </c>
      <c r="S166" s="137">
        <v>0</v>
      </c>
      <c r="T166" s="138">
        <f>S166*H166</f>
        <v>0</v>
      </c>
      <c r="AR166" s="139" t="s">
        <v>168</v>
      </c>
      <c r="AT166" s="139" t="s">
        <v>517</v>
      </c>
      <c r="AU166" s="139" t="s">
        <v>89</v>
      </c>
      <c r="AY166" s="13" t="s">
        <v>149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3" t="s">
        <v>87</v>
      </c>
      <c r="BK166" s="140">
        <f>ROUND(I166*H166,2)</f>
        <v>0</v>
      </c>
      <c r="BL166" s="13" t="s">
        <v>236</v>
      </c>
      <c r="BM166" s="139" t="s">
        <v>304</v>
      </c>
    </row>
    <row r="167" spans="2:47" s="1" customFormat="1" ht="11.25">
      <c r="B167" s="28"/>
      <c r="D167" s="141" t="s">
        <v>157</v>
      </c>
      <c r="F167" s="142" t="s">
        <v>1966</v>
      </c>
      <c r="I167" s="143"/>
      <c r="L167" s="28"/>
      <c r="M167" s="144"/>
      <c r="T167" s="52"/>
      <c r="AT167" s="13" t="s">
        <v>157</v>
      </c>
      <c r="AU167" s="13" t="s">
        <v>89</v>
      </c>
    </row>
    <row r="168" spans="2:65" s="1" customFormat="1" ht="16.5" customHeight="1">
      <c r="B168" s="28"/>
      <c r="C168" s="153" t="s">
        <v>227</v>
      </c>
      <c r="D168" s="153" t="s">
        <v>517</v>
      </c>
      <c r="E168" s="154" t="s">
        <v>1967</v>
      </c>
      <c r="F168" s="155" t="s">
        <v>1968</v>
      </c>
      <c r="G168" s="156" t="s">
        <v>1501</v>
      </c>
      <c r="H168" s="157">
        <v>2</v>
      </c>
      <c r="I168" s="158"/>
      <c r="J168" s="159">
        <f>ROUND(I168*H168,2)</f>
        <v>0</v>
      </c>
      <c r="K168" s="155" t="s">
        <v>1</v>
      </c>
      <c r="L168" s="160"/>
      <c r="M168" s="161" t="s">
        <v>1</v>
      </c>
      <c r="N168" s="162" t="s">
        <v>44</v>
      </c>
      <c r="P168" s="137">
        <f>O168*H168</f>
        <v>0</v>
      </c>
      <c r="Q168" s="137">
        <v>0</v>
      </c>
      <c r="R168" s="137">
        <f>Q168*H168</f>
        <v>0</v>
      </c>
      <c r="S168" s="137">
        <v>0</v>
      </c>
      <c r="T168" s="138">
        <f>S168*H168</f>
        <v>0</v>
      </c>
      <c r="AR168" s="139" t="s">
        <v>168</v>
      </c>
      <c r="AT168" s="139" t="s">
        <v>517</v>
      </c>
      <c r="AU168" s="139" t="s">
        <v>89</v>
      </c>
      <c r="AY168" s="13" t="s">
        <v>149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3" t="s">
        <v>87</v>
      </c>
      <c r="BK168" s="140">
        <f>ROUND(I168*H168,2)</f>
        <v>0</v>
      </c>
      <c r="BL168" s="13" t="s">
        <v>236</v>
      </c>
      <c r="BM168" s="139" t="s">
        <v>436</v>
      </c>
    </row>
    <row r="169" spans="2:47" s="1" customFormat="1" ht="11.25">
      <c r="B169" s="28"/>
      <c r="D169" s="141" t="s">
        <v>157</v>
      </c>
      <c r="F169" s="142" t="s">
        <v>1968</v>
      </c>
      <c r="I169" s="143"/>
      <c r="L169" s="28"/>
      <c r="M169" s="144"/>
      <c r="T169" s="52"/>
      <c r="AT169" s="13" t="s">
        <v>157</v>
      </c>
      <c r="AU169" s="13" t="s">
        <v>89</v>
      </c>
    </row>
    <row r="170" spans="2:65" s="1" customFormat="1" ht="16.5" customHeight="1">
      <c r="B170" s="28"/>
      <c r="C170" s="153" t="s">
        <v>8</v>
      </c>
      <c r="D170" s="153" t="s">
        <v>517</v>
      </c>
      <c r="E170" s="154" t="s">
        <v>1969</v>
      </c>
      <c r="F170" s="155" t="s">
        <v>1970</v>
      </c>
      <c r="G170" s="156" t="s">
        <v>1501</v>
      </c>
      <c r="H170" s="157">
        <v>6</v>
      </c>
      <c r="I170" s="158"/>
      <c r="J170" s="159">
        <f>ROUND(I170*H170,2)</f>
        <v>0</v>
      </c>
      <c r="K170" s="155" t="s">
        <v>1</v>
      </c>
      <c r="L170" s="160"/>
      <c r="M170" s="161" t="s">
        <v>1</v>
      </c>
      <c r="N170" s="162" t="s">
        <v>44</v>
      </c>
      <c r="P170" s="137">
        <f>O170*H170</f>
        <v>0</v>
      </c>
      <c r="Q170" s="137">
        <v>0</v>
      </c>
      <c r="R170" s="137">
        <f>Q170*H170</f>
        <v>0</v>
      </c>
      <c r="S170" s="137">
        <v>0</v>
      </c>
      <c r="T170" s="138">
        <f>S170*H170</f>
        <v>0</v>
      </c>
      <c r="AR170" s="139" t="s">
        <v>168</v>
      </c>
      <c r="AT170" s="139" t="s">
        <v>517</v>
      </c>
      <c r="AU170" s="139" t="s">
        <v>89</v>
      </c>
      <c r="AY170" s="13" t="s">
        <v>149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3" t="s">
        <v>87</v>
      </c>
      <c r="BK170" s="140">
        <f>ROUND(I170*H170,2)</f>
        <v>0</v>
      </c>
      <c r="BL170" s="13" t="s">
        <v>236</v>
      </c>
      <c r="BM170" s="139" t="s">
        <v>446</v>
      </c>
    </row>
    <row r="171" spans="2:47" s="1" customFormat="1" ht="11.25">
      <c r="B171" s="28"/>
      <c r="D171" s="141" t="s">
        <v>157</v>
      </c>
      <c r="F171" s="142" t="s">
        <v>1970</v>
      </c>
      <c r="I171" s="143"/>
      <c r="L171" s="28"/>
      <c r="M171" s="144"/>
      <c r="T171" s="52"/>
      <c r="AT171" s="13" t="s">
        <v>157</v>
      </c>
      <c r="AU171" s="13" t="s">
        <v>89</v>
      </c>
    </row>
    <row r="172" spans="2:65" s="1" customFormat="1" ht="16.5" customHeight="1">
      <c r="B172" s="28"/>
      <c r="C172" s="153" t="s">
        <v>236</v>
      </c>
      <c r="D172" s="153" t="s">
        <v>517</v>
      </c>
      <c r="E172" s="154" t="s">
        <v>1971</v>
      </c>
      <c r="F172" s="155" t="s">
        <v>1972</v>
      </c>
      <c r="G172" s="156" t="s">
        <v>1501</v>
      </c>
      <c r="H172" s="157">
        <v>7</v>
      </c>
      <c r="I172" s="158"/>
      <c r="J172" s="159">
        <f>ROUND(I172*H172,2)</f>
        <v>0</v>
      </c>
      <c r="K172" s="155" t="s">
        <v>1</v>
      </c>
      <c r="L172" s="160"/>
      <c r="M172" s="161" t="s">
        <v>1</v>
      </c>
      <c r="N172" s="162" t="s">
        <v>44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168</v>
      </c>
      <c r="AT172" s="139" t="s">
        <v>517</v>
      </c>
      <c r="AU172" s="139" t="s">
        <v>89</v>
      </c>
      <c r="AY172" s="13" t="s">
        <v>149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3" t="s">
        <v>87</v>
      </c>
      <c r="BK172" s="140">
        <f>ROUND(I172*H172,2)</f>
        <v>0</v>
      </c>
      <c r="BL172" s="13" t="s">
        <v>236</v>
      </c>
      <c r="BM172" s="139" t="s">
        <v>168</v>
      </c>
    </row>
    <row r="173" spans="2:47" s="1" customFormat="1" ht="11.25">
      <c r="B173" s="28"/>
      <c r="D173" s="141" t="s">
        <v>157</v>
      </c>
      <c r="F173" s="142" t="s">
        <v>1972</v>
      </c>
      <c r="I173" s="143"/>
      <c r="L173" s="28"/>
      <c r="M173" s="144"/>
      <c r="T173" s="52"/>
      <c r="AT173" s="13" t="s">
        <v>157</v>
      </c>
      <c r="AU173" s="13" t="s">
        <v>89</v>
      </c>
    </row>
    <row r="174" spans="2:65" s="1" customFormat="1" ht="16.5" customHeight="1">
      <c r="B174" s="28"/>
      <c r="C174" s="153" t="s">
        <v>246</v>
      </c>
      <c r="D174" s="153" t="s">
        <v>517</v>
      </c>
      <c r="E174" s="154" t="s">
        <v>1973</v>
      </c>
      <c r="F174" s="155" t="s">
        <v>1974</v>
      </c>
      <c r="G174" s="156" t="s">
        <v>1501</v>
      </c>
      <c r="H174" s="157">
        <v>8</v>
      </c>
      <c r="I174" s="158"/>
      <c r="J174" s="159">
        <f>ROUND(I174*H174,2)</f>
        <v>0</v>
      </c>
      <c r="K174" s="155" t="s">
        <v>1</v>
      </c>
      <c r="L174" s="160"/>
      <c r="M174" s="161" t="s">
        <v>1</v>
      </c>
      <c r="N174" s="162" t="s">
        <v>44</v>
      </c>
      <c r="P174" s="137">
        <f>O174*H174</f>
        <v>0</v>
      </c>
      <c r="Q174" s="137">
        <v>0</v>
      </c>
      <c r="R174" s="137">
        <f>Q174*H174</f>
        <v>0</v>
      </c>
      <c r="S174" s="137">
        <v>0</v>
      </c>
      <c r="T174" s="138">
        <f>S174*H174</f>
        <v>0</v>
      </c>
      <c r="AR174" s="139" t="s">
        <v>168</v>
      </c>
      <c r="AT174" s="139" t="s">
        <v>517</v>
      </c>
      <c r="AU174" s="139" t="s">
        <v>89</v>
      </c>
      <c r="AY174" s="13" t="s">
        <v>149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3" t="s">
        <v>87</v>
      </c>
      <c r="BK174" s="140">
        <f>ROUND(I174*H174,2)</f>
        <v>0</v>
      </c>
      <c r="BL174" s="13" t="s">
        <v>236</v>
      </c>
      <c r="BM174" s="139" t="s">
        <v>463</v>
      </c>
    </row>
    <row r="175" spans="2:47" s="1" customFormat="1" ht="11.25">
      <c r="B175" s="28"/>
      <c r="D175" s="141" t="s">
        <v>157</v>
      </c>
      <c r="F175" s="142" t="s">
        <v>1974</v>
      </c>
      <c r="I175" s="143"/>
      <c r="L175" s="28"/>
      <c r="M175" s="144"/>
      <c r="T175" s="52"/>
      <c r="AT175" s="13" t="s">
        <v>157</v>
      </c>
      <c r="AU175" s="13" t="s">
        <v>89</v>
      </c>
    </row>
    <row r="176" spans="2:65" s="1" customFormat="1" ht="16.5" customHeight="1">
      <c r="B176" s="28"/>
      <c r="C176" s="153" t="s">
        <v>253</v>
      </c>
      <c r="D176" s="153" t="s">
        <v>517</v>
      </c>
      <c r="E176" s="154" t="s">
        <v>1975</v>
      </c>
      <c r="F176" s="155" t="s">
        <v>1976</v>
      </c>
      <c r="G176" s="156" t="s">
        <v>1501</v>
      </c>
      <c r="H176" s="157">
        <v>1</v>
      </c>
      <c r="I176" s="158"/>
      <c r="J176" s="159">
        <f>ROUND(I176*H176,2)</f>
        <v>0</v>
      </c>
      <c r="K176" s="155" t="s">
        <v>1</v>
      </c>
      <c r="L176" s="160"/>
      <c r="M176" s="161" t="s">
        <v>1</v>
      </c>
      <c r="N176" s="162" t="s">
        <v>44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168</v>
      </c>
      <c r="AT176" s="139" t="s">
        <v>517</v>
      </c>
      <c r="AU176" s="139" t="s">
        <v>89</v>
      </c>
      <c r="AY176" s="13" t="s">
        <v>149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3" t="s">
        <v>87</v>
      </c>
      <c r="BK176" s="140">
        <f>ROUND(I176*H176,2)</f>
        <v>0</v>
      </c>
      <c r="BL176" s="13" t="s">
        <v>236</v>
      </c>
      <c r="BM176" s="139" t="s">
        <v>473</v>
      </c>
    </row>
    <row r="177" spans="2:47" s="1" customFormat="1" ht="11.25">
      <c r="B177" s="28"/>
      <c r="D177" s="141" t="s">
        <v>157</v>
      </c>
      <c r="F177" s="142" t="s">
        <v>1976</v>
      </c>
      <c r="I177" s="143"/>
      <c r="L177" s="28"/>
      <c r="M177" s="144"/>
      <c r="T177" s="52"/>
      <c r="AT177" s="13" t="s">
        <v>157</v>
      </c>
      <c r="AU177" s="13" t="s">
        <v>89</v>
      </c>
    </row>
    <row r="178" spans="2:63" s="11" customFormat="1" ht="25.9" customHeight="1">
      <c r="B178" s="116"/>
      <c r="D178" s="117" t="s">
        <v>78</v>
      </c>
      <c r="E178" s="118" t="s">
        <v>1556</v>
      </c>
      <c r="F178" s="118" t="s">
        <v>1977</v>
      </c>
      <c r="I178" s="119"/>
      <c r="J178" s="120">
        <f>BK178</f>
        <v>0</v>
      </c>
      <c r="L178" s="116"/>
      <c r="M178" s="121"/>
      <c r="P178" s="122">
        <f>P179+P184</f>
        <v>0</v>
      </c>
      <c r="R178" s="122">
        <f>R179+R184</f>
        <v>0</v>
      </c>
      <c r="T178" s="123">
        <f>T179+T184</f>
        <v>0</v>
      </c>
      <c r="AR178" s="117" t="s">
        <v>87</v>
      </c>
      <c r="AT178" s="124" t="s">
        <v>78</v>
      </c>
      <c r="AU178" s="124" t="s">
        <v>79</v>
      </c>
      <c r="AY178" s="117" t="s">
        <v>149</v>
      </c>
      <c r="BK178" s="125">
        <f>BK179+BK184</f>
        <v>0</v>
      </c>
    </row>
    <row r="179" spans="2:63" s="11" customFormat="1" ht="22.9" customHeight="1">
      <c r="B179" s="116"/>
      <c r="D179" s="117" t="s">
        <v>78</v>
      </c>
      <c r="E179" s="126" t="s">
        <v>1497</v>
      </c>
      <c r="F179" s="126" t="s">
        <v>1939</v>
      </c>
      <c r="I179" s="119"/>
      <c r="J179" s="127">
        <f>BK179</f>
        <v>0</v>
      </c>
      <c r="L179" s="116"/>
      <c r="M179" s="121"/>
      <c r="P179" s="122">
        <f>SUM(P180:P183)</f>
        <v>0</v>
      </c>
      <c r="R179" s="122">
        <f>SUM(R180:R183)</f>
        <v>0</v>
      </c>
      <c r="T179" s="123">
        <f>SUM(T180:T183)</f>
        <v>0</v>
      </c>
      <c r="AR179" s="117" t="s">
        <v>87</v>
      </c>
      <c r="AT179" s="124" t="s">
        <v>78</v>
      </c>
      <c r="AU179" s="124" t="s">
        <v>87</v>
      </c>
      <c r="AY179" s="117" t="s">
        <v>149</v>
      </c>
      <c r="BK179" s="125">
        <f>SUM(BK180:BK183)</f>
        <v>0</v>
      </c>
    </row>
    <row r="180" spans="2:65" s="1" customFormat="1" ht="16.5" customHeight="1">
      <c r="B180" s="28"/>
      <c r="C180" s="153" t="s">
        <v>261</v>
      </c>
      <c r="D180" s="153" t="s">
        <v>517</v>
      </c>
      <c r="E180" s="154" t="s">
        <v>1978</v>
      </c>
      <c r="F180" s="155" t="s">
        <v>1951</v>
      </c>
      <c r="G180" s="156" t="s">
        <v>256</v>
      </c>
      <c r="H180" s="157">
        <v>70</v>
      </c>
      <c r="I180" s="158"/>
      <c r="J180" s="159">
        <f>ROUND(I180*H180,2)</f>
        <v>0</v>
      </c>
      <c r="K180" s="155" t="s">
        <v>1</v>
      </c>
      <c r="L180" s="160"/>
      <c r="M180" s="161" t="s">
        <v>1</v>
      </c>
      <c r="N180" s="162" t="s">
        <v>44</v>
      </c>
      <c r="P180" s="137">
        <f>O180*H180</f>
        <v>0</v>
      </c>
      <c r="Q180" s="137">
        <v>0</v>
      </c>
      <c r="R180" s="137">
        <f>Q180*H180</f>
        <v>0</v>
      </c>
      <c r="S180" s="137">
        <v>0</v>
      </c>
      <c r="T180" s="138">
        <f>S180*H180</f>
        <v>0</v>
      </c>
      <c r="AR180" s="139" t="s">
        <v>168</v>
      </c>
      <c r="AT180" s="139" t="s">
        <v>517</v>
      </c>
      <c r="AU180" s="139" t="s">
        <v>89</v>
      </c>
      <c r="AY180" s="13" t="s">
        <v>149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3" t="s">
        <v>87</v>
      </c>
      <c r="BK180" s="140">
        <f>ROUND(I180*H180,2)</f>
        <v>0</v>
      </c>
      <c r="BL180" s="13" t="s">
        <v>236</v>
      </c>
      <c r="BM180" s="139" t="s">
        <v>484</v>
      </c>
    </row>
    <row r="181" spans="2:47" s="1" customFormat="1" ht="11.25">
      <c r="B181" s="28"/>
      <c r="D181" s="141" t="s">
        <v>157</v>
      </c>
      <c r="F181" s="142" t="s">
        <v>1951</v>
      </c>
      <c r="I181" s="143"/>
      <c r="L181" s="28"/>
      <c r="M181" s="144"/>
      <c r="T181" s="52"/>
      <c r="AT181" s="13" t="s">
        <v>157</v>
      </c>
      <c r="AU181" s="13" t="s">
        <v>89</v>
      </c>
    </row>
    <row r="182" spans="2:65" s="1" customFormat="1" ht="16.5" customHeight="1">
      <c r="B182" s="28"/>
      <c r="C182" s="153" t="s">
        <v>268</v>
      </c>
      <c r="D182" s="153" t="s">
        <v>517</v>
      </c>
      <c r="E182" s="154" t="s">
        <v>1979</v>
      </c>
      <c r="F182" s="155" t="s">
        <v>1980</v>
      </c>
      <c r="G182" s="156" t="s">
        <v>256</v>
      </c>
      <c r="H182" s="157">
        <v>25.5</v>
      </c>
      <c r="I182" s="158"/>
      <c r="J182" s="159">
        <f>ROUND(I182*H182,2)</f>
        <v>0</v>
      </c>
      <c r="K182" s="155" t="s">
        <v>1</v>
      </c>
      <c r="L182" s="160"/>
      <c r="M182" s="161" t="s">
        <v>1</v>
      </c>
      <c r="N182" s="162" t="s">
        <v>44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168</v>
      </c>
      <c r="AT182" s="139" t="s">
        <v>517</v>
      </c>
      <c r="AU182" s="139" t="s">
        <v>89</v>
      </c>
      <c r="AY182" s="13" t="s">
        <v>149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3" t="s">
        <v>87</v>
      </c>
      <c r="BK182" s="140">
        <f>ROUND(I182*H182,2)</f>
        <v>0</v>
      </c>
      <c r="BL182" s="13" t="s">
        <v>236</v>
      </c>
      <c r="BM182" s="139" t="s">
        <v>494</v>
      </c>
    </row>
    <row r="183" spans="2:47" s="1" customFormat="1" ht="11.25">
      <c r="B183" s="28"/>
      <c r="D183" s="141" t="s">
        <v>157</v>
      </c>
      <c r="F183" s="142" t="s">
        <v>1980</v>
      </c>
      <c r="I183" s="143"/>
      <c r="L183" s="28"/>
      <c r="M183" s="144"/>
      <c r="T183" s="52"/>
      <c r="AT183" s="13" t="s">
        <v>157</v>
      </c>
      <c r="AU183" s="13" t="s">
        <v>89</v>
      </c>
    </row>
    <row r="184" spans="2:63" s="11" customFormat="1" ht="22.9" customHeight="1">
      <c r="B184" s="116"/>
      <c r="D184" s="117" t="s">
        <v>78</v>
      </c>
      <c r="E184" s="126" t="s">
        <v>1587</v>
      </c>
      <c r="F184" s="126" t="s">
        <v>1981</v>
      </c>
      <c r="I184" s="119"/>
      <c r="J184" s="127">
        <f>BK184</f>
        <v>0</v>
      </c>
      <c r="L184" s="116"/>
      <c r="M184" s="121"/>
      <c r="P184" s="122">
        <f>SUM(P185:P192)</f>
        <v>0</v>
      </c>
      <c r="R184" s="122">
        <f>SUM(R185:R192)</f>
        <v>0</v>
      </c>
      <c r="T184" s="123">
        <f>SUM(T185:T192)</f>
        <v>0</v>
      </c>
      <c r="AR184" s="117" t="s">
        <v>87</v>
      </c>
      <c r="AT184" s="124" t="s">
        <v>78</v>
      </c>
      <c r="AU184" s="124" t="s">
        <v>87</v>
      </c>
      <c r="AY184" s="117" t="s">
        <v>149</v>
      </c>
      <c r="BK184" s="125">
        <f>SUM(BK185:BK192)</f>
        <v>0</v>
      </c>
    </row>
    <row r="185" spans="2:65" s="1" customFormat="1" ht="16.5" customHeight="1">
      <c r="B185" s="28"/>
      <c r="C185" s="153" t="s">
        <v>7</v>
      </c>
      <c r="D185" s="153" t="s">
        <v>517</v>
      </c>
      <c r="E185" s="154" t="s">
        <v>1982</v>
      </c>
      <c r="F185" s="155" t="s">
        <v>1983</v>
      </c>
      <c r="G185" s="156" t="s">
        <v>1501</v>
      </c>
      <c r="H185" s="157">
        <v>3</v>
      </c>
      <c r="I185" s="158"/>
      <c r="J185" s="159">
        <f>ROUND(I185*H185,2)</f>
        <v>0</v>
      </c>
      <c r="K185" s="155" t="s">
        <v>1</v>
      </c>
      <c r="L185" s="160"/>
      <c r="M185" s="161" t="s">
        <v>1</v>
      </c>
      <c r="N185" s="162" t="s">
        <v>44</v>
      </c>
      <c r="P185" s="137">
        <f>O185*H185</f>
        <v>0</v>
      </c>
      <c r="Q185" s="137">
        <v>0</v>
      </c>
      <c r="R185" s="137">
        <f>Q185*H185</f>
        <v>0</v>
      </c>
      <c r="S185" s="137">
        <v>0</v>
      </c>
      <c r="T185" s="138">
        <f>S185*H185</f>
        <v>0</v>
      </c>
      <c r="AR185" s="139" t="s">
        <v>168</v>
      </c>
      <c r="AT185" s="139" t="s">
        <v>517</v>
      </c>
      <c r="AU185" s="139" t="s">
        <v>89</v>
      </c>
      <c r="AY185" s="13" t="s">
        <v>149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3" t="s">
        <v>87</v>
      </c>
      <c r="BK185" s="140">
        <f>ROUND(I185*H185,2)</f>
        <v>0</v>
      </c>
      <c r="BL185" s="13" t="s">
        <v>236</v>
      </c>
      <c r="BM185" s="139" t="s">
        <v>504</v>
      </c>
    </row>
    <row r="186" spans="2:47" s="1" customFormat="1" ht="11.25">
      <c r="B186" s="28"/>
      <c r="D186" s="141" t="s">
        <v>157</v>
      </c>
      <c r="F186" s="142" t="s">
        <v>1983</v>
      </c>
      <c r="I186" s="143"/>
      <c r="L186" s="28"/>
      <c r="M186" s="144"/>
      <c r="T186" s="52"/>
      <c r="AT186" s="13" t="s">
        <v>157</v>
      </c>
      <c r="AU186" s="13" t="s">
        <v>89</v>
      </c>
    </row>
    <row r="187" spans="2:65" s="1" customFormat="1" ht="16.5" customHeight="1">
      <c r="B187" s="28"/>
      <c r="C187" s="153" t="s">
        <v>279</v>
      </c>
      <c r="D187" s="153" t="s">
        <v>517</v>
      </c>
      <c r="E187" s="154" t="s">
        <v>1984</v>
      </c>
      <c r="F187" s="155" t="s">
        <v>1985</v>
      </c>
      <c r="G187" s="156" t="s">
        <v>154</v>
      </c>
      <c r="H187" s="157">
        <v>10</v>
      </c>
      <c r="I187" s="158"/>
      <c r="J187" s="159">
        <f>ROUND(I187*H187,2)</f>
        <v>0</v>
      </c>
      <c r="K187" s="155" t="s">
        <v>1</v>
      </c>
      <c r="L187" s="160"/>
      <c r="M187" s="161" t="s">
        <v>1</v>
      </c>
      <c r="N187" s="162" t="s">
        <v>44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168</v>
      </c>
      <c r="AT187" s="139" t="s">
        <v>517</v>
      </c>
      <c r="AU187" s="139" t="s">
        <v>89</v>
      </c>
      <c r="AY187" s="13" t="s">
        <v>149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3" t="s">
        <v>87</v>
      </c>
      <c r="BK187" s="140">
        <f>ROUND(I187*H187,2)</f>
        <v>0</v>
      </c>
      <c r="BL187" s="13" t="s">
        <v>236</v>
      </c>
      <c r="BM187" s="139" t="s">
        <v>521</v>
      </c>
    </row>
    <row r="188" spans="2:47" s="1" customFormat="1" ht="11.25">
      <c r="B188" s="28"/>
      <c r="D188" s="141" t="s">
        <v>157</v>
      </c>
      <c r="F188" s="142" t="s">
        <v>1985</v>
      </c>
      <c r="I188" s="143"/>
      <c r="L188" s="28"/>
      <c r="M188" s="144"/>
      <c r="T188" s="52"/>
      <c r="AT188" s="13" t="s">
        <v>157</v>
      </c>
      <c r="AU188" s="13" t="s">
        <v>89</v>
      </c>
    </row>
    <row r="189" spans="2:65" s="1" customFormat="1" ht="16.5" customHeight="1">
      <c r="B189" s="28"/>
      <c r="C189" s="153" t="s">
        <v>286</v>
      </c>
      <c r="D189" s="153" t="s">
        <v>517</v>
      </c>
      <c r="E189" s="154" t="s">
        <v>1986</v>
      </c>
      <c r="F189" s="155" t="s">
        <v>1987</v>
      </c>
      <c r="G189" s="156" t="s">
        <v>1501</v>
      </c>
      <c r="H189" s="157">
        <v>143</v>
      </c>
      <c r="I189" s="158"/>
      <c r="J189" s="159">
        <f>ROUND(I189*H189,2)</f>
        <v>0</v>
      </c>
      <c r="K189" s="155" t="s">
        <v>1</v>
      </c>
      <c r="L189" s="160"/>
      <c r="M189" s="161" t="s">
        <v>1</v>
      </c>
      <c r="N189" s="162" t="s">
        <v>44</v>
      </c>
      <c r="P189" s="137">
        <f>O189*H189</f>
        <v>0</v>
      </c>
      <c r="Q189" s="137">
        <v>0</v>
      </c>
      <c r="R189" s="137">
        <f>Q189*H189</f>
        <v>0</v>
      </c>
      <c r="S189" s="137">
        <v>0</v>
      </c>
      <c r="T189" s="138">
        <f>S189*H189</f>
        <v>0</v>
      </c>
      <c r="AR189" s="139" t="s">
        <v>168</v>
      </c>
      <c r="AT189" s="139" t="s">
        <v>517</v>
      </c>
      <c r="AU189" s="139" t="s">
        <v>89</v>
      </c>
      <c r="AY189" s="13" t="s">
        <v>149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3" t="s">
        <v>87</v>
      </c>
      <c r="BK189" s="140">
        <f>ROUND(I189*H189,2)</f>
        <v>0</v>
      </c>
      <c r="BL189" s="13" t="s">
        <v>236</v>
      </c>
      <c r="BM189" s="139" t="s">
        <v>531</v>
      </c>
    </row>
    <row r="190" spans="2:47" s="1" customFormat="1" ht="11.25">
      <c r="B190" s="28"/>
      <c r="D190" s="141" t="s">
        <v>157</v>
      </c>
      <c r="F190" s="142" t="s">
        <v>1987</v>
      </c>
      <c r="I190" s="143"/>
      <c r="L190" s="28"/>
      <c r="M190" s="144"/>
      <c r="T190" s="52"/>
      <c r="AT190" s="13" t="s">
        <v>157</v>
      </c>
      <c r="AU190" s="13" t="s">
        <v>89</v>
      </c>
    </row>
    <row r="191" spans="2:65" s="1" customFormat="1" ht="16.5" customHeight="1">
      <c r="B191" s="28"/>
      <c r="C191" s="153" t="s">
        <v>292</v>
      </c>
      <c r="D191" s="153" t="s">
        <v>517</v>
      </c>
      <c r="E191" s="154" t="s">
        <v>1988</v>
      </c>
      <c r="F191" s="155" t="s">
        <v>1989</v>
      </c>
      <c r="G191" s="156" t="s">
        <v>1501</v>
      </c>
      <c r="H191" s="157">
        <v>1</v>
      </c>
      <c r="I191" s="158"/>
      <c r="J191" s="159">
        <f>ROUND(I191*H191,2)</f>
        <v>0</v>
      </c>
      <c r="K191" s="155" t="s">
        <v>1</v>
      </c>
      <c r="L191" s="160"/>
      <c r="M191" s="161" t="s">
        <v>1</v>
      </c>
      <c r="N191" s="162" t="s">
        <v>44</v>
      </c>
      <c r="P191" s="137">
        <f>O191*H191</f>
        <v>0</v>
      </c>
      <c r="Q191" s="137">
        <v>0</v>
      </c>
      <c r="R191" s="137">
        <f>Q191*H191</f>
        <v>0</v>
      </c>
      <c r="S191" s="137">
        <v>0</v>
      </c>
      <c r="T191" s="138">
        <f>S191*H191</f>
        <v>0</v>
      </c>
      <c r="AR191" s="139" t="s">
        <v>168</v>
      </c>
      <c r="AT191" s="139" t="s">
        <v>517</v>
      </c>
      <c r="AU191" s="139" t="s">
        <v>89</v>
      </c>
      <c r="AY191" s="13" t="s">
        <v>149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3" t="s">
        <v>87</v>
      </c>
      <c r="BK191" s="140">
        <f>ROUND(I191*H191,2)</f>
        <v>0</v>
      </c>
      <c r="BL191" s="13" t="s">
        <v>236</v>
      </c>
      <c r="BM191" s="139" t="s">
        <v>541</v>
      </c>
    </row>
    <row r="192" spans="2:47" s="1" customFormat="1" ht="11.25">
      <c r="B192" s="28"/>
      <c r="D192" s="141" t="s">
        <v>157</v>
      </c>
      <c r="F192" s="142" t="s">
        <v>1989</v>
      </c>
      <c r="I192" s="143"/>
      <c r="L192" s="28"/>
      <c r="M192" s="144"/>
      <c r="T192" s="52"/>
      <c r="AT192" s="13" t="s">
        <v>157</v>
      </c>
      <c r="AU192" s="13" t="s">
        <v>89</v>
      </c>
    </row>
    <row r="193" spans="2:63" s="11" customFormat="1" ht="25.9" customHeight="1">
      <c r="B193" s="116"/>
      <c r="D193" s="117" t="s">
        <v>78</v>
      </c>
      <c r="E193" s="118" t="s">
        <v>1608</v>
      </c>
      <c r="F193" s="118" t="s">
        <v>1990</v>
      </c>
      <c r="I193" s="119"/>
      <c r="J193" s="120">
        <f>BK193</f>
        <v>0</v>
      </c>
      <c r="L193" s="116"/>
      <c r="M193" s="121"/>
      <c r="P193" s="122">
        <f>P194+P207+P220+P237+P252+P259</f>
        <v>0</v>
      </c>
      <c r="R193" s="122">
        <f>R194+R207+R220+R237+R252+R259</f>
        <v>0</v>
      </c>
      <c r="T193" s="123">
        <f>T194+T207+T220+T237+T252+T259</f>
        <v>0</v>
      </c>
      <c r="AR193" s="117" t="s">
        <v>87</v>
      </c>
      <c r="AT193" s="124" t="s">
        <v>78</v>
      </c>
      <c r="AU193" s="124" t="s">
        <v>79</v>
      </c>
      <c r="AY193" s="117" t="s">
        <v>149</v>
      </c>
      <c r="BK193" s="125">
        <f>BK194+BK207+BK220+BK237+BK252+BK259</f>
        <v>0</v>
      </c>
    </row>
    <row r="194" spans="2:63" s="11" customFormat="1" ht="22.9" customHeight="1">
      <c r="B194" s="116"/>
      <c r="D194" s="117" t="s">
        <v>78</v>
      </c>
      <c r="E194" s="126" t="s">
        <v>1619</v>
      </c>
      <c r="F194" s="126" t="s">
        <v>1991</v>
      </c>
      <c r="I194" s="119"/>
      <c r="J194" s="127">
        <f>BK194</f>
        <v>0</v>
      </c>
      <c r="L194" s="116"/>
      <c r="M194" s="121"/>
      <c r="P194" s="122">
        <f>SUM(P195:P206)</f>
        <v>0</v>
      </c>
      <c r="R194" s="122">
        <f>SUM(R195:R206)</f>
        <v>0</v>
      </c>
      <c r="T194" s="123">
        <f>SUM(T195:T206)</f>
        <v>0</v>
      </c>
      <c r="AR194" s="117" t="s">
        <v>87</v>
      </c>
      <c r="AT194" s="124" t="s">
        <v>78</v>
      </c>
      <c r="AU194" s="124" t="s">
        <v>87</v>
      </c>
      <c r="AY194" s="117" t="s">
        <v>149</v>
      </c>
      <c r="BK194" s="125">
        <f>SUM(BK195:BK206)</f>
        <v>0</v>
      </c>
    </row>
    <row r="195" spans="2:65" s="1" customFormat="1" ht="37.9" customHeight="1">
      <c r="B195" s="28"/>
      <c r="C195" s="153" t="s">
        <v>297</v>
      </c>
      <c r="D195" s="153" t="s">
        <v>517</v>
      </c>
      <c r="E195" s="154" t="s">
        <v>1992</v>
      </c>
      <c r="F195" s="155" t="s">
        <v>1993</v>
      </c>
      <c r="G195" s="156" t="s">
        <v>256</v>
      </c>
      <c r="H195" s="157">
        <v>40</v>
      </c>
      <c r="I195" s="158"/>
      <c r="J195" s="159">
        <f>ROUND(I195*H195,2)</f>
        <v>0</v>
      </c>
      <c r="K195" s="155" t="s">
        <v>1</v>
      </c>
      <c r="L195" s="160"/>
      <c r="M195" s="161" t="s">
        <v>1</v>
      </c>
      <c r="N195" s="162" t="s">
        <v>44</v>
      </c>
      <c r="P195" s="137">
        <f>O195*H195</f>
        <v>0</v>
      </c>
      <c r="Q195" s="137">
        <v>0</v>
      </c>
      <c r="R195" s="137">
        <f>Q195*H195</f>
        <v>0</v>
      </c>
      <c r="S195" s="137">
        <v>0</v>
      </c>
      <c r="T195" s="138">
        <f>S195*H195</f>
        <v>0</v>
      </c>
      <c r="AR195" s="139" t="s">
        <v>168</v>
      </c>
      <c r="AT195" s="139" t="s">
        <v>517</v>
      </c>
      <c r="AU195" s="139" t="s">
        <v>89</v>
      </c>
      <c r="AY195" s="13" t="s">
        <v>149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3" t="s">
        <v>87</v>
      </c>
      <c r="BK195" s="140">
        <f>ROUND(I195*H195,2)</f>
        <v>0</v>
      </c>
      <c r="BL195" s="13" t="s">
        <v>236</v>
      </c>
      <c r="BM195" s="139" t="s">
        <v>550</v>
      </c>
    </row>
    <row r="196" spans="2:47" s="1" customFormat="1" ht="19.5">
      <c r="B196" s="28"/>
      <c r="D196" s="141" t="s">
        <v>157</v>
      </c>
      <c r="F196" s="142" t="s">
        <v>1993</v>
      </c>
      <c r="I196" s="143"/>
      <c r="L196" s="28"/>
      <c r="M196" s="144"/>
      <c r="T196" s="52"/>
      <c r="AT196" s="13" t="s">
        <v>157</v>
      </c>
      <c r="AU196" s="13" t="s">
        <v>89</v>
      </c>
    </row>
    <row r="197" spans="2:65" s="1" customFormat="1" ht="37.9" customHeight="1">
      <c r="B197" s="28"/>
      <c r="C197" s="153" t="s">
        <v>304</v>
      </c>
      <c r="D197" s="153" t="s">
        <v>517</v>
      </c>
      <c r="E197" s="154" t="s">
        <v>1994</v>
      </c>
      <c r="F197" s="155" t="s">
        <v>1995</v>
      </c>
      <c r="G197" s="156" t="s">
        <v>256</v>
      </c>
      <c r="H197" s="157">
        <v>12</v>
      </c>
      <c r="I197" s="158"/>
      <c r="J197" s="159">
        <f>ROUND(I197*H197,2)</f>
        <v>0</v>
      </c>
      <c r="K197" s="155" t="s">
        <v>1</v>
      </c>
      <c r="L197" s="160"/>
      <c r="M197" s="161" t="s">
        <v>1</v>
      </c>
      <c r="N197" s="162" t="s">
        <v>44</v>
      </c>
      <c r="P197" s="137">
        <f>O197*H197</f>
        <v>0</v>
      </c>
      <c r="Q197" s="137">
        <v>0</v>
      </c>
      <c r="R197" s="137">
        <f>Q197*H197</f>
        <v>0</v>
      </c>
      <c r="S197" s="137">
        <v>0</v>
      </c>
      <c r="T197" s="138">
        <f>S197*H197</f>
        <v>0</v>
      </c>
      <c r="AR197" s="139" t="s">
        <v>168</v>
      </c>
      <c r="AT197" s="139" t="s">
        <v>517</v>
      </c>
      <c r="AU197" s="139" t="s">
        <v>89</v>
      </c>
      <c r="AY197" s="13" t="s">
        <v>149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3" t="s">
        <v>87</v>
      </c>
      <c r="BK197" s="140">
        <f>ROUND(I197*H197,2)</f>
        <v>0</v>
      </c>
      <c r="BL197" s="13" t="s">
        <v>236</v>
      </c>
      <c r="BM197" s="139" t="s">
        <v>559</v>
      </c>
    </row>
    <row r="198" spans="2:47" s="1" customFormat="1" ht="19.5">
      <c r="B198" s="28"/>
      <c r="D198" s="141" t="s">
        <v>157</v>
      </c>
      <c r="F198" s="142" t="s">
        <v>1995</v>
      </c>
      <c r="I198" s="143"/>
      <c r="L198" s="28"/>
      <c r="M198" s="144"/>
      <c r="T198" s="52"/>
      <c r="AT198" s="13" t="s">
        <v>157</v>
      </c>
      <c r="AU198" s="13" t="s">
        <v>89</v>
      </c>
    </row>
    <row r="199" spans="2:65" s="1" customFormat="1" ht="37.9" customHeight="1">
      <c r="B199" s="28"/>
      <c r="C199" s="153" t="s">
        <v>309</v>
      </c>
      <c r="D199" s="153" t="s">
        <v>517</v>
      </c>
      <c r="E199" s="154" t="s">
        <v>1996</v>
      </c>
      <c r="F199" s="155" t="s">
        <v>1997</v>
      </c>
      <c r="G199" s="156" t="s">
        <v>256</v>
      </c>
      <c r="H199" s="157">
        <v>40</v>
      </c>
      <c r="I199" s="158"/>
      <c r="J199" s="159">
        <f>ROUND(I199*H199,2)</f>
        <v>0</v>
      </c>
      <c r="K199" s="155" t="s">
        <v>1</v>
      </c>
      <c r="L199" s="160"/>
      <c r="M199" s="161" t="s">
        <v>1</v>
      </c>
      <c r="N199" s="162" t="s">
        <v>44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168</v>
      </c>
      <c r="AT199" s="139" t="s">
        <v>517</v>
      </c>
      <c r="AU199" s="139" t="s">
        <v>89</v>
      </c>
      <c r="AY199" s="13" t="s">
        <v>149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3" t="s">
        <v>87</v>
      </c>
      <c r="BK199" s="140">
        <f>ROUND(I199*H199,2)</f>
        <v>0</v>
      </c>
      <c r="BL199" s="13" t="s">
        <v>236</v>
      </c>
      <c r="BM199" s="139" t="s">
        <v>568</v>
      </c>
    </row>
    <row r="200" spans="2:47" s="1" customFormat="1" ht="19.5">
      <c r="B200" s="28"/>
      <c r="D200" s="141" t="s">
        <v>157</v>
      </c>
      <c r="F200" s="142" t="s">
        <v>1997</v>
      </c>
      <c r="I200" s="143"/>
      <c r="L200" s="28"/>
      <c r="M200" s="144"/>
      <c r="T200" s="52"/>
      <c r="AT200" s="13" t="s">
        <v>157</v>
      </c>
      <c r="AU200" s="13" t="s">
        <v>89</v>
      </c>
    </row>
    <row r="201" spans="2:65" s="1" customFormat="1" ht="37.9" customHeight="1">
      <c r="B201" s="28"/>
      <c r="C201" s="153" t="s">
        <v>436</v>
      </c>
      <c r="D201" s="153" t="s">
        <v>517</v>
      </c>
      <c r="E201" s="154" t="s">
        <v>1998</v>
      </c>
      <c r="F201" s="155" t="s">
        <v>1999</v>
      </c>
      <c r="G201" s="156" t="s">
        <v>256</v>
      </c>
      <c r="H201" s="157">
        <v>26.5</v>
      </c>
      <c r="I201" s="158"/>
      <c r="J201" s="159">
        <f>ROUND(I201*H201,2)</f>
        <v>0</v>
      </c>
      <c r="K201" s="155" t="s">
        <v>1</v>
      </c>
      <c r="L201" s="160"/>
      <c r="M201" s="161" t="s">
        <v>1</v>
      </c>
      <c r="N201" s="162" t="s">
        <v>44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168</v>
      </c>
      <c r="AT201" s="139" t="s">
        <v>517</v>
      </c>
      <c r="AU201" s="139" t="s">
        <v>89</v>
      </c>
      <c r="AY201" s="13" t="s">
        <v>149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3" t="s">
        <v>87</v>
      </c>
      <c r="BK201" s="140">
        <f>ROUND(I201*H201,2)</f>
        <v>0</v>
      </c>
      <c r="BL201" s="13" t="s">
        <v>236</v>
      </c>
      <c r="BM201" s="139" t="s">
        <v>577</v>
      </c>
    </row>
    <row r="202" spans="2:47" s="1" customFormat="1" ht="19.5">
      <c r="B202" s="28"/>
      <c r="D202" s="141" t="s">
        <v>157</v>
      </c>
      <c r="F202" s="142" t="s">
        <v>1999</v>
      </c>
      <c r="I202" s="143"/>
      <c r="L202" s="28"/>
      <c r="M202" s="144"/>
      <c r="T202" s="52"/>
      <c r="AT202" s="13" t="s">
        <v>157</v>
      </c>
      <c r="AU202" s="13" t="s">
        <v>89</v>
      </c>
    </row>
    <row r="203" spans="2:65" s="1" customFormat="1" ht="37.9" customHeight="1">
      <c r="B203" s="28"/>
      <c r="C203" s="153" t="s">
        <v>441</v>
      </c>
      <c r="D203" s="153" t="s">
        <v>517</v>
      </c>
      <c r="E203" s="154" t="s">
        <v>2000</v>
      </c>
      <c r="F203" s="155" t="s">
        <v>2001</v>
      </c>
      <c r="G203" s="156" t="s">
        <v>256</v>
      </c>
      <c r="H203" s="157">
        <v>6</v>
      </c>
      <c r="I203" s="158"/>
      <c r="J203" s="159">
        <f>ROUND(I203*H203,2)</f>
        <v>0</v>
      </c>
      <c r="K203" s="155" t="s">
        <v>1</v>
      </c>
      <c r="L203" s="160"/>
      <c r="M203" s="161" t="s">
        <v>1</v>
      </c>
      <c r="N203" s="162" t="s">
        <v>44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168</v>
      </c>
      <c r="AT203" s="139" t="s">
        <v>517</v>
      </c>
      <c r="AU203" s="139" t="s">
        <v>89</v>
      </c>
      <c r="AY203" s="13" t="s">
        <v>149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3" t="s">
        <v>87</v>
      </c>
      <c r="BK203" s="140">
        <f>ROUND(I203*H203,2)</f>
        <v>0</v>
      </c>
      <c r="BL203" s="13" t="s">
        <v>236</v>
      </c>
      <c r="BM203" s="139" t="s">
        <v>584</v>
      </c>
    </row>
    <row r="204" spans="2:47" s="1" customFormat="1" ht="19.5">
      <c r="B204" s="28"/>
      <c r="D204" s="141" t="s">
        <v>157</v>
      </c>
      <c r="F204" s="142" t="s">
        <v>2001</v>
      </c>
      <c r="I204" s="143"/>
      <c r="L204" s="28"/>
      <c r="M204" s="144"/>
      <c r="T204" s="52"/>
      <c r="AT204" s="13" t="s">
        <v>157</v>
      </c>
      <c r="AU204" s="13" t="s">
        <v>89</v>
      </c>
    </row>
    <row r="205" spans="2:65" s="1" customFormat="1" ht="37.9" customHeight="1">
      <c r="B205" s="28"/>
      <c r="C205" s="153" t="s">
        <v>446</v>
      </c>
      <c r="D205" s="153" t="s">
        <v>517</v>
      </c>
      <c r="E205" s="154" t="s">
        <v>2002</v>
      </c>
      <c r="F205" s="155" t="s">
        <v>2003</v>
      </c>
      <c r="G205" s="156" t="s">
        <v>256</v>
      </c>
      <c r="H205" s="157">
        <v>7</v>
      </c>
      <c r="I205" s="158"/>
      <c r="J205" s="159">
        <f>ROUND(I205*H205,2)</f>
        <v>0</v>
      </c>
      <c r="K205" s="155" t="s">
        <v>1</v>
      </c>
      <c r="L205" s="160"/>
      <c r="M205" s="161" t="s">
        <v>1</v>
      </c>
      <c r="N205" s="162" t="s">
        <v>44</v>
      </c>
      <c r="P205" s="137">
        <f>O205*H205</f>
        <v>0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168</v>
      </c>
      <c r="AT205" s="139" t="s">
        <v>517</v>
      </c>
      <c r="AU205" s="139" t="s">
        <v>89</v>
      </c>
      <c r="AY205" s="13" t="s">
        <v>149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3" t="s">
        <v>87</v>
      </c>
      <c r="BK205" s="140">
        <f>ROUND(I205*H205,2)</f>
        <v>0</v>
      </c>
      <c r="BL205" s="13" t="s">
        <v>236</v>
      </c>
      <c r="BM205" s="139" t="s">
        <v>596</v>
      </c>
    </row>
    <row r="206" spans="2:47" s="1" customFormat="1" ht="19.5">
      <c r="B206" s="28"/>
      <c r="D206" s="141" t="s">
        <v>157</v>
      </c>
      <c r="F206" s="142" t="s">
        <v>2003</v>
      </c>
      <c r="I206" s="143"/>
      <c r="L206" s="28"/>
      <c r="M206" s="144"/>
      <c r="T206" s="52"/>
      <c r="AT206" s="13" t="s">
        <v>157</v>
      </c>
      <c r="AU206" s="13" t="s">
        <v>89</v>
      </c>
    </row>
    <row r="207" spans="2:63" s="11" customFormat="1" ht="22.9" customHeight="1">
      <c r="B207" s="116"/>
      <c r="D207" s="117" t="s">
        <v>78</v>
      </c>
      <c r="E207" s="126" t="s">
        <v>1654</v>
      </c>
      <c r="F207" s="126" t="s">
        <v>2004</v>
      </c>
      <c r="I207" s="119"/>
      <c r="J207" s="127">
        <f>BK207</f>
        <v>0</v>
      </c>
      <c r="L207" s="116"/>
      <c r="M207" s="121"/>
      <c r="P207" s="122">
        <f>SUM(P208:P219)</f>
        <v>0</v>
      </c>
      <c r="R207" s="122">
        <f>SUM(R208:R219)</f>
        <v>0</v>
      </c>
      <c r="T207" s="123">
        <f>SUM(T208:T219)</f>
        <v>0</v>
      </c>
      <c r="AR207" s="117" t="s">
        <v>87</v>
      </c>
      <c r="AT207" s="124" t="s">
        <v>78</v>
      </c>
      <c r="AU207" s="124" t="s">
        <v>87</v>
      </c>
      <c r="AY207" s="117" t="s">
        <v>149</v>
      </c>
      <c r="BK207" s="125">
        <f>SUM(BK208:BK219)</f>
        <v>0</v>
      </c>
    </row>
    <row r="208" spans="2:65" s="1" customFormat="1" ht="24.2" customHeight="1">
      <c r="B208" s="28"/>
      <c r="C208" s="153" t="s">
        <v>161</v>
      </c>
      <c r="D208" s="153" t="s">
        <v>517</v>
      </c>
      <c r="E208" s="154" t="s">
        <v>2005</v>
      </c>
      <c r="F208" s="155" t="s">
        <v>2006</v>
      </c>
      <c r="G208" s="156" t="s">
        <v>256</v>
      </c>
      <c r="H208" s="157">
        <v>40</v>
      </c>
      <c r="I208" s="158"/>
      <c r="J208" s="159">
        <f>ROUND(I208*H208,2)</f>
        <v>0</v>
      </c>
      <c r="K208" s="155" t="s">
        <v>1</v>
      </c>
      <c r="L208" s="160"/>
      <c r="M208" s="161" t="s">
        <v>1</v>
      </c>
      <c r="N208" s="162" t="s">
        <v>44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168</v>
      </c>
      <c r="AT208" s="139" t="s">
        <v>517</v>
      </c>
      <c r="AU208" s="139" t="s">
        <v>89</v>
      </c>
      <c r="AY208" s="13" t="s">
        <v>149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3" t="s">
        <v>87</v>
      </c>
      <c r="BK208" s="140">
        <f>ROUND(I208*H208,2)</f>
        <v>0</v>
      </c>
      <c r="BL208" s="13" t="s">
        <v>236</v>
      </c>
      <c r="BM208" s="139" t="s">
        <v>604</v>
      </c>
    </row>
    <row r="209" spans="2:47" s="1" customFormat="1" ht="11.25">
      <c r="B209" s="28"/>
      <c r="D209" s="141" t="s">
        <v>157</v>
      </c>
      <c r="F209" s="142" t="s">
        <v>2006</v>
      </c>
      <c r="I209" s="143"/>
      <c r="L209" s="28"/>
      <c r="M209" s="144"/>
      <c r="T209" s="52"/>
      <c r="AT209" s="13" t="s">
        <v>157</v>
      </c>
      <c r="AU209" s="13" t="s">
        <v>89</v>
      </c>
    </row>
    <row r="210" spans="2:65" s="1" customFormat="1" ht="24.2" customHeight="1">
      <c r="B210" s="28"/>
      <c r="C210" s="153" t="s">
        <v>168</v>
      </c>
      <c r="D210" s="153" t="s">
        <v>517</v>
      </c>
      <c r="E210" s="154" t="s">
        <v>2007</v>
      </c>
      <c r="F210" s="155" t="s">
        <v>2008</v>
      </c>
      <c r="G210" s="156" t="s">
        <v>256</v>
      </c>
      <c r="H210" s="157">
        <v>12</v>
      </c>
      <c r="I210" s="158"/>
      <c r="J210" s="159">
        <f>ROUND(I210*H210,2)</f>
        <v>0</v>
      </c>
      <c r="K210" s="155" t="s">
        <v>1</v>
      </c>
      <c r="L210" s="160"/>
      <c r="M210" s="161" t="s">
        <v>1</v>
      </c>
      <c r="N210" s="162" t="s">
        <v>44</v>
      </c>
      <c r="P210" s="137">
        <f>O210*H210</f>
        <v>0</v>
      </c>
      <c r="Q210" s="137">
        <v>0</v>
      </c>
      <c r="R210" s="137">
        <f>Q210*H210</f>
        <v>0</v>
      </c>
      <c r="S210" s="137">
        <v>0</v>
      </c>
      <c r="T210" s="138">
        <f>S210*H210</f>
        <v>0</v>
      </c>
      <c r="AR210" s="139" t="s">
        <v>168</v>
      </c>
      <c r="AT210" s="139" t="s">
        <v>517</v>
      </c>
      <c r="AU210" s="139" t="s">
        <v>89</v>
      </c>
      <c r="AY210" s="13" t="s">
        <v>149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3" t="s">
        <v>87</v>
      </c>
      <c r="BK210" s="140">
        <f>ROUND(I210*H210,2)</f>
        <v>0</v>
      </c>
      <c r="BL210" s="13" t="s">
        <v>236</v>
      </c>
      <c r="BM210" s="139" t="s">
        <v>611</v>
      </c>
    </row>
    <row r="211" spans="2:47" s="1" customFormat="1" ht="11.25">
      <c r="B211" s="28"/>
      <c r="D211" s="141" t="s">
        <v>157</v>
      </c>
      <c r="F211" s="142" t="s">
        <v>2008</v>
      </c>
      <c r="I211" s="143"/>
      <c r="L211" s="28"/>
      <c r="M211" s="144"/>
      <c r="T211" s="52"/>
      <c r="AT211" s="13" t="s">
        <v>157</v>
      </c>
      <c r="AU211" s="13" t="s">
        <v>89</v>
      </c>
    </row>
    <row r="212" spans="2:65" s="1" customFormat="1" ht="24.2" customHeight="1">
      <c r="B212" s="28"/>
      <c r="C212" s="153" t="s">
        <v>173</v>
      </c>
      <c r="D212" s="153" t="s">
        <v>517</v>
      </c>
      <c r="E212" s="154" t="s">
        <v>2009</v>
      </c>
      <c r="F212" s="155" t="s">
        <v>2010</v>
      </c>
      <c r="G212" s="156" t="s">
        <v>256</v>
      </c>
      <c r="H212" s="157">
        <v>40</v>
      </c>
      <c r="I212" s="158"/>
      <c r="J212" s="159">
        <f>ROUND(I212*H212,2)</f>
        <v>0</v>
      </c>
      <c r="K212" s="155" t="s">
        <v>1</v>
      </c>
      <c r="L212" s="160"/>
      <c r="M212" s="161" t="s">
        <v>1</v>
      </c>
      <c r="N212" s="162" t="s">
        <v>44</v>
      </c>
      <c r="P212" s="137">
        <f>O212*H212</f>
        <v>0</v>
      </c>
      <c r="Q212" s="137">
        <v>0</v>
      </c>
      <c r="R212" s="137">
        <f>Q212*H212</f>
        <v>0</v>
      </c>
      <c r="S212" s="137">
        <v>0</v>
      </c>
      <c r="T212" s="138">
        <f>S212*H212</f>
        <v>0</v>
      </c>
      <c r="AR212" s="139" t="s">
        <v>168</v>
      </c>
      <c r="AT212" s="139" t="s">
        <v>517</v>
      </c>
      <c r="AU212" s="139" t="s">
        <v>89</v>
      </c>
      <c r="AY212" s="13" t="s">
        <v>149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3" t="s">
        <v>87</v>
      </c>
      <c r="BK212" s="140">
        <f>ROUND(I212*H212,2)</f>
        <v>0</v>
      </c>
      <c r="BL212" s="13" t="s">
        <v>236</v>
      </c>
      <c r="BM212" s="139" t="s">
        <v>615</v>
      </c>
    </row>
    <row r="213" spans="2:47" s="1" customFormat="1" ht="11.25">
      <c r="B213" s="28"/>
      <c r="D213" s="141" t="s">
        <v>157</v>
      </c>
      <c r="F213" s="142" t="s">
        <v>2010</v>
      </c>
      <c r="I213" s="143"/>
      <c r="L213" s="28"/>
      <c r="M213" s="144"/>
      <c r="T213" s="52"/>
      <c r="AT213" s="13" t="s">
        <v>157</v>
      </c>
      <c r="AU213" s="13" t="s">
        <v>89</v>
      </c>
    </row>
    <row r="214" spans="2:65" s="1" customFormat="1" ht="24.2" customHeight="1">
      <c r="B214" s="28"/>
      <c r="C214" s="153" t="s">
        <v>463</v>
      </c>
      <c r="D214" s="153" t="s">
        <v>517</v>
      </c>
      <c r="E214" s="154" t="s">
        <v>2011</v>
      </c>
      <c r="F214" s="155" t="s">
        <v>2012</v>
      </c>
      <c r="G214" s="156" t="s">
        <v>256</v>
      </c>
      <c r="H214" s="157">
        <v>26.5</v>
      </c>
      <c r="I214" s="158"/>
      <c r="J214" s="159">
        <f>ROUND(I214*H214,2)</f>
        <v>0</v>
      </c>
      <c r="K214" s="155" t="s">
        <v>1</v>
      </c>
      <c r="L214" s="160"/>
      <c r="M214" s="161" t="s">
        <v>1</v>
      </c>
      <c r="N214" s="162" t="s">
        <v>44</v>
      </c>
      <c r="P214" s="137">
        <f>O214*H214</f>
        <v>0</v>
      </c>
      <c r="Q214" s="137">
        <v>0</v>
      </c>
      <c r="R214" s="137">
        <f>Q214*H214</f>
        <v>0</v>
      </c>
      <c r="S214" s="137">
        <v>0</v>
      </c>
      <c r="T214" s="138">
        <f>S214*H214</f>
        <v>0</v>
      </c>
      <c r="AR214" s="139" t="s">
        <v>168</v>
      </c>
      <c r="AT214" s="139" t="s">
        <v>517</v>
      </c>
      <c r="AU214" s="139" t="s">
        <v>89</v>
      </c>
      <c r="AY214" s="13" t="s">
        <v>149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3" t="s">
        <v>87</v>
      </c>
      <c r="BK214" s="140">
        <f>ROUND(I214*H214,2)</f>
        <v>0</v>
      </c>
      <c r="BL214" s="13" t="s">
        <v>236</v>
      </c>
      <c r="BM214" s="139" t="s">
        <v>622</v>
      </c>
    </row>
    <row r="215" spans="2:47" s="1" customFormat="1" ht="11.25">
      <c r="B215" s="28"/>
      <c r="D215" s="141" t="s">
        <v>157</v>
      </c>
      <c r="F215" s="142" t="s">
        <v>2012</v>
      </c>
      <c r="I215" s="143"/>
      <c r="L215" s="28"/>
      <c r="M215" s="144"/>
      <c r="T215" s="52"/>
      <c r="AT215" s="13" t="s">
        <v>157</v>
      </c>
      <c r="AU215" s="13" t="s">
        <v>89</v>
      </c>
    </row>
    <row r="216" spans="2:65" s="1" customFormat="1" ht="24.2" customHeight="1">
      <c r="B216" s="28"/>
      <c r="C216" s="153" t="s">
        <v>468</v>
      </c>
      <c r="D216" s="153" t="s">
        <v>517</v>
      </c>
      <c r="E216" s="154" t="s">
        <v>2013</v>
      </c>
      <c r="F216" s="155" t="s">
        <v>2014</v>
      </c>
      <c r="G216" s="156" t="s">
        <v>256</v>
      </c>
      <c r="H216" s="157">
        <v>6</v>
      </c>
      <c r="I216" s="158"/>
      <c r="J216" s="159">
        <f>ROUND(I216*H216,2)</f>
        <v>0</v>
      </c>
      <c r="K216" s="155" t="s">
        <v>1</v>
      </c>
      <c r="L216" s="160"/>
      <c r="M216" s="161" t="s">
        <v>1</v>
      </c>
      <c r="N216" s="162" t="s">
        <v>44</v>
      </c>
      <c r="P216" s="137">
        <f>O216*H216</f>
        <v>0</v>
      </c>
      <c r="Q216" s="137">
        <v>0</v>
      </c>
      <c r="R216" s="137">
        <f>Q216*H216</f>
        <v>0</v>
      </c>
      <c r="S216" s="137">
        <v>0</v>
      </c>
      <c r="T216" s="138">
        <f>S216*H216</f>
        <v>0</v>
      </c>
      <c r="AR216" s="139" t="s">
        <v>168</v>
      </c>
      <c r="AT216" s="139" t="s">
        <v>517</v>
      </c>
      <c r="AU216" s="139" t="s">
        <v>89</v>
      </c>
      <c r="AY216" s="13" t="s">
        <v>149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3" t="s">
        <v>87</v>
      </c>
      <c r="BK216" s="140">
        <f>ROUND(I216*H216,2)</f>
        <v>0</v>
      </c>
      <c r="BL216" s="13" t="s">
        <v>236</v>
      </c>
      <c r="BM216" s="139" t="s">
        <v>633</v>
      </c>
    </row>
    <row r="217" spans="2:47" s="1" customFormat="1" ht="11.25">
      <c r="B217" s="28"/>
      <c r="D217" s="141" t="s">
        <v>157</v>
      </c>
      <c r="F217" s="142" t="s">
        <v>2014</v>
      </c>
      <c r="I217" s="143"/>
      <c r="L217" s="28"/>
      <c r="M217" s="144"/>
      <c r="T217" s="52"/>
      <c r="AT217" s="13" t="s">
        <v>157</v>
      </c>
      <c r="AU217" s="13" t="s">
        <v>89</v>
      </c>
    </row>
    <row r="218" spans="2:65" s="1" customFormat="1" ht="24.2" customHeight="1">
      <c r="B218" s="28"/>
      <c r="C218" s="153" t="s">
        <v>473</v>
      </c>
      <c r="D218" s="153" t="s">
        <v>517</v>
      </c>
      <c r="E218" s="154" t="s">
        <v>2015</v>
      </c>
      <c r="F218" s="155" t="s">
        <v>2016</v>
      </c>
      <c r="G218" s="156" t="s">
        <v>256</v>
      </c>
      <c r="H218" s="157">
        <v>7</v>
      </c>
      <c r="I218" s="158"/>
      <c r="J218" s="159">
        <f>ROUND(I218*H218,2)</f>
        <v>0</v>
      </c>
      <c r="K218" s="155" t="s">
        <v>1</v>
      </c>
      <c r="L218" s="160"/>
      <c r="M218" s="161" t="s">
        <v>1</v>
      </c>
      <c r="N218" s="162" t="s">
        <v>44</v>
      </c>
      <c r="P218" s="137">
        <f>O218*H218</f>
        <v>0</v>
      </c>
      <c r="Q218" s="137">
        <v>0</v>
      </c>
      <c r="R218" s="137">
        <f>Q218*H218</f>
        <v>0</v>
      </c>
      <c r="S218" s="137">
        <v>0</v>
      </c>
      <c r="T218" s="138">
        <f>S218*H218</f>
        <v>0</v>
      </c>
      <c r="AR218" s="139" t="s">
        <v>168</v>
      </c>
      <c r="AT218" s="139" t="s">
        <v>517</v>
      </c>
      <c r="AU218" s="139" t="s">
        <v>89</v>
      </c>
      <c r="AY218" s="13" t="s">
        <v>149</v>
      </c>
      <c r="BE218" s="140">
        <f>IF(N218="základní",J218,0)</f>
        <v>0</v>
      </c>
      <c r="BF218" s="140">
        <f>IF(N218="snížená",J218,0)</f>
        <v>0</v>
      </c>
      <c r="BG218" s="140">
        <f>IF(N218="zákl. přenesená",J218,0)</f>
        <v>0</v>
      </c>
      <c r="BH218" s="140">
        <f>IF(N218="sníž. přenesená",J218,0)</f>
        <v>0</v>
      </c>
      <c r="BI218" s="140">
        <f>IF(N218="nulová",J218,0)</f>
        <v>0</v>
      </c>
      <c r="BJ218" s="13" t="s">
        <v>87</v>
      </c>
      <c r="BK218" s="140">
        <f>ROUND(I218*H218,2)</f>
        <v>0</v>
      </c>
      <c r="BL218" s="13" t="s">
        <v>236</v>
      </c>
      <c r="BM218" s="139" t="s">
        <v>643</v>
      </c>
    </row>
    <row r="219" spans="2:47" s="1" customFormat="1" ht="11.25">
      <c r="B219" s="28"/>
      <c r="D219" s="141" t="s">
        <v>157</v>
      </c>
      <c r="F219" s="142" t="s">
        <v>2016</v>
      </c>
      <c r="I219" s="143"/>
      <c r="L219" s="28"/>
      <c r="M219" s="144"/>
      <c r="T219" s="52"/>
      <c r="AT219" s="13" t="s">
        <v>157</v>
      </c>
      <c r="AU219" s="13" t="s">
        <v>89</v>
      </c>
    </row>
    <row r="220" spans="2:63" s="11" customFormat="1" ht="22.9" customHeight="1">
      <c r="B220" s="116"/>
      <c r="D220" s="117" t="s">
        <v>78</v>
      </c>
      <c r="E220" s="126" t="s">
        <v>2017</v>
      </c>
      <c r="F220" s="126" t="s">
        <v>2018</v>
      </c>
      <c r="I220" s="119"/>
      <c r="J220" s="127">
        <f>BK220</f>
        <v>0</v>
      </c>
      <c r="L220" s="116"/>
      <c r="M220" s="121"/>
      <c r="P220" s="122">
        <f>SUM(P221:P236)</f>
        <v>0</v>
      </c>
      <c r="R220" s="122">
        <f>SUM(R221:R236)</f>
        <v>0</v>
      </c>
      <c r="T220" s="123">
        <f>SUM(T221:T236)</f>
        <v>0</v>
      </c>
      <c r="AR220" s="117" t="s">
        <v>87</v>
      </c>
      <c r="AT220" s="124" t="s">
        <v>78</v>
      </c>
      <c r="AU220" s="124" t="s">
        <v>87</v>
      </c>
      <c r="AY220" s="117" t="s">
        <v>149</v>
      </c>
      <c r="BK220" s="125">
        <f>SUM(BK221:BK236)</f>
        <v>0</v>
      </c>
    </row>
    <row r="221" spans="2:65" s="1" customFormat="1" ht="16.5" customHeight="1">
      <c r="B221" s="28"/>
      <c r="C221" s="153" t="s">
        <v>478</v>
      </c>
      <c r="D221" s="153" t="s">
        <v>517</v>
      </c>
      <c r="E221" s="154" t="s">
        <v>2019</v>
      </c>
      <c r="F221" s="155" t="s">
        <v>2020</v>
      </c>
      <c r="G221" s="156" t="s">
        <v>1501</v>
      </c>
      <c r="H221" s="157">
        <v>1</v>
      </c>
      <c r="I221" s="158"/>
      <c r="J221" s="159">
        <f>ROUND(I221*H221,2)</f>
        <v>0</v>
      </c>
      <c r="K221" s="155" t="s">
        <v>1</v>
      </c>
      <c r="L221" s="160"/>
      <c r="M221" s="161" t="s">
        <v>1</v>
      </c>
      <c r="N221" s="162" t="s">
        <v>44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168</v>
      </c>
      <c r="AT221" s="139" t="s">
        <v>517</v>
      </c>
      <c r="AU221" s="139" t="s">
        <v>89</v>
      </c>
      <c r="AY221" s="13" t="s">
        <v>149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3" t="s">
        <v>87</v>
      </c>
      <c r="BK221" s="140">
        <f>ROUND(I221*H221,2)</f>
        <v>0</v>
      </c>
      <c r="BL221" s="13" t="s">
        <v>236</v>
      </c>
      <c r="BM221" s="139" t="s">
        <v>655</v>
      </c>
    </row>
    <row r="222" spans="2:47" s="1" customFormat="1" ht="11.25">
      <c r="B222" s="28"/>
      <c r="D222" s="141" t="s">
        <v>157</v>
      </c>
      <c r="F222" s="142" t="s">
        <v>2020</v>
      </c>
      <c r="I222" s="143"/>
      <c r="L222" s="28"/>
      <c r="M222" s="144"/>
      <c r="T222" s="52"/>
      <c r="AT222" s="13" t="s">
        <v>157</v>
      </c>
      <c r="AU222" s="13" t="s">
        <v>89</v>
      </c>
    </row>
    <row r="223" spans="2:65" s="1" customFormat="1" ht="21.75" customHeight="1">
      <c r="B223" s="28"/>
      <c r="C223" s="153" t="s">
        <v>484</v>
      </c>
      <c r="D223" s="153" t="s">
        <v>517</v>
      </c>
      <c r="E223" s="154" t="s">
        <v>2021</v>
      </c>
      <c r="F223" s="155" t="s">
        <v>2022</v>
      </c>
      <c r="G223" s="156" t="s">
        <v>1501</v>
      </c>
      <c r="H223" s="157">
        <v>1</v>
      </c>
      <c r="I223" s="158"/>
      <c r="J223" s="159">
        <f>ROUND(I223*H223,2)</f>
        <v>0</v>
      </c>
      <c r="K223" s="155" t="s">
        <v>1</v>
      </c>
      <c r="L223" s="160"/>
      <c r="M223" s="161" t="s">
        <v>1</v>
      </c>
      <c r="N223" s="162" t="s">
        <v>44</v>
      </c>
      <c r="P223" s="137">
        <f>O223*H223</f>
        <v>0</v>
      </c>
      <c r="Q223" s="137">
        <v>0</v>
      </c>
      <c r="R223" s="137">
        <f>Q223*H223</f>
        <v>0</v>
      </c>
      <c r="S223" s="137">
        <v>0</v>
      </c>
      <c r="T223" s="138">
        <f>S223*H223</f>
        <v>0</v>
      </c>
      <c r="AR223" s="139" t="s">
        <v>168</v>
      </c>
      <c r="AT223" s="139" t="s">
        <v>517</v>
      </c>
      <c r="AU223" s="139" t="s">
        <v>89</v>
      </c>
      <c r="AY223" s="13" t="s">
        <v>149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3" t="s">
        <v>87</v>
      </c>
      <c r="BK223" s="140">
        <f>ROUND(I223*H223,2)</f>
        <v>0</v>
      </c>
      <c r="BL223" s="13" t="s">
        <v>236</v>
      </c>
      <c r="BM223" s="139" t="s">
        <v>664</v>
      </c>
    </row>
    <row r="224" spans="2:47" s="1" customFormat="1" ht="11.25">
      <c r="B224" s="28"/>
      <c r="D224" s="141" t="s">
        <v>157</v>
      </c>
      <c r="F224" s="142" t="s">
        <v>2022</v>
      </c>
      <c r="I224" s="143"/>
      <c r="L224" s="28"/>
      <c r="M224" s="144"/>
      <c r="T224" s="52"/>
      <c r="AT224" s="13" t="s">
        <v>157</v>
      </c>
      <c r="AU224" s="13" t="s">
        <v>89</v>
      </c>
    </row>
    <row r="225" spans="2:65" s="1" customFormat="1" ht="16.5" customHeight="1">
      <c r="B225" s="28"/>
      <c r="C225" s="153" t="s">
        <v>489</v>
      </c>
      <c r="D225" s="153" t="s">
        <v>517</v>
      </c>
      <c r="E225" s="154" t="s">
        <v>2023</v>
      </c>
      <c r="F225" s="155" t="s">
        <v>2024</v>
      </c>
      <c r="G225" s="156" t="s">
        <v>1501</v>
      </c>
      <c r="H225" s="157">
        <v>3</v>
      </c>
      <c r="I225" s="158"/>
      <c r="J225" s="159">
        <f>ROUND(I225*H225,2)</f>
        <v>0</v>
      </c>
      <c r="K225" s="155" t="s">
        <v>1</v>
      </c>
      <c r="L225" s="160"/>
      <c r="M225" s="161" t="s">
        <v>1</v>
      </c>
      <c r="N225" s="162" t="s">
        <v>44</v>
      </c>
      <c r="P225" s="137">
        <f>O225*H225</f>
        <v>0</v>
      </c>
      <c r="Q225" s="137">
        <v>0</v>
      </c>
      <c r="R225" s="137">
        <f>Q225*H225</f>
        <v>0</v>
      </c>
      <c r="S225" s="137">
        <v>0</v>
      </c>
      <c r="T225" s="138">
        <f>S225*H225</f>
        <v>0</v>
      </c>
      <c r="AR225" s="139" t="s">
        <v>168</v>
      </c>
      <c r="AT225" s="139" t="s">
        <v>517</v>
      </c>
      <c r="AU225" s="139" t="s">
        <v>89</v>
      </c>
      <c r="AY225" s="13" t="s">
        <v>149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3" t="s">
        <v>87</v>
      </c>
      <c r="BK225" s="140">
        <f>ROUND(I225*H225,2)</f>
        <v>0</v>
      </c>
      <c r="BL225" s="13" t="s">
        <v>236</v>
      </c>
      <c r="BM225" s="139" t="s">
        <v>671</v>
      </c>
    </row>
    <row r="226" spans="2:47" s="1" customFormat="1" ht="11.25">
      <c r="B226" s="28"/>
      <c r="D226" s="141" t="s">
        <v>157</v>
      </c>
      <c r="F226" s="142" t="s">
        <v>2024</v>
      </c>
      <c r="I226" s="143"/>
      <c r="L226" s="28"/>
      <c r="M226" s="144"/>
      <c r="T226" s="52"/>
      <c r="AT226" s="13" t="s">
        <v>157</v>
      </c>
      <c r="AU226" s="13" t="s">
        <v>89</v>
      </c>
    </row>
    <row r="227" spans="2:65" s="1" customFormat="1" ht="16.5" customHeight="1">
      <c r="B227" s="28"/>
      <c r="C227" s="153" t="s">
        <v>494</v>
      </c>
      <c r="D227" s="153" t="s">
        <v>517</v>
      </c>
      <c r="E227" s="154" t="s">
        <v>2025</v>
      </c>
      <c r="F227" s="155" t="s">
        <v>2026</v>
      </c>
      <c r="G227" s="156" t="s">
        <v>1501</v>
      </c>
      <c r="H227" s="157">
        <v>1</v>
      </c>
      <c r="I227" s="158"/>
      <c r="J227" s="159">
        <f>ROUND(I227*H227,2)</f>
        <v>0</v>
      </c>
      <c r="K227" s="155" t="s">
        <v>1</v>
      </c>
      <c r="L227" s="160"/>
      <c r="M227" s="161" t="s">
        <v>1</v>
      </c>
      <c r="N227" s="162" t="s">
        <v>44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168</v>
      </c>
      <c r="AT227" s="139" t="s">
        <v>517</v>
      </c>
      <c r="AU227" s="139" t="s">
        <v>89</v>
      </c>
      <c r="AY227" s="13" t="s">
        <v>149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3" t="s">
        <v>87</v>
      </c>
      <c r="BK227" s="140">
        <f>ROUND(I227*H227,2)</f>
        <v>0</v>
      </c>
      <c r="BL227" s="13" t="s">
        <v>236</v>
      </c>
      <c r="BM227" s="139" t="s">
        <v>680</v>
      </c>
    </row>
    <row r="228" spans="2:47" s="1" customFormat="1" ht="11.25">
      <c r="B228" s="28"/>
      <c r="D228" s="141" t="s">
        <v>157</v>
      </c>
      <c r="F228" s="142" t="s">
        <v>2026</v>
      </c>
      <c r="I228" s="143"/>
      <c r="L228" s="28"/>
      <c r="M228" s="144"/>
      <c r="T228" s="52"/>
      <c r="AT228" s="13" t="s">
        <v>157</v>
      </c>
      <c r="AU228" s="13" t="s">
        <v>89</v>
      </c>
    </row>
    <row r="229" spans="2:65" s="1" customFormat="1" ht="16.5" customHeight="1">
      <c r="B229" s="28"/>
      <c r="C229" s="153" t="s">
        <v>499</v>
      </c>
      <c r="D229" s="153" t="s">
        <v>517</v>
      </c>
      <c r="E229" s="154" t="s">
        <v>2027</v>
      </c>
      <c r="F229" s="155" t="s">
        <v>2028</v>
      </c>
      <c r="G229" s="156" t="s">
        <v>1501</v>
      </c>
      <c r="H229" s="157">
        <v>2</v>
      </c>
      <c r="I229" s="158"/>
      <c r="J229" s="159">
        <f>ROUND(I229*H229,2)</f>
        <v>0</v>
      </c>
      <c r="K229" s="155" t="s">
        <v>1</v>
      </c>
      <c r="L229" s="160"/>
      <c r="M229" s="161" t="s">
        <v>1</v>
      </c>
      <c r="N229" s="162" t="s">
        <v>44</v>
      </c>
      <c r="P229" s="137">
        <f>O229*H229</f>
        <v>0</v>
      </c>
      <c r="Q229" s="137">
        <v>0</v>
      </c>
      <c r="R229" s="137">
        <f>Q229*H229</f>
        <v>0</v>
      </c>
      <c r="S229" s="137">
        <v>0</v>
      </c>
      <c r="T229" s="138">
        <f>S229*H229</f>
        <v>0</v>
      </c>
      <c r="AR229" s="139" t="s">
        <v>168</v>
      </c>
      <c r="AT229" s="139" t="s">
        <v>517</v>
      </c>
      <c r="AU229" s="139" t="s">
        <v>89</v>
      </c>
      <c r="AY229" s="13" t="s">
        <v>149</v>
      </c>
      <c r="BE229" s="140">
        <f>IF(N229="základní",J229,0)</f>
        <v>0</v>
      </c>
      <c r="BF229" s="140">
        <f>IF(N229="snížená",J229,0)</f>
        <v>0</v>
      </c>
      <c r="BG229" s="140">
        <f>IF(N229="zákl. přenesená",J229,0)</f>
        <v>0</v>
      </c>
      <c r="BH229" s="140">
        <f>IF(N229="sníž. přenesená",J229,0)</f>
        <v>0</v>
      </c>
      <c r="BI229" s="140">
        <f>IF(N229="nulová",J229,0)</f>
        <v>0</v>
      </c>
      <c r="BJ229" s="13" t="s">
        <v>87</v>
      </c>
      <c r="BK229" s="140">
        <f>ROUND(I229*H229,2)</f>
        <v>0</v>
      </c>
      <c r="BL229" s="13" t="s">
        <v>236</v>
      </c>
      <c r="BM229" s="139" t="s">
        <v>687</v>
      </c>
    </row>
    <row r="230" spans="2:47" s="1" customFormat="1" ht="11.25">
      <c r="B230" s="28"/>
      <c r="D230" s="141" t="s">
        <v>157</v>
      </c>
      <c r="F230" s="142" t="s">
        <v>2028</v>
      </c>
      <c r="I230" s="143"/>
      <c r="L230" s="28"/>
      <c r="M230" s="144"/>
      <c r="T230" s="52"/>
      <c r="AT230" s="13" t="s">
        <v>157</v>
      </c>
      <c r="AU230" s="13" t="s">
        <v>89</v>
      </c>
    </row>
    <row r="231" spans="2:65" s="1" customFormat="1" ht="16.5" customHeight="1">
      <c r="B231" s="28"/>
      <c r="C231" s="153" t="s">
        <v>504</v>
      </c>
      <c r="D231" s="153" t="s">
        <v>517</v>
      </c>
      <c r="E231" s="154" t="s">
        <v>2029</v>
      </c>
      <c r="F231" s="155" t="s">
        <v>2030</v>
      </c>
      <c r="G231" s="156" t="s">
        <v>1501</v>
      </c>
      <c r="H231" s="157">
        <v>1</v>
      </c>
      <c r="I231" s="158"/>
      <c r="J231" s="159">
        <f>ROUND(I231*H231,2)</f>
        <v>0</v>
      </c>
      <c r="K231" s="155" t="s">
        <v>1</v>
      </c>
      <c r="L231" s="160"/>
      <c r="M231" s="161" t="s">
        <v>1</v>
      </c>
      <c r="N231" s="162" t="s">
        <v>44</v>
      </c>
      <c r="P231" s="137">
        <f>O231*H231</f>
        <v>0</v>
      </c>
      <c r="Q231" s="137">
        <v>0</v>
      </c>
      <c r="R231" s="137">
        <f>Q231*H231</f>
        <v>0</v>
      </c>
      <c r="S231" s="137">
        <v>0</v>
      </c>
      <c r="T231" s="138">
        <f>S231*H231</f>
        <v>0</v>
      </c>
      <c r="AR231" s="139" t="s">
        <v>168</v>
      </c>
      <c r="AT231" s="139" t="s">
        <v>517</v>
      </c>
      <c r="AU231" s="139" t="s">
        <v>89</v>
      </c>
      <c r="AY231" s="13" t="s">
        <v>149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3" t="s">
        <v>87</v>
      </c>
      <c r="BK231" s="140">
        <f>ROUND(I231*H231,2)</f>
        <v>0</v>
      </c>
      <c r="BL231" s="13" t="s">
        <v>236</v>
      </c>
      <c r="BM231" s="139" t="s">
        <v>699</v>
      </c>
    </row>
    <row r="232" spans="2:47" s="1" customFormat="1" ht="11.25">
      <c r="B232" s="28"/>
      <c r="D232" s="141" t="s">
        <v>157</v>
      </c>
      <c r="F232" s="142" t="s">
        <v>2030</v>
      </c>
      <c r="I232" s="143"/>
      <c r="L232" s="28"/>
      <c r="M232" s="144"/>
      <c r="T232" s="52"/>
      <c r="AT232" s="13" t="s">
        <v>157</v>
      </c>
      <c r="AU232" s="13" t="s">
        <v>89</v>
      </c>
    </row>
    <row r="233" spans="2:65" s="1" customFormat="1" ht="16.5" customHeight="1">
      <c r="B233" s="28"/>
      <c r="C233" s="153" t="s">
        <v>509</v>
      </c>
      <c r="D233" s="153" t="s">
        <v>517</v>
      </c>
      <c r="E233" s="154" t="s">
        <v>2031</v>
      </c>
      <c r="F233" s="155" t="s">
        <v>2032</v>
      </c>
      <c r="G233" s="156" t="s">
        <v>1501</v>
      </c>
      <c r="H233" s="157">
        <v>1</v>
      </c>
      <c r="I233" s="158"/>
      <c r="J233" s="159">
        <f>ROUND(I233*H233,2)</f>
        <v>0</v>
      </c>
      <c r="K233" s="155" t="s">
        <v>1</v>
      </c>
      <c r="L233" s="160"/>
      <c r="M233" s="161" t="s">
        <v>1</v>
      </c>
      <c r="N233" s="162" t="s">
        <v>44</v>
      </c>
      <c r="P233" s="137">
        <f>O233*H233</f>
        <v>0</v>
      </c>
      <c r="Q233" s="137">
        <v>0</v>
      </c>
      <c r="R233" s="137">
        <f>Q233*H233</f>
        <v>0</v>
      </c>
      <c r="S233" s="137">
        <v>0</v>
      </c>
      <c r="T233" s="138">
        <f>S233*H233</f>
        <v>0</v>
      </c>
      <c r="AR233" s="139" t="s">
        <v>168</v>
      </c>
      <c r="AT233" s="139" t="s">
        <v>517</v>
      </c>
      <c r="AU233" s="139" t="s">
        <v>89</v>
      </c>
      <c r="AY233" s="13" t="s">
        <v>149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3" t="s">
        <v>87</v>
      </c>
      <c r="BK233" s="140">
        <f>ROUND(I233*H233,2)</f>
        <v>0</v>
      </c>
      <c r="BL233" s="13" t="s">
        <v>236</v>
      </c>
      <c r="BM233" s="139" t="s">
        <v>708</v>
      </c>
    </row>
    <row r="234" spans="2:47" s="1" customFormat="1" ht="11.25">
      <c r="B234" s="28"/>
      <c r="D234" s="141" t="s">
        <v>157</v>
      </c>
      <c r="F234" s="142" t="s">
        <v>2032</v>
      </c>
      <c r="I234" s="143"/>
      <c r="L234" s="28"/>
      <c r="M234" s="144"/>
      <c r="T234" s="52"/>
      <c r="AT234" s="13" t="s">
        <v>157</v>
      </c>
      <c r="AU234" s="13" t="s">
        <v>89</v>
      </c>
    </row>
    <row r="235" spans="2:65" s="1" customFormat="1" ht="16.5" customHeight="1">
      <c r="B235" s="28"/>
      <c r="C235" s="153" t="s">
        <v>511</v>
      </c>
      <c r="D235" s="153" t="s">
        <v>517</v>
      </c>
      <c r="E235" s="154" t="s">
        <v>2033</v>
      </c>
      <c r="F235" s="155" t="s">
        <v>2034</v>
      </c>
      <c r="G235" s="156" t="s">
        <v>1501</v>
      </c>
      <c r="H235" s="157">
        <v>1</v>
      </c>
      <c r="I235" s="158"/>
      <c r="J235" s="159">
        <f>ROUND(I235*H235,2)</f>
        <v>0</v>
      </c>
      <c r="K235" s="155" t="s">
        <v>1</v>
      </c>
      <c r="L235" s="160"/>
      <c r="M235" s="161" t="s">
        <v>1</v>
      </c>
      <c r="N235" s="162" t="s">
        <v>44</v>
      </c>
      <c r="P235" s="137">
        <f>O235*H235</f>
        <v>0</v>
      </c>
      <c r="Q235" s="137">
        <v>0</v>
      </c>
      <c r="R235" s="137">
        <f>Q235*H235</f>
        <v>0</v>
      </c>
      <c r="S235" s="137">
        <v>0</v>
      </c>
      <c r="T235" s="138">
        <f>S235*H235</f>
        <v>0</v>
      </c>
      <c r="AR235" s="139" t="s">
        <v>168</v>
      </c>
      <c r="AT235" s="139" t="s">
        <v>517</v>
      </c>
      <c r="AU235" s="139" t="s">
        <v>89</v>
      </c>
      <c r="AY235" s="13" t="s">
        <v>149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3" t="s">
        <v>87</v>
      </c>
      <c r="BK235" s="140">
        <f>ROUND(I235*H235,2)</f>
        <v>0</v>
      </c>
      <c r="BL235" s="13" t="s">
        <v>236</v>
      </c>
      <c r="BM235" s="139" t="s">
        <v>720</v>
      </c>
    </row>
    <row r="236" spans="2:47" s="1" customFormat="1" ht="11.25">
      <c r="B236" s="28"/>
      <c r="D236" s="141" t="s">
        <v>157</v>
      </c>
      <c r="F236" s="142" t="s">
        <v>2034</v>
      </c>
      <c r="I236" s="143"/>
      <c r="L236" s="28"/>
      <c r="M236" s="144"/>
      <c r="T236" s="52"/>
      <c r="AT236" s="13" t="s">
        <v>157</v>
      </c>
      <c r="AU236" s="13" t="s">
        <v>89</v>
      </c>
    </row>
    <row r="237" spans="2:63" s="11" customFormat="1" ht="22.9" customHeight="1">
      <c r="B237" s="116"/>
      <c r="D237" s="117" t="s">
        <v>78</v>
      </c>
      <c r="E237" s="126" t="s">
        <v>2035</v>
      </c>
      <c r="F237" s="126" t="s">
        <v>2036</v>
      </c>
      <c r="I237" s="119"/>
      <c r="J237" s="127">
        <f>BK237</f>
        <v>0</v>
      </c>
      <c r="L237" s="116"/>
      <c r="M237" s="121"/>
      <c r="P237" s="122">
        <f>SUM(P238:P251)</f>
        <v>0</v>
      </c>
      <c r="R237" s="122">
        <f>SUM(R238:R251)</f>
        <v>0</v>
      </c>
      <c r="T237" s="123">
        <f>SUM(T238:T251)</f>
        <v>0</v>
      </c>
      <c r="AR237" s="117" t="s">
        <v>87</v>
      </c>
      <c r="AT237" s="124" t="s">
        <v>78</v>
      </c>
      <c r="AU237" s="124" t="s">
        <v>87</v>
      </c>
      <c r="AY237" s="117" t="s">
        <v>149</v>
      </c>
      <c r="BK237" s="125">
        <f>SUM(BK238:BK251)</f>
        <v>0</v>
      </c>
    </row>
    <row r="238" spans="2:65" s="1" customFormat="1" ht="16.5" customHeight="1">
      <c r="B238" s="28"/>
      <c r="C238" s="153" t="s">
        <v>516</v>
      </c>
      <c r="D238" s="153" t="s">
        <v>517</v>
      </c>
      <c r="E238" s="154" t="s">
        <v>2037</v>
      </c>
      <c r="F238" s="155" t="s">
        <v>2038</v>
      </c>
      <c r="G238" s="156" t="s">
        <v>1501</v>
      </c>
      <c r="H238" s="157">
        <v>3</v>
      </c>
      <c r="I238" s="158"/>
      <c r="J238" s="159">
        <f>ROUND(I238*H238,2)</f>
        <v>0</v>
      </c>
      <c r="K238" s="155" t="s">
        <v>1</v>
      </c>
      <c r="L238" s="160"/>
      <c r="M238" s="161" t="s">
        <v>1</v>
      </c>
      <c r="N238" s="162" t="s">
        <v>44</v>
      </c>
      <c r="P238" s="137">
        <f>O238*H238</f>
        <v>0</v>
      </c>
      <c r="Q238" s="137">
        <v>0</v>
      </c>
      <c r="R238" s="137">
        <f>Q238*H238</f>
        <v>0</v>
      </c>
      <c r="S238" s="137">
        <v>0</v>
      </c>
      <c r="T238" s="138">
        <f>S238*H238</f>
        <v>0</v>
      </c>
      <c r="AR238" s="139" t="s">
        <v>168</v>
      </c>
      <c r="AT238" s="139" t="s">
        <v>517</v>
      </c>
      <c r="AU238" s="139" t="s">
        <v>89</v>
      </c>
      <c r="AY238" s="13" t="s">
        <v>149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3" t="s">
        <v>87</v>
      </c>
      <c r="BK238" s="140">
        <f>ROUND(I238*H238,2)</f>
        <v>0</v>
      </c>
      <c r="BL238" s="13" t="s">
        <v>236</v>
      </c>
      <c r="BM238" s="139" t="s">
        <v>1597</v>
      </c>
    </row>
    <row r="239" spans="2:47" s="1" customFormat="1" ht="11.25">
      <c r="B239" s="28"/>
      <c r="D239" s="141" t="s">
        <v>157</v>
      </c>
      <c r="F239" s="142" t="s">
        <v>2038</v>
      </c>
      <c r="I239" s="143"/>
      <c r="L239" s="28"/>
      <c r="M239" s="144"/>
      <c r="T239" s="52"/>
      <c r="AT239" s="13" t="s">
        <v>157</v>
      </c>
      <c r="AU239" s="13" t="s">
        <v>89</v>
      </c>
    </row>
    <row r="240" spans="2:65" s="1" customFormat="1" ht="16.5" customHeight="1">
      <c r="B240" s="28"/>
      <c r="C240" s="153" t="s">
        <v>521</v>
      </c>
      <c r="D240" s="153" t="s">
        <v>517</v>
      </c>
      <c r="E240" s="154" t="s">
        <v>2039</v>
      </c>
      <c r="F240" s="155" t="s">
        <v>2040</v>
      </c>
      <c r="G240" s="156" t="s">
        <v>1501</v>
      </c>
      <c r="H240" s="157">
        <v>3</v>
      </c>
      <c r="I240" s="158"/>
      <c r="J240" s="159">
        <f>ROUND(I240*H240,2)</f>
        <v>0</v>
      </c>
      <c r="K240" s="155" t="s">
        <v>1</v>
      </c>
      <c r="L240" s="160"/>
      <c r="M240" s="161" t="s">
        <v>1</v>
      </c>
      <c r="N240" s="162" t="s">
        <v>44</v>
      </c>
      <c r="P240" s="137">
        <f>O240*H240</f>
        <v>0</v>
      </c>
      <c r="Q240" s="137">
        <v>0</v>
      </c>
      <c r="R240" s="137">
        <f>Q240*H240</f>
        <v>0</v>
      </c>
      <c r="S240" s="137">
        <v>0</v>
      </c>
      <c r="T240" s="138">
        <f>S240*H240</f>
        <v>0</v>
      </c>
      <c r="AR240" s="139" t="s">
        <v>168</v>
      </c>
      <c r="AT240" s="139" t="s">
        <v>517</v>
      </c>
      <c r="AU240" s="139" t="s">
        <v>89</v>
      </c>
      <c r="AY240" s="13" t="s">
        <v>149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3" t="s">
        <v>87</v>
      </c>
      <c r="BK240" s="140">
        <f>ROUND(I240*H240,2)</f>
        <v>0</v>
      </c>
      <c r="BL240" s="13" t="s">
        <v>236</v>
      </c>
      <c r="BM240" s="139" t="s">
        <v>735</v>
      </c>
    </row>
    <row r="241" spans="2:47" s="1" customFormat="1" ht="11.25">
      <c r="B241" s="28"/>
      <c r="D241" s="141" t="s">
        <v>157</v>
      </c>
      <c r="F241" s="142" t="s">
        <v>2040</v>
      </c>
      <c r="I241" s="143"/>
      <c r="L241" s="28"/>
      <c r="M241" s="144"/>
      <c r="T241" s="52"/>
      <c r="AT241" s="13" t="s">
        <v>157</v>
      </c>
      <c r="AU241" s="13" t="s">
        <v>89</v>
      </c>
    </row>
    <row r="242" spans="2:65" s="1" customFormat="1" ht="16.5" customHeight="1">
      <c r="B242" s="28"/>
      <c r="C242" s="153" t="s">
        <v>526</v>
      </c>
      <c r="D242" s="153" t="s">
        <v>517</v>
      </c>
      <c r="E242" s="154" t="s">
        <v>2041</v>
      </c>
      <c r="F242" s="155" t="s">
        <v>2042</v>
      </c>
      <c r="G242" s="156" t="s">
        <v>1501</v>
      </c>
      <c r="H242" s="157">
        <v>1</v>
      </c>
      <c r="I242" s="158"/>
      <c r="J242" s="159">
        <f>ROUND(I242*H242,2)</f>
        <v>0</v>
      </c>
      <c r="K242" s="155" t="s">
        <v>1</v>
      </c>
      <c r="L242" s="160"/>
      <c r="M242" s="161" t="s">
        <v>1</v>
      </c>
      <c r="N242" s="162" t="s">
        <v>44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168</v>
      </c>
      <c r="AT242" s="139" t="s">
        <v>517</v>
      </c>
      <c r="AU242" s="139" t="s">
        <v>89</v>
      </c>
      <c r="AY242" s="13" t="s">
        <v>149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3" t="s">
        <v>87</v>
      </c>
      <c r="BK242" s="140">
        <f>ROUND(I242*H242,2)</f>
        <v>0</v>
      </c>
      <c r="BL242" s="13" t="s">
        <v>236</v>
      </c>
      <c r="BM242" s="139" t="s">
        <v>746</v>
      </c>
    </row>
    <row r="243" spans="2:47" s="1" customFormat="1" ht="11.25">
      <c r="B243" s="28"/>
      <c r="D243" s="141" t="s">
        <v>157</v>
      </c>
      <c r="F243" s="142" t="s">
        <v>2042</v>
      </c>
      <c r="I243" s="143"/>
      <c r="L243" s="28"/>
      <c r="M243" s="144"/>
      <c r="T243" s="52"/>
      <c r="AT243" s="13" t="s">
        <v>157</v>
      </c>
      <c r="AU243" s="13" t="s">
        <v>89</v>
      </c>
    </row>
    <row r="244" spans="2:65" s="1" customFormat="1" ht="16.5" customHeight="1">
      <c r="B244" s="28"/>
      <c r="C244" s="153" t="s">
        <v>531</v>
      </c>
      <c r="D244" s="153" t="s">
        <v>517</v>
      </c>
      <c r="E244" s="154" t="s">
        <v>2043</v>
      </c>
      <c r="F244" s="155" t="s">
        <v>2044</v>
      </c>
      <c r="G244" s="156" t="s">
        <v>1501</v>
      </c>
      <c r="H244" s="157">
        <v>3</v>
      </c>
      <c r="I244" s="158"/>
      <c r="J244" s="159">
        <f>ROUND(I244*H244,2)</f>
        <v>0</v>
      </c>
      <c r="K244" s="155" t="s">
        <v>1</v>
      </c>
      <c r="L244" s="160"/>
      <c r="M244" s="161" t="s">
        <v>1</v>
      </c>
      <c r="N244" s="162" t="s">
        <v>44</v>
      </c>
      <c r="P244" s="137">
        <f>O244*H244</f>
        <v>0</v>
      </c>
      <c r="Q244" s="137">
        <v>0</v>
      </c>
      <c r="R244" s="137">
        <f>Q244*H244</f>
        <v>0</v>
      </c>
      <c r="S244" s="137">
        <v>0</v>
      </c>
      <c r="T244" s="138">
        <f>S244*H244</f>
        <v>0</v>
      </c>
      <c r="AR244" s="139" t="s">
        <v>168</v>
      </c>
      <c r="AT244" s="139" t="s">
        <v>517</v>
      </c>
      <c r="AU244" s="139" t="s">
        <v>89</v>
      </c>
      <c r="AY244" s="13" t="s">
        <v>149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3" t="s">
        <v>87</v>
      </c>
      <c r="BK244" s="140">
        <f>ROUND(I244*H244,2)</f>
        <v>0</v>
      </c>
      <c r="BL244" s="13" t="s">
        <v>236</v>
      </c>
      <c r="BM244" s="139" t="s">
        <v>757</v>
      </c>
    </row>
    <row r="245" spans="2:47" s="1" customFormat="1" ht="11.25">
      <c r="B245" s="28"/>
      <c r="D245" s="141" t="s">
        <v>157</v>
      </c>
      <c r="F245" s="142" t="s">
        <v>2044</v>
      </c>
      <c r="I245" s="143"/>
      <c r="L245" s="28"/>
      <c r="M245" s="144"/>
      <c r="T245" s="52"/>
      <c r="AT245" s="13" t="s">
        <v>157</v>
      </c>
      <c r="AU245" s="13" t="s">
        <v>89</v>
      </c>
    </row>
    <row r="246" spans="2:65" s="1" customFormat="1" ht="16.5" customHeight="1">
      <c r="B246" s="28"/>
      <c r="C246" s="153" t="s">
        <v>537</v>
      </c>
      <c r="D246" s="153" t="s">
        <v>517</v>
      </c>
      <c r="E246" s="154" t="s">
        <v>2045</v>
      </c>
      <c r="F246" s="155" t="s">
        <v>2046</v>
      </c>
      <c r="G246" s="156" t="s">
        <v>1501</v>
      </c>
      <c r="H246" s="157">
        <v>4</v>
      </c>
      <c r="I246" s="158"/>
      <c r="J246" s="159">
        <f>ROUND(I246*H246,2)</f>
        <v>0</v>
      </c>
      <c r="K246" s="155" t="s">
        <v>1</v>
      </c>
      <c r="L246" s="160"/>
      <c r="M246" s="161" t="s">
        <v>1</v>
      </c>
      <c r="N246" s="162" t="s">
        <v>44</v>
      </c>
      <c r="P246" s="137">
        <f>O246*H246</f>
        <v>0</v>
      </c>
      <c r="Q246" s="137">
        <v>0</v>
      </c>
      <c r="R246" s="137">
        <f>Q246*H246</f>
        <v>0</v>
      </c>
      <c r="S246" s="137">
        <v>0</v>
      </c>
      <c r="T246" s="138">
        <f>S246*H246</f>
        <v>0</v>
      </c>
      <c r="AR246" s="139" t="s">
        <v>168</v>
      </c>
      <c r="AT246" s="139" t="s">
        <v>517</v>
      </c>
      <c r="AU246" s="139" t="s">
        <v>89</v>
      </c>
      <c r="AY246" s="13" t="s">
        <v>149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3" t="s">
        <v>87</v>
      </c>
      <c r="BK246" s="140">
        <f>ROUND(I246*H246,2)</f>
        <v>0</v>
      </c>
      <c r="BL246" s="13" t="s">
        <v>236</v>
      </c>
      <c r="BM246" s="139" t="s">
        <v>766</v>
      </c>
    </row>
    <row r="247" spans="2:47" s="1" customFormat="1" ht="11.25">
      <c r="B247" s="28"/>
      <c r="D247" s="141" t="s">
        <v>157</v>
      </c>
      <c r="F247" s="142" t="s">
        <v>2046</v>
      </c>
      <c r="I247" s="143"/>
      <c r="L247" s="28"/>
      <c r="M247" s="144"/>
      <c r="T247" s="52"/>
      <c r="AT247" s="13" t="s">
        <v>157</v>
      </c>
      <c r="AU247" s="13" t="s">
        <v>89</v>
      </c>
    </row>
    <row r="248" spans="2:65" s="1" customFormat="1" ht="16.5" customHeight="1">
      <c r="B248" s="28"/>
      <c r="C248" s="153" t="s">
        <v>541</v>
      </c>
      <c r="D248" s="153" t="s">
        <v>517</v>
      </c>
      <c r="E248" s="154" t="s">
        <v>2047</v>
      </c>
      <c r="F248" s="155" t="s">
        <v>2048</v>
      </c>
      <c r="G248" s="156" t="s">
        <v>1501</v>
      </c>
      <c r="H248" s="157">
        <v>40</v>
      </c>
      <c r="I248" s="158"/>
      <c r="J248" s="159">
        <f>ROUND(I248*H248,2)</f>
        <v>0</v>
      </c>
      <c r="K248" s="155" t="s">
        <v>1</v>
      </c>
      <c r="L248" s="160"/>
      <c r="M248" s="161" t="s">
        <v>1</v>
      </c>
      <c r="N248" s="162" t="s">
        <v>44</v>
      </c>
      <c r="P248" s="137">
        <f>O248*H248</f>
        <v>0</v>
      </c>
      <c r="Q248" s="137">
        <v>0</v>
      </c>
      <c r="R248" s="137">
        <f>Q248*H248</f>
        <v>0</v>
      </c>
      <c r="S248" s="137">
        <v>0</v>
      </c>
      <c r="T248" s="138">
        <f>S248*H248</f>
        <v>0</v>
      </c>
      <c r="AR248" s="139" t="s">
        <v>168</v>
      </c>
      <c r="AT248" s="139" t="s">
        <v>517</v>
      </c>
      <c r="AU248" s="139" t="s">
        <v>89</v>
      </c>
      <c r="AY248" s="13" t="s">
        <v>149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3" t="s">
        <v>87</v>
      </c>
      <c r="BK248" s="140">
        <f>ROUND(I248*H248,2)</f>
        <v>0</v>
      </c>
      <c r="BL248" s="13" t="s">
        <v>236</v>
      </c>
      <c r="BM248" s="139" t="s">
        <v>775</v>
      </c>
    </row>
    <row r="249" spans="2:47" s="1" customFormat="1" ht="11.25">
      <c r="B249" s="28"/>
      <c r="D249" s="141" t="s">
        <v>157</v>
      </c>
      <c r="F249" s="142" t="s">
        <v>2048</v>
      </c>
      <c r="I249" s="143"/>
      <c r="L249" s="28"/>
      <c r="M249" s="144"/>
      <c r="T249" s="52"/>
      <c r="AT249" s="13" t="s">
        <v>157</v>
      </c>
      <c r="AU249" s="13" t="s">
        <v>89</v>
      </c>
    </row>
    <row r="250" spans="2:65" s="1" customFormat="1" ht="16.5" customHeight="1">
      <c r="B250" s="28"/>
      <c r="C250" s="153" t="s">
        <v>546</v>
      </c>
      <c r="D250" s="153" t="s">
        <v>517</v>
      </c>
      <c r="E250" s="154" t="s">
        <v>2049</v>
      </c>
      <c r="F250" s="155" t="s">
        <v>2050</v>
      </c>
      <c r="G250" s="156" t="s">
        <v>1501</v>
      </c>
      <c r="H250" s="157">
        <v>10</v>
      </c>
      <c r="I250" s="158"/>
      <c r="J250" s="159">
        <f>ROUND(I250*H250,2)</f>
        <v>0</v>
      </c>
      <c r="K250" s="155" t="s">
        <v>1</v>
      </c>
      <c r="L250" s="160"/>
      <c r="M250" s="161" t="s">
        <v>1</v>
      </c>
      <c r="N250" s="162" t="s">
        <v>44</v>
      </c>
      <c r="P250" s="137">
        <f>O250*H250</f>
        <v>0</v>
      </c>
      <c r="Q250" s="137">
        <v>0</v>
      </c>
      <c r="R250" s="137">
        <f>Q250*H250</f>
        <v>0</v>
      </c>
      <c r="S250" s="137">
        <v>0</v>
      </c>
      <c r="T250" s="138">
        <f>S250*H250</f>
        <v>0</v>
      </c>
      <c r="AR250" s="139" t="s">
        <v>168</v>
      </c>
      <c r="AT250" s="139" t="s">
        <v>517</v>
      </c>
      <c r="AU250" s="139" t="s">
        <v>89</v>
      </c>
      <c r="AY250" s="13" t="s">
        <v>149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3" t="s">
        <v>87</v>
      </c>
      <c r="BK250" s="140">
        <f>ROUND(I250*H250,2)</f>
        <v>0</v>
      </c>
      <c r="BL250" s="13" t="s">
        <v>236</v>
      </c>
      <c r="BM250" s="139" t="s">
        <v>785</v>
      </c>
    </row>
    <row r="251" spans="2:47" s="1" customFormat="1" ht="11.25">
      <c r="B251" s="28"/>
      <c r="D251" s="141" t="s">
        <v>157</v>
      </c>
      <c r="F251" s="142" t="s">
        <v>2050</v>
      </c>
      <c r="I251" s="143"/>
      <c r="L251" s="28"/>
      <c r="M251" s="144"/>
      <c r="T251" s="52"/>
      <c r="AT251" s="13" t="s">
        <v>157</v>
      </c>
      <c r="AU251" s="13" t="s">
        <v>89</v>
      </c>
    </row>
    <row r="252" spans="2:63" s="11" customFormat="1" ht="22.9" customHeight="1">
      <c r="B252" s="116"/>
      <c r="D252" s="117" t="s">
        <v>78</v>
      </c>
      <c r="E252" s="126" t="s">
        <v>2051</v>
      </c>
      <c r="F252" s="126" t="s">
        <v>2052</v>
      </c>
      <c r="I252" s="119"/>
      <c r="J252" s="127">
        <f>BK252</f>
        <v>0</v>
      </c>
      <c r="L252" s="116"/>
      <c r="M252" s="121"/>
      <c r="P252" s="122">
        <f>SUM(P253:P258)</f>
        <v>0</v>
      </c>
      <c r="R252" s="122">
        <f>SUM(R253:R258)</f>
        <v>0</v>
      </c>
      <c r="T252" s="123">
        <f>SUM(T253:T258)</f>
        <v>0</v>
      </c>
      <c r="AR252" s="117" t="s">
        <v>87</v>
      </c>
      <c r="AT252" s="124" t="s">
        <v>78</v>
      </c>
      <c r="AU252" s="124" t="s">
        <v>87</v>
      </c>
      <c r="AY252" s="117" t="s">
        <v>149</v>
      </c>
      <c r="BK252" s="125">
        <f>SUM(BK253:BK258)</f>
        <v>0</v>
      </c>
    </row>
    <row r="253" spans="2:65" s="1" customFormat="1" ht="16.5" customHeight="1">
      <c r="B253" s="28"/>
      <c r="C253" s="153" t="s">
        <v>550</v>
      </c>
      <c r="D253" s="153" t="s">
        <v>517</v>
      </c>
      <c r="E253" s="154" t="s">
        <v>2053</v>
      </c>
      <c r="F253" s="155" t="s">
        <v>2054</v>
      </c>
      <c r="G253" s="156" t="s">
        <v>1501</v>
      </c>
      <c r="H253" s="157">
        <v>1</v>
      </c>
      <c r="I253" s="158"/>
      <c r="J253" s="159">
        <f>ROUND(I253*H253,2)</f>
        <v>0</v>
      </c>
      <c r="K253" s="155" t="s">
        <v>1</v>
      </c>
      <c r="L253" s="160"/>
      <c r="M253" s="161" t="s">
        <v>1</v>
      </c>
      <c r="N253" s="162" t="s">
        <v>44</v>
      </c>
      <c r="P253" s="137">
        <f>O253*H253</f>
        <v>0</v>
      </c>
      <c r="Q253" s="137">
        <v>0</v>
      </c>
      <c r="R253" s="137">
        <f>Q253*H253</f>
        <v>0</v>
      </c>
      <c r="S253" s="137">
        <v>0</v>
      </c>
      <c r="T253" s="138">
        <f>S253*H253</f>
        <v>0</v>
      </c>
      <c r="AR253" s="139" t="s">
        <v>168</v>
      </c>
      <c r="AT253" s="139" t="s">
        <v>517</v>
      </c>
      <c r="AU253" s="139" t="s">
        <v>89</v>
      </c>
      <c r="AY253" s="13" t="s">
        <v>149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3" t="s">
        <v>87</v>
      </c>
      <c r="BK253" s="140">
        <f>ROUND(I253*H253,2)</f>
        <v>0</v>
      </c>
      <c r="BL253" s="13" t="s">
        <v>236</v>
      </c>
      <c r="BM253" s="139" t="s">
        <v>794</v>
      </c>
    </row>
    <row r="254" spans="2:47" s="1" customFormat="1" ht="11.25">
      <c r="B254" s="28"/>
      <c r="D254" s="141" t="s">
        <v>157</v>
      </c>
      <c r="F254" s="142" t="s">
        <v>2054</v>
      </c>
      <c r="I254" s="143"/>
      <c r="L254" s="28"/>
      <c r="M254" s="144"/>
      <c r="T254" s="52"/>
      <c r="AT254" s="13" t="s">
        <v>157</v>
      </c>
      <c r="AU254" s="13" t="s">
        <v>89</v>
      </c>
    </row>
    <row r="255" spans="2:65" s="1" customFormat="1" ht="16.5" customHeight="1">
      <c r="B255" s="28"/>
      <c r="C255" s="153" t="s">
        <v>555</v>
      </c>
      <c r="D255" s="153" t="s">
        <v>517</v>
      </c>
      <c r="E255" s="154" t="s">
        <v>2055</v>
      </c>
      <c r="F255" s="155" t="s">
        <v>2056</v>
      </c>
      <c r="G255" s="156" t="s">
        <v>1501</v>
      </c>
      <c r="H255" s="157">
        <v>1</v>
      </c>
      <c r="I255" s="158"/>
      <c r="J255" s="159">
        <f>ROUND(I255*H255,2)</f>
        <v>0</v>
      </c>
      <c r="K255" s="155" t="s">
        <v>1</v>
      </c>
      <c r="L255" s="160"/>
      <c r="M255" s="161" t="s">
        <v>1</v>
      </c>
      <c r="N255" s="162" t="s">
        <v>44</v>
      </c>
      <c r="P255" s="137">
        <f>O255*H255</f>
        <v>0</v>
      </c>
      <c r="Q255" s="137">
        <v>0</v>
      </c>
      <c r="R255" s="137">
        <f>Q255*H255</f>
        <v>0</v>
      </c>
      <c r="S255" s="137">
        <v>0</v>
      </c>
      <c r="T255" s="138">
        <f>S255*H255</f>
        <v>0</v>
      </c>
      <c r="AR255" s="139" t="s">
        <v>168</v>
      </c>
      <c r="AT255" s="139" t="s">
        <v>517</v>
      </c>
      <c r="AU255" s="139" t="s">
        <v>89</v>
      </c>
      <c r="AY255" s="13" t="s">
        <v>149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3" t="s">
        <v>87</v>
      </c>
      <c r="BK255" s="140">
        <f>ROUND(I255*H255,2)</f>
        <v>0</v>
      </c>
      <c r="BL255" s="13" t="s">
        <v>236</v>
      </c>
      <c r="BM255" s="139" t="s">
        <v>808</v>
      </c>
    </row>
    <row r="256" spans="2:47" s="1" customFormat="1" ht="11.25">
      <c r="B256" s="28"/>
      <c r="D256" s="141" t="s">
        <v>157</v>
      </c>
      <c r="F256" s="142" t="s">
        <v>2056</v>
      </c>
      <c r="I256" s="143"/>
      <c r="L256" s="28"/>
      <c r="M256" s="144"/>
      <c r="T256" s="52"/>
      <c r="AT256" s="13" t="s">
        <v>157</v>
      </c>
      <c r="AU256" s="13" t="s">
        <v>89</v>
      </c>
    </row>
    <row r="257" spans="2:65" s="1" customFormat="1" ht="16.5" customHeight="1">
      <c r="B257" s="28"/>
      <c r="C257" s="153" t="s">
        <v>559</v>
      </c>
      <c r="D257" s="153" t="s">
        <v>517</v>
      </c>
      <c r="E257" s="154" t="s">
        <v>2057</v>
      </c>
      <c r="F257" s="155" t="s">
        <v>2058</v>
      </c>
      <c r="G257" s="156" t="s">
        <v>1501</v>
      </c>
      <c r="H257" s="157">
        <v>1</v>
      </c>
      <c r="I257" s="158"/>
      <c r="J257" s="159">
        <f>ROUND(I257*H257,2)</f>
        <v>0</v>
      </c>
      <c r="K257" s="155" t="s">
        <v>1</v>
      </c>
      <c r="L257" s="160"/>
      <c r="M257" s="161" t="s">
        <v>1</v>
      </c>
      <c r="N257" s="162" t="s">
        <v>44</v>
      </c>
      <c r="P257" s="137">
        <f>O257*H257</f>
        <v>0</v>
      </c>
      <c r="Q257" s="137">
        <v>0</v>
      </c>
      <c r="R257" s="137">
        <f>Q257*H257</f>
        <v>0</v>
      </c>
      <c r="S257" s="137">
        <v>0</v>
      </c>
      <c r="T257" s="138">
        <f>S257*H257</f>
        <v>0</v>
      </c>
      <c r="AR257" s="139" t="s">
        <v>168</v>
      </c>
      <c r="AT257" s="139" t="s">
        <v>517</v>
      </c>
      <c r="AU257" s="139" t="s">
        <v>89</v>
      </c>
      <c r="AY257" s="13" t="s">
        <v>149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3" t="s">
        <v>87</v>
      </c>
      <c r="BK257" s="140">
        <f>ROUND(I257*H257,2)</f>
        <v>0</v>
      </c>
      <c r="BL257" s="13" t="s">
        <v>236</v>
      </c>
      <c r="BM257" s="139" t="s">
        <v>820</v>
      </c>
    </row>
    <row r="258" spans="2:47" s="1" customFormat="1" ht="11.25">
      <c r="B258" s="28"/>
      <c r="D258" s="141" t="s">
        <v>157</v>
      </c>
      <c r="F258" s="142" t="s">
        <v>2058</v>
      </c>
      <c r="I258" s="143"/>
      <c r="L258" s="28"/>
      <c r="M258" s="144"/>
      <c r="T258" s="52"/>
      <c r="AT258" s="13" t="s">
        <v>157</v>
      </c>
      <c r="AU258" s="13" t="s">
        <v>89</v>
      </c>
    </row>
    <row r="259" spans="2:63" s="11" customFormat="1" ht="22.9" customHeight="1">
      <c r="B259" s="116"/>
      <c r="D259" s="117" t="s">
        <v>78</v>
      </c>
      <c r="E259" s="126" t="s">
        <v>2059</v>
      </c>
      <c r="F259" s="126" t="s">
        <v>2060</v>
      </c>
      <c r="I259" s="119"/>
      <c r="J259" s="127">
        <f>BK259</f>
        <v>0</v>
      </c>
      <c r="L259" s="116"/>
      <c r="M259" s="121"/>
      <c r="P259" s="122">
        <f>SUM(P260:P267)</f>
        <v>0</v>
      </c>
      <c r="R259" s="122">
        <f>SUM(R260:R267)</f>
        <v>0</v>
      </c>
      <c r="T259" s="123">
        <f>SUM(T260:T267)</f>
        <v>0</v>
      </c>
      <c r="AR259" s="117" t="s">
        <v>87</v>
      </c>
      <c r="AT259" s="124" t="s">
        <v>78</v>
      </c>
      <c r="AU259" s="124" t="s">
        <v>87</v>
      </c>
      <c r="AY259" s="117" t="s">
        <v>149</v>
      </c>
      <c r="BK259" s="125">
        <f>SUM(BK260:BK267)</f>
        <v>0</v>
      </c>
    </row>
    <row r="260" spans="2:65" s="1" customFormat="1" ht="16.5" customHeight="1">
      <c r="B260" s="28"/>
      <c r="C260" s="153" t="s">
        <v>564</v>
      </c>
      <c r="D260" s="153" t="s">
        <v>517</v>
      </c>
      <c r="E260" s="154" t="s">
        <v>2061</v>
      </c>
      <c r="F260" s="155" t="s">
        <v>2062</v>
      </c>
      <c r="G260" s="156" t="s">
        <v>1501</v>
      </c>
      <c r="H260" s="157">
        <v>1</v>
      </c>
      <c r="I260" s="158"/>
      <c r="J260" s="159">
        <f>ROUND(I260*H260,2)</f>
        <v>0</v>
      </c>
      <c r="K260" s="155" t="s">
        <v>1</v>
      </c>
      <c r="L260" s="160"/>
      <c r="M260" s="161" t="s">
        <v>1</v>
      </c>
      <c r="N260" s="162" t="s">
        <v>44</v>
      </c>
      <c r="P260" s="137">
        <f>O260*H260</f>
        <v>0</v>
      </c>
      <c r="Q260" s="137">
        <v>0</v>
      </c>
      <c r="R260" s="137">
        <f>Q260*H260</f>
        <v>0</v>
      </c>
      <c r="S260" s="137">
        <v>0</v>
      </c>
      <c r="T260" s="138">
        <f>S260*H260</f>
        <v>0</v>
      </c>
      <c r="AR260" s="139" t="s">
        <v>168</v>
      </c>
      <c r="AT260" s="139" t="s">
        <v>517</v>
      </c>
      <c r="AU260" s="139" t="s">
        <v>89</v>
      </c>
      <c r="AY260" s="13" t="s">
        <v>149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3" t="s">
        <v>87</v>
      </c>
      <c r="BK260" s="140">
        <f>ROUND(I260*H260,2)</f>
        <v>0</v>
      </c>
      <c r="BL260" s="13" t="s">
        <v>236</v>
      </c>
      <c r="BM260" s="139" t="s">
        <v>830</v>
      </c>
    </row>
    <row r="261" spans="2:47" s="1" customFormat="1" ht="11.25">
      <c r="B261" s="28"/>
      <c r="D261" s="141" t="s">
        <v>157</v>
      </c>
      <c r="F261" s="142" t="s">
        <v>2062</v>
      </c>
      <c r="I261" s="143"/>
      <c r="L261" s="28"/>
      <c r="M261" s="144"/>
      <c r="T261" s="52"/>
      <c r="AT261" s="13" t="s">
        <v>157</v>
      </c>
      <c r="AU261" s="13" t="s">
        <v>89</v>
      </c>
    </row>
    <row r="262" spans="2:65" s="1" customFormat="1" ht="16.5" customHeight="1">
      <c r="B262" s="28"/>
      <c r="C262" s="153" t="s">
        <v>568</v>
      </c>
      <c r="D262" s="153" t="s">
        <v>517</v>
      </c>
      <c r="E262" s="154" t="s">
        <v>2063</v>
      </c>
      <c r="F262" s="155" t="s">
        <v>2064</v>
      </c>
      <c r="G262" s="156" t="s">
        <v>1501</v>
      </c>
      <c r="H262" s="157">
        <v>1</v>
      </c>
      <c r="I262" s="158"/>
      <c r="J262" s="159">
        <f>ROUND(I262*H262,2)</f>
        <v>0</v>
      </c>
      <c r="K262" s="155" t="s">
        <v>1</v>
      </c>
      <c r="L262" s="160"/>
      <c r="M262" s="161" t="s">
        <v>1</v>
      </c>
      <c r="N262" s="162" t="s">
        <v>44</v>
      </c>
      <c r="P262" s="137">
        <f>O262*H262</f>
        <v>0</v>
      </c>
      <c r="Q262" s="137">
        <v>0</v>
      </c>
      <c r="R262" s="137">
        <f>Q262*H262</f>
        <v>0</v>
      </c>
      <c r="S262" s="137">
        <v>0</v>
      </c>
      <c r="T262" s="138">
        <f>S262*H262</f>
        <v>0</v>
      </c>
      <c r="AR262" s="139" t="s">
        <v>168</v>
      </c>
      <c r="AT262" s="139" t="s">
        <v>517</v>
      </c>
      <c r="AU262" s="139" t="s">
        <v>89</v>
      </c>
      <c r="AY262" s="13" t="s">
        <v>149</v>
      </c>
      <c r="BE262" s="140">
        <f>IF(N262="základní",J262,0)</f>
        <v>0</v>
      </c>
      <c r="BF262" s="140">
        <f>IF(N262="snížená",J262,0)</f>
        <v>0</v>
      </c>
      <c r="BG262" s="140">
        <f>IF(N262="zákl. přenesená",J262,0)</f>
        <v>0</v>
      </c>
      <c r="BH262" s="140">
        <f>IF(N262="sníž. přenesená",J262,0)</f>
        <v>0</v>
      </c>
      <c r="BI262" s="140">
        <f>IF(N262="nulová",J262,0)</f>
        <v>0</v>
      </c>
      <c r="BJ262" s="13" t="s">
        <v>87</v>
      </c>
      <c r="BK262" s="140">
        <f>ROUND(I262*H262,2)</f>
        <v>0</v>
      </c>
      <c r="BL262" s="13" t="s">
        <v>236</v>
      </c>
      <c r="BM262" s="139" t="s">
        <v>840</v>
      </c>
    </row>
    <row r="263" spans="2:47" s="1" customFormat="1" ht="11.25">
      <c r="B263" s="28"/>
      <c r="D263" s="141" t="s">
        <v>157</v>
      </c>
      <c r="F263" s="142" t="s">
        <v>2064</v>
      </c>
      <c r="I263" s="143"/>
      <c r="L263" s="28"/>
      <c r="M263" s="144"/>
      <c r="T263" s="52"/>
      <c r="AT263" s="13" t="s">
        <v>157</v>
      </c>
      <c r="AU263" s="13" t="s">
        <v>89</v>
      </c>
    </row>
    <row r="264" spans="2:65" s="1" customFormat="1" ht="16.5" customHeight="1">
      <c r="B264" s="28"/>
      <c r="C264" s="153" t="s">
        <v>573</v>
      </c>
      <c r="D264" s="153" t="s">
        <v>517</v>
      </c>
      <c r="E264" s="154" t="s">
        <v>2065</v>
      </c>
      <c r="F264" s="155" t="s">
        <v>2066</v>
      </c>
      <c r="G264" s="156" t="s">
        <v>1501</v>
      </c>
      <c r="H264" s="157">
        <v>1</v>
      </c>
      <c r="I264" s="158"/>
      <c r="J264" s="159">
        <f>ROUND(I264*H264,2)</f>
        <v>0</v>
      </c>
      <c r="K264" s="155" t="s">
        <v>1</v>
      </c>
      <c r="L264" s="160"/>
      <c r="M264" s="161" t="s">
        <v>1</v>
      </c>
      <c r="N264" s="162" t="s">
        <v>44</v>
      </c>
      <c r="P264" s="137">
        <f>O264*H264</f>
        <v>0</v>
      </c>
      <c r="Q264" s="137">
        <v>0</v>
      </c>
      <c r="R264" s="137">
        <f>Q264*H264</f>
        <v>0</v>
      </c>
      <c r="S264" s="137">
        <v>0</v>
      </c>
      <c r="T264" s="138">
        <f>S264*H264</f>
        <v>0</v>
      </c>
      <c r="AR264" s="139" t="s">
        <v>168</v>
      </c>
      <c r="AT264" s="139" t="s">
        <v>517</v>
      </c>
      <c r="AU264" s="139" t="s">
        <v>89</v>
      </c>
      <c r="AY264" s="13" t="s">
        <v>149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3" t="s">
        <v>87</v>
      </c>
      <c r="BK264" s="140">
        <f>ROUND(I264*H264,2)</f>
        <v>0</v>
      </c>
      <c r="BL264" s="13" t="s">
        <v>236</v>
      </c>
      <c r="BM264" s="139" t="s">
        <v>849</v>
      </c>
    </row>
    <row r="265" spans="2:47" s="1" customFormat="1" ht="11.25">
      <c r="B265" s="28"/>
      <c r="D265" s="141" t="s">
        <v>157</v>
      </c>
      <c r="F265" s="142" t="s">
        <v>2066</v>
      </c>
      <c r="I265" s="143"/>
      <c r="L265" s="28"/>
      <c r="M265" s="144"/>
      <c r="T265" s="52"/>
      <c r="AT265" s="13" t="s">
        <v>157</v>
      </c>
      <c r="AU265" s="13" t="s">
        <v>89</v>
      </c>
    </row>
    <row r="266" spans="2:65" s="1" customFormat="1" ht="24.2" customHeight="1">
      <c r="B266" s="28"/>
      <c r="C266" s="153" t="s">
        <v>577</v>
      </c>
      <c r="D266" s="153" t="s">
        <v>517</v>
      </c>
      <c r="E266" s="154" t="s">
        <v>2067</v>
      </c>
      <c r="F266" s="155" t="s">
        <v>2068</v>
      </c>
      <c r="G266" s="156" t="s">
        <v>256</v>
      </c>
      <c r="H266" s="157">
        <v>24</v>
      </c>
      <c r="I266" s="158"/>
      <c r="J266" s="159">
        <f>ROUND(I266*H266,2)</f>
        <v>0</v>
      </c>
      <c r="K266" s="155" t="s">
        <v>1</v>
      </c>
      <c r="L266" s="160"/>
      <c r="M266" s="161" t="s">
        <v>1</v>
      </c>
      <c r="N266" s="162" t="s">
        <v>44</v>
      </c>
      <c r="P266" s="137">
        <f>O266*H266</f>
        <v>0</v>
      </c>
      <c r="Q266" s="137">
        <v>0</v>
      </c>
      <c r="R266" s="137">
        <f>Q266*H266</f>
        <v>0</v>
      </c>
      <c r="S266" s="137">
        <v>0</v>
      </c>
      <c r="T266" s="138">
        <f>S266*H266</f>
        <v>0</v>
      </c>
      <c r="AR266" s="139" t="s">
        <v>168</v>
      </c>
      <c r="AT266" s="139" t="s">
        <v>517</v>
      </c>
      <c r="AU266" s="139" t="s">
        <v>89</v>
      </c>
      <c r="AY266" s="13" t="s">
        <v>149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3" t="s">
        <v>87</v>
      </c>
      <c r="BK266" s="140">
        <f>ROUND(I266*H266,2)</f>
        <v>0</v>
      </c>
      <c r="BL266" s="13" t="s">
        <v>236</v>
      </c>
      <c r="BM266" s="139" t="s">
        <v>860</v>
      </c>
    </row>
    <row r="267" spans="2:47" s="1" customFormat="1" ht="11.25">
      <c r="B267" s="28"/>
      <c r="D267" s="141" t="s">
        <v>157</v>
      </c>
      <c r="F267" s="142" t="s">
        <v>2068</v>
      </c>
      <c r="I267" s="143"/>
      <c r="L267" s="28"/>
      <c r="M267" s="144"/>
      <c r="T267" s="52"/>
      <c r="AT267" s="13" t="s">
        <v>157</v>
      </c>
      <c r="AU267" s="13" t="s">
        <v>89</v>
      </c>
    </row>
    <row r="268" spans="2:63" s="11" customFormat="1" ht="25.9" customHeight="1">
      <c r="B268" s="116"/>
      <c r="D268" s="117" t="s">
        <v>78</v>
      </c>
      <c r="E268" s="118" t="s">
        <v>2069</v>
      </c>
      <c r="F268" s="118" t="s">
        <v>2070</v>
      </c>
      <c r="I268" s="119"/>
      <c r="J268" s="120">
        <f>BK268</f>
        <v>0</v>
      </c>
      <c r="L268" s="116"/>
      <c r="M268" s="121"/>
      <c r="P268" s="122">
        <f>SUM(P269:P300)</f>
        <v>0</v>
      </c>
      <c r="R268" s="122">
        <f>SUM(R269:R300)</f>
        <v>0</v>
      </c>
      <c r="T268" s="123">
        <f>SUM(T269:T300)</f>
        <v>0</v>
      </c>
      <c r="AR268" s="117" t="s">
        <v>87</v>
      </c>
      <c r="AT268" s="124" t="s">
        <v>78</v>
      </c>
      <c r="AU268" s="124" t="s">
        <v>79</v>
      </c>
      <c r="AY268" s="117" t="s">
        <v>149</v>
      </c>
      <c r="BK268" s="125">
        <f>SUM(BK269:BK300)</f>
        <v>0</v>
      </c>
    </row>
    <row r="269" spans="2:65" s="1" customFormat="1" ht="16.5" customHeight="1">
      <c r="B269" s="28"/>
      <c r="C269" s="153" t="s">
        <v>580</v>
      </c>
      <c r="D269" s="153" t="s">
        <v>517</v>
      </c>
      <c r="E269" s="154" t="s">
        <v>2071</v>
      </c>
      <c r="F269" s="155" t="s">
        <v>2072</v>
      </c>
      <c r="G269" s="156" t="s">
        <v>1501</v>
      </c>
      <c r="H269" s="157">
        <v>4</v>
      </c>
      <c r="I269" s="158"/>
      <c r="J269" s="159">
        <f>ROUND(I269*H269,2)</f>
        <v>0</v>
      </c>
      <c r="K269" s="155" t="s">
        <v>1</v>
      </c>
      <c r="L269" s="160"/>
      <c r="M269" s="161" t="s">
        <v>1</v>
      </c>
      <c r="N269" s="162" t="s">
        <v>44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168</v>
      </c>
      <c r="AT269" s="139" t="s">
        <v>517</v>
      </c>
      <c r="AU269" s="139" t="s">
        <v>87</v>
      </c>
      <c r="AY269" s="13" t="s">
        <v>149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3" t="s">
        <v>87</v>
      </c>
      <c r="BK269" s="140">
        <f>ROUND(I269*H269,2)</f>
        <v>0</v>
      </c>
      <c r="BL269" s="13" t="s">
        <v>236</v>
      </c>
      <c r="BM269" s="139" t="s">
        <v>869</v>
      </c>
    </row>
    <row r="270" spans="2:47" s="1" customFormat="1" ht="11.25">
      <c r="B270" s="28"/>
      <c r="D270" s="141" t="s">
        <v>157</v>
      </c>
      <c r="F270" s="142" t="s">
        <v>2072</v>
      </c>
      <c r="I270" s="143"/>
      <c r="L270" s="28"/>
      <c r="M270" s="144"/>
      <c r="T270" s="52"/>
      <c r="AT270" s="13" t="s">
        <v>157</v>
      </c>
      <c r="AU270" s="13" t="s">
        <v>87</v>
      </c>
    </row>
    <row r="271" spans="2:65" s="1" customFormat="1" ht="16.5" customHeight="1">
      <c r="B271" s="28"/>
      <c r="C271" s="153" t="s">
        <v>584</v>
      </c>
      <c r="D271" s="153" t="s">
        <v>517</v>
      </c>
      <c r="E271" s="154" t="s">
        <v>2073</v>
      </c>
      <c r="F271" s="155" t="s">
        <v>2074</v>
      </c>
      <c r="G271" s="156" t="s">
        <v>1501</v>
      </c>
      <c r="H271" s="157">
        <v>1</v>
      </c>
      <c r="I271" s="158"/>
      <c r="J271" s="159">
        <f>ROUND(I271*H271,2)</f>
        <v>0</v>
      </c>
      <c r="K271" s="155" t="s">
        <v>1</v>
      </c>
      <c r="L271" s="160"/>
      <c r="M271" s="161" t="s">
        <v>1</v>
      </c>
      <c r="N271" s="162" t="s">
        <v>44</v>
      </c>
      <c r="P271" s="137">
        <f>O271*H271</f>
        <v>0</v>
      </c>
      <c r="Q271" s="137">
        <v>0</v>
      </c>
      <c r="R271" s="137">
        <f>Q271*H271</f>
        <v>0</v>
      </c>
      <c r="S271" s="137">
        <v>0</v>
      </c>
      <c r="T271" s="138">
        <f>S271*H271</f>
        <v>0</v>
      </c>
      <c r="AR271" s="139" t="s">
        <v>168</v>
      </c>
      <c r="AT271" s="139" t="s">
        <v>517</v>
      </c>
      <c r="AU271" s="139" t="s">
        <v>87</v>
      </c>
      <c r="AY271" s="13" t="s">
        <v>149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3" t="s">
        <v>87</v>
      </c>
      <c r="BK271" s="140">
        <f>ROUND(I271*H271,2)</f>
        <v>0</v>
      </c>
      <c r="BL271" s="13" t="s">
        <v>236</v>
      </c>
      <c r="BM271" s="139" t="s">
        <v>879</v>
      </c>
    </row>
    <row r="272" spans="2:47" s="1" customFormat="1" ht="11.25">
      <c r="B272" s="28"/>
      <c r="D272" s="141" t="s">
        <v>157</v>
      </c>
      <c r="F272" s="142" t="s">
        <v>2074</v>
      </c>
      <c r="I272" s="143"/>
      <c r="L272" s="28"/>
      <c r="M272" s="144"/>
      <c r="T272" s="52"/>
      <c r="AT272" s="13" t="s">
        <v>157</v>
      </c>
      <c r="AU272" s="13" t="s">
        <v>87</v>
      </c>
    </row>
    <row r="273" spans="2:65" s="1" customFormat="1" ht="16.5" customHeight="1">
      <c r="B273" s="28"/>
      <c r="C273" s="153" t="s">
        <v>590</v>
      </c>
      <c r="D273" s="153" t="s">
        <v>517</v>
      </c>
      <c r="E273" s="154" t="s">
        <v>2075</v>
      </c>
      <c r="F273" s="155" t="s">
        <v>2076</v>
      </c>
      <c r="G273" s="156" t="s">
        <v>1501</v>
      </c>
      <c r="H273" s="157">
        <v>1</v>
      </c>
      <c r="I273" s="158"/>
      <c r="J273" s="159">
        <f>ROUND(I273*H273,2)</f>
        <v>0</v>
      </c>
      <c r="K273" s="155" t="s">
        <v>1</v>
      </c>
      <c r="L273" s="160"/>
      <c r="M273" s="161" t="s">
        <v>1</v>
      </c>
      <c r="N273" s="162" t="s">
        <v>44</v>
      </c>
      <c r="P273" s="137">
        <f>O273*H273</f>
        <v>0</v>
      </c>
      <c r="Q273" s="137">
        <v>0</v>
      </c>
      <c r="R273" s="137">
        <f>Q273*H273</f>
        <v>0</v>
      </c>
      <c r="S273" s="137">
        <v>0</v>
      </c>
      <c r="T273" s="138">
        <f>S273*H273</f>
        <v>0</v>
      </c>
      <c r="AR273" s="139" t="s">
        <v>168</v>
      </c>
      <c r="AT273" s="139" t="s">
        <v>517</v>
      </c>
      <c r="AU273" s="139" t="s">
        <v>87</v>
      </c>
      <c r="AY273" s="13" t="s">
        <v>149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3" t="s">
        <v>87</v>
      </c>
      <c r="BK273" s="140">
        <f>ROUND(I273*H273,2)</f>
        <v>0</v>
      </c>
      <c r="BL273" s="13" t="s">
        <v>236</v>
      </c>
      <c r="BM273" s="139" t="s">
        <v>890</v>
      </c>
    </row>
    <row r="274" spans="2:47" s="1" customFormat="1" ht="11.25">
      <c r="B274" s="28"/>
      <c r="D274" s="141" t="s">
        <v>157</v>
      </c>
      <c r="F274" s="142" t="s">
        <v>2076</v>
      </c>
      <c r="I274" s="143"/>
      <c r="L274" s="28"/>
      <c r="M274" s="144"/>
      <c r="T274" s="52"/>
      <c r="AT274" s="13" t="s">
        <v>157</v>
      </c>
      <c r="AU274" s="13" t="s">
        <v>87</v>
      </c>
    </row>
    <row r="275" spans="2:65" s="1" customFormat="1" ht="16.5" customHeight="1">
      <c r="B275" s="28"/>
      <c r="C275" s="153" t="s">
        <v>596</v>
      </c>
      <c r="D275" s="153" t="s">
        <v>517</v>
      </c>
      <c r="E275" s="154" t="s">
        <v>2077</v>
      </c>
      <c r="F275" s="155" t="s">
        <v>2078</v>
      </c>
      <c r="G275" s="156" t="s">
        <v>1501</v>
      </c>
      <c r="H275" s="157">
        <v>1</v>
      </c>
      <c r="I275" s="158"/>
      <c r="J275" s="159">
        <f>ROUND(I275*H275,2)</f>
        <v>0</v>
      </c>
      <c r="K275" s="155" t="s">
        <v>1</v>
      </c>
      <c r="L275" s="160"/>
      <c r="M275" s="161" t="s">
        <v>1</v>
      </c>
      <c r="N275" s="162" t="s">
        <v>44</v>
      </c>
      <c r="P275" s="137">
        <f>O275*H275</f>
        <v>0</v>
      </c>
      <c r="Q275" s="137">
        <v>0</v>
      </c>
      <c r="R275" s="137">
        <f>Q275*H275</f>
        <v>0</v>
      </c>
      <c r="S275" s="137">
        <v>0</v>
      </c>
      <c r="T275" s="138">
        <f>S275*H275</f>
        <v>0</v>
      </c>
      <c r="AR275" s="139" t="s">
        <v>168</v>
      </c>
      <c r="AT275" s="139" t="s">
        <v>517</v>
      </c>
      <c r="AU275" s="139" t="s">
        <v>87</v>
      </c>
      <c r="AY275" s="13" t="s">
        <v>149</v>
      </c>
      <c r="BE275" s="140">
        <f>IF(N275="základní",J275,0)</f>
        <v>0</v>
      </c>
      <c r="BF275" s="140">
        <f>IF(N275="snížená",J275,0)</f>
        <v>0</v>
      </c>
      <c r="BG275" s="140">
        <f>IF(N275="zákl. přenesená",J275,0)</f>
        <v>0</v>
      </c>
      <c r="BH275" s="140">
        <f>IF(N275="sníž. přenesená",J275,0)</f>
        <v>0</v>
      </c>
      <c r="BI275" s="140">
        <f>IF(N275="nulová",J275,0)</f>
        <v>0</v>
      </c>
      <c r="BJ275" s="13" t="s">
        <v>87</v>
      </c>
      <c r="BK275" s="140">
        <f>ROUND(I275*H275,2)</f>
        <v>0</v>
      </c>
      <c r="BL275" s="13" t="s">
        <v>236</v>
      </c>
      <c r="BM275" s="139" t="s">
        <v>899</v>
      </c>
    </row>
    <row r="276" spans="2:47" s="1" customFormat="1" ht="11.25">
      <c r="B276" s="28"/>
      <c r="D276" s="141" t="s">
        <v>157</v>
      </c>
      <c r="F276" s="142" t="s">
        <v>2078</v>
      </c>
      <c r="I276" s="143"/>
      <c r="L276" s="28"/>
      <c r="M276" s="144"/>
      <c r="T276" s="52"/>
      <c r="AT276" s="13" t="s">
        <v>157</v>
      </c>
      <c r="AU276" s="13" t="s">
        <v>87</v>
      </c>
    </row>
    <row r="277" spans="2:65" s="1" customFormat="1" ht="16.5" customHeight="1">
      <c r="B277" s="28"/>
      <c r="C277" s="153" t="s">
        <v>599</v>
      </c>
      <c r="D277" s="153" t="s">
        <v>517</v>
      </c>
      <c r="E277" s="154" t="s">
        <v>2079</v>
      </c>
      <c r="F277" s="155" t="s">
        <v>2080</v>
      </c>
      <c r="G277" s="156" t="s">
        <v>1501</v>
      </c>
      <c r="H277" s="157">
        <v>5</v>
      </c>
      <c r="I277" s="158"/>
      <c r="J277" s="159">
        <f>ROUND(I277*H277,2)</f>
        <v>0</v>
      </c>
      <c r="K277" s="155" t="s">
        <v>1</v>
      </c>
      <c r="L277" s="160"/>
      <c r="M277" s="161" t="s">
        <v>1</v>
      </c>
      <c r="N277" s="162" t="s">
        <v>44</v>
      </c>
      <c r="P277" s="137">
        <f>O277*H277</f>
        <v>0</v>
      </c>
      <c r="Q277" s="137">
        <v>0</v>
      </c>
      <c r="R277" s="137">
        <f>Q277*H277</f>
        <v>0</v>
      </c>
      <c r="S277" s="137">
        <v>0</v>
      </c>
      <c r="T277" s="138">
        <f>S277*H277</f>
        <v>0</v>
      </c>
      <c r="AR277" s="139" t="s">
        <v>168</v>
      </c>
      <c r="AT277" s="139" t="s">
        <v>517</v>
      </c>
      <c r="AU277" s="139" t="s">
        <v>87</v>
      </c>
      <c r="AY277" s="13" t="s">
        <v>149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3" t="s">
        <v>87</v>
      </c>
      <c r="BK277" s="140">
        <f>ROUND(I277*H277,2)</f>
        <v>0</v>
      </c>
      <c r="BL277" s="13" t="s">
        <v>236</v>
      </c>
      <c r="BM277" s="139" t="s">
        <v>910</v>
      </c>
    </row>
    <row r="278" spans="2:47" s="1" customFormat="1" ht="11.25">
      <c r="B278" s="28"/>
      <c r="D278" s="141" t="s">
        <v>157</v>
      </c>
      <c r="F278" s="142" t="s">
        <v>2080</v>
      </c>
      <c r="I278" s="143"/>
      <c r="L278" s="28"/>
      <c r="M278" s="144"/>
      <c r="T278" s="52"/>
      <c r="AT278" s="13" t="s">
        <v>157</v>
      </c>
      <c r="AU278" s="13" t="s">
        <v>87</v>
      </c>
    </row>
    <row r="279" spans="2:65" s="1" customFormat="1" ht="16.5" customHeight="1">
      <c r="B279" s="28"/>
      <c r="C279" s="153" t="s">
        <v>604</v>
      </c>
      <c r="D279" s="153" t="s">
        <v>517</v>
      </c>
      <c r="E279" s="154" t="s">
        <v>2081</v>
      </c>
      <c r="F279" s="155" t="s">
        <v>2082</v>
      </c>
      <c r="G279" s="156" t="s">
        <v>1501</v>
      </c>
      <c r="H279" s="157">
        <v>4</v>
      </c>
      <c r="I279" s="158"/>
      <c r="J279" s="159">
        <f>ROUND(I279*H279,2)</f>
        <v>0</v>
      </c>
      <c r="K279" s="155" t="s">
        <v>1</v>
      </c>
      <c r="L279" s="160"/>
      <c r="M279" s="161" t="s">
        <v>1</v>
      </c>
      <c r="N279" s="162" t="s">
        <v>44</v>
      </c>
      <c r="P279" s="137">
        <f>O279*H279</f>
        <v>0</v>
      </c>
      <c r="Q279" s="137">
        <v>0</v>
      </c>
      <c r="R279" s="137">
        <f>Q279*H279</f>
        <v>0</v>
      </c>
      <c r="S279" s="137">
        <v>0</v>
      </c>
      <c r="T279" s="138">
        <f>S279*H279</f>
        <v>0</v>
      </c>
      <c r="AR279" s="139" t="s">
        <v>168</v>
      </c>
      <c r="AT279" s="139" t="s">
        <v>517</v>
      </c>
      <c r="AU279" s="139" t="s">
        <v>87</v>
      </c>
      <c r="AY279" s="13" t="s">
        <v>149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3" t="s">
        <v>87</v>
      </c>
      <c r="BK279" s="140">
        <f>ROUND(I279*H279,2)</f>
        <v>0</v>
      </c>
      <c r="BL279" s="13" t="s">
        <v>236</v>
      </c>
      <c r="BM279" s="139" t="s">
        <v>919</v>
      </c>
    </row>
    <row r="280" spans="2:47" s="1" customFormat="1" ht="11.25">
      <c r="B280" s="28"/>
      <c r="D280" s="141" t="s">
        <v>157</v>
      </c>
      <c r="F280" s="142" t="s">
        <v>2082</v>
      </c>
      <c r="I280" s="143"/>
      <c r="L280" s="28"/>
      <c r="M280" s="144"/>
      <c r="T280" s="52"/>
      <c r="AT280" s="13" t="s">
        <v>157</v>
      </c>
      <c r="AU280" s="13" t="s">
        <v>87</v>
      </c>
    </row>
    <row r="281" spans="2:65" s="1" customFormat="1" ht="16.5" customHeight="1">
      <c r="B281" s="28"/>
      <c r="C281" s="153" t="s">
        <v>606</v>
      </c>
      <c r="D281" s="153" t="s">
        <v>517</v>
      </c>
      <c r="E281" s="154" t="s">
        <v>2083</v>
      </c>
      <c r="F281" s="155" t="s">
        <v>2084</v>
      </c>
      <c r="G281" s="156" t="s">
        <v>1501</v>
      </c>
      <c r="H281" s="157">
        <v>1</v>
      </c>
      <c r="I281" s="158"/>
      <c r="J281" s="159">
        <f>ROUND(I281*H281,2)</f>
        <v>0</v>
      </c>
      <c r="K281" s="155" t="s">
        <v>1</v>
      </c>
      <c r="L281" s="160"/>
      <c r="M281" s="161" t="s">
        <v>1</v>
      </c>
      <c r="N281" s="162" t="s">
        <v>44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168</v>
      </c>
      <c r="AT281" s="139" t="s">
        <v>517</v>
      </c>
      <c r="AU281" s="139" t="s">
        <v>87</v>
      </c>
      <c r="AY281" s="13" t="s">
        <v>149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3" t="s">
        <v>87</v>
      </c>
      <c r="BK281" s="140">
        <f>ROUND(I281*H281,2)</f>
        <v>0</v>
      </c>
      <c r="BL281" s="13" t="s">
        <v>236</v>
      </c>
      <c r="BM281" s="139" t="s">
        <v>930</v>
      </c>
    </row>
    <row r="282" spans="2:47" s="1" customFormat="1" ht="11.25">
      <c r="B282" s="28"/>
      <c r="D282" s="141" t="s">
        <v>157</v>
      </c>
      <c r="F282" s="142" t="s">
        <v>2084</v>
      </c>
      <c r="I282" s="143"/>
      <c r="L282" s="28"/>
      <c r="M282" s="144"/>
      <c r="T282" s="52"/>
      <c r="AT282" s="13" t="s">
        <v>157</v>
      </c>
      <c r="AU282" s="13" t="s">
        <v>87</v>
      </c>
    </row>
    <row r="283" spans="2:65" s="1" customFormat="1" ht="16.5" customHeight="1">
      <c r="B283" s="28"/>
      <c r="C283" s="153" t="s">
        <v>611</v>
      </c>
      <c r="D283" s="153" t="s">
        <v>517</v>
      </c>
      <c r="E283" s="154" t="s">
        <v>2085</v>
      </c>
      <c r="F283" s="155" t="s">
        <v>2086</v>
      </c>
      <c r="G283" s="156" t="s">
        <v>1501</v>
      </c>
      <c r="H283" s="157">
        <v>5</v>
      </c>
      <c r="I283" s="158"/>
      <c r="J283" s="159">
        <f>ROUND(I283*H283,2)</f>
        <v>0</v>
      </c>
      <c r="K283" s="155" t="s">
        <v>1</v>
      </c>
      <c r="L283" s="160"/>
      <c r="M283" s="161" t="s">
        <v>1</v>
      </c>
      <c r="N283" s="162" t="s">
        <v>44</v>
      </c>
      <c r="P283" s="137">
        <f>O283*H283</f>
        <v>0</v>
      </c>
      <c r="Q283" s="137">
        <v>0</v>
      </c>
      <c r="R283" s="137">
        <f>Q283*H283</f>
        <v>0</v>
      </c>
      <c r="S283" s="137">
        <v>0</v>
      </c>
      <c r="T283" s="138">
        <f>S283*H283</f>
        <v>0</v>
      </c>
      <c r="AR283" s="139" t="s">
        <v>168</v>
      </c>
      <c r="AT283" s="139" t="s">
        <v>517</v>
      </c>
      <c r="AU283" s="139" t="s">
        <v>87</v>
      </c>
      <c r="AY283" s="13" t="s">
        <v>149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3" t="s">
        <v>87</v>
      </c>
      <c r="BK283" s="140">
        <f>ROUND(I283*H283,2)</f>
        <v>0</v>
      </c>
      <c r="BL283" s="13" t="s">
        <v>236</v>
      </c>
      <c r="BM283" s="139" t="s">
        <v>939</v>
      </c>
    </row>
    <row r="284" spans="2:47" s="1" customFormat="1" ht="11.25">
      <c r="B284" s="28"/>
      <c r="D284" s="141" t="s">
        <v>157</v>
      </c>
      <c r="F284" s="142" t="s">
        <v>2086</v>
      </c>
      <c r="I284" s="143"/>
      <c r="L284" s="28"/>
      <c r="M284" s="144"/>
      <c r="T284" s="52"/>
      <c r="AT284" s="13" t="s">
        <v>157</v>
      </c>
      <c r="AU284" s="13" t="s">
        <v>87</v>
      </c>
    </row>
    <row r="285" spans="2:65" s="1" customFormat="1" ht="16.5" customHeight="1">
      <c r="B285" s="28"/>
      <c r="C285" s="153" t="s">
        <v>613</v>
      </c>
      <c r="D285" s="153" t="s">
        <v>517</v>
      </c>
      <c r="E285" s="154" t="s">
        <v>2087</v>
      </c>
      <c r="F285" s="155" t="s">
        <v>2088</v>
      </c>
      <c r="G285" s="156" t="s">
        <v>1501</v>
      </c>
      <c r="H285" s="157">
        <v>12</v>
      </c>
      <c r="I285" s="158"/>
      <c r="J285" s="159">
        <f>ROUND(I285*H285,2)</f>
        <v>0</v>
      </c>
      <c r="K285" s="155" t="s">
        <v>1</v>
      </c>
      <c r="L285" s="160"/>
      <c r="M285" s="161" t="s">
        <v>1</v>
      </c>
      <c r="N285" s="162" t="s">
        <v>44</v>
      </c>
      <c r="P285" s="137">
        <f>O285*H285</f>
        <v>0</v>
      </c>
      <c r="Q285" s="137">
        <v>0</v>
      </c>
      <c r="R285" s="137">
        <f>Q285*H285</f>
        <v>0</v>
      </c>
      <c r="S285" s="137">
        <v>0</v>
      </c>
      <c r="T285" s="138">
        <f>S285*H285</f>
        <v>0</v>
      </c>
      <c r="AR285" s="139" t="s">
        <v>168</v>
      </c>
      <c r="AT285" s="139" t="s">
        <v>517</v>
      </c>
      <c r="AU285" s="139" t="s">
        <v>87</v>
      </c>
      <c r="AY285" s="13" t="s">
        <v>149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3" t="s">
        <v>87</v>
      </c>
      <c r="BK285" s="140">
        <f>ROUND(I285*H285,2)</f>
        <v>0</v>
      </c>
      <c r="BL285" s="13" t="s">
        <v>236</v>
      </c>
      <c r="BM285" s="139" t="s">
        <v>948</v>
      </c>
    </row>
    <row r="286" spans="2:47" s="1" customFormat="1" ht="11.25">
      <c r="B286" s="28"/>
      <c r="D286" s="141" t="s">
        <v>157</v>
      </c>
      <c r="F286" s="142" t="s">
        <v>2088</v>
      </c>
      <c r="I286" s="143"/>
      <c r="L286" s="28"/>
      <c r="M286" s="144"/>
      <c r="T286" s="52"/>
      <c r="AT286" s="13" t="s">
        <v>157</v>
      </c>
      <c r="AU286" s="13" t="s">
        <v>87</v>
      </c>
    </row>
    <row r="287" spans="2:65" s="1" customFormat="1" ht="16.5" customHeight="1">
      <c r="B287" s="28"/>
      <c r="C287" s="153" t="s">
        <v>615</v>
      </c>
      <c r="D287" s="153" t="s">
        <v>517</v>
      </c>
      <c r="E287" s="154" t="s">
        <v>2089</v>
      </c>
      <c r="F287" s="155" t="s">
        <v>2090</v>
      </c>
      <c r="G287" s="156" t="s">
        <v>1501</v>
      </c>
      <c r="H287" s="157">
        <v>1</v>
      </c>
      <c r="I287" s="158"/>
      <c r="J287" s="159">
        <f>ROUND(I287*H287,2)</f>
        <v>0</v>
      </c>
      <c r="K287" s="155" t="s">
        <v>1</v>
      </c>
      <c r="L287" s="160"/>
      <c r="M287" s="161" t="s">
        <v>1</v>
      </c>
      <c r="N287" s="162" t="s">
        <v>44</v>
      </c>
      <c r="P287" s="137">
        <f>O287*H287</f>
        <v>0</v>
      </c>
      <c r="Q287" s="137">
        <v>0</v>
      </c>
      <c r="R287" s="137">
        <f>Q287*H287</f>
        <v>0</v>
      </c>
      <c r="S287" s="137">
        <v>0</v>
      </c>
      <c r="T287" s="138">
        <f>S287*H287</f>
        <v>0</v>
      </c>
      <c r="AR287" s="139" t="s">
        <v>168</v>
      </c>
      <c r="AT287" s="139" t="s">
        <v>517</v>
      </c>
      <c r="AU287" s="139" t="s">
        <v>87</v>
      </c>
      <c r="AY287" s="13" t="s">
        <v>149</v>
      </c>
      <c r="BE287" s="140">
        <f>IF(N287="základní",J287,0)</f>
        <v>0</v>
      </c>
      <c r="BF287" s="140">
        <f>IF(N287="snížená",J287,0)</f>
        <v>0</v>
      </c>
      <c r="BG287" s="140">
        <f>IF(N287="zákl. přenesená",J287,0)</f>
        <v>0</v>
      </c>
      <c r="BH287" s="140">
        <f>IF(N287="sníž. přenesená",J287,0)</f>
        <v>0</v>
      </c>
      <c r="BI287" s="140">
        <f>IF(N287="nulová",J287,0)</f>
        <v>0</v>
      </c>
      <c r="BJ287" s="13" t="s">
        <v>87</v>
      </c>
      <c r="BK287" s="140">
        <f>ROUND(I287*H287,2)</f>
        <v>0</v>
      </c>
      <c r="BL287" s="13" t="s">
        <v>236</v>
      </c>
      <c r="BM287" s="139" t="s">
        <v>958</v>
      </c>
    </row>
    <row r="288" spans="2:47" s="1" customFormat="1" ht="11.25">
      <c r="B288" s="28"/>
      <c r="D288" s="141" t="s">
        <v>157</v>
      </c>
      <c r="F288" s="142" t="s">
        <v>2090</v>
      </c>
      <c r="I288" s="143"/>
      <c r="L288" s="28"/>
      <c r="M288" s="144"/>
      <c r="T288" s="52"/>
      <c r="AT288" s="13" t="s">
        <v>157</v>
      </c>
      <c r="AU288" s="13" t="s">
        <v>87</v>
      </c>
    </row>
    <row r="289" spans="2:65" s="1" customFormat="1" ht="16.5" customHeight="1">
      <c r="B289" s="28"/>
      <c r="C289" s="153" t="s">
        <v>617</v>
      </c>
      <c r="D289" s="153" t="s">
        <v>517</v>
      </c>
      <c r="E289" s="154" t="s">
        <v>2091</v>
      </c>
      <c r="F289" s="155" t="s">
        <v>2092</v>
      </c>
      <c r="G289" s="156" t="s">
        <v>1501</v>
      </c>
      <c r="H289" s="157">
        <v>12</v>
      </c>
      <c r="I289" s="158"/>
      <c r="J289" s="159">
        <f>ROUND(I289*H289,2)</f>
        <v>0</v>
      </c>
      <c r="K289" s="155" t="s">
        <v>1</v>
      </c>
      <c r="L289" s="160"/>
      <c r="M289" s="161" t="s">
        <v>1</v>
      </c>
      <c r="N289" s="162" t="s">
        <v>44</v>
      </c>
      <c r="P289" s="137">
        <f>O289*H289</f>
        <v>0</v>
      </c>
      <c r="Q289" s="137">
        <v>0</v>
      </c>
      <c r="R289" s="137">
        <f>Q289*H289</f>
        <v>0</v>
      </c>
      <c r="S289" s="137">
        <v>0</v>
      </c>
      <c r="T289" s="138">
        <f>S289*H289</f>
        <v>0</v>
      </c>
      <c r="AR289" s="139" t="s">
        <v>168</v>
      </c>
      <c r="AT289" s="139" t="s">
        <v>517</v>
      </c>
      <c r="AU289" s="139" t="s">
        <v>87</v>
      </c>
      <c r="AY289" s="13" t="s">
        <v>149</v>
      </c>
      <c r="BE289" s="140">
        <f>IF(N289="základní",J289,0)</f>
        <v>0</v>
      </c>
      <c r="BF289" s="140">
        <f>IF(N289="snížená",J289,0)</f>
        <v>0</v>
      </c>
      <c r="BG289" s="140">
        <f>IF(N289="zákl. přenesená",J289,0)</f>
        <v>0</v>
      </c>
      <c r="BH289" s="140">
        <f>IF(N289="sníž. přenesená",J289,0)</f>
        <v>0</v>
      </c>
      <c r="BI289" s="140">
        <f>IF(N289="nulová",J289,0)</f>
        <v>0</v>
      </c>
      <c r="BJ289" s="13" t="s">
        <v>87</v>
      </c>
      <c r="BK289" s="140">
        <f>ROUND(I289*H289,2)</f>
        <v>0</v>
      </c>
      <c r="BL289" s="13" t="s">
        <v>236</v>
      </c>
      <c r="BM289" s="139" t="s">
        <v>971</v>
      </c>
    </row>
    <row r="290" spans="2:47" s="1" customFormat="1" ht="11.25">
      <c r="B290" s="28"/>
      <c r="D290" s="141" t="s">
        <v>157</v>
      </c>
      <c r="F290" s="142" t="s">
        <v>2092</v>
      </c>
      <c r="I290" s="143"/>
      <c r="L290" s="28"/>
      <c r="M290" s="144"/>
      <c r="T290" s="52"/>
      <c r="AT290" s="13" t="s">
        <v>157</v>
      </c>
      <c r="AU290" s="13" t="s">
        <v>87</v>
      </c>
    </row>
    <row r="291" spans="2:65" s="1" customFormat="1" ht="16.5" customHeight="1">
      <c r="B291" s="28"/>
      <c r="C291" s="153" t="s">
        <v>622</v>
      </c>
      <c r="D291" s="153" t="s">
        <v>517</v>
      </c>
      <c r="E291" s="154" t="s">
        <v>2093</v>
      </c>
      <c r="F291" s="155" t="s">
        <v>2094</v>
      </c>
      <c r="G291" s="156" t="s">
        <v>1501</v>
      </c>
      <c r="H291" s="157">
        <v>1</v>
      </c>
      <c r="I291" s="158"/>
      <c r="J291" s="159">
        <f>ROUND(I291*H291,2)</f>
        <v>0</v>
      </c>
      <c r="K291" s="155" t="s">
        <v>1</v>
      </c>
      <c r="L291" s="160"/>
      <c r="M291" s="161" t="s">
        <v>1</v>
      </c>
      <c r="N291" s="162" t="s">
        <v>44</v>
      </c>
      <c r="P291" s="137">
        <f>O291*H291</f>
        <v>0</v>
      </c>
      <c r="Q291" s="137">
        <v>0</v>
      </c>
      <c r="R291" s="137">
        <f>Q291*H291</f>
        <v>0</v>
      </c>
      <c r="S291" s="137">
        <v>0</v>
      </c>
      <c r="T291" s="138">
        <f>S291*H291</f>
        <v>0</v>
      </c>
      <c r="AR291" s="139" t="s">
        <v>168</v>
      </c>
      <c r="AT291" s="139" t="s">
        <v>517</v>
      </c>
      <c r="AU291" s="139" t="s">
        <v>87</v>
      </c>
      <c r="AY291" s="13" t="s">
        <v>149</v>
      </c>
      <c r="BE291" s="140">
        <f>IF(N291="základní",J291,0)</f>
        <v>0</v>
      </c>
      <c r="BF291" s="140">
        <f>IF(N291="snížená",J291,0)</f>
        <v>0</v>
      </c>
      <c r="BG291" s="140">
        <f>IF(N291="zákl. přenesená",J291,0)</f>
        <v>0</v>
      </c>
      <c r="BH291" s="140">
        <f>IF(N291="sníž. přenesená",J291,0)</f>
        <v>0</v>
      </c>
      <c r="BI291" s="140">
        <f>IF(N291="nulová",J291,0)</f>
        <v>0</v>
      </c>
      <c r="BJ291" s="13" t="s">
        <v>87</v>
      </c>
      <c r="BK291" s="140">
        <f>ROUND(I291*H291,2)</f>
        <v>0</v>
      </c>
      <c r="BL291" s="13" t="s">
        <v>236</v>
      </c>
      <c r="BM291" s="139" t="s">
        <v>982</v>
      </c>
    </row>
    <row r="292" spans="2:47" s="1" customFormat="1" ht="11.25">
      <c r="B292" s="28"/>
      <c r="D292" s="141" t="s">
        <v>157</v>
      </c>
      <c r="F292" s="142" t="s">
        <v>2094</v>
      </c>
      <c r="I292" s="143"/>
      <c r="L292" s="28"/>
      <c r="M292" s="144"/>
      <c r="T292" s="52"/>
      <c r="AT292" s="13" t="s">
        <v>157</v>
      </c>
      <c r="AU292" s="13" t="s">
        <v>87</v>
      </c>
    </row>
    <row r="293" spans="2:65" s="1" customFormat="1" ht="16.5" customHeight="1">
      <c r="B293" s="28"/>
      <c r="C293" s="153" t="s">
        <v>627</v>
      </c>
      <c r="D293" s="153" t="s">
        <v>517</v>
      </c>
      <c r="E293" s="154" t="s">
        <v>2095</v>
      </c>
      <c r="F293" s="155" t="s">
        <v>2096</v>
      </c>
      <c r="G293" s="156" t="s">
        <v>1501</v>
      </c>
      <c r="H293" s="157">
        <v>1</v>
      </c>
      <c r="I293" s="158"/>
      <c r="J293" s="159">
        <f>ROUND(I293*H293,2)</f>
        <v>0</v>
      </c>
      <c r="K293" s="155" t="s">
        <v>1</v>
      </c>
      <c r="L293" s="160"/>
      <c r="M293" s="161" t="s">
        <v>1</v>
      </c>
      <c r="N293" s="162" t="s">
        <v>44</v>
      </c>
      <c r="P293" s="137">
        <f>O293*H293</f>
        <v>0</v>
      </c>
      <c r="Q293" s="137">
        <v>0</v>
      </c>
      <c r="R293" s="137">
        <f>Q293*H293</f>
        <v>0</v>
      </c>
      <c r="S293" s="137">
        <v>0</v>
      </c>
      <c r="T293" s="138">
        <f>S293*H293</f>
        <v>0</v>
      </c>
      <c r="AR293" s="139" t="s">
        <v>168</v>
      </c>
      <c r="AT293" s="139" t="s">
        <v>517</v>
      </c>
      <c r="AU293" s="139" t="s">
        <v>87</v>
      </c>
      <c r="AY293" s="13" t="s">
        <v>149</v>
      </c>
      <c r="BE293" s="140">
        <f>IF(N293="základní",J293,0)</f>
        <v>0</v>
      </c>
      <c r="BF293" s="140">
        <f>IF(N293="snížená",J293,0)</f>
        <v>0</v>
      </c>
      <c r="BG293" s="140">
        <f>IF(N293="zákl. přenesená",J293,0)</f>
        <v>0</v>
      </c>
      <c r="BH293" s="140">
        <f>IF(N293="sníž. přenesená",J293,0)</f>
        <v>0</v>
      </c>
      <c r="BI293" s="140">
        <f>IF(N293="nulová",J293,0)</f>
        <v>0</v>
      </c>
      <c r="BJ293" s="13" t="s">
        <v>87</v>
      </c>
      <c r="BK293" s="140">
        <f>ROUND(I293*H293,2)</f>
        <v>0</v>
      </c>
      <c r="BL293" s="13" t="s">
        <v>236</v>
      </c>
      <c r="BM293" s="139" t="s">
        <v>993</v>
      </c>
    </row>
    <row r="294" spans="2:47" s="1" customFormat="1" ht="11.25">
      <c r="B294" s="28"/>
      <c r="D294" s="141" t="s">
        <v>157</v>
      </c>
      <c r="F294" s="142" t="s">
        <v>2096</v>
      </c>
      <c r="I294" s="143"/>
      <c r="L294" s="28"/>
      <c r="M294" s="144"/>
      <c r="T294" s="52"/>
      <c r="AT294" s="13" t="s">
        <v>157</v>
      </c>
      <c r="AU294" s="13" t="s">
        <v>87</v>
      </c>
    </row>
    <row r="295" spans="2:65" s="1" customFormat="1" ht="16.5" customHeight="1">
      <c r="B295" s="28"/>
      <c r="C295" s="153" t="s">
        <v>633</v>
      </c>
      <c r="D295" s="153" t="s">
        <v>517</v>
      </c>
      <c r="E295" s="154" t="s">
        <v>2097</v>
      </c>
      <c r="F295" s="155" t="s">
        <v>2098</v>
      </c>
      <c r="G295" s="156" t="s">
        <v>1501</v>
      </c>
      <c r="H295" s="157">
        <v>1</v>
      </c>
      <c r="I295" s="158"/>
      <c r="J295" s="159">
        <f>ROUND(I295*H295,2)</f>
        <v>0</v>
      </c>
      <c r="K295" s="155" t="s">
        <v>1</v>
      </c>
      <c r="L295" s="160"/>
      <c r="M295" s="161" t="s">
        <v>1</v>
      </c>
      <c r="N295" s="162" t="s">
        <v>44</v>
      </c>
      <c r="P295" s="137">
        <f>O295*H295</f>
        <v>0</v>
      </c>
      <c r="Q295" s="137">
        <v>0</v>
      </c>
      <c r="R295" s="137">
        <f>Q295*H295</f>
        <v>0</v>
      </c>
      <c r="S295" s="137">
        <v>0</v>
      </c>
      <c r="T295" s="138">
        <f>S295*H295</f>
        <v>0</v>
      </c>
      <c r="AR295" s="139" t="s">
        <v>168</v>
      </c>
      <c r="AT295" s="139" t="s">
        <v>517</v>
      </c>
      <c r="AU295" s="139" t="s">
        <v>87</v>
      </c>
      <c r="AY295" s="13" t="s">
        <v>149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3" t="s">
        <v>87</v>
      </c>
      <c r="BK295" s="140">
        <f>ROUND(I295*H295,2)</f>
        <v>0</v>
      </c>
      <c r="BL295" s="13" t="s">
        <v>236</v>
      </c>
      <c r="BM295" s="139" t="s">
        <v>1000</v>
      </c>
    </row>
    <row r="296" spans="2:47" s="1" customFormat="1" ht="11.25">
      <c r="B296" s="28"/>
      <c r="D296" s="141" t="s">
        <v>157</v>
      </c>
      <c r="F296" s="142" t="s">
        <v>2098</v>
      </c>
      <c r="I296" s="143"/>
      <c r="L296" s="28"/>
      <c r="M296" s="144"/>
      <c r="T296" s="52"/>
      <c r="AT296" s="13" t="s">
        <v>157</v>
      </c>
      <c r="AU296" s="13" t="s">
        <v>87</v>
      </c>
    </row>
    <row r="297" spans="2:65" s="1" customFormat="1" ht="16.5" customHeight="1">
      <c r="B297" s="28"/>
      <c r="C297" s="153" t="s">
        <v>638</v>
      </c>
      <c r="D297" s="153" t="s">
        <v>517</v>
      </c>
      <c r="E297" s="154" t="s">
        <v>2099</v>
      </c>
      <c r="F297" s="155" t="s">
        <v>2100</v>
      </c>
      <c r="G297" s="156" t="s">
        <v>1501</v>
      </c>
      <c r="H297" s="157">
        <v>6</v>
      </c>
      <c r="I297" s="158"/>
      <c r="J297" s="159">
        <f>ROUND(I297*H297,2)</f>
        <v>0</v>
      </c>
      <c r="K297" s="155" t="s">
        <v>1</v>
      </c>
      <c r="L297" s="160"/>
      <c r="M297" s="161" t="s">
        <v>1</v>
      </c>
      <c r="N297" s="162" t="s">
        <v>44</v>
      </c>
      <c r="P297" s="137">
        <f>O297*H297</f>
        <v>0</v>
      </c>
      <c r="Q297" s="137">
        <v>0</v>
      </c>
      <c r="R297" s="137">
        <f>Q297*H297</f>
        <v>0</v>
      </c>
      <c r="S297" s="137">
        <v>0</v>
      </c>
      <c r="T297" s="138">
        <f>S297*H297</f>
        <v>0</v>
      </c>
      <c r="AR297" s="139" t="s">
        <v>168</v>
      </c>
      <c r="AT297" s="139" t="s">
        <v>517</v>
      </c>
      <c r="AU297" s="139" t="s">
        <v>87</v>
      </c>
      <c r="AY297" s="13" t="s">
        <v>149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3" t="s">
        <v>87</v>
      </c>
      <c r="BK297" s="140">
        <f>ROUND(I297*H297,2)</f>
        <v>0</v>
      </c>
      <c r="BL297" s="13" t="s">
        <v>236</v>
      </c>
      <c r="BM297" s="139" t="s">
        <v>1008</v>
      </c>
    </row>
    <row r="298" spans="2:47" s="1" customFormat="1" ht="11.25">
      <c r="B298" s="28"/>
      <c r="D298" s="141" t="s">
        <v>157</v>
      </c>
      <c r="F298" s="142" t="s">
        <v>2100</v>
      </c>
      <c r="I298" s="143"/>
      <c r="L298" s="28"/>
      <c r="M298" s="144"/>
      <c r="T298" s="52"/>
      <c r="AT298" s="13" t="s">
        <v>157</v>
      </c>
      <c r="AU298" s="13" t="s">
        <v>87</v>
      </c>
    </row>
    <row r="299" spans="2:65" s="1" customFormat="1" ht="16.5" customHeight="1">
      <c r="B299" s="28"/>
      <c r="C299" s="153" t="s">
        <v>643</v>
      </c>
      <c r="D299" s="153" t="s">
        <v>517</v>
      </c>
      <c r="E299" s="154" t="s">
        <v>2101</v>
      </c>
      <c r="F299" s="155" t="s">
        <v>2102</v>
      </c>
      <c r="G299" s="156" t="s">
        <v>1501</v>
      </c>
      <c r="H299" s="157">
        <v>6</v>
      </c>
      <c r="I299" s="158"/>
      <c r="J299" s="159">
        <f>ROUND(I299*H299,2)</f>
        <v>0</v>
      </c>
      <c r="K299" s="155" t="s">
        <v>1</v>
      </c>
      <c r="L299" s="160"/>
      <c r="M299" s="161" t="s">
        <v>1</v>
      </c>
      <c r="N299" s="162" t="s">
        <v>44</v>
      </c>
      <c r="P299" s="137">
        <f>O299*H299</f>
        <v>0</v>
      </c>
      <c r="Q299" s="137">
        <v>0</v>
      </c>
      <c r="R299" s="137">
        <f>Q299*H299</f>
        <v>0</v>
      </c>
      <c r="S299" s="137">
        <v>0</v>
      </c>
      <c r="T299" s="138">
        <f>S299*H299</f>
        <v>0</v>
      </c>
      <c r="AR299" s="139" t="s">
        <v>168</v>
      </c>
      <c r="AT299" s="139" t="s">
        <v>517</v>
      </c>
      <c r="AU299" s="139" t="s">
        <v>87</v>
      </c>
      <c r="AY299" s="13" t="s">
        <v>149</v>
      </c>
      <c r="BE299" s="140">
        <f>IF(N299="základní",J299,0)</f>
        <v>0</v>
      </c>
      <c r="BF299" s="140">
        <f>IF(N299="snížená",J299,0)</f>
        <v>0</v>
      </c>
      <c r="BG299" s="140">
        <f>IF(N299="zákl. přenesená",J299,0)</f>
        <v>0</v>
      </c>
      <c r="BH299" s="140">
        <f>IF(N299="sníž. přenesená",J299,0)</f>
        <v>0</v>
      </c>
      <c r="BI299" s="140">
        <f>IF(N299="nulová",J299,0)</f>
        <v>0</v>
      </c>
      <c r="BJ299" s="13" t="s">
        <v>87</v>
      </c>
      <c r="BK299" s="140">
        <f>ROUND(I299*H299,2)</f>
        <v>0</v>
      </c>
      <c r="BL299" s="13" t="s">
        <v>236</v>
      </c>
      <c r="BM299" s="139" t="s">
        <v>1017</v>
      </c>
    </row>
    <row r="300" spans="2:47" s="1" customFormat="1" ht="11.25">
      <c r="B300" s="28"/>
      <c r="D300" s="141" t="s">
        <v>157</v>
      </c>
      <c r="F300" s="142" t="s">
        <v>2102</v>
      </c>
      <c r="I300" s="143"/>
      <c r="L300" s="28"/>
      <c r="M300" s="144"/>
      <c r="T300" s="52"/>
      <c r="AT300" s="13" t="s">
        <v>157</v>
      </c>
      <c r="AU300" s="13" t="s">
        <v>87</v>
      </c>
    </row>
    <row r="301" spans="2:63" s="11" customFormat="1" ht="25.9" customHeight="1">
      <c r="B301" s="116"/>
      <c r="D301" s="117" t="s">
        <v>78</v>
      </c>
      <c r="E301" s="118" t="s">
        <v>2103</v>
      </c>
      <c r="F301" s="118" t="s">
        <v>2104</v>
      </c>
      <c r="I301" s="119"/>
      <c r="J301" s="120">
        <f>BK301</f>
        <v>0</v>
      </c>
      <c r="L301" s="116"/>
      <c r="M301" s="121"/>
      <c r="P301" s="122">
        <f>SUM(P302:P307)</f>
        <v>0</v>
      </c>
      <c r="R301" s="122">
        <f>SUM(R302:R307)</f>
        <v>0</v>
      </c>
      <c r="T301" s="123">
        <f>SUM(T302:T307)</f>
        <v>0</v>
      </c>
      <c r="AR301" s="117" t="s">
        <v>87</v>
      </c>
      <c r="AT301" s="124" t="s">
        <v>78</v>
      </c>
      <c r="AU301" s="124" t="s">
        <v>79</v>
      </c>
      <c r="AY301" s="117" t="s">
        <v>149</v>
      </c>
      <c r="BK301" s="125">
        <f>SUM(BK302:BK307)</f>
        <v>0</v>
      </c>
    </row>
    <row r="302" spans="2:65" s="1" customFormat="1" ht="16.5" customHeight="1">
      <c r="B302" s="28"/>
      <c r="C302" s="128" t="s">
        <v>650</v>
      </c>
      <c r="D302" s="128" t="s">
        <v>151</v>
      </c>
      <c r="E302" s="129" t="s">
        <v>2105</v>
      </c>
      <c r="F302" s="130" t="s">
        <v>1903</v>
      </c>
      <c r="G302" s="131" t="s">
        <v>630</v>
      </c>
      <c r="H302" s="132">
        <v>1</v>
      </c>
      <c r="I302" s="133"/>
      <c r="J302" s="134">
        <f>ROUND(I302*H302,2)</f>
        <v>0</v>
      </c>
      <c r="K302" s="130" t="s">
        <v>1</v>
      </c>
      <c r="L302" s="28"/>
      <c r="M302" s="135" t="s">
        <v>1</v>
      </c>
      <c r="N302" s="136" t="s">
        <v>44</v>
      </c>
      <c r="P302" s="137">
        <f>O302*H302</f>
        <v>0</v>
      </c>
      <c r="Q302" s="137">
        <v>0</v>
      </c>
      <c r="R302" s="137">
        <f>Q302*H302</f>
        <v>0</v>
      </c>
      <c r="S302" s="137">
        <v>0</v>
      </c>
      <c r="T302" s="138">
        <f>S302*H302</f>
        <v>0</v>
      </c>
      <c r="AR302" s="139" t="s">
        <v>236</v>
      </c>
      <c r="AT302" s="139" t="s">
        <v>151</v>
      </c>
      <c r="AU302" s="139" t="s">
        <v>87</v>
      </c>
      <c r="AY302" s="13" t="s">
        <v>149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3" t="s">
        <v>87</v>
      </c>
      <c r="BK302" s="140">
        <f>ROUND(I302*H302,2)</f>
        <v>0</v>
      </c>
      <c r="BL302" s="13" t="s">
        <v>236</v>
      </c>
      <c r="BM302" s="139" t="s">
        <v>1027</v>
      </c>
    </row>
    <row r="303" spans="2:47" s="1" customFormat="1" ht="11.25">
      <c r="B303" s="28"/>
      <c r="D303" s="141" t="s">
        <v>157</v>
      </c>
      <c r="F303" s="142" t="s">
        <v>1903</v>
      </c>
      <c r="I303" s="143"/>
      <c r="L303" s="28"/>
      <c r="M303" s="144"/>
      <c r="T303" s="52"/>
      <c r="AT303" s="13" t="s">
        <v>157</v>
      </c>
      <c r="AU303" s="13" t="s">
        <v>87</v>
      </c>
    </row>
    <row r="304" spans="2:65" s="1" customFormat="1" ht="16.5" customHeight="1">
      <c r="B304" s="28"/>
      <c r="C304" s="128" t="s">
        <v>655</v>
      </c>
      <c r="D304" s="128" t="s">
        <v>151</v>
      </c>
      <c r="E304" s="129" t="s">
        <v>2106</v>
      </c>
      <c r="F304" s="130" t="s">
        <v>1905</v>
      </c>
      <c r="G304" s="131" t="s">
        <v>630</v>
      </c>
      <c r="H304" s="132">
        <v>1</v>
      </c>
      <c r="I304" s="133"/>
      <c r="J304" s="134">
        <f>ROUND(I304*H304,2)</f>
        <v>0</v>
      </c>
      <c r="K304" s="130" t="s">
        <v>1</v>
      </c>
      <c r="L304" s="28"/>
      <c r="M304" s="135" t="s">
        <v>1</v>
      </c>
      <c r="N304" s="136" t="s">
        <v>44</v>
      </c>
      <c r="P304" s="137">
        <f>O304*H304</f>
        <v>0</v>
      </c>
      <c r="Q304" s="137">
        <v>0</v>
      </c>
      <c r="R304" s="137">
        <f>Q304*H304</f>
        <v>0</v>
      </c>
      <c r="S304" s="137">
        <v>0</v>
      </c>
      <c r="T304" s="138">
        <f>S304*H304</f>
        <v>0</v>
      </c>
      <c r="AR304" s="139" t="s">
        <v>236</v>
      </c>
      <c r="AT304" s="139" t="s">
        <v>151</v>
      </c>
      <c r="AU304" s="139" t="s">
        <v>87</v>
      </c>
      <c r="AY304" s="13" t="s">
        <v>149</v>
      </c>
      <c r="BE304" s="140">
        <f>IF(N304="základní",J304,0)</f>
        <v>0</v>
      </c>
      <c r="BF304" s="140">
        <f>IF(N304="snížená",J304,0)</f>
        <v>0</v>
      </c>
      <c r="BG304" s="140">
        <f>IF(N304="zákl. přenesená",J304,0)</f>
        <v>0</v>
      </c>
      <c r="BH304" s="140">
        <f>IF(N304="sníž. přenesená",J304,0)</f>
        <v>0</v>
      </c>
      <c r="BI304" s="140">
        <f>IF(N304="nulová",J304,0)</f>
        <v>0</v>
      </c>
      <c r="BJ304" s="13" t="s">
        <v>87</v>
      </c>
      <c r="BK304" s="140">
        <f>ROUND(I304*H304,2)</f>
        <v>0</v>
      </c>
      <c r="BL304" s="13" t="s">
        <v>236</v>
      </c>
      <c r="BM304" s="139" t="s">
        <v>1034</v>
      </c>
    </row>
    <row r="305" spans="2:47" s="1" customFormat="1" ht="11.25">
      <c r="B305" s="28"/>
      <c r="D305" s="141" t="s">
        <v>157</v>
      </c>
      <c r="F305" s="142" t="s">
        <v>1905</v>
      </c>
      <c r="I305" s="143"/>
      <c r="L305" s="28"/>
      <c r="M305" s="144"/>
      <c r="T305" s="52"/>
      <c r="AT305" s="13" t="s">
        <v>157</v>
      </c>
      <c r="AU305" s="13" t="s">
        <v>87</v>
      </c>
    </row>
    <row r="306" spans="2:65" s="1" customFormat="1" ht="16.5" customHeight="1">
      <c r="B306" s="28"/>
      <c r="C306" s="128" t="s">
        <v>660</v>
      </c>
      <c r="D306" s="128" t="s">
        <v>151</v>
      </c>
      <c r="E306" s="129" t="s">
        <v>1911</v>
      </c>
      <c r="F306" s="130" t="s">
        <v>1912</v>
      </c>
      <c r="G306" s="131" t="s">
        <v>630</v>
      </c>
      <c r="H306" s="132">
        <v>1</v>
      </c>
      <c r="I306" s="133"/>
      <c r="J306" s="134">
        <f>ROUND(I306*H306,2)</f>
        <v>0</v>
      </c>
      <c r="K306" s="130" t="s">
        <v>1</v>
      </c>
      <c r="L306" s="28"/>
      <c r="M306" s="135" t="s">
        <v>1</v>
      </c>
      <c r="N306" s="136" t="s">
        <v>44</v>
      </c>
      <c r="P306" s="137">
        <f>O306*H306</f>
        <v>0</v>
      </c>
      <c r="Q306" s="137">
        <v>0</v>
      </c>
      <c r="R306" s="137">
        <f>Q306*H306</f>
        <v>0</v>
      </c>
      <c r="S306" s="137">
        <v>0</v>
      </c>
      <c r="T306" s="138">
        <f>S306*H306</f>
        <v>0</v>
      </c>
      <c r="AR306" s="139" t="s">
        <v>236</v>
      </c>
      <c r="AT306" s="139" t="s">
        <v>151</v>
      </c>
      <c r="AU306" s="139" t="s">
        <v>87</v>
      </c>
      <c r="AY306" s="13" t="s">
        <v>149</v>
      </c>
      <c r="BE306" s="140">
        <f>IF(N306="základní",J306,0)</f>
        <v>0</v>
      </c>
      <c r="BF306" s="140">
        <f>IF(N306="snížená",J306,0)</f>
        <v>0</v>
      </c>
      <c r="BG306" s="140">
        <f>IF(N306="zákl. přenesená",J306,0)</f>
        <v>0</v>
      </c>
      <c r="BH306" s="140">
        <f>IF(N306="sníž. přenesená",J306,0)</f>
        <v>0</v>
      </c>
      <c r="BI306" s="140">
        <f>IF(N306="nulová",J306,0)</f>
        <v>0</v>
      </c>
      <c r="BJ306" s="13" t="s">
        <v>87</v>
      </c>
      <c r="BK306" s="140">
        <f>ROUND(I306*H306,2)</f>
        <v>0</v>
      </c>
      <c r="BL306" s="13" t="s">
        <v>236</v>
      </c>
      <c r="BM306" s="139" t="s">
        <v>1043</v>
      </c>
    </row>
    <row r="307" spans="2:47" s="1" customFormat="1" ht="11.25">
      <c r="B307" s="28"/>
      <c r="D307" s="141" t="s">
        <v>157</v>
      </c>
      <c r="F307" s="142" t="s">
        <v>1912</v>
      </c>
      <c r="I307" s="143"/>
      <c r="L307" s="28"/>
      <c r="M307" s="144"/>
      <c r="T307" s="52"/>
      <c r="AT307" s="13" t="s">
        <v>157</v>
      </c>
      <c r="AU307" s="13" t="s">
        <v>87</v>
      </c>
    </row>
    <row r="308" spans="2:63" s="11" customFormat="1" ht="25.9" customHeight="1">
      <c r="B308" s="116"/>
      <c r="D308" s="117" t="s">
        <v>78</v>
      </c>
      <c r="E308" s="118" t="s">
        <v>147</v>
      </c>
      <c r="F308" s="118" t="s">
        <v>148</v>
      </c>
      <c r="I308" s="119"/>
      <c r="J308" s="120">
        <f>BK308</f>
        <v>0</v>
      </c>
      <c r="L308" s="116"/>
      <c r="M308" s="121"/>
      <c r="P308" s="122">
        <f>P309+P318+P339+P349</f>
        <v>0</v>
      </c>
      <c r="R308" s="122">
        <f>R309+R318+R339+R349</f>
        <v>50.021899999999995</v>
      </c>
      <c r="T308" s="123">
        <f>T309+T318+T339+T349</f>
        <v>0</v>
      </c>
      <c r="AR308" s="117" t="s">
        <v>87</v>
      </c>
      <c r="AT308" s="124" t="s">
        <v>78</v>
      </c>
      <c r="AU308" s="124" t="s">
        <v>79</v>
      </c>
      <c r="AY308" s="117" t="s">
        <v>149</v>
      </c>
      <c r="BK308" s="125">
        <f>BK309+BK318+BK339+BK349</f>
        <v>0</v>
      </c>
    </row>
    <row r="309" spans="2:63" s="11" customFormat="1" ht="22.9" customHeight="1">
      <c r="B309" s="116"/>
      <c r="D309" s="117" t="s">
        <v>78</v>
      </c>
      <c r="E309" s="126" t="s">
        <v>87</v>
      </c>
      <c r="F309" s="126" t="s">
        <v>150</v>
      </c>
      <c r="I309" s="119"/>
      <c r="J309" s="127">
        <f>BK309</f>
        <v>0</v>
      </c>
      <c r="L309" s="116"/>
      <c r="M309" s="121"/>
      <c r="P309" s="122">
        <f>SUM(P310:P317)</f>
        <v>0</v>
      </c>
      <c r="R309" s="122">
        <f>SUM(R310:R317)</f>
        <v>12.6</v>
      </c>
      <c r="T309" s="123">
        <f>SUM(T310:T317)</f>
        <v>0</v>
      </c>
      <c r="AR309" s="117" t="s">
        <v>87</v>
      </c>
      <c r="AT309" s="124" t="s">
        <v>78</v>
      </c>
      <c r="AU309" s="124" t="s">
        <v>87</v>
      </c>
      <c r="AY309" s="117" t="s">
        <v>149</v>
      </c>
      <c r="BK309" s="125">
        <f>SUM(BK310:BK317)</f>
        <v>0</v>
      </c>
    </row>
    <row r="310" spans="2:65" s="1" customFormat="1" ht="33" customHeight="1">
      <c r="B310" s="28"/>
      <c r="C310" s="128" t="s">
        <v>664</v>
      </c>
      <c r="D310" s="128" t="s">
        <v>151</v>
      </c>
      <c r="E310" s="129" t="s">
        <v>2107</v>
      </c>
      <c r="F310" s="130" t="s">
        <v>2108</v>
      </c>
      <c r="G310" s="131" t="s">
        <v>154</v>
      </c>
      <c r="H310" s="132">
        <v>24.6</v>
      </c>
      <c r="I310" s="133"/>
      <c r="J310" s="134">
        <f>ROUND(I310*H310,2)</f>
        <v>0</v>
      </c>
      <c r="K310" s="130" t="s">
        <v>165</v>
      </c>
      <c r="L310" s="28"/>
      <c r="M310" s="135" t="s">
        <v>1</v>
      </c>
      <c r="N310" s="136" t="s">
        <v>44</v>
      </c>
      <c r="P310" s="137">
        <f>O310*H310</f>
        <v>0</v>
      </c>
      <c r="Q310" s="137">
        <v>0</v>
      </c>
      <c r="R310" s="137">
        <f>Q310*H310</f>
        <v>0</v>
      </c>
      <c r="S310" s="137">
        <v>0</v>
      </c>
      <c r="T310" s="138">
        <f>S310*H310</f>
        <v>0</v>
      </c>
      <c r="AR310" s="139" t="s">
        <v>155</v>
      </c>
      <c r="AT310" s="139" t="s">
        <v>151</v>
      </c>
      <c r="AU310" s="139" t="s">
        <v>89</v>
      </c>
      <c r="AY310" s="13" t="s">
        <v>149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3" t="s">
        <v>87</v>
      </c>
      <c r="BK310" s="140">
        <f>ROUND(I310*H310,2)</f>
        <v>0</v>
      </c>
      <c r="BL310" s="13" t="s">
        <v>155</v>
      </c>
      <c r="BM310" s="139" t="s">
        <v>2109</v>
      </c>
    </row>
    <row r="311" spans="2:47" s="1" customFormat="1" ht="29.25">
      <c r="B311" s="28"/>
      <c r="D311" s="141" t="s">
        <v>157</v>
      </c>
      <c r="F311" s="142" t="s">
        <v>2110</v>
      </c>
      <c r="I311" s="143"/>
      <c r="L311" s="28"/>
      <c r="M311" s="144"/>
      <c r="T311" s="52"/>
      <c r="AT311" s="13" t="s">
        <v>157</v>
      </c>
      <c r="AU311" s="13" t="s">
        <v>89</v>
      </c>
    </row>
    <row r="312" spans="2:65" s="1" customFormat="1" ht="24.2" customHeight="1">
      <c r="B312" s="28"/>
      <c r="C312" s="128" t="s">
        <v>669</v>
      </c>
      <c r="D312" s="128" t="s">
        <v>151</v>
      </c>
      <c r="E312" s="129" t="s">
        <v>357</v>
      </c>
      <c r="F312" s="130" t="s">
        <v>358</v>
      </c>
      <c r="G312" s="131" t="s">
        <v>154</v>
      </c>
      <c r="H312" s="132">
        <v>18.4</v>
      </c>
      <c r="I312" s="133"/>
      <c r="J312" s="134">
        <f>ROUND(I312*H312,2)</f>
        <v>0</v>
      </c>
      <c r="K312" s="130" t="s">
        <v>165</v>
      </c>
      <c r="L312" s="28"/>
      <c r="M312" s="135" t="s">
        <v>1</v>
      </c>
      <c r="N312" s="136" t="s">
        <v>44</v>
      </c>
      <c r="P312" s="137">
        <f>O312*H312</f>
        <v>0</v>
      </c>
      <c r="Q312" s="137">
        <v>0</v>
      </c>
      <c r="R312" s="137">
        <f>Q312*H312</f>
        <v>0</v>
      </c>
      <c r="S312" s="137">
        <v>0</v>
      </c>
      <c r="T312" s="138">
        <f>S312*H312</f>
        <v>0</v>
      </c>
      <c r="AR312" s="139" t="s">
        <v>155</v>
      </c>
      <c r="AT312" s="139" t="s">
        <v>151</v>
      </c>
      <c r="AU312" s="139" t="s">
        <v>89</v>
      </c>
      <c r="AY312" s="13" t="s">
        <v>149</v>
      </c>
      <c r="BE312" s="140">
        <f>IF(N312="základní",J312,0)</f>
        <v>0</v>
      </c>
      <c r="BF312" s="140">
        <f>IF(N312="snížená",J312,0)</f>
        <v>0</v>
      </c>
      <c r="BG312" s="140">
        <f>IF(N312="zákl. přenesená",J312,0)</f>
        <v>0</v>
      </c>
      <c r="BH312" s="140">
        <f>IF(N312="sníž. přenesená",J312,0)</f>
        <v>0</v>
      </c>
      <c r="BI312" s="140">
        <f>IF(N312="nulová",J312,0)</f>
        <v>0</v>
      </c>
      <c r="BJ312" s="13" t="s">
        <v>87</v>
      </c>
      <c r="BK312" s="140">
        <f>ROUND(I312*H312,2)</f>
        <v>0</v>
      </c>
      <c r="BL312" s="13" t="s">
        <v>155</v>
      </c>
      <c r="BM312" s="139" t="s">
        <v>2111</v>
      </c>
    </row>
    <row r="313" spans="2:47" s="1" customFormat="1" ht="29.25">
      <c r="B313" s="28"/>
      <c r="D313" s="141" t="s">
        <v>157</v>
      </c>
      <c r="F313" s="142" t="s">
        <v>360</v>
      </c>
      <c r="I313" s="143"/>
      <c r="L313" s="28"/>
      <c r="M313" s="144"/>
      <c r="T313" s="52"/>
      <c r="AT313" s="13" t="s">
        <v>157</v>
      </c>
      <c r="AU313" s="13" t="s">
        <v>89</v>
      </c>
    </row>
    <row r="314" spans="2:65" s="1" customFormat="1" ht="33" customHeight="1">
      <c r="B314" s="28"/>
      <c r="C314" s="128" t="s">
        <v>671</v>
      </c>
      <c r="D314" s="128" t="s">
        <v>151</v>
      </c>
      <c r="E314" s="129" t="s">
        <v>2112</v>
      </c>
      <c r="F314" s="130" t="s">
        <v>2113</v>
      </c>
      <c r="G314" s="131" t="s">
        <v>154</v>
      </c>
      <c r="H314" s="132">
        <v>6.3</v>
      </c>
      <c r="I314" s="133"/>
      <c r="J314" s="134">
        <f>ROUND(I314*H314,2)</f>
        <v>0</v>
      </c>
      <c r="K314" s="130" t="s">
        <v>165</v>
      </c>
      <c r="L314" s="28"/>
      <c r="M314" s="135" t="s">
        <v>1</v>
      </c>
      <c r="N314" s="136" t="s">
        <v>44</v>
      </c>
      <c r="P314" s="137">
        <f>O314*H314</f>
        <v>0</v>
      </c>
      <c r="Q314" s="137">
        <v>0</v>
      </c>
      <c r="R314" s="137">
        <f>Q314*H314</f>
        <v>0</v>
      </c>
      <c r="S314" s="137">
        <v>0</v>
      </c>
      <c r="T314" s="138">
        <f>S314*H314</f>
        <v>0</v>
      </c>
      <c r="AR314" s="139" t="s">
        <v>155</v>
      </c>
      <c r="AT314" s="139" t="s">
        <v>151</v>
      </c>
      <c r="AU314" s="139" t="s">
        <v>89</v>
      </c>
      <c r="AY314" s="13" t="s">
        <v>149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3" t="s">
        <v>87</v>
      </c>
      <c r="BK314" s="140">
        <f>ROUND(I314*H314,2)</f>
        <v>0</v>
      </c>
      <c r="BL314" s="13" t="s">
        <v>155</v>
      </c>
      <c r="BM314" s="139" t="s">
        <v>2114</v>
      </c>
    </row>
    <row r="315" spans="2:47" s="1" customFormat="1" ht="39">
      <c r="B315" s="28"/>
      <c r="D315" s="141" t="s">
        <v>157</v>
      </c>
      <c r="F315" s="142" t="s">
        <v>2115</v>
      </c>
      <c r="I315" s="143"/>
      <c r="L315" s="28"/>
      <c r="M315" s="144"/>
      <c r="T315" s="52"/>
      <c r="AT315" s="13" t="s">
        <v>157</v>
      </c>
      <c r="AU315" s="13" t="s">
        <v>89</v>
      </c>
    </row>
    <row r="316" spans="2:65" s="1" customFormat="1" ht="16.5" customHeight="1">
      <c r="B316" s="28"/>
      <c r="C316" s="153" t="s">
        <v>676</v>
      </c>
      <c r="D316" s="153" t="s">
        <v>517</v>
      </c>
      <c r="E316" s="154" t="s">
        <v>2116</v>
      </c>
      <c r="F316" s="155" t="s">
        <v>2117</v>
      </c>
      <c r="G316" s="156" t="s">
        <v>224</v>
      </c>
      <c r="H316" s="157">
        <v>12.6</v>
      </c>
      <c r="I316" s="158"/>
      <c r="J316" s="159">
        <f>ROUND(I316*H316,2)</f>
        <v>0</v>
      </c>
      <c r="K316" s="155" t="s">
        <v>165</v>
      </c>
      <c r="L316" s="160"/>
      <c r="M316" s="161" t="s">
        <v>1</v>
      </c>
      <c r="N316" s="162" t="s">
        <v>44</v>
      </c>
      <c r="P316" s="137">
        <f>O316*H316</f>
        <v>0</v>
      </c>
      <c r="Q316" s="137">
        <v>1</v>
      </c>
      <c r="R316" s="137">
        <f>Q316*H316</f>
        <v>12.6</v>
      </c>
      <c r="S316" s="137">
        <v>0</v>
      </c>
      <c r="T316" s="138">
        <f>S316*H316</f>
        <v>0</v>
      </c>
      <c r="AR316" s="139" t="s">
        <v>193</v>
      </c>
      <c r="AT316" s="139" t="s">
        <v>517</v>
      </c>
      <c r="AU316" s="139" t="s">
        <v>89</v>
      </c>
      <c r="AY316" s="13" t="s">
        <v>149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3" t="s">
        <v>87</v>
      </c>
      <c r="BK316" s="140">
        <f>ROUND(I316*H316,2)</f>
        <v>0</v>
      </c>
      <c r="BL316" s="13" t="s">
        <v>155</v>
      </c>
      <c r="BM316" s="139" t="s">
        <v>2118</v>
      </c>
    </row>
    <row r="317" spans="2:47" s="1" customFormat="1" ht="11.25">
      <c r="B317" s="28"/>
      <c r="D317" s="141" t="s">
        <v>157</v>
      </c>
      <c r="F317" s="142" t="s">
        <v>2117</v>
      </c>
      <c r="I317" s="143"/>
      <c r="L317" s="28"/>
      <c r="M317" s="144"/>
      <c r="T317" s="52"/>
      <c r="AT317" s="13" t="s">
        <v>157</v>
      </c>
      <c r="AU317" s="13" t="s">
        <v>89</v>
      </c>
    </row>
    <row r="318" spans="2:63" s="11" customFormat="1" ht="22.9" customHeight="1">
      <c r="B318" s="116"/>
      <c r="D318" s="117" t="s">
        <v>78</v>
      </c>
      <c r="E318" s="126" t="s">
        <v>89</v>
      </c>
      <c r="F318" s="126" t="s">
        <v>2119</v>
      </c>
      <c r="I318" s="119"/>
      <c r="J318" s="127">
        <f>BK318</f>
        <v>0</v>
      </c>
      <c r="L318" s="116"/>
      <c r="M318" s="121"/>
      <c r="P318" s="122">
        <f>SUM(P319:P338)</f>
        <v>0</v>
      </c>
      <c r="R318" s="122">
        <f>SUM(R319:R338)</f>
        <v>37.05685</v>
      </c>
      <c r="T318" s="123">
        <f>SUM(T319:T338)</f>
        <v>0</v>
      </c>
      <c r="AR318" s="117" t="s">
        <v>87</v>
      </c>
      <c r="AT318" s="124" t="s">
        <v>78</v>
      </c>
      <c r="AU318" s="124" t="s">
        <v>87</v>
      </c>
      <c r="AY318" s="117" t="s">
        <v>149</v>
      </c>
      <c r="BK318" s="125">
        <f>SUM(BK319:BK338)</f>
        <v>0</v>
      </c>
    </row>
    <row r="319" spans="2:65" s="1" customFormat="1" ht="16.5" customHeight="1">
      <c r="B319" s="28"/>
      <c r="C319" s="128" t="s">
        <v>680</v>
      </c>
      <c r="D319" s="128" t="s">
        <v>151</v>
      </c>
      <c r="E319" s="129" t="s">
        <v>2120</v>
      </c>
      <c r="F319" s="130" t="s">
        <v>2121</v>
      </c>
      <c r="G319" s="131" t="s">
        <v>256</v>
      </c>
      <c r="H319" s="132">
        <v>120</v>
      </c>
      <c r="I319" s="133"/>
      <c r="J319" s="134">
        <f>ROUND(I319*H319,2)</f>
        <v>0</v>
      </c>
      <c r="K319" s="130" t="s">
        <v>1</v>
      </c>
      <c r="L319" s="28"/>
      <c r="M319" s="135" t="s">
        <v>1</v>
      </c>
      <c r="N319" s="136" t="s">
        <v>44</v>
      </c>
      <c r="P319" s="137">
        <f>O319*H319</f>
        <v>0</v>
      </c>
      <c r="Q319" s="137">
        <v>0.00031</v>
      </c>
      <c r="R319" s="137">
        <f>Q319*H319</f>
        <v>0.0372</v>
      </c>
      <c r="S319" s="137">
        <v>0</v>
      </c>
      <c r="T319" s="138">
        <f>S319*H319</f>
        <v>0</v>
      </c>
      <c r="AR319" s="139" t="s">
        <v>155</v>
      </c>
      <c r="AT319" s="139" t="s">
        <v>151</v>
      </c>
      <c r="AU319" s="139" t="s">
        <v>89</v>
      </c>
      <c r="AY319" s="13" t="s">
        <v>149</v>
      </c>
      <c r="BE319" s="140">
        <f>IF(N319="základní",J319,0)</f>
        <v>0</v>
      </c>
      <c r="BF319" s="140">
        <f>IF(N319="snížená",J319,0)</f>
        <v>0</v>
      </c>
      <c r="BG319" s="140">
        <f>IF(N319="zákl. přenesená",J319,0)</f>
        <v>0</v>
      </c>
      <c r="BH319" s="140">
        <f>IF(N319="sníž. přenesená",J319,0)</f>
        <v>0</v>
      </c>
      <c r="BI319" s="140">
        <f>IF(N319="nulová",J319,0)</f>
        <v>0</v>
      </c>
      <c r="BJ319" s="13" t="s">
        <v>87</v>
      </c>
      <c r="BK319" s="140">
        <f>ROUND(I319*H319,2)</f>
        <v>0</v>
      </c>
      <c r="BL319" s="13" t="s">
        <v>155</v>
      </c>
      <c r="BM319" s="139" t="s">
        <v>2122</v>
      </c>
    </row>
    <row r="320" spans="2:47" s="1" customFormat="1" ht="11.25">
      <c r="B320" s="28"/>
      <c r="D320" s="141" t="s">
        <v>157</v>
      </c>
      <c r="F320" s="142" t="s">
        <v>2121</v>
      </c>
      <c r="I320" s="143"/>
      <c r="L320" s="28"/>
      <c r="M320" s="144"/>
      <c r="T320" s="52"/>
      <c r="AT320" s="13" t="s">
        <v>157</v>
      </c>
      <c r="AU320" s="13" t="s">
        <v>89</v>
      </c>
    </row>
    <row r="321" spans="2:65" s="1" customFormat="1" ht="21.75" customHeight="1">
      <c r="B321" s="28"/>
      <c r="C321" s="128" t="s">
        <v>685</v>
      </c>
      <c r="D321" s="128" t="s">
        <v>151</v>
      </c>
      <c r="E321" s="129" t="s">
        <v>2123</v>
      </c>
      <c r="F321" s="130" t="s">
        <v>2124</v>
      </c>
      <c r="G321" s="131" t="s">
        <v>154</v>
      </c>
      <c r="H321" s="132">
        <v>120</v>
      </c>
      <c r="I321" s="133"/>
      <c r="J321" s="134">
        <f>ROUND(I321*H321,2)</f>
        <v>0</v>
      </c>
      <c r="K321" s="130" t="s">
        <v>1</v>
      </c>
      <c r="L321" s="28"/>
      <c r="M321" s="135" t="s">
        <v>1</v>
      </c>
      <c r="N321" s="136" t="s">
        <v>44</v>
      </c>
      <c r="P321" s="137">
        <f>O321*H321</f>
        <v>0</v>
      </c>
      <c r="Q321" s="137">
        <v>0</v>
      </c>
      <c r="R321" s="137">
        <f>Q321*H321</f>
        <v>0</v>
      </c>
      <c r="S321" s="137">
        <v>0</v>
      </c>
      <c r="T321" s="138">
        <f>S321*H321</f>
        <v>0</v>
      </c>
      <c r="AR321" s="139" t="s">
        <v>155</v>
      </c>
      <c r="AT321" s="139" t="s">
        <v>151</v>
      </c>
      <c r="AU321" s="139" t="s">
        <v>89</v>
      </c>
      <c r="AY321" s="13" t="s">
        <v>149</v>
      </c>
      <c r="BE321" s="140">
        <f>IF(N321="základní",J321,0)</f>
        <v>0</v>
      </c>
      <c r="BF321" s="140">
        <f>IF(N321="snížená",J321,0)</f>
        <v>0</v>
      </c>
      <c r="BG321" s="140">
        <f>IF(N321="zákl. přenesená",J321,0)</f>
        <v>0</v>
      </c>
      <c r="BH321" s="140">
        <f>IF(N321="sníž. přenesená",J321,0)</f>
        <v>0</v>
      </c>
      <c r="BI321" s="140">
        <f>IF(N321="nulová",J321,0)</f>
        <v>0</v>
      </c>
      <c r="BJ321" s="13" t="s">
        <v>87</v>
      </c>
      <c r="BK321" s="140">
        <f>ROUND(I321*H321,2)</f>
        <v>0</v>
      </c>
      <c r="BL321" s="13" t="s">
        <v>155</v>
      </c>
      <c r="BM321" s="139" t="s">
        <v>2125</v>
      </c>
    </row>
    <row r="322" spans="2:47" s="1" customFormat="1" ht="11.25">
      <c r="B322" s="28"/>
      <c r="D322" s="141" t="s">
        <v>157</v>
      </c>
      <c r="F322" s="142" t="s">
        <v>2124</v>
      </c>
      <c r="I322" s="143"/>
      <c r="L322" s="28"/>
      <c r="M322" s="144"/>
      <c r="T322" s="52"/>
      <c r="AT322" s="13" t="s">
        <v>157</v>
      </c>
      <c r="AU322" s="13" t="s">
        <v>89</v>
      </c>
    </row>
    <row r="323" spans="2:65" s="1" customFormat="1" ht="16.5" customHeight="1">
      <c r="B323" s="28"/>
      <c r="C323" s="128" t="s">
        <v>687</v>
      </c>
      <c r="D323" s="128" t="s">
        <v>151</v>
      </c>
      <c r="E323" s="129" t="s">
        <v>2126</v>
      </c>
      <c r="F323" s="130" t="s">
        <v>2127</v>
      </c>
      <c r="G323" s="131" t="s">
        <v>224</v>
      </c>
      <c r="H323" s="132">
        <v>75</v>
      </c>
      <c r="I323" s="133"/>
      <c r="J323" s="134">
        <f>ROUND(I323*H323,2)</f>
        <v>0</v>
      </c>
      <c r="K323" s="130" t="s">
        <v>1</v>
      </c>
      <c r="L323" s="28"/>
      <c r="M323" s="135" t="s">
        <v>1</v>
      </c>
      <c r="N323" s="136" t="s">
        <v>44</v>
      </c>
      <c r="P323" s="137">
        <f>O323*H323</f>
        <v>0</v>
      </c>
      <c r="Q323" s="137">
        <v>0.00031</v>
      </c>
      <c r="R323" s="137">
        <f>Q323*H323</f>
        <v>0.02325</v>
      </c>
      <c r="S323" s="137">
        <v>0</v>
      </c>
      <c r="T323" s="138">
        <f>S323*H323</f>
        <v>0</v>
      </c>
      <c r="AR323" s="139" t="s">
        <v>155</v>
      </c>
      <c r="AT323" s="139" t="s">
        <v>151</v>
      </c>
      <c r="AU323" s="139" t="s">
        <v>89</v>
      </c>
      <c r="AY323" s="13" t="s">
        <v>149</v>
      </c>
      <c r="BE323" s="140">
        <f>IF(N323="základní",J323,0)</f>
        <v>0</v>
      </c>
      <c r="BF323" s="140">
        <f>IF(N323="snížená",J323,0)</f>
        <v>0</v>
      </c>
      <c r="BG323" s="140">
        <f>IF(N323="zákl. přenesená",J323,0)</f>
        <v>0</v>
      </c>
      <c r="BH323" s="140">
        <f>IF(N323="sníž. přenesená",J323,0)</f>
        <v>0</v>
      </c>
      <c r="BI323" s="140">
        <f>IF(N323="nulová",J323,0)</f>
        <v>0</v>
      </c>
      <c r="BJ323" s="13" t="s">
        <v>87</v>
      </c>
      <c r="BK323" s="140">
        <f>ROUND(I323*H323,2)</f>
        <v>0</v>
      </c>
      <c r="BL323" s="13" t="s">
        <v>155</v>
      </c>
      <c r="BM323" s="139" t="s">
        <v>2128</v>
      </c>
    </row>
    <row r="324" spans="2:47" s="1" customFormat="1" ht="11.25">
      <c r="B324" s="28"/>
      <c r="D324" s="141" t="s">
        <v>157</v>
      </c>
      <c r="F324" s="142" t="s">
        <v>2127</v>
      </c>
      <c r="I324" s="143"/>
      <c r="L324" s="28"/>
      <c r="M324" s="144"/>
      <c r="T324" s="52"/>
      <c r="AT324" s="13" t="s">
        <v>157</v>
      </c>
      <c r="AU324" s="13" t="s">
        <v>89</v>
      </c>
    </row>
    <row r="325" spans="2:65" s="1" customFormat="1" ht="16.5" customHeight="1">
      <c r="B325" s="28"/>
      <c r="C325" s="128" t="s">
        <v>693</v>
      </c>
      <c r="D325" s="128" t="s">
        <v>151</v>
      </c>
      <c r="E325" s="129" t="s">
        <v>2129</v>
      </c>
      <c r="F325" s="130" t="s">
        <v>2130</v>
      </c>
      <c r="G325" s="131" t="s">
        <v>256</v>
      </c>
      <c r="H325" s="132">
        <v>120</v>
      </c>
      <c r="I325" s="133"/>
      <c r="J325" s="134">
        <f>ROUND(I325*H325,2)</f>
        <v>0</v>
      </c>
      <c r="K325" s="130" t="s">
        <v>1</v>
      </c>
      <c r="L325" s="28"/>
      <c r="M325" s="135" t="s">
        <v>1</v>
      </c>
      <c r="N325" s="136" t="s">
        <v>44</v>
      </c>
      <c r="P325" s="137">
        <f>O325*H325</f>
        <v>0</v>
      </c>
      <c r="Q325" s="137">
        <v>0.2044</v>
      </c>
      <c r="R325" s="137">
        <f>Q325*H325</f>
        <v>24.528</v>
      </c>
      <c r="S325" s="137">
        <v>0</v>
      </c>
      <c r="T325" s="138">
        <f>S325*H325</f>
        <v>0</v>
      </c>
      <c r="AR325" s="139" t="s">
        <v>155</v>
      </c>
      <c r="AT325" s="139" t="s">
        <v>151</v>
      </c>
      <c r="AU325" s="139" t="s">
        <v>89</v>
      </c>
      <c r="AY325" s="13" t="s">
        <v>149</v>
      </c>
      <c r="BE325" s="140">
        <f>IF(N325="základní",J325,0)</f>
        <v>0</v>
      </c>
      <c r="BF325" s="140">
        <f>IF(N325="snížená",J325,0)</f>
        <v>0</v>
      </c>
      <c r="BG325" s="140">
        <f>IF(N325="zákl. přenesená",J325,0)</f>
        <v>0</v>
      </c>
      <c r="BH325" s="140">
        <f>IF(N325="sníž. přenesená",J325,0)</f>
        <v>0</v>
      </c>
      <c r="BI325" s="140">
        <f>IF(N325="nulová",J325,0)</f>
        <v>0</v>
      </c>
      <c r="BJ325" s="13" t="s">
        <v>87</v>
      </c>
      <c r="BK325" s="140">
        <f>ROUND(I325*H325,2)</f>
        <v>0</v>
      </c>
      <c r="BL325" s="13" t="s">
        <v>155</v>
      </c>
      <c r="BM325" s="139" t="s">
        <v>2131</v>
      </c>
    </row>
    <row r="326" spans="2:47" s="1" customFormat="1" ht="11.25">
      <c r="B326" s="28"/>
      <c r="D326" s="141" t="s">
        <v>157</v>
      </c>
      <c r="F326" s="142" t="s">
        <v>2130</v>
      </c>
      <c r="I326" s="143"/>
      <c r="L326" s="28"/>
      <c r="M326" s="144"/>
      <c r="T326" s="52"/>
      <c r="AT326" s="13" t="s">
        <v>157</v>
      </c>
      <c r="AU326" s="13" t="s">
        <v>89</v>
      </c>
    </row>
    <row r="327" spans="2:65" s="1" customFormat="1" ht="16.5" customHeight="1">
      <c r="B327" s="28"/>
      <c r="C327" s="128" t="s">
        <v>699</v>
      </c>
      <c r="D327" s="128" t="s">
        <v>151</v>
      </c>
      <c r="E327" s="129" t="s">
        <v>2132</v>
      </c>
      <c r="F327" s="130" t="s">
        <v>2133</v>
      </c>
      <c r="G327" s="131" t="s">
        <v>256</v>
      </c>
      <c r="H327" s="132">
        <v>5</v>
      </c>
      <c r="I327" s="133"/>
      <c r="J327" s="134">
        <f>ROUND(I327*H327,2)</f>
        <v>0</v>
      </c>
      <c r="K327" s="130" t="s">
        <v>1</v>
      </c>
      <c r="L327" s="28"/>
      <c r="M327" s="135" t="s">
        <v>1</v>
      </c>
      <c r="N327" s="136" t="s">
        <v>44</v>
      </c>
      <c r="P327" s="137">
        <f>O327*H327</f>
        <v>0</v>
      </c>
      <c r="Q327" s="137">
        <v>0.2044</v>
      </c>
      <c r="R327" s="137">
        <f>Q327*H327</f>
        <v>1.022</v>
      </c>
      <c r="S327" s="137">
        <v>0</v>
      </c>
      <c r="T327" s="138">
        <f>S327*H327</f>
        <v>0</v>
      </c>
      <c r="AR327" s="139" t="s">
        <v>155</v>
      </c>
      <c r="AT327" s="139" t="s">
        <v>151</v>
      </c>
      <c r="AU327" s="139" t="s">
        <v>89</v>
      </c>
      <c r="AY327" s="13" t="s">
        <v>149</v>
      </c>
      <c r="BE327" s="140">
        <f>IF(N327="základní",J327,0)</f>
        <v>0</v>
      </c>
      <c r="BF327" s="140">
        <f>IF(N327="snížená",J327,0)</f>
        <v>0</v>
      </c>
      <c r="BG327" s="140">
        <f>IF(N327="zákl. přenesená",J327,0)</f>
        <v>0</v>
      </c>
      <c r="BH327" s="140">
        <f>IF(N327="sníž. přenesená",J327,0)</f>
        <v>0</v>
      </c>
      <c r="BI327" s="140">
        <f>IF(N327="nulová",J327,0)</f>
        <v>0</v>
      </c>
      <c r="BJ327" s="13" t="s">
        <v>87</v>
      </c>
      <c r="BK327" s="140">
        <f>ROUND(I327*H327,2)</f>
        <v>0</v>
      </c>
      <c r="BL327" s="13" t="s">
        <v>155</v>
      </c>
      <c r="BM327" s="139" t="s">
        <v>2134</v>
      </c>
    </row>
    <row r="328" spans="2:47" s="1" customFormat="1" ht="11.25">
      <c r="B328" s="28"/>
      <c r="D328" s="141" t="s">
        <v>157</v>
      </c>
      <c r="F328" s="142" t="s">
        <v>2133</v>
      </c>
      <c r="I328" s="143"/>
      <c r="L328" s="28"/>
      <c r="M328" s="144"/>
      <c r="T328" s="52"/>
      <c r="AT328" s="13" t="s">
        <v>157</v>
      </c>
      <c r="AU328" s="13" t="s">
        <v>89</v>
      </c>
    </row>
    <row r="329" spans="2:65" s="1" customFormat="1" ht="16.5" customHeight="1">
      <c r="B329" s="28"/>
      <c r="C329" s="128" t="s">
        <v>704</v>
      </c>
      <c r="D329" s="128" t="s">
        <v>151</v>
      </c>
      <c r="E329" s="129" t="s">
        <v>2135</v>
      </c>
      <c r="F329" s="130" t="s">
        <v>2136</v>
      </c>
      <c r="G329" s="131" t="s">
        <v>256</v>
      </c>
      <c r="H329" s="132">
        <v>48</v>
      </c>
      <c r="I329" s="133"/>
      <c r="J329" s="134">
        <f>ROUND(I329*H329,2)</f>
        <v>0</v>
      </c>
      <c r="K329" s="130" t="s">
        <v>1</v>
      </c>
      <c r="L329" s="28"/>
      <c r="M329" s="135" t="s">
        <v>1</v>
      </c>
      <c r="N329" s="136" t="s">
        <v>44</v>
      </c>
      <c r="P329" s="137">
        <f>O329*H329</f>
        <v>0</v>
      </c>
      <c r="Q329" s="137">
        <v>0.2044</v>
      </c>
      <c r="R329" s="137">
        <f>Q329*H329</f>
        <v>9.8112</v>
      </c>
      <c r="S329" s="137">
        <v>0</v>
      </c>
      <c r="T329" s="138">
        <f>S329*H329</f>
        <v>0</v>
      </c>
      <c r="AR329" s="139" t="s">
        <v>155</v>
      </c>
      <c r="AT329" s="139" t="s">
        <v>151</v>
      </c>
      <c r="AU329" s="139" t="s">
        <v>89</v>
      </c>
      <c r="AY329" s="13" t="s">
        <v>149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3" t="s">
        <v>87</v>
      </c>
      <c r="BK329" s="140">
        <f>ROUND(I329*H329,2)</f>
        <v>0</v>
      </c>
      <c r="BL329" s="13" t="s">
        <v>155</v>
      </c>
      <c r="BM329" s="139" t="s">
        <v>2137</v>
      </c>
    </row>
    <row r="330" spans="2:47" s="1" customFormat="1" ht="11.25">
      <c r="B330" s="28"/>
      <c r="D330" s="141" t="s">
        <v>157</v>
      </c>
      <c r="F330" s="142" t="s">
        <v>2136</v>
      </c>
      <c r="I330" s="143"/>
      <c r="L330" s="28"/>
      <c r="M330" s="144"/>
      <c r="T330" s="52"/>
      <c r="AT330" s="13" t="s">
        <v>157</v>
      </c>
      <c r="AU330" s="13" t="s">
        <v>89</v>
      </c>
    </row>
    <row r="331" spans="2:65" s="1" customFormat="1" ht="21.75" customHeight="1">
      <c r="B331" s="28"/>
      <c r="C331" s="128" t="s">
        <v>708</v>
      </c>
      <c r="D331" s="128" t="s">
        <v>151</v>
      </c>
      <c r="E331" s="129" t="s">
        <v>2138</v>
      </c>
      <c r="F331" s="130" t="s">
        <v>2139</v>
      </c>
      <c r="G331" s="131" t="s">
        <v>256</v>
      </c>
      <c r="H331" s="132">
        <v>4</v>
      </c>
      <c r="I331" s="133"/>
      <c r="J331" s="134">
        <f>ROUND(I331*H331,2)</f>
        <v>0</v>
      </c>
      <c r="K331" s="130" t="s">
        <v>1</v>
      </c>
      <c r="L331" s="28"/>
      <c r="M331" s="135" t="s">
        <v>1</v>
      </c>
      <c r="N331" s="136" t="s">
        <v>44</v>
      </c>
      <c r="P331" s="137">
        <f>O331*H331</f>
        <v>0</v>
      </c>
      <c r="Q331" s="137">
        <v>0.2044</v>
      </c>
      <c r="R331" s="137">
        <f>Q331*H331</f>
        <v>0.8176</v>
      </c>
      <c r="S331" s="137">
        <v>0</v>
      </c>
      <c r="T331" s="138">
        <f>S331*H331</f>
        <v>0</v>
      </c>
      <c r="AR331" s="139" t="s">
        <v>155</v>
      </c>
      <c r="AT331" s="139" t="s">
        <v>151</v>
      </c>
      <c r="AU331" s="139" t="s">
        <v>89</v>
      </c>
      <c r="AY331" s="13" t="s">
        <v>149</v>
      </c>
      <c r="BE331" s="140">
        <f>IF(N331="základní",J331,0)</f>
        <v>0</v>
      </c>
      <c r="BF331" s="140">
        <f>IF(N331="snížená",J331,0)</f>
        <v>0</v>
      </c>
      <c r="BG331" s="140">
        <f>IF(N331="zákl. přenesená",J331,0)</f>
        <v>0</v>
      </c>
      <c r="BH331" s="140">
        <f>IF(N331="sníž. přenesená",J331,0)</f>
        <v>0</v>
      </c>
      <c r="BI331" s="140">
        <f>IF(N331="nulová",J331,0)</f>
        <v>0</v>
      </c>
      <c r="BJ331" s="13" t="s">
        <v>87</v>
      </c>
      <c r="BK331" s="140">
        <f>ROUND(I331*H331,2)</f>
        <v>0</v>
      </c>
      <c r="BL331" s="13" t="s">
        <v>155</v>
      </c>
      <c r="BM331" s="139" t="s">
        <v>2140</v>
      </c>
    </row>
    <row r="332" spans="2:47" s="1" customFormat="1" ht="11.25">
      <c r="B332" s="28"/>
      <c r="D332" s="141" t="s">
        <v>157</v>
      </c>
      <c r="F332" s="142" t="s">
        <v>2139</v>
      </c>
      <c r="I332" s="143"/>
      <c r="L332" s="28"/>
      <c r="M332" s="144"/>
      <c r="T332" s="52"/>
      <c r="AT332" s="13" t="s">
        <v>157</v>
      </c>
      <c r="AU332" s="13" t="s">
        <v>89</v>
      </c>
    </row>
    <row r="333" spans="2:65" s="1" customFormat="1" ht="21.75" customHeight="1">
      <c r="B333" s="28"/>
      <c r="C333" s="128" t="s">
        <v>713</v>
      </c>
      <c r="D333" s="128" t="s">
        <v>151</v>
      </c>
      <c r="E333" s="129" t="s">
        <v>2141</v>
      </c>
      <c r="F333" s="130" t="s">
        <v>2142</v>
      </c>
      <c r="G333" s="131" t="s">
        <v>256</v>
      </c>
      <c r="H333" s="132">
        <v>2</v>
      </c>
      <c r="I333" s="133"/>
      <c r="J333" s="134">
        <f>ROUND(I333*H333,2)</f>
        <v>0</v>
      </c>
      <c r="K333" s="130" t="s">
        <v>1</v>
      </c>
      <c r="L333" s="28"/>
      <c r="M333" s="135" t="s">
        <v>1</v>
      </c>
      <c r="N333" s="136" t="s">
        <v>44</v>
      </c>
      <c r="P333" s="137">
        <f>O333*H333</f>
        <v>0</v>
      </c>
      <c r="Q333" s="137">
        <v>0.2044</v>
      </c>
      <c r="R333" s="137">
        <f>Q333*H333</f>
        <v>0.4088</v>
      </c>
      <c r="S333" s="137">
        <v>0</v>
      </c>
      <c r="T333" s="138">
        <f>S333*H333</f>
        <v>0</v>
      </c>
      <c r="AR333" s="139" t="s">
        <v>155</v>
      </c>
      <c r="AT333" s="139" t="s">
        <v>151</v>
      </c>
      <c r="AU333" s="139" t="s">
        <v>89</v>
      </c>
      <c r="AY333" s="13" t="s">
        <v>149</v>
      </c>
      <c r="BE333" s="140">
        <f>IF(N333="základní",J333,0)</f>
        <v>0</v>
      </c>
      <c r="BF333" s="140">
        <f>IF(N333="snížená",J333,0)</f>
        <v>0</v>
      </c>
      <c r="BG333" s="140">
        <f>IF(N333="zákl. přenesená",J333,0)</f>
        <v>0</v>
      </c>
      <c r="BH333" s="140">
        <f>IF(N333="sníž. přenesená",J333,0)</f>
        <v>0</v>
      </c>
      <c r="BI333" s="140">
        <f>IF(N333="nulová",J333,0)</f>
        <v>0</v>
      </c>
      <c r="BJ333" s="13" t="s">
        <v>87</v>
      </c>
      <c r="BK333" s="140">
        <f>ROUND(I333*H333,2)</f>
        <v>0</v>
      </c>
      <c r="BL333" s="13" t="s">
        <v>155</v>
      </c>
      <c r="BM333" s="139" t="s">
        <v>2143</v>
      </c>
    </row>
    <row r="334" spans="2:47" s="1" customFormat="1" ht="11.25">
      <c r="B334" s="28"/>
      <c r="D334" s="141" t="s">
        <v>157</v>
      </c>
      <c r="F334" s="142" t="s">
        <v>2142</v>
      </c>
      <c r="I334" s="143"/>
      <c r="L334" s="28"/>
      <c r="M334" s="144"/>
      <c r="T334" s="52"/>
      <c r="AT334" s="13" t="s">
        <v>157</v>
      </c>
      <c r="AU334" s="13" t="s">
        <v>89</v>
      </c>
    </row>
    <row r="335" spans="2:65" s="1" customFormat="1" ht="21.75" customHeight="1">
      <c r="B335" s="28"/>
      <c r="C335" s="128" t="s">
        <v>720</v>
      </c>
      <c r="D335" s="128" t="s">
        <v>151</v>
      </c>
      <c r="E335" s="129" t="s">
        <v>2144</v>
      </c>
      <c r="F335" s="130" t="s">
        <v>2145</v>
      </c>
      <c r="G335" s="131" t="s">
        <v>256</v>
      </c>
      <c r="H335" s="132">
        <v>1</v>
      </c>
      <c r="I335" s="133"/>
      <c r="J335" s="134">
        <f>ROUND(I335*H335,2)</f>
        <v>0</v>
      </c>
      <c r="K335" s="130" t="s">
        <v>1</v>
      </c>
      <c r="L335" s="28"/>
      <c r="M335" s="135" t="s">
        <v>1</v>
      </c>
      <c r="N335" s="136" t="s">
        <v>44</v>
      </c>
      <c r="P335" s="137">
        <f>O335*H335</f>
        <v>0</v>
      </c>
      <c r="Q335" s="137">
        <v>0.2044</v>
      </c>
      <c r="R335" s="137">
        <f>Q335*H335</f>
        <v>0.2044</v>
      </c>
      <c r="S335" s="137">
        <v>0</v>
      </c>
      <c r="T335" s="138">
        <f>S335*H335</f>
        <v>0</v>
      </c>
      <c r="AR335" s="139" t="s">
        <v>155</v>
      </c>
      <c r="AT335" s="139" t="s">
        <v>151</v>
      </c>
      <c r="AU335" s="139" t="s">
        <v>89</v>
      </c>
      <c r="AY335" s="13" t="s">
        <v>149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3" t="s">
        <v>87</v>
      </c>
      <c r="BK335" s="140">
        <f>ROUND(I335*H335,2)</f>
        <v>0</v>
      </c>
      <c r="BL335" s="13" t="s">
        <v>155</v>
      </c>
      <c r="BM335" s="139" t="s">
        <v>2146</v>
      </c>
    </row>
    <row r="336" spans="2:47" s="1" customFormat="1" ht="39">
      <c r="B336" s="28"/>
      <c r="D336" s="141" t="s">
        <v>157</v>
      </c>
      <c r="F336" s="142" t="s">
        <v>2147</v>
      </c>
      <c r="I336" s="143"/>
      <c r="L336" s="28"/>
      <c r="M336" s="144"/>
      <c r="T336" s="52"/>
      <c r="AT336" s="13" t="s">
        <v>157</v>
      </c>
      <c r="AU336" s="13" t="s">
        <v>89</v>
      </c>
    </row>
    <row r="337" spans="2:65" s="1" customFormat="1" ht="16.5" customHeight="1">
      <c r="B337" s="28"/>
      <c r="C337" s="128" t="s">
        <v>725</v>
      </c>
      <c r="D337" s="128" t="s">
        <v>151</v>
      </c>
      <c r="E337" s="129" t="s">
        <v>2148</v>
      </c>
      <c r="F337" s="130" t="s">
        <v>2149</v>
      </c>
      <c r="G337" s="131" t="s">
        <v>630</v>
      </c>
      <c r="H337" s="132">
        <v>1</v>
      </c>
      <c r="I337" s="133"/>
      <c r="J337" s="134">
        <f>ROUND(I337*H337,2)</f>
        <v>0</v>
      </c>
      <c r="K337" s="130" t="s">
        <v>1</v>
      </c>
      <c r="L337" s="28"/>
      <c r="M337" s="135" t="s">
        <v>1</v>
      </c>
      <c r="N337" s="136" t="s">
        <v>44</v>
      </c>
      <c r="P337" s="137">
        <f>O337*H337</f>
        <v>0</v>
      </c>
      <c r="Q337" s="137">
        <v>0.2044</v>
      </c>
      <c r="R337" s="137">
        <f>Q337*H337</f>
        <v>0.2044</v>
      </c>
      <c r="S337" s="137">
        <v>0</v>
      </c>
      <c r="T337" s="138">
        <f>S337*H337</f>
        <v>0</v>
      </c>
      <c r="AR337" s="139" t="s">
        <v>155</v>
      </c>
      <c r="AT337" s="139" t="s">
        <v>151</v>
      </c>
      <c r="AU337" s="139" t="s">
        <v>89</v>
      </c>
      <c r="AY337" s="13" t="s">
        <v>149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3" t="s">
        <v>87</v>
      </c>
      <c r="BK337" s="140">
        <f>ROUND(I337*H337,2)</f>
        <v>0</v>
      </c>
      <c r="BL337" s="13" t="s">
        <v>155</v>
      </c>
      <c r="BM337" s="139" t="s">
        <v>2150</v>
      </c>
    </row>
    <row r="338" spans="2:47" s="1" customFormat="1" ht="11.25">
      <c r="B338" s="28"/>
      <c r="D338" s="141" t="s">
        <v>157</v>
      </c>
      <c r="F338" s="142" t="s">
        <v>2149</v>
      </c>
      <c r="I338" s="143"/>
      <c r="L338" s="28"/>
      <c r="M338" s="144"/>
      <c r="T338" s="52"/>
      <c r="AT338" s="13" t="s">
        <v>157</v>
      </c>
      <c r="AU338" s="13" t="s">
        <v>89</v>
      </c>
    </row>
    <row r="339" spans="2:63" s="11" customFormat="1" ht="22.9" customHeight="1">
      <c r="B339" s="116"/>
      <c r="D339" s="117" t="s">
        <v>78</v>
      </c>
      <c r="E339" s="126" t="s">
        <v>193</v>
      </c>
      <c r="F339" s="126" t="s">
        <v>2151</v>
      </c>
      <c r="I339" s="119"/>
      <c r="J339" s="127">
        <f>BK339</f>
        <v>0</v>
      </c>
      <c r="L339" s="116"/>
      <c r="M339" s="121"/>
      <c r="P339" s="122">
        <f>SUM(P340:P348)</f>
        <v>0</v>
      </c>
      <c r="R339" s="122">
        <f>SUM(R340:R348)</f>
        <v>0.36505</v>
      </c>
      <c r="T339" s="123">
        <f>SUM(T340:T348)</f>
        <v>0</v>
      </c>
      <c r="AR339" s="117" t="s">
        <v>87</v>
      </c>
      <c r="AT339" s="124" t="s">
        <v>78</v>
      </c>
      <c r="AU339" s="124" t="s">
        <v>87</v>
      </c>
      <c r="AY339" s="117" t="s">
        <v>149</v>
      </c>
      <c r="BK339" s="125">
        <f>SUM(BK340:BK348)</f>
        <v>0</v>
      </c>
    </row>
    <row r="340" spans="2:65" s="1" customFormat="1" ht="33" customHeight="1">
      <c r="B340" s="28"/>
      <c r="C340" s="128" t="s">
        <v>1597</v>
      </c>
      <c r="D340" s="128" t="s">
        <v>151</v>
      </c>
      <c r="E340" s="129" t="s">
        <v>2152</v>
      </c>
      <c r="F340" s="130" t="s">
        <v>2153</v>
      </c>
      <c r="G340" s="131" t="s">
        <v>271</v>
      </c>
      <c r="H340" s="132">
        <v>1</v>
      </c>
      <c r="I340" s="133"/>
      <c r="J340" s="134">
        <f>ROUND(I340*H340,2)</f>
        <v>0</v>
      </c>
      <c r="K340" s="130" t="s">
        <v>165</v>
      </c>
      <c r="L340" s="28"/>
      <c r="M340" s="135" t="s">
        <v>1</v>
      </c>
      <c r="N340" s="136" t="s">
        <v>44</v>
      </c>
      <c r="P340" s="137">
        <f>O340*H340</f>
        <v>0</v>
      </c>
      <c r="Q340" s="137">
        <v>0.36191</v>
      </c>
      <c r="R340" s="137">
        <f>Q340*H340</f>
        <v>0.36191</v>
      </c>
      <c r="S340" s="137">
        <v>0</v>
      </c>
      <c r="T340" s="138">
        <f>S340*H340</f>
        <v>0</v>
      </c>
      <c r="AR340" s="139" t="s">
        <v>155</v>
      </c>
      <c r="AT340" s="139" t="s">
        <v>151</v>
      </c>
      <c r="AU340" s="139" t="s">
        <v>89</v>
      </c>
      <c r="AY340" s="13" t="s">
        <v>149</v>
      </c>
      <c r="BE340" s="140">
        <f>IF(N340="základní",J340,0)</f>
        <v>0</v>
      </c>
      <c r="BF340" s="140">
        <f>IF(N340="snížená",J340,0)</f>
        <v>0</v>
      </c>
      <c r="BG340" s="140">
        <f>IF(N340="zákl. přenesená",J340,0)</f>
        <v>0</v>
      </c>
      <c r="BH340" s="140">
        <f>IF(N340="sníž. přenesená",J340,0)</f>
        <v>0</v>
      </c>
      <c r="BI340" s="140">
        <f>IF(N340="nulová",J340,0)</f>
        <v>0</v>
      </c>
      <c r="BJ340" s="13" t="s">
        <v>87</v>
      </c>
      <c r="BK340" s="140">
        <f>ROUND(I340*H340,2)</f>
        <v>0</v>
      </c>
      <c r="BL340" s="13" t="s">
        <v>155</v>
      </c>
      <c r="BM340" s="139" t="s">
        <v>2154</v>
      </c>
    </row>
    <row r="341" spans="2:47" s="1" customFormat="1" ht="29.25">
      <c r="B341" s="28"/>
      <c r="D341" s="141" t="s">
        <v>157</v>
      </c>
      <c r="F341" s="142" t="s">
        <v>2155</v>
      </c>
      <c r="I341" s="143"/>
      <c r="L341" s="28"/>
      <c r="M341" s="144"/>
      <c r="T341" s="52"/>
      <c r="AT341" s="13" t="s">
        <v>157</v>
      </c>
      <c r="AU341" s="13" t="s">
        <v>89</v>
      </c>
    </row>
    <row r="342" spans="2:47" s="1" customFormat="1" ht="29.25">
      <c r="B342" s="28"/>
      <c r="D342" s="141" t="s">
        <v>198</v>
      </c>
      <c r="F342" s="147" t="s">
        <v>2156</v>
      </c>
      <c r="I342" s="143"/>
      <c r="L342" s="28"/>
      <c r="M342" s="144"/>
      <c r="T342" s="52"/>
      <c r="AT342" s="13" t="s">
        <v>198</v>
      </c>
      <c r="AU342" s="13" t="s">
        <v>89</v>
      </c>
    </row>
    <row r="343" spans="2:65" s="1" customFormat="1" ht="16.5" customHeight="1">
      <c r="B343" s="28"/>
      <c r="C343" s="153" t="s">
        <v>730</v>
      </c>
      <c r="D343" s="153" t="s">
        <v>517</v>
      </c>
      <c r="E343" s="154" t="s">
        <v>2157</v>
      </c>
      <c r="F343" s="155" t="s">
        <v>2158</v>
      </c>
      <c r="G343" s="156" t="s">
        <v>271</v>
      </c>
      <c r="H343" s="157">
        <v>1</v>
      </c>
      <c r="I343" s="158"/>
      <c r="J343" s="159">
        <f>ROUND(I343*H343,2)</f>
        <v>0</v>
      </c>
      <c r="K343" s="155" t="s">
        <v>165</v>
      </c>
      <c r="L343" s="160"/>
      <c r="M343" s="161" t="s">
        <v>1</v>
      </c>
      <c r="N343" s="162" t="s">
        <v>44</v>
      </c>
      <c r="P343" s="137">
        <f>O343*H343</f>
        <v>0</v>
      </c>
      <c r="Q343" s="137">
        <v>0.00044</v>
      </c>
      <c r="R343" s="137">
        <f>Q343*H343</f>
        <v>0.00044</v>
      </c>
      <c r="S343" s="137">
        <v>0</v>
      </c>
      <c r="T343" s="138">
        <f>S343*H343</f>
        <v>0</v>
      </c>
      <c r="AR343" s="139" t="s">
        <v>193</v>
      </c>
      <c r="AT343" s="139" t="s">
        <v>517</v>
      </c>
      <c r="AU343" s="139" t="s">
        <v>89</v>
      </c>
      <c r="AY343" s="13" t="s">
        <v>149</v>
      </c>
      <c r="BE343" s="140">
        <f>IF(N343="základní",J343,0)</f>
        <v>0</v>
      </c>
      <c r="BF343" s="140">
        <f>IF(N343="snížená",J343,0)</f>
        <v>0</v>
      </c>
      <c r="BG343" s="140">
        <f>IF(N343="zákl. přenesená",J343,0)</f>
        <v>0</v>
      </c>
      <c r="BH343" s="140">
        <f>IF(N343="sníž. přenesená",J343,0)</f>
        <v>0</v>
      </c>
      <c r="BI343" s="140">
        <f>IF(N343="nulová",J343,0)</f>
        <v>0</v>
      </c>
      <c r="BJ343" s="13" t="s">
        <v>87</v>
      </c>
      <c r="BK343" s="140">
        <f>ROUND(I343*H343,2)</f>
        <v>0</v>
      </c>
      <c r="BL343" s="13" t="s">
        <v>155</v>
      </c>
      <c r="BM343" s="139" t="s">
        <v>2159</v>
      </c>
    </row>
    <row r="344" spans="2:47" s="1" customFormat="1" ht="11.25">
      <c r="B344" s="28"/>
      <c r="D344" s="141" t="s">
        <v>157</v>
      </c>
      <c r="F344" s="142" t="s">
        <v>2158</v>
      </c>
      <c r="I344" s="143"/>
      <c r="L344" s="28"/>
      <c r="M344" s="144"/>
      <c r="T344" s="52"/>
      <c r="AT344" s="13" t="s">
        <v>157</v>
      </c>
      <c r="AU344" s="13" t="s">
        <v>89</v>
      </c>
    </row>
    <row r="345" spans="2:65" s="1" customFormat="1" ht="24.2" customHeight="1">
      <c r="B345" s="28"/>
      <c r="C345" s="153" t="s">
        <v>735</v>
      </c>
      <c r="D345" s="153" t="s">
        <v>517</v>
      </c>
      <c r="E345" s="154" t="s">
        <v>2160</v>
      </c>
      <c r="F345" s="155" t="s">
        <v>2161</v>
      </c>
      <c r="G345" s="156" t="s">
        <v>271</v>
      </c>
      <c r="H345" s="157">
        <v>1</v>
      </c>
      <c r="I345" s="158"/>
      <c r="J345" s="159">
        <f>ROUND(I345*H345,2)</f>
        <v>0</v>
      </c>
      <c r="K345" s="155" t="s">
        <v>165</v>
      </c>
      <c r="L345" s="160"/>
      <c r="M345" s="161" t="s">
        <v>1</v>
      </c>
      <c r="N345" s="162" t="s">
        <v>44</v>
      </c>
      <c r="P345" s="137">
        <f>O345*H345</f>
        <v>0</v>
      </c>
      <c r="Q345" s="137">
        <v>0</v>
      </c>
      <c r="R345" s="137">
        <f>Q345*H345</f>
        <v>0</v>
      </c>
      <c r="S345" s="137">
        <v>0</v>
      </c>
      <c r="T345" s="138">
        <f>S345*H345</f>
        <v>0</v>
      </c>
      <c r="AR345" s="139" t="s">
        <v>193</v>
      </c>
      <c r="AT345" s="139" t="s">
        <v>517</v>
      </c>
      <c r="AU345" s="139" t="s">
        <v>89</v>
      </c>
      <c r="AY345" s="13" t="s">
        <v>149</v>
      </c>
      <c r="BE345" s="140">
        <f>IF(N345="základní",J345,0)</f>
        <v>0</v>
      </c>
      <c r="BF345" s="140">
        <f>IF(N345="snížená",J345,0)</f>
        <v>0</v>
      </c>
      <c r="BG345" s="140">
        <f>IF(N345="zákl. přenesená",J345,0)</f>
        <v>0</v>
      </c>
      <c r="BH345" s="140">
        <f>IF(N345="sníž. přenesená",J345,0)</f>
        <v>0</v>
      </c>
      <c r="BI345" s="140">
        <f>IF(N345="nulová",J345,0)</f>
        <v>0</v>
      </c>
      <c r="BJ345" s="13" t="s">
        <v>87</v>
      </c>
      <c r="BK345" s="140">
        <f>ROUND(I345*H345,2)</f>
        <v>0</v>
      </c>
      <c r="BL345" s="13" t="s">
        <v>155</v>
      </c>
      <c r="BM345" s="139" t="s">
        <v>2162</v>
      </c>
    </row>
    <row r="346" spans="2:47" s="1" customFormat="1" ht="19.5">
      <c r="B346" s="28"/>
      <c r="D346" s="141" t="s">
        <v>157</v>
      </c>
      <c r="F346" s="142" t="s">
        <v>2161</v>
      </c>
      <c r="I346" s="143"/>
      <c r="L346" s="28"/>
      <c r="M346" s="144"/>
      <c r="T346" s="52"/>
      <c r="AT346" s="13" t="s">
        <v>157</v>
      </c>
      <c r="AU346" s="13" t="s">
        <v>89</v>
      </c>
    </row>
    <row r="347" spans="2:65" s="1" customFormat="1" ht="21.75" customHeight="1">
      <c r="B347" s="28"/>
      <c r="C347" s="128" t="s">
        <v>739</v>
      </c>
      <c r="D347" s="128" t="s">
        <v>151</v>
      </c>
      <c r="E347" s="129" t="s">
        <v>2163</v>
      </c>
      <c r="F347" s="130" t="s">
        <v>2164</v>
      </c>
      <c r="G347" s="131" t="s">
        <v>256</v>
      </c>
      <c r="H347" s="132">
        <v>30</v>
      </c>
      <c r="I347" s="133"/>
      <c r="J347" s="134">
        <f>ROUND(I347*H347,2)</f>
        <v>0</v>
      </c>
      <c r="K347" s="130" t="s">
        <v>165</v>
      </c>
      <c r="L347" s="28"/>
      <c r="M347" s="135" t="s">
        <v>1</v>
      </c>
      <c r="N347" s="136" t="s">
        <v>44</v>
      </c>
      <c r="P347" s="137">
        <f>O347*H347</f>
        <v>0</v>
      </c>
      <c r="Q347" s="137">
        <v>9E-05</v>
      </c>
      <c r="R347" s="137">
        <f>Q347*H347</f>
        <v>0.0027</v>
      </c>
      <c r="S347" s="137">
        <v>0</v>
      </c>
      <c r="T347" s="138">
        <f>S347*H347</f>
        <v>0</v>
      </c>
      <c r="AR347" s="139" t="s">
        <v>155</v>
      </c>
      <c r="AT347" s="139" t="s">
        <v>151</v>
      </c>
      <c r="AU347" s="139" t="s">
        <v>89</v>
      </c>
      <c r="AY347" s="13" t="s">
        <v>149</v>
      </c>
      <c r="BE347" s="140">
        <f>IF(N347="základní",J347,0)</f>
        <v>0</v>
      </c>
      <c r="BF347" s="140">
        <f>IF(N347="snížená",J347,0)</f>
        <v>0</v>
      </c>
      <c r="BG347" s="140">
        <f>IF(N347="zákl. přenesená",J347,0)</f>
        <v>0</v>
      </c>
      <c r="BH347" s="140">
        <f>IF(N347="sníž. přenesená",J347,0)</f>
        <v>0</v>
      </c>
      <c r="BI347" s="140">
        <f>IF(N347="nulová",J347,0)</f>
        <v>0</v>
      </c>
      <c r="BJ347" s="13" t="s">
        <v>87</v>
      </c>
      <c r="BK347" s="140">
        <f>ROUND(I347*H347,2)</f>
        <v>0</v>
      </c>
      <c r="BL347" s="13" t="s">
        <v>155</v>
      </c>
      <c r="BM347" s="139" t="s">
        <v>2165</v>
      </c>
    </row>
    <row r="348" spans="2:47" s="1" customFormat="1" ht="11.25">
      <c r="B348" s="28"/>
      <c r="D348" s="141" t="s">
        <v>157</v>
      </c>
      <c r="F348" s="142" t="s">
        <v>2166</v>
      </c>
      <c r="I348" s="143"/>
      <c r="L348" s="28"/>
      <c r="M348" s="144"/>
      <c r="T348" s="52"/>
      <c r="AT348" s="13" t="s">
        <v>157</v>
      </c>
      <c r="AU348" s="13" t="s">
        <v>89</v>
      </c>
    </row>
    <row r="349" spans="2:63" s="11" customFormat="1" ht="22.9" customHeight="1">
      <c r="B349" s="116"/>
      <c r="D349" s="117" t="s">
        <v>78</v>
      </c>
      <c r="E349" s="126" t="s">
        <v>648</v>
      </c>
      <c r="F349" s="126" t="s">
        <v>649</v>
      </c>
      <c r="I349" s="119"/>
      <c r="J349" s="127">
        <f>BK349</f>
        <v>0</v>
      </c>
      <c r="L349" s="116"/>
      <c r="M349" s="121"/>
      <c r="P349" s="122">
        <f>SUM(P350:P351)</f>
        <v>0</v>
      </c>
      <c r="R349" s="122">
        <f>SUM(R350:R351)</f>
        <v>0</v>
      </c>
      <c r="T349" s="123">
        <f>SUM(T350:T351)</f>
        <v>0</v>
      </c>
      <c r="AR349" s="117" t="s">
        <v>87</v>
      </c>
      <c r="AT349" s="124" t="s">
        <v>78</v>
      </c>
      <c r="AU349" s="124" t="s">
        <v>87</v>
      </c>
      <c r="AY349" s="117" t="s">
        <v>149</v>
      </c>
      <c r="BK349" s="125">
        <f>SUM(BK350:BK351)</f>
        <v>0</v>
      </c>
    </row>
    <row r="350" spans="2:65" s="1" customFormat="1" ht="16.5" customHeight="1">
      <c r="B350" s="28"/>
      <c r="C350" s="128" t="s">
        <v>746</v>
      </c>
      <c r="D350" s="128" t="s">
        <v>151</v>
      </c>
      <c r="E350" s="129" t="s">
        <v>2167</v>
      </c>
      <c r="F350" s="130" t="s">
        <v>2168</v>
      </c>
      <c r="G350" s="131" t="s">
        <v>224</v>
      </c>
      <c r="H350" s="132">
        <v>50.022</v>
      </c>
      <c r="I350" s="133"/>
      <c r="J350" s="134">
        <f>ROUND(I350*H350,2)</f>
        <v>0</v>
      </c>
      <c r="K350" s="130" t="s">
        <v>165</v>
      </c>
      <c r="L350" s="28"/>
      <c r="M350" s="135" t="s">
        <v>1</v>
      </c>
      <c r="N350" s="136" t="s">
        <v>44</v>
      </c>
      <c r="P350" s="137">
        <f>O350*H350</f>
        <v>0</v>
      </c>
      <c r="Q350" s="137">
        <v>0</v>
      </c>
      <c r="R350" s="137">
        <f>Q350*H350</f>
        <v>0</v>
      </c>
      <c r="S350" s="137">
        <v>0</v>
      </c>
      <c r="T350" s="138">
        <f>S350*H350</f>
        <v>0</v>
      </c>
      <c r="AR350" s="139" t="s">
        <v>155</v>
      </c>
      <c r="AT350" s="139" t="s">
        <v>151</v>
      </c>
      <c r="AU350" s="139" t="s">
        <v>89</v>
      </c>
      <c r="AY350" s="13" t="s">
        <v>149</v>
      </c>
      <c r="BE350" s="140">
        <f>IF(N350="základní",J350,0)</f>
        <v>0</v>
      </c>
      <c r="BF350" s="140">
        <f>IF(N350="snížená",J350,0)</f>
        <v>0</v>
      </c>
      <c r="BG350" s="140">
        <f>IF(N350="zákl. přenesená",J350,0)</f>
        <v>0</v>
      </c>
      <c r="BH350" s="140">
        <f>IF(N350="sníž. přenesená",J350,0)</f>
        <v>0</v>
      </c>
      <c r="BI350" s="140">
        <f>IF(N350="nulová",J350,0)</f>
        <v>0</v>
      </c>
      <c r="BJ350" s="13" t="s">
        <v>87</v>
      </c>
      <c r="BK350" s="140">
        <f>ROUND(I350*H350,2)</f>
        <v>0</v>
      </c>
      <c r="BL350" s="13" t="s">
        <v>155</v>
      </c>
      <c r="BM350" s="139" t="s">
        <v>2169</v>
      </c>
    </row>
    <row r="351" spans="2:47" s="1" customFormat="1" ht="39">
      <c r="B351" s="28"/>
      <c r="D351" s="141" t="s">
        <v>157</v>
      </c>
      <c r="F351" s="142" t="s">
        <v>2170</v>
      </c>
      <c r="I351" s="143"/>
      <c r="L351" s="28"/>
      <c r="M351" s="144"/>
      <c r="T351" s="52"/>
      <c r="AT351" s="13" t="s">
        <v>157</v>
      </c>
      <c r="AU351" s="13" t="s">
        <v>89</v>
      </c>
    </row>
    <row r="352" spans="2:63" s="11" customFormat="1" ht="25.9" customHeight="1">
      <c r="B352" s="116"/>
      <c r="D352" s="117" t="s">
        <v>78</v>
      </c>
      <c r="E352" s="118" t="s">
        <v>242</v>
      </c>
      <c r="F352" s="118" t="s">
        <v>243</v>
      </c>
      <c r="I352" s="119"/>
      <c r="J352" s="120">
        <f>BK352</f>
        <v>0</v>
      </c>
      <c r="L352" s="116"/>
      <c r="M352" s="121"/>
      <c r="P352" s="122">
        <f>P353</f>
        <v>0</v>
      </c>
      <c r="R352" s="122">
        <f>R353</f>
        <v>0</v>
      </c>
      <c r="T352" s="123">
        <f>T353</f>
        <v>0</v>
      </c>
      <c r="AR352" s="117" t="s">
        <v>89</v>
      </c>
      <c r="AT352" s="124" t="s">
        <v>78</v>
      </c>
      <c r="AU352" s="124" t="s">
        <v>79</v>
      </c>
      <c r="AY352" s="117" t="s">
        <v>149</v>
      </c>
      <c r="BK352" s="125">
        <f>BK353</f>
        <v>0</v>
      </c>
    </row>
    <row r="353" spans="2:63" s="11" customFormat="1" ht="22.9" customHeight="1">
      <c r="B353" s="116"/>
      <c r="D353" s="117" t="s">
        <v>78</v>
      </c>
      <c r="E353" s="126" t="s">
        <v>251</v>
      </c>
      <c r="F353" s="126" t="s">
        <v>252</v>
      </c>
      <c r="I353" s="119"/>
      <c r="J353" s="127">
        <f>BK353</f>
        <v>0</v>
      </c>
      <c r="L353" s="116"/>
      <c r="M353" s="121"/>
      <c r="P353" s="122">
        <f>SUM(P354:P355)</f>
        <v>0</v>
      </c>
      <c r="R353" s="122">
        <f>SUM(R354:R355)</f>
        <v>0</v>
      </c>
      <c r="T353" s="123">
        <f>SUM(T354:T355)</f>
        <v>0</v>
      </c>
      <c r="AR353" s="117" t="s">
        <v>89</v>
      </c>
      <c r="AT353" s="124" t="s">
        <v>78</v>
      </c>
      <c r="AU353" s="124" t="s">
        <v>87</v>
      </c>
      <c r="AY353" s="117" t="s">
        <v>149</v>
      </c>
      <c r="BK353" s="125">
        <f>SUM(BK354:BK355)</f>
        <v>0</v>
      </c>
    </row>
    <row r="354" spans="2:65" s="1" customFormat="1" ht="24.2" customHeight="1">
      <c r="B354" s="28"/>
      <c r="C354" s="128" t="s">
        <v>752</v>
      </c>
      <c r="D354" s="128" t="s">
        <v>151</v>
      </c>
      <c r="E354" s="129" t="s">
        <v>2171</v>
      </c>
      <c r="F354" s="130" t="s">
        <v>2172</v>
      </c>
      <c r="G354" s="131" t="s">
        <v>2173</v>
      </c>
      <c r="H354" s="169"/>
      <c r="I354" s="133"/>
      <c r="J354" s="134">
        <f>ROUND(I354*H354,2)</f>
        <v>0</v>
      </c>
      <c r="K354" s="130" t="s">
        <v>165</v>
      </c>
      <c r="L354" s="28"/>
      <c r="M354" s="135" t="s">
        <v>1</v>
      </c>
      <c r="N354" s="136" t="s">
        <v>44</v>
      </c>
      <c r="P354" s="137">
        <f>O354*H354</f>
        <v>0</v>
      </c>
      <c r="Q354" s="137">
        <v>0</v>
      </c>
      <c r="R354" s="137">
        <f>Q354*H354</f>
        <v>0</v>
      </c>
      <c r="S354" s="137">
        <v>0</v>
      </c>
      <c r="T354" s="138">
        <f>S354*H354</f>
        <v>0</v>
      </c>
      <c r="AR354" s="139" t="s">
        <v>236</v>
      </c>
      <c r="AT354" s="139" t="s">
        <v>151</v>
      </c>
      <c r="AU354" s="139" t="s">
        <v>89</v>
      </c>
      <c r="AY354" s="13" t="s">
        <v>149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3" t="s">
        <v>87</v>
      </c>
      <c r="BK354" s="140">
        <f>ROUND(I354*H354,2)</f>
        <v>0</v>
      </c>
      <c r="BL354" s="13" t="s">
        <v>236</v>
      </c>
      <c r="BM354" s="139" t="s">
        <v>2174</v>
      </c>
    </row>
    <row r="355" spans="2:47" s="1" customFormat="1" ht="29.25">
      <c r="B355" s="28"/>
      <c r="D355" s="141" t="s">
        <v>157</v>
      </c>
      <c r="F355" s="142" t="s">
        <v>2175</v>
      </c>
      <c r="I355" s="143"/>
      <c r="L355" s="28"/>
      <c r="M355" s="149"/>
      <c r="N355" s="150"/>
      <c r="O355" s="150"/>
      <c r="P355" s="150"/>
      <c r="Q355" s="150"/>
      <c r="R355" s="150"/>
      <c r="S355" s="150"/>
      <c r="T355" s="151"/>
      <c r="AT355" s="13" t="s">
        <v>157</v>
      </c>
      <c r="AU355" s="13" t="s">
        <v>89</v>
      </c>
    </row>
    <row r="356" spans="2:12" s="1" customFormat="1" ht="6.95" customHeight="1">
      <c r="B356" s="40"/>
      <c r="C356" s="41"/>
      <c r="D356" s="41"/>
      <c r="E356" s="41"/>
      <c r="F356" s="41"/>
      <c r="G356" s="41"/>
      <c r="H356" s="41"/>
      <c r="I356" s="41"/>
      <c r="J356" s="41"/>
      <c r="K356" s="41"/>
      <c r="L356" s="28"/>
    </row>
  </sheetData>
  <sheetProtection formatColumns="0" formatRows="0" autoFilter="0"/>
  <autoFilter ref="C137:K355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Brožek</dc:creator>
  <cp:keywords/>
  <dc:description/>
  <cp:lastModifiedBy>Jan Brožek</cp:lastModifiedBy>
  <dcterms:created xsi:type="dcterms:W3CDTF">2024-01-08T06:38:14Z</dcterms:created>
  <dcterms:modified xsi:type="dcterms:W3CDTF">2024-01-08T06:48:26Z</dcterms:modified>
  <cp:category/>
  <cp:version/>
  <cp:contentType/>
  <cp:contentStatus/>
</cp:coreProperties>
</file>