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8800" windowHeight="14670" activeTab="0"/>
  </bookViews>
  <sheets>
    <sheet name="Rekapitulace" sheetId="1" r:id="rId1"/>
    <sheet name="P-S" sheetId="2" r:id="rId2"/>
  </sheets>
  <definedNames>
    <definedName name="AP_KMat">#REF!</definedName>
    <definedName name="AP_KMont">#REF!</definedName>
    <definedName name="AP_O">#REF!</definedName>
    <definedName name="AP_TMat">#REF!</definedName>
    <definedName name="AP_TMont">#REF!</definedName>
    <definedName name="AVT_KMat">#REF!</definedName>
    <definedName name="AVT_KMont">#REF!</definedName>
    <definedName name="AVT_O">#REF!</definedName>
    <definedName name="AVT_TMat">#REF!</definedName>
    <definedName name="AVT_TMont">#REF!</definedName>
    <definedName name="CCTV_KMat">#REF!</definedName>
    <definedName name="CCTV_KMont">#REF!</definedName>
    <definedName name="CCTV_O">#REF!</definedName>
    <definedName name="CCTV_TMat">#REF!</definedName>
    <definedName name="CCTV_TMont">#REF!</definedName>
    <definedName name="CenikovaCena">'Rekapitulace'!$S$3</definedName>
    <definedName name="Dokument">'Rekapitulace'!$O$2</definedName>
    <definedName name="Dolar">'Rekapitulace'!$L$2</definedName>
    <definedName name="DPH">'Rekapitulace'!$J$1</definedName>
    <definedName name="DT_KMat">#REF!</definedName>
    <definedName name="DT_KMont">#REF!</definedName>
    <definedName name="DT_O">#REF!</definedName>
    <definedName name="DT_TMat">#REF!</definedName>
    <definedName name="DT_TMont">#REF!</definedName>
    <definedName name="EKV_KMat">#REF!</definedName>
    <definedName name="EKV_KMont">#REF!</definedName>
    <definedName name="EKV_O">#REF!</definedName>
    <definedName name="EKV_TMat">#REF!</definedName>
    <definedName name="EKV_TMont">#REF!</definedName>
    <definedName name="EPS_KMat">#REF!</definedName>
    <definedName name="EPS_KMont">#REF!</definedName>
    <definedName name="EPS_O">#REF!</definedName>
    <definedName name="EPS_TMat">#REF!</definedName>
    <definedName name="EPS_TMont">#REF!</definedName>
    <definedName name="Euro">'Rekapitulace'!$M$2</definedName>
    <definedName name="GMS_KMat">#REF!</definedName>
    <definedName name="GMS_KMont">#REF!</definedName>
    <definedName name="GMS_O">#REF!</definedName>
    <definedName name="GMS_TMat">#REF!</definedName>
    <definedName name="GMS_TMont">#REF!</definedName>
    <definedName name="JC_KMat">#REF!</definedName>
    <definedName name="JC_KMont">#REF!</definedName>
    <definedName name="JC_O">#REF!</definedName>
    <definedName name="JC_TMat">#REF!</definedName>
    <definedName name="JC_TMont">#REF!</definedName>
    <definedName name="NAR_KMat">#REF!</definedName>
    <definedName name="NAR_KMont">#REF!</definedName>
    <definedName name="NAR_O">#REF!</definedName>
    <definedName name="NAR_TMat">#REF!</definedName>
    <definedName name="NAR_TMont">#REF!</definedName>
    <definedName name="_xlnm.Print_Titles" localSheetId="1">'P-S'!$2:$2</definedName>
    <definedName name="_xlnm.Print_Area" localSheetId="1">'P-S'!$A:$K</definedName>
    <definedName name="_xlnm.Print_Area" localSheetId="0">'Rekapitulace'!$A$1:$H$30</definedName>
    <definedName name="PS_KMat">'P-S'!$V$2</definedName>
    <definedName name="PS_KMont">'P-S'!$W$2</definedName>
    <definedName name="PS_O">'P-S'!$X$2</definedName>
    <definedName name="PS_TMat">'P-S'!$T$2</definedName>
    <definedName name="PS_TMont">'P-S'!$U$2</definedName>
    <definedName name="PZTS_KMat">#REF!</definedName>
    <definedName name="PZTS_KMont">#REF!</definedName>
    <definedName name="PZTS_O">#REF!</definedName>
    <definedName name="PZTS_TMat">#REF!</definedName>
    <definedName name="PZTS_TMont">#REF!</definedName>
    <definedName name="RO_KMat">#REF!</definedName>
    <definedName name="RO_KMont">#REF!</definedName>
    <definedName name="RO_O">#REF!</definedName>
    <definedName name="RO_TMat">#REF!</definedName>
    <definedName name="RO_TMont">#REF!</definedName>
    <definedName name="RTS">'Rekapitulace'!#REF!</definedName>
    <definedName name="SK_KMat">#REF!</definedName>
    <definedName name="SK_KMont">#REF!</definedName>
    <definedName name="SK_O">#REF!</definedName>
    <definedName name="SK_TMat">#REF!</definedName>
    <definedName name="SK_TMont">#REF!</definedName>
    <definedName name="SOUSTAVA">'Rekapitulace'!$S$1</definedName>
    <definedName name="STA_KMat">#REF!</definedName>
    <definedName name="STA_KMont">#REF!</definedName>
    <definedName name="STA_O">#REF!</definedName>
    <definedName name="STA_TMat">#REF!</definedName>
    <definedName name="STA_TMont">#REF!</definedName>
    <definedName name="TrasyKMat">#REF!</definedName>
    <definedName name="TrasyKMont">#REF!</definedName>
    <definedName name="URS">'Rekapitulace'!#REF!</definedName>
    <definedName name="VenkyKMat">#REF!</definedName>
    <definedName name="VenkyKMont">#REF!</definedName>
    <definedName name="WC_KMat">#REF!</definedName>
    <definedName name="WC_KMont">#REF!</definedName>
    <definedName name="WC_O">#REF!</definedName>
    <definedName name="WC_TMat">#REF!</definedName>
    <definedName name="WC_TMont">#REF!</definedName>
  </definedNames>
  <calcPr fullCalcOnLoad="1"/>
</workbook>
</file>

<file path=xl/sharedStrings.xml><?xml version="1.0" encoding="utf-8"?>
<sst xmlns="http://schemas.openxmlformats.org/spreadsheetml/2006/main" count="135" uniqueCount="85">
  <si>
    <t>Pol.</t>
  </si>
  <si>
    <t>Popis</t>
  </si>
  <si>
    <t>DPH</t>
  </si>
  <si>
    <t>Materiál celkem</t>
  </si>
  <si>
    <t>Montáž-celkem</t>
  </si>
  <si>
    <t>CZK</t>
  </si>
  <si>
    <t>Montáž celkem</t>
  </si>
  <si>
    <t>Celková cena (bez DPH)</t>
  </si>
  <si>
    <t>Tech.Mat</t>
  </si>
  <si>
    <t>Tech.Mont.</t>
  </si>
  <si>
    <t>Kab.Mat.</t>
  </si>
  <si>
    <t>Kab.Mont.</t>
  </si>
  <si>
    <t>Odborné</t>
  </si>
  <si>
    <t>Zatřídění</t>
  </si>
  <si>
    <t>►</t>
  </si>
  <si>
    <t>Výrobce/typ</t>
  </si>
  <si>
    <t>Odkaz na dokument</t>
  </si>
  <si>
    <t>Jednotka</t>
  </si>
  <si>
    <t>Množství</t>
  </si>
  <si>
    <t>Výkaz výměr</t>
  </si>
  <si>
    <t>Cen. soustava</t>
  </si>
  <si>
    <t>Materiál / ks</t>
  </si>
  <si>
    <t>Montáž / ks</t>
  </si>
  <si>
    <t>ks</t>
  </si>
  <si>
    <t>m</t>
  </si>
  <si>
    <t>Výchozí revize systému</t>
  </si>
  <si>
    <t>Dokumentace skutečného provedení</t>
  </si>
  <si>
    <t>DPH:</t>
  </si>
  <si>
    <t>Ceník</t>
  </si>
  <si>
    <t>Název - dodávka včetně montáže a popis standardu</t>
  </si>
  <si>
    <r>
      <rPr>
        <b/>
        <sz val="12"/>
        <rFont val="Arial Narrow"/>
        <family val="2"/>
      </rPr>
      <t>↓</t>
    </r>
    <r>
      <rPr>
        <b/>
        <sz val="8"/>
        <rFont val="Arial Narrow"/>
        <family val="2"/>
      </rPr>
      <t xml:space="preserve"> Vyplní uchazeč u označených položek</t>
    </r>
  </si>
  <si>
    <t>kg</t>
  </si>
  <si>
    <t>Dolar</t>
  </si>
  <si>
    <t>Euro</t>
  </si>
  <si>
    <t>Celkem profese</t>
  </si>
  <si>
    <t>VRN</t>
  </si>
  <si>
    <t>Celkem prefese+VRN</t>
  </si>
  <si>
    <t>Vedlejší rozpočtové náklady a ostatní náklady</t>
  </si>
  <si>
    <t>Příprava zakázky</t>
  </si>
  <si>
    <t>Celková cena VRN a ostatní náklady</t>
  </si>
  <si>
    <t>Celková cena profese +VRN a ostatní náklady</t>
  </si>
  <si>
    <t xml:space="preserve">Kontrola a otestování rozvodného vedení </t>
  </si>
  <si>
    <t>Terminál personálu IP</t>
  </si>
  <si>
    <t>Zásuvka ethernet IP</t>
  </si>
  <si>
    <t>Systémový server VoIP</t>
  </si>
  <si>
    <t>SW licence účastníka</t>
  </si>
  <si>
    <t>SW historie volání</t>
  </si>
  <si>
    <t>Volací šňůra IP</t>
  </si>
  <si>
    <t>Závěs volací šňůry pro ZLJ</t>
  </si>
  <si>
    <t>Komunikační jednotka IP</t>
  </si>
  <si>
    <t>Signalizační jednotka IP</t>
  </si>
  <si>
    <t>Tlačítko nouzového volání IP</t>
  </si>
  <si>
    <t>Táhlo nouzového volání IP</t>
  </si>
  <si>
    <t>Svítidlo IP</t>
  </si>
  <si>
    <t>Switch modul ZPT IP</t>
  </si>
  <si>
    <t>Napáječ 250 W IP</t>
  </si>
  <si>
    <t>Konektor včetně proměření</t>
  </si>
  <si>
    <t>RTS</t>
  </si>
  <si>
    <t>URS</t>
  </si>
  <si>
    <t>Ceník RTS</t>
  </si>
  <si>
    <t>Číslo RTS</t>
  </si>
  <si>
    <t>Ceník URS</t>
  </si>
  <si>
    <t>Číslo URS</t>
  </si>
  <si>
    <t>Ceníkové ceny</t>
  </si>
  <si>
    <t>Dopravné, Mimostaveništní doprava</t>
  </si>
  <si>
    <t>Zpracování provozního řádu</t>
  </si>
  <si>
    <t>Systém klient – sestra</t>
  </si>
  <si>
    <t>Datový rozvaděč 19"</t>
  </si>
  <si>
    <t>Naprogramování a konfigurace systému</t>
  </si>
  <si>
    <t>Kontrola provozu a zaškolení</t>
  </si>
  <si>
    <t>Domov pro seniory Mladá Boleslav</t>
  </si>
  <si>
    <t>Půdorys 1. NP až 4. NP</t>
  </si>
  <si>
    <t xml:space="preserve">SW aktivace sdruženého provozu </t>
  </si>
  <si>
    <t>Zásuvka účastníka IP</t>
  </si>
  <si>
    <t>Služební jednotka IP</t>
  </si>
  <si>
    <t>Kabel UTP 5E (SXKD-5E-UTP-LSOH)</t>
  </si>
  <si>
    <t>Kabel FTP 5E (SXKD-5E-FTP-LSOH)</t>
  </si>
  <si>
    <t>Kabel CHKE-R 2 x 1,5</t>
  </si>
  <si>
    <t>Instalační rámeček malý</t>
  </si>
  <si>
    <t>Instalační rámeček malý (SIJ)</t>
  </si>
  <si>
    <t>Instalační rámeček malý (ZE)</t>
  </si>
  <si>
    <t>Instalační rámeček malý (ZU,ZVST)</t>
  </si>
  <si>
    <t>Instalační rámeček střední (ZUR,SJD)</t>
  </si>
  <si>
    <t>Instalační rámeček velký (KJ,KJD,VKJ)</t>
  </si>
  <si>
    <t>Režijní materiál+práce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</si>
</sst>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$-409]#,##0.00"/>
    <numFmt numFmtId="172" formatCode="\—\—\—\—\X\—*—\ "/>
    <numFmt numFmtId="173" formatCode=";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Calibri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CE"/>
      <family val="2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/>
      <protection hidden="1"/>
    </xf>
    <xf numFmtId="164" fontId="2" fillId="33" borderId="11" xfId="0" applyNumberFormat="1" applyFont="1" applyFill="1" applyBorder="1" applyAlignment="1" applyProtection="1">
      <alignment horizontal="left"/>
      <protection hidden="1"/>
    </xf>
    <xf numFmtId="164" fontId="2" fillId="33" borderId="12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3" fontId="11" fillId="0" borderId="13" xfId="48" applyNumberFormat="1" applyFont="1" applyBorder="1" applyAlignment="1" applyProtection="1">
      <alignment horizontal="center"/>
      <protection hidden="1"/>
    </xf>
    <xf numFmtId="0" fontId="11" fillId="0" borderId="14" xfId="48" applyFont="1" applyBorder="1" applyAlignment="1" applyProtection="1">
      <alignment horizontal="center"/>
      <protection hidden="1"/>
    </xf>
    <xf numFmtId="49" fontId="12" fillId="0" borderId="14" xfId="0" applyNumberFormat="1" applyFont="1" applyBorder="1" applyAlignment="1" applyProtection="1">
      <alignment vertical="top" wrapText="1"/>
      <protection hidden="1"/>
    </xf>
    <xf numFmtId="49" fontId="12" fillId="0" borderId="14" xfId="0" applyNumberFormat="1" applyFont="1" applyBorder="1" applyAlignment="1" applyProtection="1">
      <alignment horizontal="right" vertical="top" wrapText="1"/>
      <protection hidden="1"/>
    </xf>
    <xf numFmtId="49" fontId="12" fillId="0" borderId="14" xfId="0" applyNumberFormat="1" applyFont="1" applyBorder="1" applyAlignment="1" applyProtection="1">
      <alignment horizontal="center" vertical="top" wrapText="1"/>
      <protection hidden="1"/>
    </xf>
    <xf numFmtId="49" fontId="12" fillId="0" borderId="14" xfId="0" applyNumberFormat="1" applyFont="1" applyBorder="1" applyAlignment="1" applyProtection="1">
      <alignment horizontal="right" vertical="center"/>
      <protection hidden="1"/>
    </xf>
    <xf numFmtId="1" fontId="12" fillId="0" borderId="14" xfId="0" applyNumberFormat="1" applyFont="1" applyFill="1" applyBorder="1" applyAlignment="1" applyProtection="1">
      <alignment horizontal="right" vertical="center" wrapText="1"/>
      <protection hidden="1"/>
    </xf>
    <xf numFmtId="1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5" xfId="0" applyNumberFormat="1" applyFont="1" applyBorder="1" applyAlignment="1" applyProtection="1">
      <alignment horizontal="center" vertical="center"/>
      <protection hidden="1"/>
    </xf>
    <xf numFmtId="9" fontId="12" fillId="0" borderId="13" xfId="0" applyNumberFormat="1" applyFont="1" applyBorder="1" applyAlignment="1" applyProtection="1">
      <alignment vertical="center"/>
      <protection hidden="1"/>
    </xf>
    <xf numFmtId="3" fontId="11" fillId="0" borderId="16" xfId="48" applyNumberFormat="1" applyFont="1" applyBorder="1" applyAlignment="1" applyProtection="1">
      <alignment horizontal="center"/>
      <protection hidden="1"/>
    </xf>
    <xf numFmtId="0" fontId="11" fillId="0" borderId="17" xfId="48" applyFont="1" applyBorder="1" applyAlignment="1" applyProtection="1">
      <alignment horizontal="center"/>
      <protection hidden="1"/>
    </xf>
    <xf numFmtId="49" fontId="12" fillId="0" borderId="17" xfId="0" applyNumberFormat="1" applyFont="1" applyBorder="1" applyAlignment="1" applyProtection="1">
      <alignment vertical="top" wrapText="1"/>
      <protection hidden="1"/>
    </xf>
    <xf numFmtId="49" fontId="12" fillId="0" borderId="17" xfId="0" applyNumberFormat="1" applyFont="1" applyBorder="1" applyAlignment="1" applyProtection="1">
      <alignment horizontal="right" vertical="top" wrapText="1"/>
      <protection hidden="1"/>
    </xf>
    <xf numFmtId="49" fontId="12" fillId="0" borderId="17" xfId="0" applyNumberFormat="1" applyFont="1" applyBorder="1" applyAlignment="1" applyProtection="1">
      <alignment horizontal="center" vertical="top" wrapText="1"/>
      <protection hidden="1"/>
    </xf>
    <xf numFmtId="49" fontId="12" fillId="0" borderId="17" xfId="0" applyNumberFormat="1" applyFont="1" applyBorder="1" applyAlignment="1" applyProtection="1">
      <alignment horizontal="right" vertical="center"/>
      <protection hidden="1"/>
    </xf>
    <xf numFmtId="1" fontId="12" fillId="0" borderId="17" xfId="0" applyNumberFormat="1" applyFont="1" applyFill="1" applyBorder="1" applyAlignment="1" applyProtection="1">
      <alignment horizontal="right" vertical="center" wrapText="1"/>
      <protection hidden="1"/>
    </xf>
    <xf numFmtId="1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18" xfId="0" applyNumberFormat="1" applyFont="1" applyBorder="1" applyAlignment="1" applyProtection="1">
      <alignment horizontal="center" vertical="center"/>
      <protection hidden="1"/>
    </xf>
    <xf numFmtId="9" fontId="12" fillId="0" borderId="16" xfId="0" applyNumberFormat="1" applyFont="1" applyBorder="1" applyAlignment="1" applyProtection="1">
      <alignment vertical="center"/>
      <protection hidden="1"/>
    </xf>
    <xf numFmtId="3" fontId="11" fillId="0" borderId="19" xfId="48" applyNumberFormat="1" applyFont="1" applyBorder="1" applyAlignment="1" applyProtection="1">
      <alignment horizontal="center"/>
      <protection hidden="1"/>
    </xf>
    <xf numFmtId="0" fontId="11" fillId="0" borderId="20" xfId="48" applyFont="1" applyBorder="1" applyAlignment="1" applyProtection="1">
      <alignment horizontal="center"/>
      <protection hidden="1"/>
    </xf>
    <xf numFmtId="49" fontId="12" fillId="0" borderId="20" xfId="0" applyNumberFormat="1" applyFont="1" applyBorder="1" applyAlignment="1" applyProtection="1">
      <alignment horizontal="center" vertical="top" wrapText="1"/>
      <protection hidden="1"/>
    </xf>
    <xf numFmtId="49" fontId="12" fillId="0" borderId="20" xfId="0" applyNumberFormat="1" applyFont="1" applyBorder="1" applyAlignment="1" applyProtection="1">
      <alignment horizontal="right" vertic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21" xfId="0" applyNumberFormat="1" applyFont="1" applyBorder="1" applyAlignment="1" applyProtection="1">
      <alignment horizontal="center" vertical="center"/>
      <protection hidden="1"/>
    </xf>
    <xf numFmtId="9" fontId="12" fillId="0" borderId="19" xfId="0" applyNumberFormat="1" applyFont="1" applyBorder="1" applyAlignment="1" applyProtection="1">
      <alignment vertical="center"/>
      <protection hidden="1"/>
    </xf>
    <xf numFmtId="0" fontId="12" fillId="0" borderId="17" xfId="0" applyFont="1" applyBorder="1" applyAlignment="1" applyProtection="1">
      <alignment wrapText="1"/>
      <protection hidden="1"/>
    </xf>
    <xf numFmtId="0" fontId="12" fillId="0" borderId="17" xfId="0" applyFont="1" applyBorder="1" applyAlignment="1" applyProtection="1">
      <alignment horizontal="right"/>
      <protection hidden="1"/>
    </xf>
    <xf numFmtId="0" fontId="12" fillId="0" borderId="17" xfId="47" applyFont="1" applyBorder="1" applyAlignment="1" applyProtection="1">
      <alignment wrapText="1"/>
      <protection hidden="1"/>
    </xf>
    <xf numFmtId="0" fontId="12" fillId="0" borderId="20" xfId="0" applyFont="1" applyBorder="1" applyAlignment="1" applyProtection="1">
      <alignment wrapText="1"/>
      <protection hidden="1"/>
    </xf>
    <xf numFmtId="0" fontId="12" fillId="0" borderId="20" xfId="0" applyFont="1" applyBorder="1" applyAlignment="1" applyProtection="1">
      <alignment horizontal="right"/>
      <protection hidden="1"/>
    </xf>
    <xf numFmtId="1" fontId="12" fillId="0" borderId="17" xfId="0" applyNumberFormat="1" applyFont="1" applyFill="1" applyBorder="1" applyAlignment="1" applyProtection="1">
      <alignment vertical="center"/>
      <protection hidden="1"/>
    </xf>
    <xf numFmtId="1" fontId="12" fillId="0" borderId="17" xfId="0" applyNumberFormat="1" applyFont="1" applyFill="1" applyBorder="1" applyAlignment="1" applyProtection="1">
      <alignment horizontal="center" vertical="center"/>
      <protection hidden="1"/>
    </xf>
    <xf numFmtId="1" fontId="12" fillId="0" borderId="20" xfId="0" applyNumberFormat="1" applyFont="1" applyFill="1" applyBorder="1" applyAlignment="1" applyProtection="1">
      <alignment vertic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top"/>
      <protection hidden="1"/>
    </xf>
    <xf numFmtId="0" fontId="11" fillId="0" borderId="23" xfId="0" applyFont="1" applyBorder="1" applyAlignment="1" applyProtection="1">
      <alignment horizontal="center" vertical="top"/>
      <protection hidden="1"/>
    </xf>
    <xf numFmtId="49" fontId="8" fillId="0" borderId="23" xfId="0" applyNumberFormat="1" applyFont="1" applyBorder="1" applyAlignment="1" applyProtection="1">
      <alignment vertical="top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49" fontId="8" fillId="0" borderId="23" xfId="0" applyNumberFormat="1" applyFont="1" applyBorder="1" applyAlignment="1" applyProtection="1">
      <alignment vertical="center"/>
      <protection hidden="1"/>
    </xf>
    <xf numFmtId="49" fontId="8" fillId="0" borderId="24" xfId="0" applyNumberFormat="1" applyFont="1" applyBorder="1" applyAlignment="1" applyProtection="1">
      <alignment vertical="center"/>
      <protection hidden="1"/>
    </xf>
    <xf numFmtId="0" fontId="11" fillId="33" borderId="22" xfId="0" applyFont="1" applyFill="1" applyBorder="1" applyAlignment="1" applyProtection="1">
      <alignment horizontal="center" vertical="top"/>
      <protection hidden="1"/>
    </xf>
    <xf numFmtId="0" fontId="11" fillId="33" borderId="23" xfId="0" applyFont="1" applyFill="1" applyBorder="1" applyAlignment="1" applyProtection="1">
      <alignment horizontal="center" vertical="top"/>
      <protection hidden="1"/>
    </xf>
    <xf numFmtId="49" fontId="8" fillId="33" borderId="23" xfId="0" applyNumberFormat="1" applyFont="1" applyFill="1" applyBorder="1" applyAlignment="1" applyProtection="1">
      <alignment vertical="top"/>
      <protection hidden="1"/>
    </xf>
    <xf numFmtId="0" fontId="11" fillId="33" borderId="23" xfId="0" applyFont="1" applyFill="1" applyBorder="1" applyAlignment="1" applyProtection="1">
      <alignment vertical="center"/>
      <protection hidden="1"/>
    </xf>
    <xf numFmtId="49" fontId="11" fillId="33" borderId="23" xfId="0" applyNumberFormat="1" applyFont="1" applyFill="1" applyBorder="1" applyAlignment="1" applyProtection="1">
      <alignment vertical="center"/>
      <protection hidden="1"/>
    </xf>
    <xf numFmtId="49" fontId="11" fillId="33" borderId="24" xfId="0" applyNumberFormat="1" applyFont="1" applyFill="1" applyBorder="1" applyAlignment="1" applyProtection="1">
      <alignment vertical="center"/>
      <protection hidden="1"/>
    </xf>
    <xf numFmtId="49" fontId="12" fillId="0" borderId="14" xfId="0" applyNumberFormat="1" applyFont="1" applyBorder="1" applyAlignment="1" applyProtection="1">
      <alignment vertical="top" wrapText="1"/>
      <protection hidden="1" locked="0"/>
    </xf>
    <xf numFmtId="49" fontId="12" fillId="0" borderId="17" xfId="0" applyNumberFormat="1" applyFont="1" applyBorder="1" applyAlignment="1" applyProtection="1">
      <alignment vertical="top" wrapText="1"/>
      <protection hidden="1" locked="0"/>
    </xf>
    <xf numFmtId="0" fontId="12" fillId="0" borderId="17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/>
      <protection hidden="1" locked="0"/>
    </xf>
    <xf numFmtId="0" fontId="11" fillId="0" borderId="25" xfId="48" applyFont="1" applyBorder="1" applyAlignment="1" applyProtection="1">
      <alignment horizontal="center"/>
      <protection hidden="1"/>
    </xf>
    <xf numFmtId="49" fontId="12" fillId="0" borderId="25" xfId="0" applyNumberFormat="1" applyFont="1" applyBorder="1" applyAlignment="1" applyProtection="1">
      <alignment horizontal="right" vertical="center"/>
      <protection hidden="1"/>
    </xf>
    <xf numFmtId="1" fontId="12" fillId="0" borderId="25" xfId="0" applyNumberFormat="1" applyFont="1" applyFill="1" applyBorder="1" applyAlignment="1" applyProtection="1">
      <alignment horizontal="right" vertical="center" wrapText="1"/>
      <protection hidden="1"/>
    </xf>
    <xf numFmtId="1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5" xfId="48" applyFont="1" applyBorder="1" applyAlignment="1" applyProtection="1">
      <alignment wrapText="1"/>
      <protection hidden="1"/>
    </xf>
    <xf numFmtId="0" fontId="11" fillId="0" borderId="25" xfId="48" applyFont="1" applyBorder="1" applyAlignment="1" applyProtection="1">
      <alignment horizontal="right" wrapText="1"/>
      <protection hidden="1"/>
    </xf>
    <xf numFmtId="49" fontId="12" fillId="0" borderId="25" xfId="0" applyNumberFormat="1" applyFont="1" applyBorder="1" applyAlignment="1" applyProtection="1">
      <alignment horizontal="center" vertical="top" wrapText="1"/>
      <protection hidden="1"/>
    </xf>
    <xf numFmtId="0" fontId="14" fillId="33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 locked="0"/>
    </xf>
    <xf numFmtId="165" fontId="12" fillId="0" borderId="15" xfId="0" applyNumberFormat="1" applyFont="1" applyBorder="1" applyAlignment="1" applyProtection="1">
      <alignment vertical="center"/>
      <protection hidden="1" locked="0"/>
    </xf>
    <xf numFmtId="165" fontId="12" fillId="0" borderId="18" xfId="0" applyNumberFormat="1" applyFont="1" applyBorder="1" applyAlignment="1" applyProtection="1">
      <alignment vertical="center"/>
      <protection hidden="1" locked="0"/>
    </xf>
    <xf numFmtId="165" fontId="12" fillId="0" borderId="21" xfId="0" applyNumberFormat="1" applyFont="1" applyBorder="1" applyAlignment="1" applyProtection="1">
      <alignment vertical="center"/>
      <protection hidden="1" locked="0"/>
    </xf>
    <xf numFmtId="0" fontId="11" fillId="0" borderId="25" xfId="48" applyFont="1" applyBorder="1" applyAlignment="1" applyProtection="1">
      <alignment wrapText="1"/>
      <protection hidden="1" locked="0"/>
    </xf>
    <xf numFmtId="49" fontId="12" fillId="0" borderId="26" xfId="0" applyNumberFormat="1" applyFont="1" applyBorder="1" applyAlignment="1" applyProtection="1">
      <alignment horizontal="center" vertical="center"/>
      <protection hidden="1"/>
    </xf>
    <xf numFmtId="165" fontId="12" fillId="0" borderId="13" xfId="0" applyNumberFormat="1" applyFont="1" applyFill="1" applyBorder="1" applyAlignment="1" applyProtection="1">
      <alignment vertical="center"/>
      <protection hidden="1" locked="0"/>
    </xf>
    <xf numFmtId="165" fontId="12" fillId="0" borderId="16" xfId="0" applyNumberFormat="1" applyFont="1" applyFill="1" applyBorder="1" applyAlignment="1" applyProtection="1">
      <alignment vertical="center"/>
      <protection hidden="1" locked="0"/>
    </xf>
    <xf numFmtId="165" fontId="12" fillId="0" borderId="19" xfId="0" applyNumberFormat="1" applyFont="1" applyFill="1" applyBorder="1" applyAlignment="1" applyProtection="1">
      <alignment vertical="center"/>
      <protection hidden="1" locked="0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164" fontId="8" fillId="0" borderId="29" xfId="0" applyNumberFormat="1" applyFont="1" applyBorder="1" applyAlignment="1" applyProtection="1">
      <alignment horizontal="center"/>
      <protection hidden="1"/>
    </xf>
    <xf numFmtId="164" fontId="8" fillId="0" borderId="30" xfId="0" applyNumberFormat="1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 locked="0"/>
    </xf>
    <xf numFmtId="0" fontId="12" fillId="0" borderId="14" xfId="0" applyFont="1" applyBorder="1" applyAlignment="1" applyProtection="1">
      <alignment wrapText="1"/>
      <protection hidden="1"/>
    </xf>
    <xf numFmtId="0" fontId="12" fillId="0" borderId="14" xfId="0" applyFont="1" applyBorder="1" applyAlignment="1" applyProtection="1">
      <alignment horizontal="right"/>
      <protection hidden="1"/>
    </xf>
    <xf numFmtId="0" fontId="12" fillId="0" borderId="14" xfId="0" applyFont="1" applyBorder="1" applyAlignment="1" applyProtection="1">
      <alignment/>
      <protection hidden="1" locked="0"/>
    </xf>
    <xf numFmtId="0" fontId="11" fillId="0" borderId="32" xfId="48" applyFont="1" applyBorder="1" applyAlignment="1" applyProtection="1">
      <alignment horizontal="center"/>
      <protection hidden="1"/>
    </xf>
    <xf numFmtId="165" fontId="0" fillId="34" borderId="17" xfId="0" applyNumberFormat="1" applyFill="1" applyBorder="1" applyAlignment="1" applyProtection="1">
      <alignment horizontal="center"/>
      <protection hidden="1"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right"/>
      <protection hidden="1"/>
    </xf>
    <xf numFmtId="9" fontId="0" fillId="34" borderId="17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5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3" xfId="0" applyNumberFormat="1" applyFont="1" applyBorder="1" applyAlignment="1" applyProtection="1">
      <alignment horizontal="center"/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164" fontId="3" fillId="0" borderId="33" xfId="0" applyNumberFormat="1" applyFont="1" applyBorder="1" applyAlignment="1" applyProtection="1">
      <alignment horizontal="center"/>
      <protection hidden="1"/>
    </xf>
    <xf numFmtId="164" fontId="3" fillId="0" borderId="34" xfId="0" applyNumberFormat="1" applyFont="1" applyBorder="1" applyAlignment="1" applyProtection="1">
      <alignment horizontal="center"/>
      <protection hidden="1"/>
    </xf>
    <xf numFmtId="164" fontId="16" fillId="0" borderId="34" xfId="0" applyNumberFormat="1" applyFont="1" applyBorder="1" applyAlignment="1" applyProtection="1">
      <alignment horizontal="center"/>
      <protection hidden="1"/>
    </xf>
    <xf numFmtId="164" fontId="3" fillId="0" borderId="19" xfId="0" applyNumberFormat="1" applyFont="1" applyBorder="1" applyAlignment="1" applyProtection="1">
      <alignment horizontal="center"/>
      <protection hidden="1"/>
    </xf>
    <xf numFmtId="164" fontId="3" fillId="0" borderId="20" xfId="0" applyNumberFormat="1" applyFont="1" applyBorder="1" applyAlignment="1" applyProtection="1">
      <alignment horizontal="center"/>
      <protection hidden="1"/>
    </xf>
    <xf numFmtId="164" fontId="3" fillId="0" borderId="35" xfId="0" applyNumberFormat="1" applyFont="1" applyBorder="1" applyAlignment="1" applyProtection="1">
      <alignment horizontal="center"/>
      <protection hidden="1"/>
    </xf>
    <xf numFmtId="164" fontId="3" fillId="0" borderId="36" xfId="0" applyNumberFormat="1" applyFont="1" applyBorder="1" applyAlignment="1" applyProtection="1">
      <alignment horizontal="center"/>
      <protection hidden="1"/>
    </xf>
    <xf numFmtId="49" fontId="6" fillId="0" borderId="37" xfId="0" applyNumberFormat="1" applyFont="1" applyFill="1" applyBorder="1" applyAlignment="1" applyProtection="1">
      <alignment vertical="top" wrapText="1"/>
      <protection hidden="1"/>
    </xf>
    <xf numFmtId="9" fontId="4" fillId="0" borderId="37" xfId="0" applyNumberFormat="1" applyFont="1" applyBorder="1" applyAlignment="1" applyProtection="1">
      <alignment horizontal="center" vertical="center"/>
      <protection hidden="1"/>
    </xf>
    <xf numFmtId="165" fontId="5" fillId="0" borderId="38" xfId="0" applyNumberFormat="1" applyFont="1" applyBorder="1" applyAlignment="1" applyProtection="1">
      <alignment vertical="center"/>
      <protection hidden="1"/>
    </xf>
    <xf numFmtId="165" fontId="5" fillId="0" borderId="25" xfId="0" applyNumberFormat="1" applyFont="1" applyBorder="1" applyAlignment="1" applyProtection="1">
      <alignment vertical="center"/>
      <protection hidden="1"/>
    </xf>
    <xf numFmtId="0" fontId="0" fillId="0" borderId="39" xfId="0" applyBorder="1" applyAlignment="1" applyProtection="1">
      <alignment/>
      <protection hidden="1"/>
    </xf>
    <xf numFmtId="0" fontId="6" fillId="0" borderId="40" xfId="0" applyNumberFormat="1" applyFont="1" applyBorder="1" applyAlignment="1" applyProtection="1">
      <alignment horizontal="right" vertical="top" wrapText="1"/>
      <protection hidden="1"/>
    </xf>
    <xf numFmtId="165" fontId="5" fillId="0" borderId="41" xfId="0" applyNumberFormat="1" applyFont="1" applyBorder="1" applyAlignment="1" applyProtection="1">
      <alignment vertical="center"/>
      <protection hidden="1"/>
    </xf>
    <xf numFmtId="49" fontId="6" fillId="0" borderId="42" xfId="0" applyNumberFormat="1" applyFont="1" applyFill="1" applyBorder="1" applyAlignment="1" applyProtection="1">
      <alignment vertical="top" wrapText="1"/>
      <protection hidden="1"/>
    </xf>
    <xf numFmtId="9" fontId="4" fillId="0" borderId="42" xfId="0" applyNumberFormat="1" applyFont="1" applyBorder="1" applyAlignment="1" applyProtection="1">
      <alignment horizontal="center" vertical="center"/>
      <protection hidden="1"/>
    </xf>
    <xf numFmtId="165" fontId="5" fillId="0" borderId="43" xfId="0" applyNumberFormat="1" applyFont="1" applyBorder="1" applyAlignment="1" applyProtection="1">
      <alignment vertical="center"/>
      <protection hidden="1"/>
    </xf>
    <xf numFmtId="165" fontId="5" fillId="0" borderId="44" xfId="0" applyNumberFormat="1" applyFont="1" applyBorder="1" applyAlignment="1" applyProtection="1">
      <alignment vertical="center"/>
      <protection hidden="1"/>
    </xf>
    <xf numFmtId="0" fontId="6" fillId="0" borderId="45" xfId="0" applyNumberFormat="1" applyFont="1" applyBorder="1" applyAlignment="1" applyProtection="1">
      <alignment horizontal="right" vertical="top" wrapText="1"/>
      <protection hidden="1"/>
    </xf>
    <xf numFmtId="9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top"/>
      <protection hidden="1"/>
    </xf>
    <xf numFmtId="49" fontId="6" fillId="0" borderId="23" xfId="0" applyNumberFormat="1" applyFont="1" applyBorder="1" applyAlignment="1" applyProtection="1">
      <alignment vertical="top"/>
      <protection hidden="1"/>
    </xf>
    <xf numFmtId="165" fontId="5" fillId="0" borderId="27" xfId="0" applyNumberFormat="1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49" fontId="6" fillId="0" borderId="11" xfId="0" applyNumberFormat="1" applyFont="1" applyBorder="1" applyAlignment="1" applyProtection="1">
      <alignment vertical="top"/>
      <protection hidden="1"/>
    </xf>
    <xf numFmtId="9" fontId="4" fillId="0" borderId="11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top"/>
      <protection hidden="1"/>
    </xf>
    <xf numFmtId="49" fontId="6" fillId="33" borderId="11" xfId="0" applyNumberFormat="1" applyFont="1" applyFill="1" applyBorder="1" applyAlignment="1" applyProtection="1">
      <alignment vertical="top"/>
      <protection hidden="1"/>
    </xf>
    <xf numFmtId="9" fontId="4" fillId="33" borderId="11" xfId="0" applyNumberFormat="1" applyFont="1" applyFill="1" applyBorder="1" applyAlignment="1" applyProtection="1">
      <alignment horizontal="center" vertical="center"/>
      <protection hidden="1"/>
    </xf>
    <xf numFmtId="165" fontId="56" fillId="35" borderId="46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8" fillId="0" borderId="27" xfId="0" applyNumberFormat="1" applyFont="1" applyBorder="1" applyAlignment="1" applyProtection="1">
      <alignment horizontal="center"/>
      <protection hidden="1"/>
    </xf>
    <xf numFmtId="165" fontId="8" fillId="0" borderId="23" xfId="0" applyNumberFormat="1" applyFont="1" applyBorder="1" applyAlignment="1" applyProtection="1">
      <alignment vertical="center"/>
      <protection hidden="1"/>
    </xf>
    <xf numFmtId="165" fontId="11" fillId="0" borderId="23" xfId="0" applyNumberFormat="1" applyFont="1" applyBorder="1" applyAlignment="1" applyProtection="1">
      <alignment vertical="center"/>
      <protection hidden="1"/>
    </xf>
    <xf numFmtId="165" fontId="11" fillId="0" borderId="24" xfId="0" applyNumberFormat="1" applyFont="1" applyBorder="1" applyAlignment="1" applyProtection="1">
      <alignment vertical="center"/>
      <protection hidden="1"/>
    </xf>
    <xf numFmtId="165" fontId="8" fillId="0" borderId="24" xfId="0" applyNumberFormat="1" applyFont="1" applyBorder="1" applyAlignment="1" applyProtection="1">
      <alignment vertical="center"/>
      <protection hidden="1"/>
    </xf>
    <xf numFmtId="165" fontId="11" fillId="33" borderId="23" xfId="0" applyNumberFormat="1" applyFont="1" applyFill="1" applyBorder="1" applyAlignment="1" applyProtection="1">
      <alignment vertical="center"/>
      <protection hidden="1"/>
    </xf>
    <xf numFmtId="165" fontId="8" fillId="33" borderId="24" xfId="0" applyNumberFormat="1" applyFont="1" applyFill="1" applyBorder="1" applyAlignment="1" applyProtection="1">
      <alignment vertical="center"/>
      <protection hidden="1"/>
    </xf>
    <xf numFmtId="0" fontId="39" fillId="0" borderId="0" xfId="0" applyFont="1" applyAlignment="1" applyProtection="1">
      <alignment/>
      <protection hidden="1"/>
    </xf>
    <xf numFmtId="49" fontId="8" fillId="0" borderId="23" xfId="0" applyNumberFormat="1" applyFont="1" applyBorder="1" applyAlignment="1" applyProtection="1">
      <alignment vertical="top"/>
      <protection hidden="1" locked="0"/>
    </xf>
    <xf numFmtId="49" fontId="8" fillId="33" borderId="23" xfId="0" applyNumberFormat="1" applyFont="1" applyFill="1" applyBorder="1" applyAlignment="1" applyProtection="1">
      <alignment vertical="top"/>
      <protection hidden="1" locked="0"/>
    </xf>
    <xf numFmtId="0" fontId="0" fillId="34" borderId="17" xfId="0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vertical="center"/>
      <protection hidden="1"/>
    </xf>
    <xf numFmtId="49" fontId="11" fillId="33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47" xfId="0" applyNumberFormat="1" applyBorder="1" applyAlignment="1" applyProtection="1">
      <alignment horizontal="center"/>
      <protection hidden="1"/>
    </xf>
    <xf numFmtId="165" fontId="0" fillId="0" borderId="47" xfId="0" applyNumberFormat="1" applyBorder="1" applyAlignment="1" applyProtection="1">
      <alignment horizontal="center"/>
      <protection hidden="1"/>
    </xf>
    <xf numFmtId="49" fontId="0" fillId="0" borderId="47" xfId="0" applyNumberFormat="1" applyBorder="1" applyAlignment="1" applyProtection="1">
      <alignment/>
      <protection hidden="1"/>
    </xf>
    <xf numFmtId="165" fontId="0" fillId="0" borderId="47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12" fillId="0" borderId="17" xfId="0" applyNumberFormat="1" applyFont="1" applyFill="1" applyBorder="1" applyAlignment="1" applyProtection="1">
      <alignment horizontal="right" vertical="center" wrapText="1"/>
      <protection hidden="1"/>
    </xf>
    <xf numFmtId="165" fontId="12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12" fillId="0" borderId="17" xfId="0" applyNumberFormat="1" applyFont="1" applyBorder="1" applyAlignment="1" applyProtection="1">
      <alignment horizontal="right" vertical="center"/>
      <protection hidden="1"/>
    </xf>
    <xf numFmtId="165" fontId="12" fillId="0" borderId="17" xfId="0" applyNumberFormat="1" applyFont="1" applyBorder="1" applyAlignment="1" applyProtection="1">
      <alignment horizontal="right" vertical="center"/>
      <protection hidden="1" locked="0"/>
    </xf>
    <xf numFmtId="165" fontId="12" fillId="0" borderId="18" xfId="0" applyNumberFormat="1" applyFont="1" applyBorder="1" applyAlignment="1" applyProtection="1">
      <alignment horizontal="right" vertical="center"/>
      <protection hidden="1"/>
    </xf>
    <xf numFmtId="165" fontId="12" fillId="0" borderId="20" xfId="0" applyNumberFormat="1" applyFont="1" applyFill="1" applyBorder="1" applyAlignment="1" applyProtection="1">
      <alignment horizontal="right" vertical="center"/>
      <protection hidden="1" locked="0"/>
    </xf>
    <xf numFmtId="165" fontId="12" fillId="0" borderId="20" xfId="0" applyNumberFormat="1" applyFont="1" applyBorder="1" applyAlignment="1" applyProtection="1">
      <alignment horizontal="right" vertical="center"/>
      <protection hidden="1"/>
    </xf>
    <xf numFmtId="165" fontId="12" fillId="0" borderId="20" xfId="0" applyNumberFormat="1" applyFont="1" applyBorder="1" applyAlignment="1" applyProtection="1">
      <alignment horizontal="right" vertical="center"/>
      <protection hidden="1" locked="0"/>
    </xf>
    <xf numFmtId="165" fontId="12" fillId="0" borderId="21" xfId="0" applyNumberFormat="1" applyFont="1" applyBorder="1" applyAlignment="1" applyProtection="1">
      <alignment horizontal="right" vertical="center"/>
      <protection hidden="1"/>
    </xf>
    <xf numFmtId="165" fontId="12" fillId="0" borderId="14" xfId="0" applyNumberFormat="1" applyFont="1" applyFill="1" applyBorder="1" applyAlignment="1" applyProtection="1">
      <alignment horizontal="right" vertical="center"/>
      <protection hidden="1" locked="0"/>
    </xf>
    <xf numFmtId="165" fontId="12" fillId="0" borderId="14" xfId="0" applyNumberFormat="1" applyFont="1" applyBorder="1" applyAlignment="1" applyProtection="1">
      <alignment horizontal="right" vertical="center"/>
      <protection hidden="1"/>
    </xf>
    <xf numFmtId="165" fontId="12" fillId="0" borderId="14" xfId="0" applyNumberFormat="1" applyFont="1" applyBorder="1" applyAlignment="1" applyProtection="1">
      <alignment horizontal="right" vertical="center"/>
      <protection hidden="1" locked="0"/>
    </xf>
    <xf numFmtId="165" fontId="12" fillId="0" borderId="15" xfId="0" applyNumberFormat="1" applyFont="1" applyBorder="1" applyAlignment="1" applyProtection="1">
      <alignment horizontal="right" vertical="center"/>
      <protection hidden="1"/>
    </xf>
    <xf numFmtId="165" fontId="5" fillId="0" borderId="50" xfId="0" applyNumberFormat="1" applyFont="1" applyBorder="1" applyAlignment="1" applyProtection="1">
      <alignment vertical="center"/>
      <protection hidden="1"/>
    </xf>
    <xf numFmtId="165" fontId="5" fillId="0" borderId="26" xfId="0" applyNumberFormat="1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/>
      <protection hidden="1"/>
    </xf>
    <xf numFmtId="165" fontId="5" fillId="0" borderId="40" xfId="0" applyNumberFormat="1" applyFont="1" applyBorder="1" applyAlignment="1" applyProtection="1">
      <alignment vertical="center"/>
      <protection hidden="1"/>
    </xf>
    <xf numFmtId="0" fontId="12" fillId="0" borderId="15" xfId="0" applyNumberFormat="1" applyFont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horizontal="right" vertical="center" wrapText="1"/>
      <protection hidden="1"/>
    </xf>
    <xf numFmtId="49" fontId="11" fillId="0" borderId="25" xfId="48" applyNumberFormat="1" applyFont="1" applyBorder="1" applyAlignment="1" applyProtection="1">
      <alignment wrapText="1"/>
      <protection hidden="1" locked="0"/>
    </xf>
    <xf numFmtId="1" fontId="12" fillId="0" borderId="14" xfId="0" applyNumberFormat="1" applyFont="1" applyFill="1" applyBorder="1" applyAlignment="1" applyProtection="1">
      <alignment vertical="center"/>
      <protection hidden="1"/>
    </xf>
    <xf numFmtId="1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20" xfId="47" applyFont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165" fontId="5" fillId="35" borderId="27" xfId="0" applyNumberFormat="1" applyFont="1" applyFill="1" applyBorder="1" applyAlignment="1" applyProtection="1">
      <alignment horizontal="right" vertical="center"/>
      <protection hidden="1"/>
    </xf>
    <xf numFmtId="165" fontId="5" fillId="35" borderId="29" xfId="0" applyNumberFormat="1" applyFont="1" applyFill="1" applyBorder="1" applyAlignment="1" applyProtection="1">
      <alignment horizontal="right" vertical="center"/>
      <protection hidden="1"/>
    </xf>
    <xf numFmtId="165" fontId="5" fillId="35" borderId="51" xfId="0" applyNumberFormat="1" applyFont="1" applyFill="1" applyBorder="1" applyAlignment="1" applyProtection="1">
      <alignment horizontal="right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vertical="center"/>
      <protection hidden="1"/>
    </xf>
    <xf numFmtId="165" fontId="5" fillId="0" borderId="40" xfId="0" applyNumberFormat="1" applyFont="1" applyBorder="1" applyAlignment="1" applyProtection="1">
      <alignment horizontal="right" vertical="center"/>
      <protection hidden="1"/>
    </xf>
    <xf numFmtId="165" fontId="5" fillId="0" borderId="57" xfId="0" applyNumberFormat="1" applyFont="1" applyBorder="1" applyAlignment="1" applyProtection="1">
      <alignment horizontal="right" vertical="center"/>
      <protection hidden="1"/>
    </xf>
    <xf numFmtId="165" fontId="5" fillId="0" borderId="11" xfId="0" applyNumberFormat="1" applyFont="1" applyBorder="1" applyAlignment="1" applyProtection="1">
      <alignment vertical="center"/>
      <protection hidden="1"/>
    </xf>
    <xf numFmtId="49" fontId="8" fillId="33" borderId="10" xfId="0" applyNumberFormat="1" applyFont="1" applyFill="1" applyBorder="1" applyAlignment="1" applyProtection="1">
      <alignment vertical="top"/>
      <protection hidden="1"/>
    </xf>
    <xf numFmtId="49" fontId="8" fillId="33" borderId="11" xfId="0" applyNumberFormat="1" applyFont="1" applyFill="1" applyBorder="1" applyAlignment="1" applyProtection="1">
      <alignment vertical="top"/>
      <protection hidden="1"/>
    </xf>
    <xf numFmtId="49" fontId="8" fillId="0" borderId="23" xfId="0" applyNumberFormat="1" applyFont="1" applyBorder="1" applyAlignment="1" applyProtection="1">
      <alignment vertical="top"/>
      <protection hidden="1"/>
    </xf>
    <xf numFmtId="49" fontId="8" fillId="0" borderId="11" xfId="0" applyNumberFormat="1" applyFont="1" applyBorder="1" applyAlignment="1" applyProtection="1">
      <alignment vertical="top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S06_SO_01.8.X.2_Rozpocet_Univerzitni_centrum_ve_Zline_real" xfId="47"/>
    <cellStyle name="normální_ROZPOCET_STA_ZALOZKA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6">
    <dxf/>
    <dxf/>
    <dxf>
      <font>
        <color indexed="9"/>
      </font>
    </dxf>
    <dxf>
      <font>
        <name val="Cambria"/>
        <color theme="0"/>
      </font>
    </dxf>
    <dxf>
      <font>
        <color theme="0" tint="-0.24993999302387238"/>
      </font>
    </dxf>
    <dxf>
      <font>
        <color indexed="9"/>
      </font>
    </dxf>
    <dxf>
      <font>
        <color theme="0" tint="-0.24993999302387238"/>
      </font>
    </dxf>
    <dxf>
      <font>
        <name val="Cambria"/>
        <color theme="0"/>
      </font>
    </dxf>
    <dxf>
      <font>
        <color theme="0" tint="-0.24993999302387238"/>
      </font>
    </dxf>
    <dxf>
      <font>
        <name val="Cambria"/>
        <color theme="0"/>
      </font>
    </dxf>
    <dxf>
      <font>
        <color theme="0" tint="-0.24993999302387238"/>
      </font>
    </dxf>
    <dxf>
      <font>
        <color indexed="9"/>
      </font>
    </dxf>
    <dxf>
      <font>
        <name val="Cambria"/>
        <color theme="0"/>
      </font>
    </dxf>
    <dxf>
      <fill>
        <patternFill>
          <bgColor rgb="FFFFFF00"/>
        </patternFill>
      </fill>
    </dxf>
    <dxf>
      <font>
        <color theme="0" tint="-0.24993999302387238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 tint="-0.24993999302387238"/>
      </font>
    </dxf>
    <dxf>
      <font>
        <color theme="0"/>
      </font>
    </dxf>
    <dxf>
      <font>
        <name val="Cambria"/>
        <color theme="0"/>
      </font>
    </dxf>
    <dxf>
      <font>
        <color theme="0"/>
      </font>
      <border/>
    </dxf>
    <dxf>
      <font>
        <color theme="0" tint="-0.24993999302387238"/>
      </font>
      <border/>
    </dxf>
    <dxf>
      <font>
        <color rgb="FFFFFFFF"/>
      </font>
      <border/>
    </dxf>
    <dxf>
      <numFmt numFmtId="172" formatCode="\—\—\—\—\X\—*—\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161925</xdr:rowOff>
    </xdr:from>
    <xdr:to>
      <xdr:col>8</xdr:col>
      <xdr:colOff>0</xdr:colOff>
      <xdr:row>29</xdr:row>
      <xdr:rowOff>66675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8100" y="2400300"/>
          <a:ext cx="9963150" cy="3524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Pozn.: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Tento soupis stavebních prací dodávek a služeb s výkazem výměr a standardy je zpracován v souladu s vyhláškou 230/2012 Sb. Každý řádek/položka soupisu prací obsahuje dodávku včetně montáže, mimo kolonek které jsou proškrtnuty. Za montáž se považují všechny úkony spojené s instalací výrobku. Na cenu výrobku a montáže má vliv prostorové uspořádání jako je výška instalace, konstrukce budovy, apod., a požadovaná funkce. Z toho důvodu je nedílnou součástí tohoto soupisu i technická zpráva a výkresová dokumentace. Uvedené výměry jsou získány exportem z CAD software jako sumární hodnota, proto položka „Výkaz výměr“ neobsahuje dílčí výpočtové vzorce. Závazné jsou především počty koncových prvků.  Počty prvků, které tvoří topologii systému (rozbočovače, switche, ústředny) vychází z předpokládaných nebo často používaných technologií. V závislosti na výrobci nebo modelu zařízení se mohou tyto počty lišit, proto je nutné tyto počty ověřit již ve fázi podávání nabídky. Obdobně se může v závislosti na výrobci lišit potřebný počet doplňkových dílů pro skládaná zařízení, jako jsou např. volací šňůry, táhla, nebo ústředny. Pokud dodavatel dodá jinou, než předpokládanou technologii s jinou topologií může rovněž dojít k rozdílu v množství a druhu kabeláže. Pokud není uvedeno jinak, je požadavek dodat zařízení nebo díl kompletní a plně funkční. V závislosti na cenové politice výrobce včetně potřebných licencí v rozsahu dle projektu.  Licence musí být zahrnuty do ceny výrobku, pokud nejsou uvedeny jako samostatná položka. Pokud jsou u některých položek uvedeny popisy, které by moli směřovat k jednomu výrobci, slouží tyto popisy pouze jako příklad uvažovaného standardu a je možné dodat kvalitativně stejné nebo lepší řešení. Projekt předpokládá realizaci technologie v dohledné době, přibližně jeden rok. V případě realizace s větším časovým odstupem je nutné ověřit dostupnost navržených technologií na trhu, existenci souvisejících návazných zařízení a platnost souvisejících legislativních požadavků. U položek označených šipkou vyplní uchazeč o zakázku druh zařízení (výrobce/typ), který je předmětem nabídky.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7109375" style="7" customWidth="1"/>
    <col min="2" max="2" width="48.7109375" style="7" bestFit="1" customWidth="1"/>
    <col min="3" max="3" width="5.8515625" style="7" bestFit="1" customWidth="1"/>
    <col min="4" max="4" width="19.7109375" style="7" bestFit="1" customWidth="1"/>
    <col min="5" max="5" width="16.421875" style="7" bestFit="1" customWidth="1"/>
    <col min="6" max="6" width="17.7109375" style="7" bestFit="1" customWidth="1"/>
    <col min="7" max="7" width="16.140625" style="7" customWidth="1"/>
    <col min="8" max="8" width="19.7109375" style="7" bestFit="1" customWidth="1"/>
    <col min="9" max="10" width="0" style="7" hidden="1" customWidth="1"/>
    <col min="11" max="11" width="9.140625" style="7" hidden="1" customWidth="1"/>
    <col min="12" max="12" width="13.8515625" style="7" hidden="1" customWidth="1"/>
    <col min="13" max="13" width="10.8515625" style="7" hidden="1" customWidth="1"/>
    <col min="14" max="14" width="1.7109375" style="7" hidden="1" customWidth="1"/>
    <col min="15" max="15" width="16.7109375" style="7" hidden="1" customWidth="1"/>
    <col min="16" max="16" width="2.00390625" style="7" hidden="1" customWidth="1"/>
    <col min="17" max="17" width="6.57421875" style="7" hidden="1" customWidth="1"/>
    <col min="18" max="18" width="13.8515625" style="7" hidden="1" customWidth="1"/>
    <col min="19" max="19" width="10.8515625" style="7" hidden="1" customWidth="1"/>
    <col min="20" max="16384" width="9.140625" style="7" customWidth="1"/>
  </cols>
  <sheetData>
    <row r="1" spans="1:19" ht="21" thickBot="1">
      <c r="A1" s="200" t="s">
        <v>70</v>
      </c>
      <c r="B1" s="200"/>
      <c r="C1" s="200"/>
      <c r="D1" s="200"/>
      <c r="E1" s="200"/>
      <c r="F1" s="200"/>
      <c r="G1" s="94"/>
      <c r="H1" s="94"/>
      <c r="I1" s="95" t="s">
        <v>27</v>
      </c>
      <c r="J1" s="96">
        <v>0.21</v>
      </c>
      <c r="L1" s="97" t="s">
        <v>32</v>
      </c>
      <c r="M1" s="97" t="s">
        <v>33</v>
      </c>
      <c r="O1" s="98" t="s">
        <v>16</v>
      </c>
      <c r="Q1" s="153"/>
      <c r="R1" s="7" t="s">
        <v>57</v>
      </c>
      <c r="S1" s="7">
        <v>1</v>
      </c>
    </row>
    <row r="2" spans="1:18" ht="27.75" thickBot="1">
      <c r="A2" s="99"/>
      <c r="B2" s="100"/>
      <c r="C2" s="101"/>
      <c r="D2" s="102"/>
      <c r="E2" s="102"/>
      <c r="F2" s="102"/>
      <c r="L2" s="92">
        <v>24.69</v>
      </c>
      <c r="M2" s="92">
        <v>27.08</v>
      </c>
      <c r="O2" s="93" t="s">
        <v>71</v>
      </c>
      <c r="Q2" s="153"/>
      <c r="R2" s="7" t="s">
        <v>58</v>
      </c>
    </row>
    <row r="3" spans="1:19" ht="15">
      <c r="A3" s="204" t="s">
        <v>0</v>
      </c>
      <c r="B3" s="206" t="s">
        <v>1</v>
      </c>
      <c r="C3" s="208" t="s">
        <v>2</v>
      </c>
      <c r="D3" s="103" t="s">
        <v>3</v>
      </c>
      <c r="E3" s="104" t="s">
        <v>6</v>
      </c>
      <c r="F3" s="105" t="s">
        <v>34</v>
      </c>
      <c r="G3" s="106" t="s">
        <v>35</v>
      </c>
      <c r="H3" s="107" t="s">
        <v>36</v>
      </c>
      <c r="Q3" s="153"/>
      <c r="R3" s="7" t="s">
        <v>63</v>
      </c>
      <c r="S3" s="7" t="b">
        <v>0</v>
      </c>
    </row>
    <row r="4" spans="1:8" ht="15.75" thickBot="1">
      <c r="A4" s="205"/>
      <c r="B4" s="207"/>
      <c r="C4" s="209"/>
      <c r="D4" s="108" t="s">
        <v>5</v>
      </c>
      <c r="E4" s="109" t="s">
        <v>5</v>
      </c>
      <c r="F4" s="110" t="s">
        <v>5</v>
      </c>
      <c r="G4" s="111" t="s">
        <v>5</v>
      </c>
      <c r="H4" s="111" t="s">
        <v>5</v>
      </c>
    </row>
    <row r="5" spans="1:8" ht="15.75">
      <c r="A5" s="117">
        <f>(ROW()/2)-1.5</f>
        <v>1</v>
      </c>
      <c r="B5" s="119" t="s">
        <v>66</v>
      </c>
      <c r="C5" s="120">
        <f>DPH</f>
        <v>0.21</v>
      </c>
      <c r="D5" s="121">
        <f>'P-S'!N35</f>
        <v>0</v>
      </c>
      <c r="E5" s="122">
        <f>'P-S'!P36</f>
        <v>0</v>
      </c>
      <c r="F5" s="190">
        <f>E5+D5</f>
        <v>0</v>
      </c>
      <c r="G5" s="193">
        <f>'P-S'!P47</f>
        <v>0</v>
      </c>
      <c r="H5" s="118">
        <f>F5+G5</f>
        <v>0</v>
      </c>
    </row>
    <row r="6" spans="1:8" ht="16.5" thickBot="1">
      <c r="A6" s="123"/>
      <c r="B6" s="112"/>
      <c r="C6" s="113"/>
      <c r="D6" s="114"/>
      <c r="E6" s="115"/>
      <c r="F6" s="191"/>
      <c r="G6" s="192"/>
      <c r="H6" s="116"/>
    </row>
    <row r="7" spans="1:8" ht="16.5" thickBot="1">
      <c r="A7" s="125"/>
      <c r="B7" s="126" t="s">
        <v>3</v>
      </c>
      <c r="C7" s="124">
        <f>DPH</f>
        <v>0.21</v>
      </c>
      <c r="D7" s="127">
        <f>SUM(D5:D6)</f>
        <v>0</v>
      </c>
      <c r="E7" s="212"/>
      <c r="F7" s="212"/>
      <c r="G7" s="128"/>
      <c r="H7" s="128"/>
    </row>
    <row r="8" spans="1:8" ht="16.5" thickBot="1">
      <c r="A8" s="129"/>
      <c r="B8" s="130" t="s">
        <v>6</v>
      </c>
      <c r="C8" s="131">
        <f>DPH</f>
        <v>0.21</v>
      </c>
      <c r="D8" s="210">
        <f>SUM(E5:E6)</f>
        <v>0</v>
      </c>
      <c r="E8" s="211"/>
      <c r="F8" s="132"/>
      <c r="G8" s="133"/>
      <c r="H8" s="133"/>
    </row>
    <row r="9" spans="1:8" ht="16.5" thickBot="1">
      <c r="A9" s="134"/>
      <c r="B9" s="135" t="s">
        <v>7</v>
      </c>
      <c r="C9" s="136">
        <f>DPH</f>
        <v>0.21</v>
      </c>
      <c r="D9" s="201">
        <f>D8+D7</f>
        <v>0</v>
      </c>
      <c r="E9" s="202"/>
      <c r="F9" s="203"/>
      <c r="G9" s="137">
        <f>SUM(G5:G8)</f>
        <v>0</v>
      </c>
      <c r="H9" s="137">
        <f>SUM(H5:H8)</f>
        <v>0</v>
      </c>
    </row>
  </sheetData>
  <sheetProtection password="CCD7" sheet="1" objects="1" scenarios="1"/>
  <mergeCells count="7">
    <mergeCell ref="A1:F1"/>
    <mergeCell ref="D9:F9"/>
    <mergeCell ref="A3:A4"/>
    <mergeCell ref="B3:B4"/>
    <mergeCell ref="C3:C4"/>
    <mergeCell ref="D8:E8"/>
    <mergeCell ref="E7:F7"/>
  </mergeCells>
  <conditionalFormatting sqref="D8:D9 D5:H8">
    <cfRule type="cellIs" priority="97" dxfId="22" operator="equal" stopIfTrue="1">
      <formula>0</formula>
    </cfRule>
  </conditionalFormatting>
  <conditionalFormatting sqref="D5:F8">
    <cfRule type="cellIs" priority="92" dxfId="22" operator="equal" stopIfTrue="1">
      <formula>0</formula>
    </cfRule>
  </conditionalFormatting>
  <conditionalFormatting sqref="D9:F9">
    <cfRule type="cellIs" priority="91" dxfId="23" operator="equal" stopIfTrue="1">
      <formula>0</formula>
    </cfRule>
  </conditionalFormatting>
  <conditionalFormatting sqref="G5">
    <cfRule type="cellIs" priority="52" dxfId="22" operator="equal" stopIfTrue="1">
      <formula>0</formula>
    </cfRule>
  </conditionalFormatting>
  <conditionalFormatting sqref="G5">
    <cfRule type="cellIs" priority="51" dxfId="22" operator="equal" stopIfTrue="1">
      <formula>0</formula>
    </cfRule>
  </conditionalFormatting>
  <conditionalFormatting sqref="H5">
    <cfRule type="cellIs" priority="22" dxfId="22" operator="equal" stopIfTrue="1">
      <formula>0</formula>
    </cfRule>
  </conditionalFormatting>
  <conditionalFormatting sqref="H5">
    <cfRule type="cellIs" priority="21" dxfId="22" operator="equal" stopIfTrue="1">
      <formula>0</formula>
    </cfRule>
  </conditionalFormatting>
  <conditionalFormatting sqref="D9:H9">
    <cfRule type="cellIs" priority="16" dxfId="23" operator="equal" stopIfTrue="1">
      <formula>0</formula>
    </cfRule>
  </conditionalFormatting>
  <conditionalFormatting sqref="A1:B1 G1:H1">
    <cfRule type="cellIs" priority="14" dxfId="13" operator="equal" stopIfTrue="1">
      <formula>"Název projektu - XXXX"</formula>
    </cfRule>
  </conditionalFormatting>
  <printOptions horizontalCentered="1"/>
  <pageMargins left="0.31496062992125984" right="0.31496062992125984" top="1.5748031496062993" bottom="0.7874015748031497" header="1.3779527559055118" footer="0.31496062992125984"/>
  <pageSetup fitToHeight="1" fitToWidth="1" horizontalDpi="600" verticalDpi="600" orientation="portrait" paperSize="9" scale="64" r:id="rId3"/>
  <headerFooter>
    <oddHeader>&amp;C&amp;"Arial,Obyčejné"&amp;10Rekapitulace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AG15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5.7109375" style="7" customWidth="1"/>
    <col min="2" max="2" width="13.7109375" style="7" customWidth="1"/>
    <col min="3" max="3" width="50.421875" style="7" bestFit="1" customWidth="1"/>
    <col min="4" max="4" width="3.00390625" style="7" customWidth="1"/>
    <col min="5" max="5" width="11.7109375" style="7" customWidth="1"/>
    <col min="6" max="6" width="16.7109375" style="7" customWidth="1"/>
    <col min="7" max="7" width="8.00390625" style="7" bestFit="1" customWidth="1"/>
    <col min="8" max="8" width="9.00390625" style="7" bestFit="1" customWidth="1"/>
    <col min="9" max="9" width="11.7109375" style="7" bestFit="1" customWidth="1"/>
    <col min="10" max="10" width="8.00390625" style="142" customWidth="1"/>
    <col min="11" max="11" width="11.7109375" style="7" bestFit="1" customWidth="1"/>
    <col min="12" max="12" width="4.7109375" style="7" bestFit="1" customWidth="1"/>
    <col min="13" max="13" width="11.28125" style="7" bestFit="1" customWidth="1"/>
    <col min="14" max="14" width="12.421875" style="7" bestFit="1" customWidth="1"/>
    <col min="15" max="15" width="11.28125" style="7" bestFit="1" customWidth="1"/>
    <col min="16" max="16" width="14.28125" style="7" bestFit="1" customWidth="1"/>
    <col min="17" max="17" width="9.140625" style="7" customWidth="1"/>
    <col min="18" max="18" width="9.8515625" style="7" hidden="1" customWidth="1"/>
    <col min="19" max="19" width="9.421875" style="7" hidden="1" customWidth="1"/>
    <col min="20" max="20" width="8.7109375" style="7" hidden="1" customWidth="1"/>
    <col min="21" max="21" width="10.28125" style="7" hidden="1" customWidth="1"/>
    <col min="22" max="22" width="8.57421875" style="7" hidden="1" customWidth="1"/>
    <col min="23" max="23" width="9.57421875" style="7" hidden="1" customWidth="1"/>
    <col min="24" max="24" width="8.00390625" style="7" hidden="1" customWidth="1"/>
    <col min="25" max="31" width="0" style="7" hidden="1" customWidth="1"/>
    <col min="32" max="33" width="9.140625" style="7" hidden="1" customWidth="1"/>
    <col min="34" max="35" width="0" style="7" hidden="1" customWidth="1"/>
    <col min="36" max="16384" width="9.140625" style="7" customWidth="1"/>
  </cols>
  <sheetData>
    <row r="1" spans="1:30" ht="21" thickBot="1">
      <c r="A1" s="1" t="str">
        <f>Rekapitulace!A1</f>
        <v>Domov pro seniory Mladá Boleslav</v>
      </c>
      <c r="B1" s="2"/>
      <c r="C1" s="2"/>
      <c r="D1" s="2"/>
      <c r="E1" s="69" t="s">
        <v>30</v>
      </c>
      <c r="F1" s="2"/>
      <c r="G1" s="2"/>
      <c r="H1" s="2"/>
      <c r="I1" s="2"/>
      <c r="J1" s="156"/>
      <c r="K1" s="3"/>
      <c r="L1" s="4"/>
      <c r="M1" s="5"/>
      <c r="N1" s="5"/>
      <c r="O1" s="5"/>
      <c r="P1" s="6"/>
      <c r="Q1" s="138"/>
      <c r="R1" s="138"/>
      <c r="S1" s="138"/>
      <c r="T1" s="139" t="s">
        <v>8</v>
      </c>
      <c r="U1" s="140" t="s">
        <v>9</v>
      </c>
      <c r="V1" s="140" t="s">
        <v>10</v>
      </c>
      <c r="W1" s="140" t="s">
        <v>11</v>
      </c>
      <c r="X1" s="141" t="s">
        <v>12</v>
      </c>
      <c r="Y1" s="154"/>
      <c r="Z1" s="155"/>
      <c r="AA1" s="154"/>
      <c r="AB1" s="154"/>
      <c r="AC1" s="155"/>
      <c r="AD1" s="154"/>
    </row>
    <row r="2" spans="1:30" ht="15.75" thickBot="1">
      <c r="A2" s="79" t="s">
        <v>0</v>
      </c>
      <c r="B2" s="80" t="s">
        <v>13</v>
      </c>
      <c r="C2" s="81" t="s">
        <v>29</v>
      </c>
      <c r="D2" s="82" t="s">
        <v>14</v>
      </c>
      <c r="E2" s="81" t="s">
        <v>15</v>
      </c>
      <c r="F2" s="83" t="s">
        <v>16</v>
      </c>
      <c r="G2" s="83" t="s">
        <v>17</v>
      </c>
      <c r="H2" s="83" t="s">
        <v>18</v>
      </c>
      <c r="I2" s="83" t="s">
        <v>19</v>
      </c>
      <c r="J2" s="83" t="s">
        <v>28</v>
      </c>
      <c r="K2" s="84" t="s">
        <v>20</v>
      </c>
      <c r="L2" s="80" t="s">
        <v>2</v>
      </c>
      <c r="M2" s="85" t="s">
        <v>21</v>
      </c>
      <c r="N2" s="85" t="s">
        <v>3</v>
      </c>
      <c r="O2" s="85" t="s">
        <v>22</v>
      </c>
      <c r="P2" s="86" t="s">
        <v>4</v>
      </c>
      <c r="Q2" s="142"/>
      <c r="R2" s="143"/>
      <c r="S2" s="86"/>
      <c r="T2" s="87">
        <v>1</v>
      </c>
      <c r="U2" s="60">
        <v>1</v>
      </c>
      <c r="V2" s="60">
        <v>1</v>
      </c>
      <c r="W2" s="60">
        <v>1</v>
      </c>
      <c r="X2" s="61">
        <v>1</v>
      </c>
      <c r="Y2" s="159" t="s">
        <v>59</v>
      </c>
      <c r="Z2" s="160"/>
      <c r="AA2" s="161" t="s">
        <v>60</v>
      </c>
      <c r="AB2" s="161" t="s">
        <v>61</v>
      </c>
      <c r="AC2" s="162"/>
      <c r="AD2" s="161" t="s">
        <v>62</v>
      </c>
    </row>
    <row r="3" spans="1:33" ht="15">
      <c r="A3" s="8">
        <f aca="true" t="shared" si="0" ref="A3:A34">ROW()-2</f>
        <v>1</v>
      </c>
      <c r="B3" s="9">
        <f aca="true" t="shared" si="1" ref="B3:B22">IF(K3="RTS",AA3,(IF(K3="URS",AD3,"")))</f>
      </c>
      <c r="C3" s="10" t="s">
        <v>41</v>
      </c>
      <c r="D3" s="11"/>
      <c r="E3" s="56"/>
      <c r="F3" s="12" t="str">
        <f aca="true" t="shared" si="2" ref="F3:F34">Dokument</f>
        <v>Půdorys 1. NP až 4. NP</v>
      </c>
      <c r="G3" s="13" t="s">
        <v>23</v>
      </c>
      <c r="H3" s="14">
        <v>1</v>
      </c>
      <c r="I3" s="15" t="str">
        <f>TEXT(H3," # x1")</f>
        <v> 1x1</v>
      </c>
      <c r="J3" s="15">
        <f aca="true" t="shared" si="3" ref="J3:J22">IF(K3="RTS",Y3,(IF(K3="URS",AB3,"")))</f>
      </c>
      <c r="K3" s="194" t="str">
        <f aca="true" t="shared" si="4" ref="K3:K13">IF(CenikovaCena=TRUE,(IF(SOUSTAVA=1,(IF(LEN(AA3)&gt;0,"RTS","Vlastní")),(IF(LEN(AD3)&gt;0,"URS","Vlastní")))),"Vlastní")</f>
        <v>Vlastní</v>
      </c>
      <c r="L3" s="17">
        <f aca="true" t="shared" si="5" ref="L3:L34">DPH</f>
        <v>0.21</v>
      </c>
      <c r="M3" s="186">
        <f aca="true" t="shared" si="6" ref="M3:M13">ROUND(R3*PS_TMat,0)</f>
        <v>0</v>
      </c>
      <c r="N3" s="187">
        <f>M3*H3</f>
        <v>0</v>
      </c>
      <c r="O3" s="188">
        <f>IF(CenikovaCena=TRUE,(IF(K3="RTS",Z3,(IF(K3="URS",AC3,(ROUND(S3*PS_TMont,0)))))),(ROUND(S3*PS_TMont,0)))</f>
        <v>0</v>
      </c>
      <c r="P3" s="189">
        <f>O3*H3</f>
        <v>0</v>
      </c>
      <c r="R3" s="76"/>
      <c r="S3" s="71"/>
      <c r="Y3" s="164"/>
      <c r="Z3" s="165"/>
      <c r="AA3" s="166"/>
      <c r="AB3" s="172"/>
      <c r="AC3" s="165"/>
      <c r="AD3" s="166"/>
      <c r="AF3" s="7">
        <v>0</v>
      </c>
      <c r="AG3" s="7">
        <v>1</v>
      </c>
    </row>
    <row r="4" spans="1:33" ht="15">
      <c r="A4" s="18">
        <f t="shared" si="0"/>
        <v>2</v>
      </c>
      <c r="B4" s="19">
        <f t="shared" si="1"/>
      </c>
      <c r="C4" s="20" t="s">
        <v>42</v>
      </c>
      <c r="D4" s="21" t="s">
        <v>14</v>
      </c>
      <c r="E4" s="57"/>
      <c r="F4" s="22" t="str">
        <f t="shared" si="2"/>
        <v>Půdorys 1. NP až 4. NP</v>
      </c>
      <c r="G4" s="23" t="s">
        <v>23</v>
      </c>
      <c r="H4" s="24">
        <v>1</v>
      </c>
      <c r="I4" s="25" t="str">
        <f>TEXT(H4," # x1")</f>
        <v> 1x1</v>
      </c>
      <c r="J4" s="25">
        <f t="shared" si="3"/>
      </c>
      <c r="K4" s="26" t="str">
        <f t="shared" si="4"/>
        <v>Vlastní</v>
      </c>
      <c r="L4" s="27">
        <f t="shared" si="5"/>
        <v>0.21</v>
      </c>
      <c r="M4" s="178">
        <f t="shared" si="6"/>
        <v>0</v>
      </c>
      <c r="N4" s="179">
        <f>M4*H4</f>
        <v>0</v>
      </c>
      <c r="O4" s="180">
        <f>IF(CenikovaCena=TRUE,(IF(K4="RTS",Z4,(IF(K4="URS",AC4,(ROUND(S4*PS_TMont,0)))))),(ROUND(S4*PS_TMont,0)))</f>
        <v>0</v>
      </c>
      <c r="P4" s="181">
        <f>O4*H4</f>
        <v>0</v>
      </c>
      <c r="R4" s="77"/>
      <c r="S4" s="72"/>
      <c r="Y4" s="167"/>
      <c r="Z4" s="163"/>
      <c r="AA4" s="168"/>
      <c r="AB4" s="173"/>
      <c r="AC4" s="163"/>
      <c r="AD4" s="168"/>
      <c r="AF4" s="7">
        <v>1</v>
      </c>
      <c r="AG4" s="7">
        <v>1</v>
      </c>
    </row>
    <row r="5" spans="1:33" ht="15">
      <c r="A5" s="18">
        <f t="shared" si="0"/>
        <v>3</v>
      </c>
      <c r="B5" s="19">
        <f t="shared" si="1"/>
      </c>
      <c r="C5" s="20" t="s">
        <v>43</v>
      </c>
      <c r="D5" s="21"/>
      <c r="E5" s="57"/>
      <c r="F5" s="22" t="str">
        <f t="shared" si="2"/>
        <v>Půdorys 1. NP až 4. NP</v>
      </c>
      <c r="G5" s="23" t="s">
        <v>23</v>
      </c>
      <c r="H5" s="24">
        <v>1</v>
      </c>
      <c r="I5" s="25" t="str">
        <f>TEXT(H5," # x1")</f>
        <v> 1x1</v>
      </c>
      <c r="J5" s="25">
        <f t="shared" si="3"/>
      </c>
      <c r="K5" s="26" t="str">
        <f t="shared" si="4"/>
        <v>Vlastní</v>
      </c>
      <c r="L5" s="27">
        <f t="shared" si="5"/>
        <v>0.21</v>
      </c>
      <c r="M5" s="178">
        <f t="shared" si="6"/>
        <v>0</v>
      </c>
      <c r="N5" s="179">
        <f>M5*H5</f>
        <v>0</v>
      </c>
      <c r="O5" s="180">
        <f>IF(CenikovaCena=TRUE,(IF(K5="RTS",Z5,(IF(K5="URS",AC5,(ROUND(S5*PS_TMont,0)))))),(ROUND(S5*PS_TMont,0)))</f>
        <v>0</v>
      </c>
      <c r="P5" s="181">
        <f>O5*H5</f>
        <v>0</v>
      </c>
      <c r="R5" s="77"/>
      <c r="S5" s="72"/>
      <c r="Y5" s="167"/>
      <c r="Z5" s="163"/>
      <c r="AA5" s="168"/>
      <c r="AB5" s="173"/>
      <c r="AC5" s="163"/>
      <c r="AD5" s="168"/>
      <c r="AF5" s="7">
        <v>1</v>
      </c>
      <c r="AG5" s="7">
        <v>1</v>
      </c>
    </row>
    <row r="6" spans="1:33" ht="15">
      <c r="A6" s="18">
        <f t="shared" si="0"/>
        <v>4</v>
      </c>
      <c r="B6" s="19">
        <f t="shared" si="1"/>
      </c>
      <c r="C6" s="20" t="s">
        <v>44</v>
      </c>
      <c r="D6" s="21"/>
      <c r="E6" s="57"/>
      <c r="F6" s="22" t="str">
        <f t="shared" si="2"/>
        <v>Půdorys 1. NP až 4. NP</v>
      </c>
      <c r="G6" s="23" t="s">
        <v>23</v>
      </c>
      <c r="H6" s="24">
        <v>1</v>
      </c>
      <c r="I6" s="25" t="str">
        <f aca="true" t="shared" si="7" ref="I6:I13">TEXT(H6," # x1")</f>
        <v> 1x1</v>
      </c>
      <c r="J6" s="25">
        <f t="shared" si="3"/>
      </c>
      <c r="K6" s="26" t="str">
        <f t="shared" si="4"/>
        <v>Vlastní</v>
      </c>
      <c r="L6" s="27">
        <f t="shared" si="5"/>
        <v>0.21</v>
      </c>
      <c r="M6" s="178">
        <f t="shared" si="6"/>
        <v>0</v>
      </c>
      <c r="N6" s="179">
        <f aca="true" t="shared" si="8" ref="N6:N13">M6*H6</f>
        <v>0</v>
      </c>
      <c r="O6" s="180">
        <f aca="true" t="shared" si="9" ref="O6:O13">IF(CenikovaCena=TRUE,(IF(K6="RTS",Z6,(IF(K6="URS",AC6,(ROUND(S6*PS_TMont,0)))))),(ROUND(S6*PS_TMont,0)))</f>
        <v>0</v>
      </c>
      <c r="P6" s="181">
        <f aca="true" t="shared" si="10" ref="P6:P13">O6*H6</f>
        <v>0</v>
      </c>
      <c r="R6" s="77"/>
      <c r="S6" s="72"/>
      <c r="Y6" s="167"/>
      <c r="Z6" s="163"/>
      <c r="AA6" s="168"/>
      <c r="AB6" s="173"/>
      <c r="AC6" s="163"/>
      <c r="AD6" s="168"/>
      <c r="AF6" s="7">
        <v>1</v>
      </c>
      <c r="AG6" s="7">
        <v>1</v>
      </c>
    </row>
    <row r="7" spans="1:33" ht="15">
      <c r="A7" s="18">
        <f t="shared" si="0"/>
        <v>5</v>
      </c>
      <c r="B7" s="19">
        <f t="shared" si="1"/>
      </c>
      <c r="C7" s="20" t="s">
        <v>45</v>
      </c>
      <c r="D7" s="21"/>
      <c r="E7" s="57"/>
      <c r="F7" s="22" t="str">
        <f t="shared" si="2"/>
        <v>Půdorys 1. NP až 4. NP</v>
      </c>
      <c r="G7" s="23" t="s">
        <v>23</v>
      </c>
      <c r="H7" s="24">
        <v>159</v>
      </c>
      <c r="I7" s="25" t="str">
        <f t="shared" si="7"/>
        <v> 159x1</v>
      </c>
      <c r="J7" s="25">
        <f t="shared" si="3"/>
      </c>
      <c r="K7" s="26" t="str">
        <f t="shared" si="4"/>
        <v>Vlastní</v>
      </c>
      <c r="L7" s="27">
        <f t="shared" si="5"/>
        <v>0.21</v>
      </c>
      <c r="M7" s="178">
        <f t="shared" si="6"/>
        <v>0</v>
      </c>
      <c r="N7" s="179">
        <f t="shared" si="8"/>
        <v>0</v>
      </c>
      <c r="O7" s="180">
        <f t="shared" si="9"/>
        <v>0</v>
      </c>
      <c r="P7" s="181">
        <f t="shared" si="10"/>
        <v>0</v>
      </c>
      <c r="R7" s="77"/>
      <c r="S7" s="72"/>
      <c r="Y7" s="167"/>
      <c r="Z7" s="163"/>
      <c r="AA7" s="168"/>
      <c r="AB7" s="173"/>
      <c r="AC7" s="163"/>
      <c r="AD7" s="168"/>
      <c r="AF7" s="7">
        <v>1</v>
      </c>
      <c r="AG7" s="7">
        <v>1</v>
      </c>
    </row>
    <row r="8" spans="1:33" ht="15">
      <c r="A8" s="18">
        <f t="shared" si="0"/>
        <v>6</v>
      </c>
      <c r="B8" s="19">
        <f t="shared" si="1"/>
      </c>
      <c r="C8" s="20" t="s">
        <v>46</v>
      </c>
      <c r="D8" s="21"/>
      <c r="E8" s="57"/>
      <c r="F8" s="22" t="str">
        <f t="shared" si="2"/>
        <v>Půdorys 1. NP až 4. NP</v>
      </c>
      <c r="G8" s="23" t="s">
        <v>23</v>
      </c>
      <c r="H8" s="24">
        <v>1</v>
      </c>
      <c r="I8" s="25" t="str">
        <f t="shared" si="7"/>
        <v> 1x1</v>
      </c>
      <c r="J8" s="25">
        <f t="shared" si="3"/>
      </c>
      <c r="K8" s="26" t="str">
        <f t="shared" si="4"/>
        <v>Vlastní</v>
      </c>
      <c r="L8" s="27">
        <f t="shared" si="5"/>
        <v>0.21</v>
      </c>
      <c r="M8" s="178">
        <f t="shared" si="6"/>
        <v>0</v>
      </c>
      <c r="N8" s="179">
        <f t="shared" si="8"/>
        <v>0</v>
      </c>
      <c r="O8" s="180">
        <f t="shared" si="9"/>
        <v>0</v>
      </c>
      <c r="P8" s="181">
        <f t="shared" si="10"/>
        <v>0</v>
      </c>
      <c r="R8" s="77"/>
      <c r="S8" s="72"/>
      <c r="Y8" s="167"/>
      <c r="Z8" s="163"/>
      <c r="AA8" s="168"/>
      <c r="AB8" s="173"/>
      <c r="AC8" s="163"/>
      <c r="AD8" s="168"/>
      <c r="AF8" s="7">
        <v>1</v>
      </c>
      <c r="AG8" s="7">
        <v>1</v>
      </c>
    </row>
    <row r="9" spans="1:33" ht="15">
      <c r="A9" s="18">
        <f t="shared" si="0"/>
        <v>7</v>
      </c>
      <c r="B9" s="19">
        <f t="shared" si="1"/>
      </c>
      <c r="C9" s="20" t="s">
        <v>72</v>
      </c>
      <c r="D9" s="21"/>
      <c r="E9" s="57"/>
      <c r="F9" s="22" t="str">
        <f t="shared" si="2"/>
        <v>Půdorys 1. NP až 4. NP</v>
      </c>
      <c r="G9" s="23" t="s">
        <v>23</v>
      </c>
      <c r="H9" s="24">
        <v>1</v>
      </c>
      <c r="I9" s="25" t="str">
        <f t="shared" si="7"/>
        <v> 1x1</v>
      </c>
      <c r="J9" s="25">
        <f t="shared" si="3"/>
      </c>
      <c r="K9" s="26" t="str">
        <f t="shared" si="4"/>
        <v>Vlastní</v>
      </c>
      <c r="L9" s="27">
        <f t="shared" si="5"/>
        <v>0.21</v>
      </c>
      <c r="M9" s="178">
        <f t="shared" si="6"/>
        <v>0</v>
      </c>
      <c r="N9" s="179">
        <f t="shared" si="8"/>
        <v>0</v>
      </c>
      <c r="O9" s="180">
        <f t="shared" si="9"/>
        <v>0</v>
      </c>
      <c r="P9" s="181">
        <f t="shared" si="10"/>
        <v>0</v>
      </c>
      <c r="R9" s="77"/>
      <c r="S9" s="72"/>
      <c r="Y9" s="167"/>
      <c r="Z9" s="163"/>
      <c r="AA9" s="168"/>
      <c r="AB9" s="173"/>
      <c r="AC9" s="163"/>
      <c r="AD9" s="168"/>
      <c r="AF9" s="7">
        <v>1</v>
      </c>
      <c r="AG9" s="7">
        <v>1</v>
      </c>
    </row>
    <row r="10" spans="1:33" ht="15">
      <c r="A10" s="18">
        <f t="shared" si="0"/>
        <v>8</v>
      </c>
      <c r="B10" s="19">
        <f t="shared" si="1"/>
      </c>
      <c r="C10" s="20" t="s">
        <v>73</v>
      </c>
      <c r="D10" s="21"/>
      <c r="E10" s="57"/>
      <c r="F10" s="22" t="str">
        <f t="shared" si="2"/>
        <v>Půdorys 1. NP až 4. NP</v>
      </c>
      <c r="G10" s="23" t="s">
        <v>23</v>
      </c>
      <c r="H10" s="24">
        <v>91</v>
      </c>
      <c r="I10" s="25" t="str">
        <f t="shared" si="7"/>
        <v> 91x1</v>
      </c>
      <c r="J10" s="25">
        <f t="shared" si="3"/>
      </c>
      <c r="K10" s="26" t="str">
        <f t="shared" si="4"/>
        <v>Vlastní</v>
      </c>
      <c r="L10" s="27">
        <f t="shared" si="5"/>
        <v>0.21</v>
      </c>
      <c r="M10" s="178">
        <f t="shared" si="6"/>
        <v>0</v>
      </c>
      <c r="N10" s="179">
        <f t="shared" si="8"/>
        <v>0</v>
      </c>
      <c r="O10" s="180">
        <f t="shared" si="9"/>
        <v>0</v>
      </c>
      <c r="P10" s="181">
        <f t="shared" si="10"/>
        <v>0</v>
      </c>
      <c r="R10" s="77"/>
      <c r="S10" s="72"/>
      <c r="Y10" s="167"/>
      <c r="Z10" s="163"/>
      <c r="AA10" s="168"/>
      <c r="AB10" s="173"/>
      <c r="AC10" s="163"/>
      <c r="AD10" s="168"/>
      <c r="AF10" s="7">
        <v>1</v>
      </c>
      <c r="AG10" s="7">
        <v>1</v>
      </c>
    </row>
    <row r="11" spans="1:33" ht="15">
      <c r="A11" s="18">
        <f t="shared" si="0"/>
        <v>9</v>
      </c>
      <c r="B11" s="19">
        <f t="shared" si="1"/>
      </c>
      <c r="C11" s="20" t="s">
        <v>47</v>
      </c>
      <c r="D11" s="21"/>
      <c r="E11" s="57"/>
      <c r="F11" s="22" t="str">
        <f t="shared" si="2"/>
        <v>Půdorys 1. NP až 4. NP</v>
      </c>
      <c r="G11" s="23" t="s">
        <v>23</v>
      </c>
      <c r="H11" s="24">
        <v>91</v>
      </c>
      <c r="I11" s="25" t="str">
        <f t="shared" si="7"/>
        <v> 91x1</v>
      </c>
      <c r="J11" s="25">
        <f t="shared" si="3"/>
      </c>
      <c r="K11" s="26" t="str">
        <f t="shared" si="4"/>
        <v>Vlastní</v>
      </c>
      <c r="L11" s="27">
        <f t="shared" si="5"/>
        <v>0.21</v>
      </c>
      <c r="M11" s="178">
        <f t="shared" si="6"/>
        <v>0</v>
      </c>
      <c r="N11" s="179">
        <f t="shared" si="8"/>
        <v>0</v>
      </c>
      <c r="O11" s="180">
        <f t="shared" si="9"/>
        <v>0</v>
      </c>
      <c r="P11" s="181">
        <f t="shared" si="10"/>
        <v>0</v>
      </c>
      <c r="R11" s="77"/>
      <c r="S11" s="72"/>
      <c r="Y11" s="167"/>
      <c r="Z11" s="163"/>
      <c r="AA11" s="168"/>
      <c r="AB11" s="173"/>
      <c r="AC11" s="163"/>
      <c r="AD11" s="168"/>
      <c r="AF11" s="7">
        <v>1</v>
      </c>
      <c r="AG11" s="7">
        <v>1</v>
      </c>
    </row>
    <row r="12" spans="1:33" ht="15">
      <c r="A12" s="18">
        <f t="shared" si="0"/>
        <v>10</v>
      </c>
      <c r="B12" s="19">
        <f t="shared" si="1"/>
      </c>
      <c r="C12" s="20" t="s">
        <v>48</v>
      </c>
      <c r="D12" s="21"/>
      <c r="E12" s="57"/>
      <c r="F12" s="22" t="str">
        <f t="shared" si="2"/>
        <v>Půdorys 1. NP až 4. NP</v>
      </c>
      <c r="G12" s="23" t="s">
        <v>23</v>
      </c>
      <c r="H12" s="24">
        <v>91</v>
      </c>
      <c r="I12" s="25" t="str">
        <f t="shared" si="7"/>
        <v> 91x1</v>
      </c>
      <c r="J12" s="25">
        <f t="shared" si="3"/>
      </c>
      <c r="K12" s="26" t="str">
        <f t="shared" si="4"/>
        <v>Vlastní</v>
      </c>
      <c r="L12" s="27">
        <f t="shared" si="5"/>
        <v>0.21</v>
      </c>
      <c r="M12" s="178">
        <f t="shared" si="6"/>
        <v>0</v>
      </c>
      <c r="N12" s="179">
        <f t="shared" si="8"/>
        <v>0</v>
      </c>
      <c r="O12" s="180">
        <f t="shared" si="9"/>
        <v>0</v>
      </c>
      <c r="P12" s="181">
        <f t="shared" si="10"/>
        <v>0</v>
      </c>
      <c r="R12" s="77"/>
      <c r="S12" s="72"/>
      <c r="Y12" s="167"/>
      <c r="Z12" s="163"/>
      <c r="AA12" s="168"/>
      <c r="AB12" s="173"/>
      <c r="AC12" s="163"/>
      <c r="AD12" s="168"/>
      <c r="AF12" s="7">
        <v>1</v>
      </c>
      <c r="AG12" s="7">
        <v>1</v>
      </c>
    </row>
    <row r="13" spans="1:33" ht="15">
      <c r="A13" s="18">
        <f t="shared" si="0"/>
        <v>11</v>
      </c>
      <c r="B13" s="19">
        <f t="shared" si="1"/>
      </c>
      <c r="C13" s="20" t="s">
        <v>49</v>
      </c>
      <c r="D13" s="21"/>
      <c r="E13" s="57"/>
      <c r="F13" s="22" t="str">
        <f t="shared" si="2"/>
        <v>Půdorys 1. NP až 4. NP</v>
      </c>
      <c r="G13" s="23" t="s">
        <v>23</v>
      </c>
      <c r="H13" s="24">
        <v>61</v>
      </c>
      <c r="I13" s="25" t="str">
        <f t="shared" si="7"/>
        <v> 61x1</v>
      </c>
      <c r="J13" s="25">
        <f t="shared" si="3"/>
      </c>
      <c r="K13" s="26" t="str">
        <f t="shared" si="4"/>
        <v>Vlastní</v>
      </c>
      <c r="L13" s="27">
        <f t="shared" si="5"/>
        <v>0.21</v>
      </c>
      <c r="M13" s="178">
        <f t="shared" si="6"/>
        <v>0</v>
      </c>
      <c r="N13" s="179">
        <f t="shared" si="8"/>
        <v>0</v>
      </c>
      <c r="O13" s="180">
        <f t="shared" si="9"/>
        <v>0</v>
      </c>
      <c r="P13" s="181">
        <f t="shared" si="10"/>
        <v>0</v>
      </c>
      <c r="R13" s="77"/>
      <c r="S13" s="72"/>
      <c r="Y13" s="167"/>
      <c r="Z13" s="163"/>
      <c r="AA13" s="168"/>
      <c r="AB13" s="173"/>
      <c r="AC13" s="163"/>
      <c r="AD13" s="168"/>
      <c r="AF13" s="7">
        <v>1</v>
      </c>
      <c r="AG13" s="7">
        <v>1</v>
      </c>
    </row>
    <row r="14" spans="1:33" ht="15">
      <c r="A14" s="18">
        <f t="shared" si="0"/>
        <v>12</v>
      </c>
      <c r="B14" s="62">
        <f t="shared" si="1"/>
      </c>
      <c r="C14" s="66" t="s">
        <v>50</v>
      </c>
      <c r="D14" s="67"/>
      <c r="E14" s="74"/>
      <c r="F14" s="68" t="str">
        <f t="shared" si="2"/>
        <v>Půdorys 1. NP až 4. NP</v>
      </c>
      <c r="G14" s="63" t="s">
        <v>24</v>
      </c>
      <c r="H14" s="64">
        <v>16</v>
      </c>
      <c r="I14" s="65" t="str">
        <f aca="true" t="shared" si="11" ref="I14:I23">TEXT(H14," # x1")</f>
        <v> 16x1</v>
      </c>
      <c r="J14" s="65">
        <f t="shared" si="3"/>
      </c>
      <c r="K14" s="75" t="str">
        <f aca="true" t="shared" si="12" ref="K14:K23">IF(CenikovaCena=TRUE,(IF(SOUSTAVA=1,(IF(LEN(AA14)&gt;0,"RTS","Vlastní")),(IF(LEN(AD14)&gt;0,"URS","Vlastní")))),"Vlastní")</f>
        <v>Vlastní</v>
      </c>
      <c r="L14" s="27">
        <f t="shared" si="5"/>
        <v>0.21</v>
      </c>
      <c r="M14" s="178">
        <f aca="true" t="shared" si="13" ref="M14:M23">ROUND(R14*PS_KMat,0)</f>
        <v>0</v>
      </c>
      <c r="N14" s="179">
        <f aca="true" t="shared" si="14" ref="N14:N23">M14*H14</f>
        <v>0</v>
      </c>
      <c r="O14" s="180">
        <f aca="true" t="shared" si="15" ref="O14:O23">IF(CenikovaCena=TRUE,(IF(K14="RTS",Z14,(IF(K14="URS",AC14,(ROUND(S14*PS_KMont,0)))))),(ROUND(S14*PS_KMont,0)))</f>
        <v>0</v>
      </c>
      <c r="P14" s="181">
        <f aca="true" t="shared" si="16" ref="P14:P23">O14*H14</f>
        <v>0</v>
      </c>
      <c r="R14" s="77"/>
      <c r="S14" s="72"/>
      <c r="Y14" s="167"/>
      <c r="Z14" s="163"/>
      <c r="AA14" s="168"/>
      <c r="AB14" s="173"/>
      <c r="AC14" s="163"/>
      <c r="AD14" s="168"/>
      <c r="AF14" s="7">
        <v>1</v>
      </c>
      <c r="AG14" s="7">
        <v>1</v>
      </c>
    </row>
    <row r="15" spans="1:33" ht="15">
      <c r="A15" s="18">
        <f t="shared" si="0"/>
        <v>13</v>
      </c>
      <c r="B15" s="62">
        <f>IF(K15="RTS",AA15,(IF(K15="URS",AD15,"")))</f>
      </c>
      <c r="C15" s="66" t="s">
        <v>74</v>
      </c>
      <c r="D15" s="67"/>
      <c r="E15" s="74"/>
      <c r="F15" s="68" t="str">
        <f t="shared" si="2"/>
        <v>Půdorys 1. NP až 4. NP</v>
      </c>
      <c r="G15" s="63" t="s">
        <v>23</v>
      </c>
      <c r="H15" s="64">
        <v>3</v>
      </c>
      <c r="I15" s="65" t="str">
        <f>TEXT(H15," # x1")</f>
        <v> 3x1</v>
      </c>
      <c r="J15" s="65">
        <f>IF(K15="RTS",Y15,(IF(K15="URS",AB15,"")))</f>
      </c>
      <c r="K15" s="75" t="str">
        <f>IF(CenikovaCena=TRUE,(IF(SOUSTAVA=1,(IF(LEN(AA15)&gt;0,"RTS","Vlastní")),(IF(LEN(AD15)&gt;0,"URS","Vlastní")))),"Vlastní")</f>
        <v>Vlastní</v>
      </c>
      <c r="L15" s="27">
        <f t="shared" si="5"/>
        <v>0.21</v>
      </c>
      <c r="M15" s="178">
        <f>ROUND(R15*PS_KMat,0)</f>
        <v>0</v>
      </c>
      <c r="N15" s="179">
        <f>M15*H15</f>
        <v>0</v>
      </c>
      <c r="O15" s="180">
        <f>IF(CenikovaCena=TRUE,(IF(K15="RTS",Z15,(IF(K15="URS",AC15,(ROUND(S15*PS_KMont,0)))))),(ROUND(S15*PS_KMont,0)))</f>
        <v>0</v>
      </c>
      <c r="P15" s="181">
        <f>O15*H15</f>
        <v>0</v>
      </c>
      <c r="R15" s="77"/>
      <c r="S15" s="72"/>
      <c r="Y15" s="167"/>
      <c r="Z15" s="163"/>
      <c r="AA15" s="168"/>
      <c r="AB15" s="173"/>
      <c r="AC15" s="163"/>
      <c r="AD15" s="168"/>
      <c r="AF15" s="7">
        <v>1</v>
      </c>
      <c r="AG15" s="7">
        <v>1</v>
      </c>
    </row>
    <row r="16" spans="1:33" ht="15">
      <c r="A16" s="18">
        <f t="shared" si="0"/>
        <v>14</v>
      </c>
      <c r="B16" s="62">
        <f>IF(K16="RTS",AA16,(IF(K16="URS",AD16,"")))</f>
      </c>
      <c r="C16" s="66" t="s">
        <v>51</v>
      </c>
      <c r="D16" s="67"/>
      <c r="E16" s="74"/>
      <c r="F16" s="68" t="str">
        <f t="shared" si="2"/>
        <v>Půdorys 1. NP až 4. NP</v>
      </c>
      <c r="G16" s="63" t="s">
        <v>23</v>
      </c>
      <c r="H16" s="64">
        <v>4</v>
      </c>
      <c r="I16" s="65" t="str">
        <f>TEXT(H16," # x1")</f>
        <v> 4x1</v>
      </c>
      <c r="J16" s="65">
        <f>IF(K16="RTS",Y16,(IF(K16="URS",AB16,"")))</f>
      </c>
      <c r="K16" s="75" t="str">
        <f>IF(CenikovaCena=TRUE,(IF(SOUSTAVA=1,(IF(LEN(AA16)&gt;0,"RTS","Vlastní")),(IF(LEN(AD16)&gt;0,"URS","Vlastní")))),"Vlastní")</f>
        <v>Vlastní</v>
      </c>
      <c r="L16" s="27">
        <f t="shared" si="5"/>
        <v>0.21</v>
      </c>
      <c r="M16" s="178">
        <f>ROUND(R16*PS_KMat,0)</f>
        <v>0</v>
      </c>
      <c r="N16" s="179">
        <f>M16*H16</f>
        <v>0</v>
      </c>
      <c r="O16" s="180">
        <f>IF(CenikovaCena=TRUE,(IF(K16="RTS",Z16,(IF(K16="URS",AC16,(ROUND(S16*PS_KMont,0)))))),(ROUND(S16*PS_KMont,0)))</f>
        <v>0</v>
      </c>
      <c r="P16" s="181">
        <f>O16*H16</f>
        <v>0</v>
      </c>
      <c r="R16" s="77"/>
      <c r="S16" s="72"/>
      <c r="Y16" s="167"/>
      <c r="Z16" s="163"/>
      <c r="AA16" s="168"/>
      <c r="AB16" s="173"/>
      <c r="AC16" s="163"/>
      <c r="AD16" s="168"/>
      <c r="AF16" s="7">
        <v>1</v>
      </c>
      <c r="AG16" s="7">
        <v>1</v>
      </c>
    </row>
    <row r="17" spans="1:33" ht="15">
      <c r="A17" s="18">
        <f t="shared" si="0"/>
        <v>15</v>
      </c>
      <c r="B17" s="62">
        <f>IF(K17="RTS",AA17,(IF(K17="URS",AD17,"")))</f>
      </c>
      <c r="C17" s="66" t="s">
        <v>52</v>
      </c>
      <c r="D17" s="67"/>
      <c r="E17" s="74"/>
      <c r="F17" s="68" t="str">
        <f t="shared" si="2"/>
        <v>Půdorys 1. NP až 4. NP</v>
      </c>
      <c r="G17" s="63" t="s">
        <v>23</v>
      </c>
      <c r="H17" s="64">
        <v>47</v>
      </c>
      <c r="I17" s="65" t="str">
        <f>TEXT(H17," # x1")</f>
        <v> 47x1</v>
      </c>
      <c r="J17" s="65">
        <f>IF(K17="RTS",Y17,(IF(K17="URS",AB17,"")))</f>
      </c>
      <c r="K17" s="75" t="str">
        <f>IF(CenikovaCena=TRUE,(IF(SOUSTAVA=1,(IF(LEN(AA17)&gt;0,"RTS","Vlastní")),(IF(LEN(AD17)&gt;0,"URS","Vlastní")))),"Vlastní")</f>
        <v>Vlastní</v>
      </c>
      <c r="L17" s="27">
        <f t="shared" si="5"/>
        <v>0.21</v>
      </c>
      <c r="M17" s="178">
        <f>ROUND(R17*PS_KMat,0)</f>
        <v>0</v>
      </c>
      <c r="N17" s="179">
        <f>M17*H17</f>
        <v>0</v>
      </c>
      <c r="O17" s="180">
        <f>IF(CenikovaCena=TRUE,(IF(K17="RTS",Z17,(IF(K17="URS",AC17,(ROUND(S17*PS_KMont,0)))))),(ROUND(S17*PS_KMont,0)))</f>
        <v>0</v>
      </c>
      <c r="P17" s="181">
        <f>O17*H17</f>
        <v>0</v>
      </c>
      <c r="R17" s="77"/>
      <c r="S17" s="72"/>
      <c r="Y17" s="167"/>
      <c r="Z17" s="163"/>
      <c r="AA17" s="168"/>
      <c r="AB17" s="173"/>
      <c r="AC17" s="163"/>
      <c r="AD17" s="168"/>
      <c r="AF17" s="7">
        <v>1</v>
      </c>
      <c r="AG17" s="7">
        <v>1</v>
      </c>
    </row>
    <row r="18" spans="1:33" ht="15">
      <c r="A18" s="18">
        <f t="shared" si="0"/>
        <v>16</v>
      </c>
      <c r="B18" s="62">
        <f>IF(K18="RTS",AA18,(IF(K18="URS",AD18,"")))</f>
      </c>
      <c r="C18" s="66" t="s">
        <v>53</v>
      </c>
      <c r="D18" s="67"/>
      <c r="E18" s="74"/>
      <c r="F18" s="68" t="str">
        <f t="shared" si="2"/>
        <v>Půdorys 1. NP až 4. NP</v>
      </c>
      <c r="G18" s="63" t="s">
        <v>23</v>
      </c>
      <c r="H18" s="64">
        <v>77</v>
      </c>
      <c r="I18" s="65" t="str">
        <f>TEXT(H18," # x1")</f>
        <v> 77x1</v>
      </c>
      <c r="J18" s="65">
        <f>IF(K18="RTS",Y18,(IF(K18="URS",AB18,"")))</f>
      </c>
      <c r="K18" s="75" t="str">
        <f>IF(CenikovaCena=TRUE,(IF(SOUSTAVA=1,(IF(LEN(AA18)&gt;0,"RTS","Vlastní")),(IF(LEN(AD18)&gt;0,"URS","Vlastní")))),"Vlastní")</f>
        <v>Vlastní</v>
      </c>
      <c r="L18" s="27">
        <f t="shared" si="5"/>
        <v>0.21</v>
      </c>
      <c r="M18" s="178">
        <f>ROUND(R18*PS_KMat,0)</f>
        <v>0</v>
      </c>
      <c r="N18" s="179">
        <f>M18*H18</f>
        <v>0</v>
      </c>
      <c r="O18" s="180">
        <f>IF(CenikovaCena=TRUE,(IF(K18="RTS",Z18,(IF(K18="URS",AC18,(ROUND(S18*PS_KMont,0)))))),(ROUND(S18*PS_KMont,0)))</f>
        <v>0</v>
      </c>
      <c r="P18" s="181">
        <f>O18*H18</f>
        <v>0</v>
      </c>
      <c r="R18" s="77"/>
      <c r="S18" s="72"/>
      <c r="Y18" s="167"/>
      <c r="Z18" s="163"/>
      <c r="AA18" s="168"/>
      <c r="AB18" s="173"/>
      <c r="AC18" s="163"/>
      <c r="AD18" s="168"/>
      <c r="AF18" s="7">
        <v>1</v>
      </c>
      <c r="AG18" s="7">
        <v>1</v>
      </c>
    </row>
    <row r="19" spans="1:33" ht="15">
      <c r="A19" s="18">
        <f t="shared" si="0"/>
        <v>17</v>
      </c>
      <c r="B19" s="62">
        <f>IF(K19="RTS",AA19,(IF(K19="URS",AD19,"")))</f>
      </c>
      <c r="C19" s="66" t="s">
        <v>54</v>
      </c>
      <c r="D19" s="67"/>
      <c r="E19" s="74"/>
      <c r="F19" s="68" t="str">
        <f t="shared" si="2"/>
        <v>Půdorys 1. NP až 4. NP</v>
      </c>
      <c r="G19" s="63" t="s">
        <v>23</v>
      </c>
      <c r="H19" s="64">
        <v>56</v>
      </c>
      <c r="I19" s="65" t="str">
        <f>TEXT(H19," # x1")</f>
        <v> 56x1</v>
      </c>
      <c r="J19" s="65">
        <f>IF(K19="RTS",Y19,(IF(K19="URS",AB19,"")))</f>
      </c>
      <c r="K19" s="75" t="str">
        <f>IF(CenikovaCena=TRUE,(IF(SOUSTAVA=1,(IF(LEN(AA19)&gt;0,"RTS","Vlastní")),(IF(LEN(AD19)&gt;0,"URS","Vlastní")))),"Vlastní")</f>
        <v>Vlastní</v>
      </c>
      <c r="L19" s="27">
        <f t="shared" si="5"/>
        <v>0.21</v>
      </c>
      <c r="M19" s="178">
        <f>ROUND(R19*PS_KMat,0)</f>
        <v>0</v>
      </c>
      <c r="N19" s="179">
        <f>M19*H19</f>
        <v>0</v>
      </c>
      <c r="O19" s="180">
        <f>IF(CenikovaCena=TRUE,(IF(K19="RTS",Z19,(IF(K19="URS",AC19,(ROUND(S19*PS_KMont,0)))))),(ROUND(S19*PS_KMont,0)))</f>
        <v>0</v>
      </c>
      <c r="P19" s="181">
        <f>O19*H19</f>
        <v>0</v>
      </c>
      <c r="R19" s="77"/>
      <c r="S19" s="72"/>
      <c r="Y19" s="167"/>
      <c r="Z19" s="163"/>
      <c r="AA19" s="168"/>
      <c r="AB19" s="173"/>
      <c r="AC19" s="163"/>
      <c r="AD19" s="168"/>
      <c r="AF19" s="7">
        <v>1</v>
      </c>
      <c r="AG19" s="7">
        <v>1</v>
      </c>
    </row>
    <row r="20" spans="1:33" ht="15">
      <c r="A20" s="18">
        <f t="shared" si="0"/>
        <v>18</v>
      </c>
      <c r="B20" s="62">
        <f t="shared" si="1"/>
      </c>
      <c r="C20" s="66" t="s">
        <v>55</v>
      </c>
      <c r="D20" s="67"/>
      <c r="E20" s="196"/>
      <c r="F20" s="68" t="str">
        <f t="shared" si="2"/>
        <v>Půdorys 1. NP až 4. NP</v>
      </c>
      <c r="G20" s="63" t="s">
        <v>23</v>
      </c>
      <c r="H20" s="64">
        <v>2</v>
      </c>
      <c r="I20" s="65" t="str">
        <f t="shared" si="11"/>
        <v> 2x1</v>
      </c>
      <c r="J20" s="65">
        <f t="shared" si="3"/>
      </c>
      <c r="K20" s="75" t="str">
        <f t="shared" si="12"/>
        <v>Vlastní</v>
      </c>
      <c r="L20" s="27">
        <f t="shared" si="5"/>
        <v>0.21</v>
      </c>
      <c r="M20" s="178">
        <f t="shared" si="13"/>
        <v>0</v>
      </c>
      <c r="N20" s="179">
        <f t="shared" si="14"/>
        <v>0</v>
      </c>
      <c r="O20" s="180">
        <f t="shared" si="15"/>
        <v>0</v>
      </c>
      <c r="P20" s="181">
        <f t="shared" si="16"/>
        <v>0</v>
      </c>
      <c r="R20" s="77"/>
      <c r="S20" s="72"/>
      <c r="Y20" s="167"/>
      <c r="Z20" s="163"/>
      <c r="AA20" s="168"/>
      <c r="AB20" s="173"/>
      <c r="AC20" s="163"/>
      <c r="AD20" s="168"/>
      <c r="AF20" s="7">
        <v>1</v>
      </c>
      <c r="AG20" s="7">
        <v>1</v>
      </c>
    </row>
    <row r="21" spans="1:33" ht="15">
      <c r="A21" s="18">
        <f t="shared" si="0"/>
        <v>19</v>
      </c>
      <c r="B21" s="62">
        <f t="shared" si="1"/>
      </c>
      <c r="C21" s="66" t="s">
        <v>67</v>
      </c>
      <c r="D21" s="67"/>
      <c r="E21" s="196"/>
      <c r="F21" s="68" t="str">
        <f t="shared" si="2"/>
        <v>Půdorys 1. NP až 4. NP</v>
      </c>
      <c r="G21" s="63" t="s">
        <v>23</v>
      </c>
      <c r="H21" s="64">
        <v>1</v>
      </c>
      <c r="I21" s="65" t="str">
        <f t="shared" si="11"/>
        <v> 1x1</v>
      </c>
      <c r="J21" s="65">
        <f t="shared" si="3"/>
      </c>
      <c r="K21" s="75" t="str">
        <f t="shared" si="12"/>
        <v>Vlastní</v>
      </c>
      <c r="L21" s="27">
        <f t="shared" si="5"/>
        <v>0.21</v>
      </c>
      <c r="M21" s="178">
        <f t="shared" si="13"/>
        <v>0</v>
      </c>
      <c r="N21" s="179">
        <f t="shared" si="14"/>
        <v>0</v>
      </c>
      <c r="O21" s="180">
        <f t="shared" si="15"/>
        <v>0</v>
      </c>
      <c r="P21" s="181">
        <f t="shared" si="16"/>
        <v>0</v>
      </c>
      <c r="R21" s="77"/>
      <c r="S21" s="72"/>
      <c r="Y21" s="167"/>
      <c r="Z21" s="163"/>
      <c r="AA21" s="168"/>
      <c r="AB21" s="173"/>
      <c r="AC21" s="163"/>
      <c r="AD21" s="168"/>
      <c r="AF21" s="7">
        <v>1</v>
      </c>
      <c r="AG21" s="7">
        <v>1</v>
      </c>
    </row>
    <row r="22" spans="1:33" ht="15">
      <c r="A22" s="18">
        <f t="shared" si="0"/>
        <v>20</v>
      </c>
      <c r="B22" s="62">
        <f t="shared" si="1"/>
      </c>
      <c r="C22" s="66" t="s">
        <v>56</v>
      </c>
      <c r="D22" s="67"/>
      <c r="E22" s="196"/>
      <c r="F22" s="68" t="str">
        <f t="shared" si="2"/>
        <v>Půdorys 1. NP až 4. NP</v>
      </c>
      <c r="G22" s="63" t="s">
        <v>24</v>
      </c>
      <c r="H22" s="64">
        <v>460</v>
      </c>
      <c r="I22" s="65" t="str">
        <f t="shared" si="11"/>
        <v> 460x1</v>
      </c>
      <c r="J22" s="65">
        <f t="shared" si="3"/>
      </c>
      <c r="K22" s="75" t="str">
        <f t="shared" si="12"/>
        <v>Vlastní</v>
      </c>
      <c r="L22" s="27">
        <f t="shared" si="5"/>
        <v>0.21</v>
      </c>
      <c r="M22" s="178">
        <f t="shared" si="13"/>
        <v>0</v>
      </c>
      <c r="N22" s="179">
        <f t="shared" si="14"/>
        <v>0</v>
      </c>
      <c r="O22" s="180">
        <f t="shared" si="15"/>
        <v>0</v>
      </c>
      <c r="P22" s="181">
        <f t="shared" si="16"/>
        <v>0</v>
      </c>
      <c r="R22" s="77"/>
      <c r="S22" s="72"/>
      <c r="Y22" s="167"/>
      <c r="Z22" s="163"/>
      <c r="AA22" s="168"/>
      <c r="AB22" s="173"/>
      <c r="AC22" s="163"/>
      <c r="AD22" s="168"/>
      <c r="AF22" s="7">
        <v>1</v>
      </c>
      <c r="AG22" s="7">
        <v>1</v>
      </c>
    </row>
    <row r="23" spans="1:33" ht="15">
      <c r="A23" s="18">
        <f t="shared" si="0"/>
        <v>21</v>
      </c>
      <c r="B23" s="19">
        <f>IF(K23="RTS",AA23,(IF(K23="URS",AD23,"")))</f>
      </c>
      <c r="C23" s="37" t="s">
        <v>68</v>
      </c>
      <c r="D23" s="36"/>
      <c r="E23" s="58"/>
      <c r="F23" s="22" t="str">
        <f t="shared" si="2"/>
        <v>Půdorys 1. NP až 4. NP</v>
      </c>
      <c r="G23" s="23" t="s">
        <v>31</v>
      </c>
      <c r="H23" s="177">
        <v>1</v>
      </c>
      <c r="I23" s="25" t="str">
        <f t="shared" si="11"/>
        <v> 1x1</v>
      </c>
      <c r="J23" s="25">
        <f>IF(K23="RTS",Y23,(IF(K23="URS",AB23,"")))</f>
      </c>
      <c r="K23" s="26" t="str">
        <f t="shared" si="12"/>
        <v>Vlastní</v>
      </c>
      <c r="L23" s="27">
        <f t="shared" si="5"/>
        <v>0.21</v>
      </c>
      <c r="M23" s="178">
        <f t="shared" si="13"/>
        <v>0</v>
      </c>
      <c r="N23" s="179">
        <f t="shared" si="14"/>
        <v>0</v>
      </c>
      <c r="O23" s="180">
        <f t="shared" si="15"/>
        <v>0</v>
      </c>
      <c r="P23" s="181">
        <f t="shared" si="16"/>
        <v>0</v>
      </c>
      <c r="R23" s="77"/>
      <c r="S23" s="72"/>
      <c r="Y23" s="167"/>
      <c r="Z23" s="163"/>
      <c r="AA23" s="168"/>
      <c r="AB23" s="173"/>
      <c r="AC23" s="163"/>
      <c r="AD23" s="168"/>
      <c r="AF23" s="7">
        <v>0</v>
      </c>
      <c r="AG23" s="7">
        <v>1</v>
      </c>
    </row>
    <row r="24" spans="1:33" ht="15.75" thickBot="1">
      <c r="A24" s="28">
        <f t="shared" si="0"/>
        <v>22</v>
      </c>
      <c r="B24" s="29">
        <f>IF(K24="RTS",AA24,(IF(K24="URS",AD24,"")))</f>
      </c>
      <c r="C24" s="38" t="s">
        <v>69</v>
      </c>
      <c r="D24" s="39"/>
      <c r="E24" s="59"/>
      <c r="F24" s="30" t="str">
        <f t="shared" si="2"/>
        <v>Půdorys 1. NP až 4. NP</v>
      </c>
      <c r="G24" s="31" t="s">
        <v>31</v>
      </c>
      <c r="H24" s="195">
        <v>1</v>
      </c>
      <c r="I24" s="32" t="str">
        <f aca="true" t="shared" si="17" ref="I24:I34">TEXT(H24," # x1")</f>
        <v> 1x1</v>
      </c>
      <c r="J24" s="32">
        <f>IF(K24="RTS",Y24,(IF(K24="URS",AB24,"")))</f>
      </c>
      <c r="K24" s="33" t="str">
        <f aca="true" t="shared" si="18" ref="K24:K34">IF(CenikovaCena=TRUE,(IF(SOUSTAVA=1,(IF(LEN(AA24)&gt;0,"RTS","Vlastní")),(IF(LEN(AD24)&gt;0,"URS","Vlastní")))),"Vlastní")</f>
        <v>Vlastní</v>
      </c>
      <c r="L24" s="34">
        <f t="shared" si="5"/>
        <v>0.21</v>
      </c>
      <c r="M24" s="182">
        <f aca="true" t="shared" si="19" ref="M24:M34">ROUND(R24*PS_KMat,0)</f>
        <v>0</v>
      </c>
      <c r="N24" s="183">
        <f aca="true" t="shared" si="20" ref="N24:N34">M24*H24</f>
        <v>0</v>
      </c>
      <c r="O24" s="184">
        <f aca="true" t="shared" si="21" ref="O24:O34">IF(CenikovaCena=TRUE,(IF(K24="RTS",Z24,(IF(K24="URS",AC24,(ROUND(S24*PS_KMont,0)))))),(ROUND(S24*PS_KMont,0)))</f>
        <v>0</v>
      </c>
      <c r="P24" s="185">
        <f aca="true" t="shared" si="22" ref="P24:P34">O24*H24</f>
        <v>0</v>
      </c>
      <c r="R24" s="77"/>
      <c r="S24" s="72"/>
      <c r="Y24" s="167"/>
      <c r="Z24" s="163"/>
      <c r="AA24" s="168"/>
      <c r="AB24" s="173"/>
      <c r="AC24" s="163"/>
      <c r="AD24" s="168"/>
      <c r="AF24" s="7">
        <v>0</v>
      </c>
      <c r="AG24" s="7">
        <v>1</v>
      </c>
    </row>
    <row r="25" spans="1:33" ht="15">
      <c r="A25" s="18">
        <f t="shared" si="0"/>
        <v>23</v>
      </c>
      <c r="B25" s="19">
        <f aca="true" t="shared" si="23" ref="B25:B34">IF(K25="RTS",AA25,(IF(K25="URS",AD25,"")))</f>
      </c>
      <c r="C25" s="37" t="s">
        <v>75</v>
      </c>
      <c r="D25" s="36"/>
      <c r="E25" s="58"/>
      <c r="F25" s="22" t="str">
        <f t="shared" si="2"/>
        <v>Půdorys 1. NP až 4. NP</v>
      </c>
      <c r="G25" s="23" t="s">
        <v>24</v>
      </c>
      <c r="H25" s="177">
        <v>3450</v>
      </c>
      <c r="I25" s="25" t="str">
        <f t="shared" si="17"/>
        <v> 3450x1</v>
      </c>
      <c r="J25" s="25">
        <f aca="true" t="shared" si="24" ref="J25:J34">IF(K25="RTS",Y25,(IF(K25="URS",AB25,"")))</f>
      </c>
      <c r="K25" s="26" t="str">
        <f t="shared" si="18"/>
        <v>Vlastní</v>
      </c>
      <c r="L25" s="27">
        <f t="shared" si="5"/>
        <v>0.21</v>
      </c>
      <c r="M25" s="178">
        <f t="shared" si="19"/>
        <v>0</v>
      </c>
      <c r="N25" s="179">
        <f t="shared" si="20"/>
        <v>0</v>
      </c>
      <c r="O25" s="180">
        <f t="shared" si="21"/>
        <v>0</v>
      </c>
      <c r="P25" s="181">
        <f t="shared" si="22"/>
        <v>0</v>
      </c>
      <c r="R25" s="77"/>
      <c r="S25" s="72"/>
      <c r="Y25" s="167"/>
      <c r="Z25" s="163"/>
      <c r="AA25" s="168"/>
      <c r="AB25" s="173"/>
      <c r="AC25" s="163"/>
      <c r="AD25" s="168"/>
      <c r="AF25" s="7">
        <v>1</v>
      </c>
      <c r="AG25" s="7">
        <v>1</v>
      </c>
    </row>
    <row r="26" spans="1:33" ht="15">
      <c r="A26" s="18">
        <f t="shared" si="0"/>
        <v>24</v>
      </c>
      <c r="B26" s="19">
        <f t="shared" si="23"/>
      </c>
      <c r="C26" s="37" t="s">
        <v>76</v>
      </c>
      <c r="D26" s="36"/>
      <c r="E26" s="58"/>
      <c r="F26" s="22" t="str">
        <f t="shared" si="2"/>
        <v>Půdorys 1. NP až 4. NP</v>
      </c>
      <c r="G26" s="23" t="s">
        <v>24</v>
      </c>
      <c r="H26" s="177">
        <v>6890</v>
      </c>
      <c r="I26" s="25" t="str">
        <f t="shared" si="17"/>
        <v> 6890x1</v>
      </c>
      <c r="J26" s="25">
        <f t="shared" si="24"/>
      </c>
      <c r="K26" s="26" t="str">
        <f t="shared" si="18"/>
        <v>Vlastní</v>
      </c>
      <c r="L26" s="27">
        <f t="shared" si="5"/>
        <v>0.21</v>
      </c>
      <c r="M26" s="178">
        <f t="shared" si="19"/>
        <v>0</v>
      </c>
      <c r="N26" s="179">
        <f t="shared" si="20"/>
        <v>0</v>
      </c>
      <c r="O26" s="180">
        <f t="shared" si="21"/>
        <v>0</v>
      </c>
      <c r="P26" s="181">
        <f t="shared" si="22"/>
        <v>0</v>
      </c>
      <c r="R26" s="77"/>
      <c r="S26" s="72"/>
      <c r="Y26" s="167"/>
      <c r="Z26" s="163"/>
      <c r="AA26" s="168"/>
      <c r="AB26" s="173"/>
      <c r="AC26" s="163"/>
      <c r="AD26" s="168"/>
      <c r="AF26" s="7">
        <v>1</v>
      </c>
      <c r="AG26" s="7">
        <v>1</v>
      </c>
    </row>
    <row r="27" spans="1:33" ht="15">
      <c r="A27" s="18">
        <f t="shared" si="0"/>
        <v>25</v>
      </c>
      <c r="B27" s="19">
        <f t="shared" si="23"/>
      </c>
      <c r="C27" s="37" t="s">
        <v>77</v>
      </c>
      <c r="D27" s="36"/>
      <c r="E27" s="58"/>
      <c r="F27" s="22" t="str">
        <f t="shared" si="2"/>
        <v>Půdorys 1. NP až 4. NP</v>
      </c>
      <c r="G27" s="23" t="s">
        <v>24</v>
      </c>
      <c r="H27" s="177">
        <v>550</v>
      </c>
      <c r="I27" s="25" t="str">
        <f t="shared" si="17"/>
        <v> 550x1</v>
      </c>
      <c r="J27" s="25">
        <f t="shared" si="24"/>
      </c>
      <c r="K27" s="26" t="str">
        <f t="shared" si="18"/>
        <v>Vlastní</v>
      </c>
      <c r="L27" s="27">
        <f t="shared" si="5"/>
        <v>0.21</v>
      </c>
      <c r="M27" s="178">
        <f t="shared" si="19"/>
        <v>0</v>
      </c>
      <c r="N27" s="179">
        <f t="shared" si="20"/>
        <v>0</v>
      </c>
      <c r="O27" s="180">
        <f t="shared" si="21"/>
        <v>0</v>
      </c>
      <c r="P27" s="181">
        <f t="shared" si="22"/>
        <v>0</v>
      </c>
      <c r="R27" s="77"/>
      <c r="S27" s="72"/>
      <c r="Y27" s="167"/>
      <c r="Z27" s="163"/>
      <c r="AA27" s="168"/>
      <c r="AB27" s="173"/>
      <c r="AC27" s="163"/>
      <c r="AD27" s="168"/>
      <c r="AF27" s="7">
        <v>1</v>
      </c>
      <c r="AG27" s="7">
        <v>1</v>
      </c>
    </row>
    <row r="28" spans="1:33" ht="15">
      <c r="A28" s="18">
        <f t="shared" si="0"/>
        <v>26</v>
      </c>
      <c r="B28" s="19">
        <f t="shared" si="23"/>
      </c>
      <c r="C28" s="37" t="s">
        <v>78</v>
      </c>
      <c r="D28" s="36"/>
      <c r="E28" s="58"/>
      <c r="F28" s="22" t="str">
        <f t="shared" si="2"/>
        <v>Půdorys 1. NP až 4. NP</v>
      </c>
      <c r="G28" s="23" t="s">
        <v>23</v>
      </c>
      <c r="H28" s="177">
        <v>51</v>
      </c>
      <c r="I28" s="25" t="str">
        <f t="shared" si="17"/>
        <v> 51x1</v>
      </c>
      <c r="J28" s="25">
        <f t="shared" si="24"/>
      </c>
      <c r="K28" s="26" t="str">
        <f t="shared" si="18"/>
        <v>Vlastní</v>
      </c>
      <c r="L28" s="27">
        <f t="shared" si="5"/>
        <v>0.21</v>
      </c>
      <c r="M28" s="178">
        <f t="shared" si="19"/>
        <v>0</v>
      </c>
      <c r="N28" s="179">
        <f t="shared" si="20"/>
        <v>0</v>
      </c>
      <c r="O28" s="180">
        <f t="shared" si="21"/>
        <v>0</v>
      </c>
      <c r="P28" s="181">
        <f t="shared" si="22"/>
        <v>0</v>
      </c>
      <c r="R28" s="77"/>
      <c r="S28" s="72"/>
      <c r="Y28" s="167"/>
      <c r="Z28" s="163"/>
      <c r="AA28" s="168"/>
      <c r="AB28" s="173"/>
      <c r="AC28" s="163"/>
      <c r="AD28" s="168"/>
      <c r="AF28" s="7">
        <v>1</v>
      </c>
      <c r="AG28" s="7">
        <v>1</v>
      </c>
    </row>
    <row r="29" spans="1:33" ht="15">
      <c r="A29" s="18">
        <f t="shared" si="0"/>
        <v>27</v>
      </c>
      <c r="B29" s="19">
        <f t="shared" si="23"/>
      </c>
      <c r="C29" s="37" t="s">
        <v>79</v>
      </c>
      <c r="D29" s="36"/>
      <c r="E29" s="58"/>
      <c r="F29" s="22" t="str">
        <f t="shared" si="2"/>
        <v>Půdorys 1. NP až 4. NP</v>
      </c>
      <c r="G29" s="23" t="s">
        <v>23</v>
      </c>
      <c r="H29" s="177">
        <v>16</v>
      </c>
      <c r="I29" s="25" t="str">
        <f t="shared" si="17"/>
        <v> 16x1</v>
      </c>
      <c r="J29" s="25">
        <f t="shared" si="24"/>
      </c>
      <c r="K29" s="26" t="str">
        <f t="shared" si="18"/>
        <v>Vlastní</v>
      </c>
      <c r="L29" s="27">
        <f t="shared" si="5"/>
        <v>0.21</v>
      </c>
      <c r="M29" s="178">
        <f t="shared" si="19"/>
        <v>0</v>
      </c>
      <c r="N29" s="179">
        <f t="shared" si="20"/>
        <v>0</v>
      </c>
      <c r="O29" s="180">
        <f t="shared" si="21"/>
        <v>0</v>
      </c>
      <c r="P29" s="181">
        <f t="shared" si="22"/>
        <v>0</v>
      </c>
      <c r="R29" s="77"/>
      <c r="S29" s="72"/>
      <c r="Y29" s="167"/>
      <c r="Z29" s="163"/>
      <c r="AA29" s="168"/>
      <c r="AB29" s="173"/>
      <c r="AC29" s="163"/>
      <c r="AD29" s="168"/>
      <c r="AF29" s="7">
        <v>1</v>
      </c>
      <c r="AG29" s="7">
        <v>1</v>
      </c>
    </row>
    <row r="30" spans="1:33" ht="15">
      <c r="A30" s="18">
        <f t="shared" si="0"/>
        <v>28</v>
      </c>
      <c r="B30" s="19">
        <f t="shared" si="23"/>
      </c>
      <c r="C30" s="37" t="s">
        <v>80</v>
      </c>
      <c r="D30" s="36"/>
      <c r="E30" s="58"/>
      <c r="F30" s="22" t="str">
        <f t="shared" si="2"/>
        <v>Půdorys 1. NP až 4. NP</v>
      </c>
      <c r="G30" s="23" t="s">
        <v>23</v>
      </c>
      <c r="H30" s="177">
        <v>1</v>
      </c>
      <c r="I30" s="25" t="str">
        <f t="shared" si="17"/>
        <v> 1x1</v>
      </c>
      <c r="J30" s="25">
        <f t="shared" si="24"/>
      </c>
      <c r="K30" s="26" t="str">
        <f t="shared" si="18"/>
        <v>Vlastní</v>
      </c>
      <c r="L30" s="27">
        <f t="shared" si="5"/>
        <v>0.21</v>
      </c>
      <c r="M30" s="178">
        <f t="shared" si="19"/>
        <v>0</v>
      </c>
      <c r="N30" s="179">
        <f t="shared" si="20"/>
        <v>0</v>
      </c>
      <c r="O30" s="180">
        <f t="shared" si="21"/>
        <v>0</v>
      </c>
      <c r="P30" s="181">
        <f t="shared" si="22"/>
        <v>0</v>
      </c>
      <c r="R30" s="77"/>
      <c r="S30" s="72"/>
      <c r="Y30" s="167"/>
      <c r="Z30" s="163"/>
      <c r="AA30" s="168"/>
      <c r="AB30" s="173"/>
      <c r="AC30" s="163"/>
      <c r="AD30" s="168"/>
      <c r="AF30" s="7">
        <v>1</v>
      </c>
      <c r="AG30" s="7">
        <v>1</v>
      </c>
    </row>
    <row r="31" spans="1:33" ht="15">
      <c r="A31" s="18">
        <f t="shared" si="0"/>
        <v>29</v>
      </c>
      <c r="B31" s="19">
        <f t="shared" si="23"/>
      </c>
      <c r="C31" s="37" t="s">
        <v>81</v>
      </c>
      <c r="D31" s="36"/>
      <c r="E31" s="58"/>
      <c r="F31" s="22" t="str">
        <f t="shared" si="2"/>
        <v>Půdorys 1. NP až 4. NP</v>
      </c>
      <c r="G31" s="23" t="s">
        <v>23</v>
      </c>
      <c r="H31" s="177">
        <v>91</v>
      </c>
      <c r="I31" s="25" t="str">
        <f t="shared" si="17"/>
        <v> 91x1</v>
      </c>
      <c r="J31" s="25">
        <f t="shared" si="24"/>
      </c>
      <c r="K31" s="26" t="str">
        <f t="shared" si="18"/>
        <v>Vlastní</v>
      </c>
      <c r="L31" s="27">
        <f t="shared" si="5"/>
        <v>0.21</v>
      </c>
      <c r="M31" s="178">
        <f t="shared" si="19"/>
        <v>0</v>
      </c>
      <c r="N31" s="179">
        <f t="shared" si="20"/>
        <v>0</v>
      </c>
      <c r="O31" s="180">
        <f t="shared" si="21"/>
        <v>0</v>
      </c>
      <c r="P31" s="181">
        <f t="shared" si="22"/>
        <v>0</v>
      </c>
      <c r="R31" s="77"/>
      <c r="S31" s="72"/>
      <c r="Y31" s="167"/>
      <c r="Z31" s="163"/>
      <c r="AA31" s="168"/>
      <c r="AB31" s="173"/>
      <c r="AC31" s="163"/>
      <c r="AD31" s="168"/>
      <c r="AF31" s="7">
        <v>1</v>
      </c>
      <c r="AG31" s="7">
        <v>1</v>
      </c>
    </row>
    <row r="32" spans="1:33" ht="15">
      <c r="A32" s="18">
        <f t="shared" si="0"/>
        <v>30</v>
      </c>
      <c r="B32" s="19">
        <f>IF(K32="RTS",AA32,(IF(K32="URS",AD32,"")))</f>
      </c>
      <c r="C32" s="37" t="s">
        <v>82</v>
      </c>
      <c r="D32" s="36"/>
      <c r="E32" s="58"/>
      <c r="F32" s="22" t="str">
        <f t="shared" si="2"/>
        <v>Půdorys 1. NP až 4. NP</v>
      </c>
      <c r="G32" s="23" t="s">
        <v>23</v>
      </c>
      <c r="H32" s="177">
        <v>3</v>
      </c>
      <c r="I32" s="25" t="str">
        <f>TEXT(H32," # x1")</f>
        <v> 3x1</v>
      </c>
      <c r="J32" s="25">
        <f>IF(K32="RTS",Y32,(IF(K32="URS",AB32,"")))</f>
      </c>
      <c r="K32" s="26" t="str">
        <f>IF(CenikovaCena=TRUE,(IF(SOUSTAVA=1,(IF(LEN(AA32)&gt;0,"RTS","Vlastní")),(IF(LEN(AD32)&gt;0,"URS","Vlastní")))),"Vlastní")</f>
        <v>Vlastní</v>
      </c>
      <c r="L32" s="27">
        <f t="shared" si="5"/>
        <v>0.21</v>
      </c>
      <c r="M32" s="178">
        <f>ROUND(R32*PS_KMat,0)</f>
        <v>0</v>
      </c>
      <c r="N32" s="179">
        <f>M32*H32</f>
        <v>0</v>
      </c>
      <c r="O32" s="180">
        <f>IF(CenikovaCena=TRUE,(IF(K32="RTS",Z32,(IF(K32="URS",AC32,(ROUND(S32*PS_KMont,0)))))),(ROUND(S32*PS_KMont,0)))</f>
        <v>0</v>
      </c>
      <c r="P32" s="181">
        <f>O32*H32</f>
        <v>0</v>
      </c>
      <c r="R32" s="77"/>
      <c r="S32" s="72"/>
      <c r="Y32" s="167"/>
      <c r="Z32" s="163"/>
      <c r="AA32" s="168"/>
      <c r="AB32" s="173"/>
      <c r="AC32" s="163"/>
      <c r="AD32" s="168"/>
      <c r="AF32" s="7">
        <v>1</v>
      </c>
      <c r="AG32" s="7">
        <v>1</v>
      </c>
    </row>
    <row r="33" spans="1:33" ht="15">
      <c r="A33" s="18">
        <f t="shared" si="0"/>
        <v>31</v>
      </c>
      <c r="B33" s="19">
        <f>IF(K33="RTS",AA33,(IF(K33="URS",AD33,"")))</f>
      </c>
      <c r="C33" s="37" t="s">
        <v>83</v>
      </c>
      <c r="D33" s="36"/>
      <c r="E33" s="58"/>
      <c r="F33" s="22" t="str">
        <f t="shared" si="2"/>
        <v>Půdorys 1. NP až 4. NP</v>
      </c>
      <c r="G33" s="23" t="s">
        <v>23</v>
      </c>
      <c r="H33" s="177">
        <v>61</v>
      </c>
      <c r="I33" s="25" t="str">
        <f>TEXT(H33," # x1")</f>
        <v> 61x1</v>
      </c>
      <c r="J33" s="25">
        <f>IF(K33="RTS",Y33,(IF(K33="URS",AB33,"")))</f>
      </c>
      <c r="K33" s="26" t="str">
        <f>IF(CenikovaCena=TRUE,(IF(SOUSTAVA=1,(IF(LEN(AA33)&gt;0,"RTS","Vlastní")),(IF(LEN(AD33)&gt;0,"URS","Vlastní")))),"Vlastní")</f>
        <v>Vlastní</v>
      </c>
      <c r="L33" s="27">
        <f t="shared" si="5"/>
        <v>0.21</v>
      </c>
      <c r="M33" s="178">
        <f>ROUND(R33*PS_KMat,0)</f>
        <v>0</v>
      </c>
      <c r="N33" s="179">
        <f>M33*H33</f>
        <v>0</v>
      </c>
      <c r="O33" s="180">
        <f>IF(CenikovaCena=TRUE,(IF(K33="RTS",Z33,(IF(K33="URS",AC33,(ROUND(S33*PS_KMont,0)))))),(ROUND(S33*PS_KMont,0)))</f>
        <v>0</v>
      </c>
      <c r="P33" s="181">
        <f>O33*H33</f>
        <v>0</v>
      </c>
      <c r="R33" s="77"/>
      <c r="S33" s="72"/>
      <c r="Y33" s="167"/>
      <c r="Z33" s="163"/>
      <c r="AA33" s="168"/>
      <c r="AB33" s="173"/>
      <c r="AC33" s="163"/>
      <c r="AD33" s="168"/>
      <c r="AF33" s="7">
        <v>1</v>
      </c>
      <c r="AG33" s="7">
        <v>1</v>
      </c>
    </row>
    <row r="34" spans="1:33" ht="15.75" thickBot="1">
      <c r="A34" s="28">
        <f t="shared" si="0"/>
        <v>32</v>
      </c>
      <c r="B34" s="29">
        <f t="shared" si="23"/>
      </c>
      <c r="C34" s="199" t="s">
        <v>84</v>
      </c>
      <c r="D34" s="39"/>
      <c r="E34" s="59"/>
      <c r="F34" s="30" t="str">
        <f t="shared" si="2"/>
        <v>Půdorys 1. NP až 4. NP</v>
      </c>
      <c r="G34" s="31" t="s">
        <v>23</v>
      </c>
      <c r="H34" s="195">
        <v>1</v>
      </c>
      <c r="I34" s="32" t="str">
        <f t="shared" si="17"/>
        <v> 1x1</v>
      </c>
      <c r="J34" s="32">
        <f t="shared" si="24"/>
      </c>
      <c r="K34" s="33" t="str">
        <f t="shared" si="18"/>
        <v>Vlastní</v>
      </c>
      <c r="L34" s="34">
        <f t="shared" si="5"/>
        <v>0.21</v>
      </c>
      <c r="M34" s="182">
        <f t="shared" si="19"/>
        <v>0</v>
      </c>
      <c r="N34" s="183">
        <f t="shared" si="20"/>
        <v>0</v>
      </c>
      <c r="O34" s="184">
        <f t="shared" si="21"/>
        <v>0</v>
      </c>
      <c r="P34" s="185">
        <f t="shared" si="22"/>
        <v>0</v>
      </c>
      <c r="R34" s="77"/>
      <c r="S34" s="72"/>
      <c r="Y34" s="167"/>
      <c r="Z34" s="163"/>
      <c r="AA34" s="168"/>
      <c r="AB34" s="173"/>
      <c r="AC34" s="163"/>
      <c r="AD34" s="168"/>
      <c r="AF34" s="7">
        <v>1</v>
      </c>
      <c r="AG34" s="7">
        <v>1</v>
      </c>
    </row>
    <row r="35" spans="1:33" ht="15.75" thickBot="1">
      <c r="A35" s="44"/>
      <c r="B35" s="45"/>
      <c r="C35" s="46"/>
      <c r="D35" s="46"/>
      <c r="E35" s="151"/>
      <c r="F35" s="46"/>
      <c r="G35" s="46"/>
      <c r="H35" s="47"/>
      <c r="I35" s="48"/>
      <c r="J35" s="157"/>
      <c r="K35" s="49"/>
      <c r="L35" s="215" t="s">
        <v>3</v>
      </c>
      <c r="M35" s="215"/>
      <c r="N35" s="144">
        <f>SUM(N3:N34)</f>
        <v>0</v>
      </c>
      <c r="O35" s="145"/>
      <c r="P35" s="146"/>
      <c r="R35" s="70"/>
      <c r="S35" s="70"/>
      <c r="AF35" s="7">
        <v>0</v>
      </c>
      <c r="AG35" s="7">
        <v>0</v>
      </c>
    </row>
    <row r="36" spans="1:33" ht="15.75" thickBot="1">
      <c r="A36" s="44"/>
      <c r="B36" s="45"/>
      <c r="C36" s="46"/>
      <c r="D36" s="46"/>
      <c r="E36" s="151"/>
      <c r="F36" s="46"/>
      <c r="G36" s="46"/>
      <c r="H36" s="47"/>
      <c r="I36" s="48"/>
      <c r="J36" s="157"/>
      <c r="K36" s="49"/>
      <c r="L36" s="216" t="s">
        <v>6</v>
      </c>
      <c r="M36" s="216"/>
      <c r="N36" s="145"/>
      <c r="O36" s="145"/>
      <c r="P36" s="147">
        <f>SUM(P3:P35)</f>
        <v>0</v>
      </c>
      <c r="R36" s="70"/>
      <c r="S36" s="70"/>
      <c r="AF36" s="7">
        <v>0</v>
      </c>
      <c r="AG36" s="7">
        <v>0</v>
      </c>
    </row>
    <row r="37" spans="1:33" ht="15.75" thickBot="1">
      <c r="A37" s="50"/>
      <c r="B37" s="51"/>
      <c r="C37" s="52"/>
      <c r="D37" s="52"/>
      <c r="E37" s="152"/>
      <c r="F37" s="52"/>
      <c r="G37" s="52"/>
      <c r="H37" s="53"/>
      <c r="I37" s="54"/>
      <c r="J37" s="158"/>
      <c r="K37" s="55"/>
      <c r="L37" s="214" t="s">
        <v>7</v>
      </c>
      <c r="M37" s="214"/>
      <c r="N37" s="214"/>
      <c r="O37" s="148"/>
      <c r="P37" s="149">
        <f>N35+P36</f>
        <v>0</v>
      </c>
      <c r="Q37" s="175"/>
      <c r="R37" s="176"/>
      <c r="S37" s="176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7">
        <v>0</v>
      </c>
      <c r="AG37" s="7">
        <v>0</v>
      </c>
    </row>
    <row r="38" spans="5:33" ht="15">
      <c r="E38" s="70"/>
      <c r="R38" s="70"/>
      <c r="S38" s="70"/>
      <c r="AF38" s="7">
        <v>0</v>
      </c>
      <c r="AG38" s="7">
        <v>0</v>
      </c>
    </row>
    <row r="39" spans="1:33" ht="15.75" thickBot="1">
      <c r="A39" s="150" t="s">
        <v>37</v>
      </c>
      <c r="E39" s="70"/>
      <c r="R39" s="70"/>
      <c r="S39" s="70"/>
      <c r="AF39" s="7">
        <v>0</v>
      </c>
      <c r="AG39" s="7">
        <v>0</v>
      </c>
    </row>
    <row r="40" spans="1:33" ht="15">
      <c r="A40" s="8">
        <f>ROW()-7</f>
        <v>33</v>
      </c>
      <c r="B40" s="9">
        <f>IF(K40="RTS",AA40,(IF(K40="URS",AD40,"")))</f>
      </c>
      <c r="C40" s="88" t="s">
        <v>65</v>
      </c>
      <c r="D40" s="89"/>
      <c r="E40" s="90"/>
      <c r="F40" s="12"/>
      <c r="G40" s="13" t="s">
        <v>23</v>
      </c>
      <c r="H40" s="197">
        <v>1</v>
      </c>
      <c r="I40" s="198" t="str">
        <f>TEXT(H40," # x1")</f>
        <v> 1x1</v>
      </c>
      <c r="J40" s="198">
        <f>IF(K40="RTS",Y40,(IF(K40="URS",AB40,"")))</f>
      </c>
      <c r="K40" s="16" t="str">
        <f>IF(CenikovaCena=TRUE,(IF(SOUSTAVA=1,(IF(LEN(AA40)&gt;0,"RTS","Vlastní")),(IF(LEN(AD40)&gt;0,"URS","Vlastní")))),"Vlastní")</f>
        <v>Vlastní</v>
      </c>
      <c r="L40" s="17">
        <f>DPH</f>
        <v>0.21</v>
      </c>
      <c r="M40" s="186">
        <f>ROUND(R40*PS_O,0)</f>
        <v>0</v>
      </c>
      <c r="N40" s="187">
        <f>M40*H40</f>
        <v>0</v>
      </c>
      <c r="O40" s="188">
        <f>IF(CenikovaCena=TRUE,(IF(K40="RTS",Z40,(IF(K40="URS",AC40,(ROUND(S40*PS_O,0)))))),(ROUND(S40*PS_O,0)))</f>
        <v>0</v>
      </c>
      <c r="P40" s="189">
        <f>O40*H40</f>
        <v>0</v>
      </c>
      <c r="R40" s="76"/>
      <c r="S40" s="71"/>
      <c r="Y40" s="167"/>
      <c r="Z40" s="163"/>
      <c r="AA40" s="168"/>
      <c r="AB40" s="173"/>
      <c r="AC40" s="163"/>
      <c r="AD40" s="168"/>
      <c r="AF40" s="7">
        <v>0</v>
      </c>
      <c r="AG40" s="7">
        <v>1</v>
      </c>
    </row>
    <row r="41" spans="1:33" ht="15">
      <c r="A41" s="18">
        <f>ROW()-7</f>
        <v>34</v>
      </c>
      <c r="B41" s="62">
        <f>IF(K41="RTS",AA41,(IF(K41="URS",AD41,"")))</f>
      </c>
      <c r="C41" s="35" t="s">
        <v>38</v>
      </c>
      <c r="D41" s="36"/>
      <c r="E41" s="58"/>
      <c r="F41" s="22"/>
      <c r="G41" s="23" t="s">
        <v>23</v>
      </c>
      <c r="H41" s="40">
        <v>1</v>
      </c>
      <c r="I41" s="41" t="str">
        <f>TEXT(H41," # x1")</f>
        <v> 1x1</v>
      </c>
      <c r="J41" s="41">
        <f>IF(K41="RTS",Y41,(IF(K41="URS",AB41,"")))</f>
      </c>
      <c r="K41" s="26" t="str">
        <f>IF(CenikovaCena=TRUE,(IF(SOUSTAVA=1,(IF(LEN(AA41)&gt;0,"RTS","Vlastní")),(IF(LEN(AD41)&gt;0,"URS","Vlastní")))),"Vlastní")</f>
        <v>Vlastní</v>
      </c>
      <c r="L41" s="27">
        <f>DPH</f>
        <v>0.21</v>
      </c>
      <c r="M41" s="178">
        <f>ROUND(R41*PS_O,0)</f>
        <v>0</v>
      </c>
      <c r="N41" s="179">
        <f>M41*H41</f>
        <v>0</v>
      </c>
      <c r="O41" s="180">
        <f>IF(CenikovaCena=TRUE,(IF(K41="RTS",Z41,(IF(K41="URS",AC41,(ROUND(S41*PS_O,0)))))),(ROUND(S41*PS_O,0)))</f>
        <v>0</v>
      </c>
      <c r="P41" s="181">
        <f>O41*H41</f>
        <v>0</v>
      </c>
      <c r="R41" s="77"/>
      <c r="S41" s="72"/>
      <c r="Y41" s="167"/>
      <c r="Z41" s="163"/>
      <c r="AA41" s="168"/>
      <c r="AB41" s="173"/>
      <c r="AC41" s="163"/>
      <c r="AD41" s="168"/>
      <c r="AF41" s="7">
        <v>0</v>
      </c>
      <c r="AG41" s="7">
        <v>1</v>
      </c>
    </row>
    <row r="42" spans="1:33" ht="15">
      <c r="A42" s="18">
        <f>ROW()-7</f>
        <v>35</v>
      </c>
      <c r="B42" s="62">
        <f>IF(K42="RTS",AA42,(IF(K42="URS",AD42,"")))</f>
      </c>
      <c r="C42" s="35" t="s">
        <v>64</v>
      </c>
      <c r="D42" s="36"/>
      <c r="E42" s="58"/>
      <c r="F42" s="22"/>
      <c r="G42" s="23" t="s">
        <v>23</v>
      </c>
      <c r="H42" s="40">
        <v>1</v>
      </c>
      <c r="I42" s="41" t="str">
        <f>TEXT(H42," # x1")</f>
        <v> 1x1</v>
      </c>
      <c r="J42" s="41">
        <f>IF(K42="RTS",Y42,(IF(K42="URS",AB42,"")))</f>
      </c>
      <c r="K42" s="26" t="str">
        <f>IF(CenikovaCena=TRUE,(IF(SOUSTAVA=1,(IF(LEN(AA42)&gt;0,"RTS","Vlastní")),(IF(LEN(AD42)&gt;0,"URS","Vlastní")))),"Vlastní")</f>
        <v>Vlastní</v>
      </c>
      <c r="L42" s="27">
        <f>DPH</f>
        <v>0.21</v>
      </c>
      <c r="M42" s="178">
        <f>ROUND(R42*PS_O,0)</f>
        <v>0</v>
      </c>
      <c r="N42" s="179">
        <f>M42*H42</f>
        <v>0</v>
      </c>
      <c r="O42" s="180">
        <f>IF(CenikovaCena=TRUE,(IF(K42="RTS",Z42,(IF(K42="URS",AC42,(ROUND(S42*PS_O,0)))))),(ROUND(S42*PS_O,0)))</f>
        <v>0</v>
      </c>
      <c r="P42" s="181">
        <f>O42*H42</f>
        <v>0</v>
      </c>
      <c r="R42" s="77"/>
      <c r="S42" s="72"/>
      <c r="Y42" s="167"/>
      <c r="Z42" s="163"/>
      <c r="AA42" s="168"/>
      <c r="AB42" s="173"/>
      <c r="AC42" s="163"/>
      <c r="AD42" s="168"/>
      <c r="AF42" s="7">
        <v>0</v>
      </c>
      <c r="AG42" s="7">
        <v>1</v>
      </c>
    </row>
    <row r="43" spans="1:33" ht="15">
      <c r="A43" s="18">
        <f>ROW()-7</f>
        <v>36</v>
      </c>
      <c r="B43" s="62">
        <f>IF(K43="RTS",AA43,(IF(K43="URS",AD43,"")))</f>
      </c>
      <c r="C43" s="35" t="s">
        <v>25</v>
      </c>
      <c r="D43" s="36"/>
      <c r="E43" s="58"/>
      <c r="F43" s="22"/>
      <c r="G43" s="23" t="s">
        <v>23</v>
      </c>
      <c r="H43" s="40">
        <v>1</v>
      </c>
      <c r="I43" s="41" t="str">
        <f>TEXT(H43," # x1")</f>
        <v> 1x1</v>
      </c>
      <c r="J43" s="41">
        <f>IF(K43="RTS",Y43,(IF(K43="URS",AB43,"")))</f>
      </c>
      <c r="K43" s="26" t="str">
        <f>IF(CenikovaCena=TRUE,(IF(SOUSTAVA=1,(IF(LEN(AA43)&gt;0,"RTS","Vlastní")),(IF(LEN(AD43)&gt;0,"URS","Vlastní")))),"Vlastní")</f>
        <v>Vlastní</v>
      </c>
      <c r="L43" s="27">
        <f>DPH</f>
        <v>0.21</v>
      </c>
      <c r="M43" s="178">
        <f>ROUND(R43*PS_O,0)</f>
        <v>0</v>
      </c>
      <c r="N43" s="179">
        <f>M43*H43</f>
        <v>0</v>
      </c>
      <c r="O43" s="180">
        <f>IF(CenikovaCena=TRUE,(IF(K43="RTS",Z43,(IF(K43="URS",AC43,(ROUND(S43*PS_O,0)))))),(ROUND(S43*PS_O,0)))</f>
        <v>0</v>
      </c>
      <c r="P43" s="181">
        <f>O43*H43</f>
        <v>0</v>
      </c>
      <c r="R43" s="77"/>
      <c r="S43" s="72"/>
      <c r="Y43" s="167"/>
      <c r="Z43" s="163"/>
      <c r="AA43" s="168"/>
      <c r="AB43" s="173"/>
      <c r="AC43" s="163"/>
      <c r="AD43" s="168"/>
      <c r="AF43" s="7">
        <v>0</v>
      </c>
      <c r="AG43" s="7">
        <v>1</v>
      </c>
    </row>
    <row r="44" spans="1:33" ht="15.75" thickBot="1">
      <c r="A44" s="28">
        <f>ROW()-7</f>
        <v>37</v>
      </c>
      <c r="B44" s="91">
        <f>IF(K44="RTS",AA44,(IF(K44="URS",AD44,"")))</f>
      </c>
      <c r="C44" s="38" t="s">
        <v>26</v>
      </c>
      <c r="D44" s="39"/>
      <c r="E44" s="59"/>
      <c r="F44" s="30"/>
      <c r="G44" s="31" t="s">
        <v>23</v>
      </c>
      <c r="H44" s="42">
        <v>1</v>
      </c>
      <c r="I44" s="43" t="str">
        <f>TEXT(H44," # x1")</f>
        <v> 1x1</v>
      </c>
      <c r="J44" s="43">
        <f>IF(K44="RTS",Y44,(IF(K44="URS",AB44,"")))</f>
      </c>
      <c r="K44" s="33" t="str">
        <f>IF(CenikovaCena=TRUE,(IF(SOUSTAVA=1,(IF(LEN(AA44)&gt;0,"RTS","Vlastní")),(IF(LEN(AD44)&gt;0,"URS","Vlastní")))),"Vlastní")</f>
        <v>Vlastní</v>
      </c>
      <c r="L44" s="34">
        <f>DPH</f>
        <v>0.21</v>
      </c>
      <c r="M44" s="182">
        <f>ROUND(R44*PS_O,0)</f>
        <v>0</v>
      </c>
      <c r="N44" s="183">
        <f>M44*H44</f>
        <v>0</v>
      </c>
      <c r="O44" s="184">
        <f>IF(CenikovaCena=TRUE,(IF(K44="RTS",Z44,(IF(K44="URS",AC44,(ROUND(S44*PS_O,0)))))),(ROUND(S44*PS_O,0)))</f>
        <v>0</v>
      </c>
      <c r="P44" s="185">
        <f>O44*H44</f>
        <v>0</v>
      </c>
      <c r="R44" s="78"/>
      <c r="S44" s="73"/>
      <c r="Y44" s="169"/>
      <c r="Z44" s="170"/>
      <c r="AA44" s="171"/>
      <c r="AB44" s="174"/>
      <c r="AC44" s="170"/>
      <c r="AD44" s="171"/>
      <c r="AF44" s="7">
        <v>0</v>
      </c>
      <c r="AG44" s="7">
        <v>1</v>
      </c>
    </row>
    <row r="45" spans="1:33" ht="15.75" thickBot="1">
      <c r="A45" s="44"/>
      <c r="B45" s="45"/>
      <c r="C45" s="46"/>
      <c r="D45" s="46"/>
      <c r="E45" s="46"/>
      <c r="F45" s="46"/>
      <c r="G45" s="46"/>
      <c r="H45" s="47"/>
      <c r="I45" s="48"/>
      <c r="J45" s="157"/>
      <c r="K45" s="49"/>
      <c r="L45" s="215" t="s">
        <v>3</v>
      </c>
      <c r="M45" s="215"/>
      <c r="N45" s="144">
        <f>SUM(N40:N44)</f>
        <v>0</v>
      </c>
      <c r="O45" s="145"/>
      <c r="P45" s="146"/>
      <c r="AF45" s="7">
        <v>0</v>
      </c>
      <c r="AG45" s="7">
        <v>0</v>
      </c>
    </row>
    <row r="46" spans="1:33" ht="15.75" thickBot="1">
      <c r="A46" s="44"/>
      <c r="B46" s="45"/>
      <c r="C46" s="46"/>
      <c r="D46" s="46"/>
      <c r="E46" s="46"/>
      <c r="F46" s="46"/>
      <c r="G46" s="46"/>
      <c r="H46" s="47"/>
      <c r="I46" s="48"/>
      <c r="J46" s="157"/>
      <c r="K46" s="49"/>
      <c r="L46" s="216" t="s">
        <v>6</v>
      </c>
      <c r="M46" s="216"/>
      <c r="N46" s="145"/>
      <c r="O46" s="145"/>
      <c r="P46" s="147">
        <f>SUM(P40:P45)</f>
        <v>0</v>
      </c>
      <c r="AF46" s="7">
        <v>0</v>
      </c>
      <c r="AG46" s="7">
        <v>0</v>
      </c>
    </row>
    <row r="47" spans="1:33" ht="15.75" thickBot="1">
      <c r="A47" s="50"/>
      <c r="B47" s="51"/>
      <c r="C47" s="52"/>
      <c r="D47" s="52"/>
      <c r="E47" s="52"/>
      <c r="F47" s="52"/>
      <c r="G47" s="52"/>
      <c r="H47" s="53"/>
      <c r="I47" s="54"/>
      <c r="J47" s="158"/>
      <c r="K47" s="55"/>
      <c r="L47" s="213" t="s">
        <v>39</v>
      </c>
      <c r="M47" s="214"/>
      <c r="N47" s="214"/>
      <c r="O47" s="214"/>
      <c r="P47" s="149">
        <f>N45+P46</f>
        <v>0</v>
      </c>
      <c r="AF47" s="7">
        <v>0</v>
      </c>
      <c r="AG47" s="7">
        <v>0</v>
      </c>
    </row>
    <row r="48" spans="1:33" ht="15.75" thickBot="1">
      <c r="A48" s="50"/>
      <c r="B48" s="51"/>
      <c r="C48" s="52"/>
      <c r="D48" s="52"/>
      <c r="E48" s="52"/>
      <c r="F48" s="52"/>
      <c r="G48" s="52"/>
      <c r="H48" s="53"/>
      <c r="I48" s="54"/>
      <c r="J48" s="158"/>
      <c r="K48" s="55"/>
      <c r="L48" s="213" t="s">
        <v>40</v>
      </c>
      <c r="M48" s="214"/>
      <c r="N48" s="214"/>
      <c r="O48" s="214"/>
      <c r="P48" s="149">
        <f>P37+P47</f>
        <v>0</v>
      </c>
      <c r="AF48" s="7">
        <v>0</v>
      </c>
      <c r="AG48" s="7">
        <v>0</v>
      </c>
    </row>
    <row r="49" spans="32:33" ht="15">
      <c r="AF49" s="7">
        <v>0</v>
      </c>
      <c r="AG49" s="7">
        <v>0</v>
      </c>
    </row>
    <row r="50" spans="32:33" ht="15">
      <c r="AF50" s="7">
        <v>0</v>
      </c>
      <c r="AG50" s="7">
        <v>0</v>
      </c>
    </row>
    <row r="51" spans="32:33" ht="15">
      <c r="AF51" s="7">
        <v>0</v>
      </c>
      <c r="AG51" s="7">
        <v>0</v>
      </c>
    </row>
    <row r="52" spans="32:33" ht="15">
      <c r="AF52" s="7">
        <v>0</v>
      </c>
      <c r="AG52" s="7">
        <v>0</v>
      </c>
    </row>
    <row r="53" spans="32:33" ht="15">
      <c r="AF53" s="7">
        <v>0</v>
      </c>
      <c r="AG53" s="7">
        <v>0</v>
      </c>
    </row>
    <row r="54" spans="32:33" ht="15">
      <c r="AF54" s="7">
        <v>0</v>
      </c>
      <c r="AG54" s="7">
        <v>0</v>
      </c>
    </row>
    <row r="55" spans="32:33" ht="15">
      <c r="AF55" s="7">
        <v>0</v>
      </c>
      <c r="AG55" s="7">
        <v>0</v>
      </c>
    </row>
    <row r="56" spans="32:33" ht="15">
      <c r="AF56" s="7">
        <v>0</v>
      </c>
      <c r="AG56" s="7">
        <v>0</v>
      </c>
    </row>
    <row r="57" spans="32:33" ht="15">
      <c r="AF57" s="7">
        <v>0</v>
      </c>
      <c r="AG57" s="7">
        <v>0</v>
      </c>
    </row>
    <row r="58" spans="32:33" ht="15">
      <c r="AF58" s="7">
        <v>0</v>
      </c>
      <c r="AG58" s="7">
        <v>0</v>
      </c>
    </row>
    <row r="59" spans="32:33" ht="15">
      <c r="AF59" s="7">
        <v>0</v>
      </c>
      <c r="AG59" s="7">
        <v>0</v>
      </c>
    </row>
    <row r="60" spans="32:33" ht="15">
      <c r="AF60" s="7">
        <v>0</v>
      </c>
      <c r="AG60" s="7">
        <v>0</v>
      </c>
    </row>
    <row r="61" spans="32:33" ht="15">
      <c r="AF61" s="7">
        <v>0</v>
      </c>
      <c r="AG61" s="7">
        <v>0</v>
      </c>
    </row>
    <row r="62" spans="32:33" ht="15">
      <c r="AF62" s="7">
        <v>0</v>
      </c>
      <c r="AG62" s="7">
        <v>0</v>
      </c>
    </row>
    <row r="63" spans="32:33" ht="15">
      <c r="AF63" s="7">
        <v>0</v>
      </c>
      <c r="AG63" s="7">
        <v>0</v>
      </c>
    </row>
    <row r="64" spans="32:33" ht="15">
      <c r="AF64" s="7">
        <v>0</v>
      </c>
      <c r="AG64" s="7">
        <v>0</v>
      </c>
    </row>
    <row r="65" spans="32:33" ht="15">
      <c r="AF65" s="7">
        <v>0</v>
      </c>
      <c r="AG65" s="7">
        <v>0</v>
      </c>
    </row>
    <row r="66" spans="32:33" ht="15">
      <c r="AF66" s="7">
        <v>0</v>
      </c>
      <c r="AG66" s="7">
        <v>0</v>
      </c>
    </row>
    <row r="67" spans="32:33" ht="15">
      <c r="AF67" s="7">
        <v>0</v>
      </c>
      <c r="AG67" s="7">
        <v>0</v>
      </c>
    </row>
    <row r="68" spans="32:33" ht="15">
      <c r="AF68" s="7">
        <v>0</v>
      </c>
      <c r="AG68" s="7">
        <v>0</v>
      </c>
    </row>
    <row r="69" spans="32:33" ht="15">
      <c r="AF69" s="7">
        <v>0</v>
      </c>
      <c r="AG69" s="7">
        <v>0</v>
      </c>
    </row>
    <row r="70" spans="32:33" ht="15">
      <c r="AF70" s="7">
        <v>0</v>
      </c>
      <c r="AG70" s="7">
        <v>0</v>
      </c>
    </row>
    <row r="71" spans="32:33" ht="15">
      <c r="AF71" s="7">
        <v>0</v>
      </c>
      <c r="AG71" s="7">
        <v>0</v>
      </c>
    </row>
    <row r="72" spans="32:33" ht="15">
      <c r="AF72" s="7">
        <v>0</v>
      </c>
      <c r="AG72" s="7">
        <v>0</v>
      </c>
    </row>
    <row r="73" spans="32:33" ht="15">
      <c r="AF73" s="7">
        <v>0</v>
      </c>
      <c r="AG73" s="7">
        <v>0</v>
      </c>
    </row>
    <row r="74" spans="32:33" ht="15">
      <c r="AF74" s="7">
        <v>0</v>
      </c>
      <c r="AG74" s="7">
        <v>0</v>
      </c>
    </row>
    <row r="75" spans="32:33" ht="15">
      <c r="AF75" s="7">
        <v>0</v>
      </c>
      <c r="AG75" s="7">
        <v>0</v>
      </c>
    </row>
    <row r="76" spans="32:33" ht="15">
      <c r="AF76" s="7">
        <v>0</v>
      </c>
      <c r="AG76" s="7">
        <v>0</v>
      </c>
    </row>
    <row r="77" spans="32:33" ht="15">
      <c r="AF77" s="7">
        <v>0</v>
      </c>
      <c r="AG77" s="7">
        <v>0</v>
      </c>
    </row>
    <row r="78" spans="32:33" ht="15">
      <c r="AF78" s="7">
        <v>0</v>
      </c>
      <c r="AG78" s="7">
        <v>0</v>
      </c>
    </row>
    <row r="79" spans="32:33" ht="15">
      <c r="AF79" s="7">
        <v>0</v>
      </c>
      <c r="AG79" s="7">
        <v>0</v>
      </c>
    </row>
    <row r="80" spans="32:33" ht="15">
      <c r="AF80" s="7">
        <v>0</v>
      </c>
      <c r="AG80" s="7">
        <v>0</v>
      </c>
    </row>
    <row r="81" spans="32:33" ht="15">
      <c r="AF81" s="7">
        <v>0</v>
      </c>
      <c r="AG81" s="7">
        <v>0</v>
      </c>
    </row>
    <row r="82" spans="32:33" ht="15">
      <c r="AF82" s="7">
        <v>0</v>
      </c>
      <c r="AG82" s="7">
        <v>0</v>
      </c>
    </row>
    <row r="83" spans="32:33" ht="15">
      <c r="AF83" s="7">
        <v>0</v>
      </c>
      <c r="AG83" s="7">
        <v>0</v>
      </c>
    </row>
    <row r="84" spans="32:33" ht="15">
      <c r="AF84" s="7">
        <v>0</v>
      </c>
      <c r="AG84" s="7">
        <v>0</v>
      </c>
    </row>
    <row r="85" spans="32:33" ht="15">
      <c r="AF85" s="7">
        <v>0</v>
      </c>
      <c r="AG85" s="7">
        <v>0</v>
      </c>
    </row>
    <row r="86" spans="32:33" ht="15">
      <c r="AF86" s="7">
        <v>0</v>
      </c>
      <c r="AG86" s="7">
        <v>0</v>
      </c>
    </row>
    <row r="87" spans="32:33" ht="15">
      <c r="AF87" s="7">
        <v>0</v>
      </c>
      <c r="AG87" s="7">
        <v>0</v>
      </c>
    </row>
    <row r="88" spans="32:33" ht="15">
      <c r="AF88" s="7">
        <v>0</v>
      </c>
      <c r="AG88" s="7">
        <v>0</v>
      </c>
    </row>
    <row r="89" spans="32:33" ht="15">
      <c r="AF89" s="7">
        <v>0</v>
      </c>
      <c r="AG89" s="7">
        <v>0</v>
      </c>
    </row>
    <row r="90" spans="32:33" ht="15">
      <c r="AF90" s="7">
        <v>0</v>
      </c>
      <c r="AG90" s="7">
        <v>0</v>
      </c>
    </row>
    <row r="91" spans="32:33" ht="15">
      <c r="AF91" s="7">
        <v>0</v>
      </c>
      <c r="AG91" s="7">
        <v>0</v>
      </c>
    </row>
    <row r="92" spans="32:33" ht="15">
      <c r="AF92" s="7">
        <v>0</v>
      </c>
      <c r="AG92" s="7">
        <v>0</v>
      </c>
    </row>
    <row r="93" spans="32:33" ht="15">
      <c r="AF93" s="7">
        <v>0</v>
      </c>
      <c r="AG93" s="7">
        <v>0</v>
      </c>
    </row>
    <row r="94" spans="32:33" ht="15">
      <c r="AF94" s="7">
        <v>0</v>
      </c>
      <c r="AG94" s="7">
        <v>0</v>
      </c>
    </row>
    <row r="95" spans="32:33" ht="15">
      <c r="AF95" s="7">
        <v>0</v>
      </c>
      <c r="AG95" s="7">
        <v>0</v>
      </c>
    </row>
    <row r="96" spans="32:33" ht="15">
      <c r="AF96" s="7">
        <v>0</v>
      </c>
      <c r="AG96" s="7">
        <v>0</v>
      </c>
    </row>
    <row r="97" spans="32:33" ht="15">
      <c r="AF97" s="7">
        <v>0</v>
      </c>
      <c r="AG97" s="7">
        <v>0</v>
      </c>
    </row>
    <row r="98" spans="32:33" ht="15">
      <c r="AF98" s="7">
        <v>0</v>
      </c>
      <c r="AG98" s="7">
        <v>0</v>
      </c>
    </row>
    <row r="99" spans="32:33" ht="15">
      <c r="AF99" s="7">
        <v>0</v>
      </c>
      <c r="AG99" s="7">
        <v>0</v>
      </c>
    </row>
    <row r="100" spans="32:33" ht="15">
      <c r="AF100" s="7">
        <v>0</v>
      </c>
      <c r="AG100" s="7">
        <v>0</v>
      </c>
    </row>
    <row r="101" spans="32:33" ht="15">
      <c r="AF101" s="7">
        <v>0</v>
      </c>
      <c r="AG101" s="7">
        <v>0</v>
      </c>
    </row>
    <row r="102" spans="32:33" ht="15">
      <c r="AF102" s="7">
        <v>0</v>
      </c>
      <c r="AG102" s="7">
        <v>0</v>
      </c>
    </row>
    <row r="103" spans="32:33" ht="15">
      <c r="AF103" s="7">
        <v>0</v>
      </c>
      <c r="AG103" s="7">
        <v>0</v>
      </c>
    </row>
    <row r="104" spans="32:33" ht="15">
      <c r="AF104" s="7">
        <v>0</v>
      </c>
      <c r="AG104" s="7">
        <v>0</v>
      </c>
    </row>
    <row r="105" spans="32:33" ht="15">
      <c r="AF105" s="7">
        <v>0</v>
      </c>
      <c r="AG105" s="7">
        <v>0</v>
      </c>
    </row>
    <row r="106" spans="32:33" ht="15">
      <c r="AF106" s="7">
        <v>0</v>
      </c>
      <c r="AG106" s="7">
        <v>0</v>
      </c>
    </row>
    <row r="107" spans="32:33" ht="15">
      <c r="AF107" s="7">
        <v>0</v>
      </c>
      <c r="AG107" s="7">
        <v>0</v>
      </c>
    </row>
    <row r="108" spans="32:33" ht="15">
      <c r="AF108" s="7">
        <v>0</v>
      </c>
      <c r="AG108" s="7">
        <v>0</v>
      </c>
    </row>
    <row r="109" spans="32:33" ht="15">
      <c r="AF109" s="7">
        <v>0</v>
      </c>
      <c r="AG109" s="7">
        <v>0</v>
      </c>
    </row>
    <row r="110" spans="32:33" ht="15">
      <c r="AF110" s="7">
        <v>0</v>
      </c>
      <c r="AG110" s="7">
        <v>0</v>
      </c>
    </row>
    <row r="111" spans="32:33" ht="15">
      <c r="AF111" s="7">
        <v>0</v>
      </c>
      <c r="AG111" s="7">
        <v>0</v>
      </c>
    </row>
    <row r="112" spans="32:33" ht="15">
      <c r="AF112" s="7">
        <v>0</v>
      </c>
      <c r="AG112" s="7">
        <v>0</v>
      </c>
    </row>
    <row r="113" spans="32:33" ht="15">
      <c r="AF113" s="7">
        <v>0</v>
      </c>
      <c r="AG113" s="7">
        <v>0</v>
      </c>
    </row>
    <row r="114" spans="32:33" ht="15">
      <c r="AF114" s="7">
        <v>0</v>
      </c>
      <c r="AG114" s="7">
        <v>0</v>
      </c>
    </row>
    <row r="115" spans="32:33" ht="15">
      <c r="AF115" s="7">
        <v>0</v>
      </c>
      <c r="AG115" s="7">
        <v>0</v>
      </c>
    </row>
    <row r="116" spans="32:33" ht="15">
      <c r="AF116" s="7">
        <v>0</v>
      </c>
      <c r="AG116" s="7">
        <v>0</v>
      </c>
    </row>
    <row r="117" spans="32:33" ht="15">
      <c r="AF117" s="7">
        <v>0</v>
      </c>
      <c r="AG117" s="7">
        <v>0</v>
      </c>
    </row>
    <row r="118" spans="32:33" ht="15">
      <c r="AF118" s="7">
        <v>0</v>
      </c>
      <c r="AG118" s="7">
        <v>0</v>
      </c>
    </row>
    <row r="119" spans="32:33" ht="15">
      <c r="AF119" s="7">
        <v>0</v>
      </c>
      <c r="AG119" s="7">
        <v>0</v>
      </c>
    </row>
    <row r="120" spans="32:33" ht="15">
      <c r="AF120" s="7">
        <v>0</v>
      </c>
      <c r="AG120" s="7">
        <v>0</v>
      </c>
    </row>
    <row r="121" spans="32:33" ht="15">
      <c r="AF121" s="7">
        <v>0</v>
      </c>
      <c r="AG121" s="7">
        <v>0</v>
      </c>
    </row>
    <row r="122" spans="32:33" ht="15">
      <c r="AF122" s="7">
        <v>0</v>
      </c>
      <c r="AG122" s="7">
        <v>0</v>
      </c>
    </row>
    <row r="123" spans="32:33" ht="15">
      <c r="AF123" s="7">
        <v>0</v>
      </c>
      <c r="AG123" s="7">
        <v>0</v>
      </c>
    </row>
    <row r="124" spans="32:33" ht="15">
      <c r="AF124" s="7">
        <v>0</v>
      </c>
      <c r="AG124" s="7">
        <v>0</v>
      </c>
    </row>
    <row r="125" spans="32:33" ht="15">
      <c r="AF125" s="7">
        <v>0</v>
      </c>
      <c r="AG125" s="7">
        <v>0</v>
      </c>
    </row>
    <row r="126" spans="32:33" ht="15">
      <c r="AF126" s="7">
        <v>0</v>
      </c>
      <c r="AG126" s="7">
        <v>0</v>
      </c>
    </row>
    <row r="127" spans="32:33" ht="15">
      <c r="AF127" s="7">
        <v>0</v>
      </c>
      <c r="AG127" s="7">
        <v>0</v>
      </c>
    </row>
    <row r="128" spans="32:33" ht="15">
      <c r="AF128" s="7">
        <v>0</v>
      </c>
      <c r="AG128" s="7">
        <v>0</v>
      </c>
    </row>
    <row r="129" spans="32:33" ht="15">
      <c r="AF129" s="7">
        <v>0</v>
      </c>
      <c r="AG129" s="7">
        <v>0</v>
      </c>
    </row>
    <row r="130" spans="32:33" ht="15">
      <c r="AF130" s="7">
        <v>0</v>
      </c>
      <c r="AG130" s="7">
        <v>0</v>
      </c>
    </row>
    <row r="131" spans="32:33" ht="15">
      <c r="AF131" s="7">
        <v>0</v>
      </c>
      <c r="AG131" s="7">
        <v>0</v>
      </c>
    </row>
    <row r="132" spans="32:33" ht="15">
      <c r="AF132" s="7">
        <v>0</v>
      </c>
      <c r="AG132" s="7">
        <v>0</v>
      </c>
    </row>
    <row r="133" spans="32:33" ht="15">
      <c r="AF133" s="7">
        <v>0</v>
      </c>
      <c r="AG133" s="7">
        <v>0</v>
      </c>
    </row>
    <row r="134" spans="32:33" ht="15">
      <c r="AF134" s="7">
        <v>0</v>
      </c>
      <c r="AG134" s="7">
        <v>0</v>
      </c>
    </row>
    <row r="135" spans="32:33" ht="15">
      <c r="AF135" s="7">
        <v>0</v>
      </c>
      <c r="AG135" s="7">
        <v>0</v>
      </c>
    </row>
    <row r="136" spans="32:33" ht="15">
      <c r="AF136" s="7">
        <v>0</v>
      </c>
      <c r="AG136" s="7">
        <v>0</v>
      </c>
    </row>
    <row r="137" spans="32:33" ht="15">
      <c r="AF137" s="7">
        <v>0</v>
      </c>
      <c r="AG137" s="7">
        <v>0</v>
      </c>
    </row>
    <row r="138" spans="32:33" ht="15">
      <c r="AF138" s="7">
        <v>0</v>
      </c>
      <c r="AG138" s="7">
        <v>0</v>
      </c>
    </row>
    <row r="139" spans="32:33" ht="15">
      <c r="AF139" s="7">
        <v>0</v>
      </c>
      <c r="AG139" s="7">
        <v>0</v>
      </c>
    </row>
    <row r="140" spans="32:33" ht="15">
      <c r="AF140" s="7">
        <v>0</v>
      </c>
      <c r="AG140" s="7">
        <v>0</v>
      </c>
    </row>
    <row r="141" spans="32:33" ht="15">
      <c r="AF141" s="7">
        <v>0</v>
      </c>
      <c r="AG141" s="7">
        <v>0</v>
      </c>
    </row>
    <row r="142" spans="32:33" ht="15">
      <c r="AF142" s="7">
        <v>0</v>
      </c>
      <c r="AG142" s="7">
        <v>0</v>
      </c>
    </row>
    <row r="143" spans="32:33" ht="15">
      <c r="AF143" s="7">
        <v>0</v>
      </c>
      <c r="AG143" s="7">
        <v>0</v>
      </c>
    </row>
    <row r="144" spans="32:33" ht="15">
      <c r="AF144" s="7">
        <v>0</v>
      </c>
      <c r="AG144" s="7">
        <v>0</v>
      </c>
    </row>
    <row r="145" spans="32:33" ht="15">
      <c r="AF145" s="7">
        <v>0</v>
      </c>
      <c r="AG145" s="7">
        <v>0</v>
      </c>
    </row>
    <row r="146" spans="32:33" ht="15">
      <c r="AF146" s="7">
        <v>0</v>
      </c>
      <c r="AG146" s="7">
        <v>0</v>
      </c>
    </row>
    <row r="147" spans="32:33" ht="15">
      <c r="AF147" s="7">
        <v>0</v>
      </c>
      <c r="AG147" s="7">
        <v>0</v>
      </c>
    </row>
    <row r="148" spans="32:33" ht="15">
      <c r="AF148" s="7">
        <v>0</v>
      </c>
      <c r="AG148" s="7">
        <v>0</v>
      </c>
    </row>
    <row r="149" spans="32:33" ht="15">
      <c r="AF149" s="7">
        <v>0</v>
      </c>
      <c r="AG149" s="7">
        <v>0</v>
      </c>
    </row>
    <row r="150" spans="32:33" ht="15">
      <c r="AF150" s="7">
        <v>0</v>
      </c>
      <c r="AG150" s="7">
        <v>0</v>
      </c>
    </row>
    <row r="151" spans="32:33" ht="15">
      <c r="AF151" s="7">
        <v>0</v>
      </c>
      <c r="AG151" s="7">
        <v>0</v>
      </c>
    </row>
    <row r="152" spans="32:33" ht="15">
      <c r="AF152" s="7">
        <v>0</v>
      </c>
      <c r="AG152" s="7">
        <v>0</v>
      </c>
    </row>
    <row r="153" spans="32:33" ht="15">
      <c r="AF153" s="7">
        <v>0</v>
      </c>
      <c r="AG153" s="7">
        <v>0</v>
      </c>
    </row>
    <row r="154" spans="32:33" ht="15">
      <c r="AF154" s="7">
        <v>0</v>
      </c>
      <c r="AG154" s="7">
        <v>0</v>
      </c>
    </row>
    <row r="155" spans="32:33" ht="15">
      <c r="AF155" s="7">
        <v>0</v>
      </c>
      <c r="AG155" s="7">
        <v>0</v>
      </c>
    </row>
    <row r="156" spans="32:33" ht="15">
      <c r="AF156" s="7">
        <v>0</v>
      </c>
      <c r="AG156" s="7">
        <v>0</v>
      </c>
    </row>
    <row r="157" spans="32:33" ht="15">
      <c r="AF157" s="7">
        <v>0</v>
      </c>
      <c r="AG157" s="7">
        <v>0</v>
      </c>
    </row>
    <row r="158" spans="32:33" ht="15">
      <c r="AF158" s="7">
        <v>0</v>
      </c>
      <c r="AG158" s="7">
        <v>0</v>
      </c>
    </row>
  </sheetData>
  <sheetProtection password="CCD7" sheet="1"/>
  <mergeCells count="7">
    <mergeCell ref="L48:O48"/>
    <mergeCell ref="L35:M35"/>
    <mergeCell ref="L36:M36"/>
    <mergeCell ref="L37:N37"/>
    <mergeCell ref="L45:M45"/>
    <mergeCell ref="L46:M46"/>
    <mergeCell ref="L47:O47"/>
  </mergeCells>
  <conditionalFormatting sqref="N35:P36 O37:P37 S40:S42 M40:P44 M3:P34 R24:S34">
    <cfRule type="cellIs" priority="47" dxfId="22" operator="equal" stopIfTrue="1">
      <formula>0</formula>
    </cfRule>
  </conditionalFormatting>
  <conditionalFormatting sqref="R40:R42 R3:S13 R15:S22">
    <cfRule type="cellIs" priority="46" dxfId="24" operator="equal" stopIfTrue="1">
      <formula>0</formula>
    </cfRule>
  </conditionalFormatting>
  <conditionalFormatting sqref="P37">
    <cfRule type="cellIs" priority="44" dxfId="23" operator="equal" stopIfTrue="1">
      <formula>0</formula>
    </cfRule>
  </conditionalFormatting>
  <conditionalFormatting sqref="N45:P46 P47">
    <cfRule type="cellIs" priority="41" dxfId="22" operator="equal" stopIfTrue="1">
      <formula>0</formula>
    </cfRule>
  </conditionalFormatting>
  <conditionalFormatting sqref="P47">
    <cfRule type="cellIs" priority="40" dxfId="23" operator="equal" stopIfTrue="1">
      <formula>0</formula>
    </cfRule>
  </conditionalFormatting>
  <conditionalFormatting sqref="P48">
    <cfRule type="cellIs" priority="39" dxfId="22" operator="equal" stopIfTrue="1">
      <formula>0</formula>
    </cfRule>
  </conditionalFormatting>
  <conditionalFormatting sqref="P48">
    <cfRule type="cellIs" priority="38" dxfId="23" operator="equal" stopIfTrue="1">
      <formula>0</formula>
    </cfRule>
  </conditionalFormatting>
  <conditionalFormatting sqref="R43:S44">
    <cfRule type="cellIs" priority="36" dxfId="24" operator="equal" stopIfTrue="1">
      <formula>0</formula>
    </cfRule>
  </conditionalFormatting>
  <conditionalFormatting sqref="P37 P47:P48">
    <cfRule type="cellIs" priority="34" dxfId="23" operator="equal" stopIfTrue="1">
      <formula>0</formula>
    </cfRule>
  </conditionalFormatting>
  <conditionalFormatting sqref="R23:S23">
    <cfRule type="cellIs" priority="32" dxfId="22" operator="equal" stopIfTrue="1">
      <formula>0</formula>
    </cfRule>
  </conditionalFormatting>
  <conditionalFormatting sqref="R14:S14">
    <cfRule type="cellIs" priority="28" dxfId="24" operator="equal" stopIfTrue="1">
      <formula>0</formula>
    </cfRule>
  </conditionalFormatting>
  <conditionalFormatting sqref="M40:N44 M3:N34">
    <cfRule type="expression" priority="24" dxfId="25" stopIfTrue="1">
      <formula>($AF3=0)</formula>
    </cfRule>
  </conditionalFormatting>
  <conditionalFormatting sqref="O40:P44 O3:P34">
    <cfRule type="expression" priority="23" dxfId="25" stopIfTrue="1">
      <formula>($AG3=0)</formula>
    </cfRule>
  </conditionalFormatting>
  <printOptions horizontalCentered="1"/>
  <pageMargins left="0" right="0" top="1.5748031496062993" bottom="0.7874015748031497" header="0.984251968503937" footer="0"/>
  <pageSetup fitToHeight="5" horizontalDpi="600" verticalDpi="600" orientation="landscape" paperSize="9" scale="71" r:id="rId1"/>
  <headerFooter>
    <oddHeader>&amp;C&amp;"Arial,Obyčejné"&amp;10.
.
Systém klient-sestra</oddHead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Soupis prací dodávek a služeb - Slaboproud</dc:title>
  <dc:subject/>
  <dc:creator>Jaroslav Machain</dc:creator>
  <cp:keywords/>
  <dc:description/>
  <cp:lastModifiedBy>Jaroslav Machain</cp:lastModifiedBy>
  <cp:lastPrinted>2016-06-20T10:37:10Z</cp:lastPrinted>
  <dcterms:created xsi:type="dcterms:W3CDTF">2013-09-23T10:16:18Z</dcterms:created>
  <dcterms:modified xsi:type="dcterms:W3CDTF">2018-03-27T10:41:52Z</dcterms:modified>
  <cp:category/>
  <cp:version/>
  <cp:contentType/>
  <cp:contentStatus/>
</cp:coreProperties>
</file>