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_CR Project\projekce\P2014-088_STČK_Přezletice_III_2444_III_0105a_průtah_PDPS\DUSP\kalkulace\"/>
    </mc:Choice>
  </mc:AlternateContent>
  <xr:revisionPtr revIDLastSave="0" documentId="13_ncr:1_{41D4F8AB-7239-4453-9380-4E518C85399F}"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2.1-I - SO.102.1-I -..." sheetId="2" r:id="rId2"/>
    <sheet name="SO.403.1-I - SO.403.1-I -..." sheetId="3" r:id="rId3"/>
    <sheet name="VoN.1 - Vedlejší a ostatn..." sheetId="4" r:id="rId4"/>
    <sheet name="SO.102.2-I - SO.102.2-I -..." sheetId="5" r:id="rId5"/>
    <sheet name="SO.403.2-I - SO.403.2-I -..." sheetId="6" r:id="rId6"/>
    <sheet name="VoN.2 - Vedlejší a ostatn..." sheetId="7" r:id="rId7"/>
  </sheets>
  <definedNames>
    <definedName name="_xlnm._FilterDatabase" localSheetId="1" hidden="1">'SO.102.1-I - SO.102.1-I -...'!$C$140:$K$417</definedName>
    <definedName name="_xlnm._FilterDatabase" localSheetId="4" hidden="1">'SO.102.2-I - SO.102.2-I -...'!$C$148:$K$538</definedName>
    <definedName name="_xlnm._FilterDatabase" localSheetId="2" hidden="1">'SO.403.1-I - SO.403.1-I -...'!$C$121:$K$184</definedName>
    <definedName name="_xlnm._FilterDatabase" localSheetId="5" hidden="1">'SO.403.2-I - SO.403.2-I -...'!$C$121:$K$184</definedName>
    <definedName name="_xlnm._FilterDatabase" localSheetId="3" hidden="1">'VoN.1 - Vedlejší a ostatn...'!$C$122:$K$134</definedName>
    <definedName name="_xlnm._FilterDatabase" localSheetId="6" hidden="1">'VoN.2 - Vedlejší a ostatn...'!$C$122:$K$140</definedName>
    <definedName name="_xlnm.Print_Titles" localSheetId="0">'Rekapitulace stavby'!$92:$92</definedName>
    <definedName name="_xlnm.Print_Titles" localSheetId="1">'SO.102.1-I - SO.102.1-I -...'!$140:$140</definedName>
    <definedName name="_xlnm.Print_Titles" localSheetId="4">'SO.102.2-I - SO.102.2-I -...'!$148:$148</definedName>
    <definedName name="_xlnm.Print_Titles" localSheetId="2">'SO.403.1-I - SO.403.1-I -...'!$121:$121</definedName>
    <definedName name="_xlnm.Print_Titles" localSheetId="5">'SO.403.2-I - SO.403.2-I -...'!$121:$121</definedName>
    <definedName name="_xlnm.Print_Titles" localSheetId="3">'VoN.1 - Vedlejší a ostatn...'!$122:$122</definedName>
    <definedName name="_xlnm.Print_Titles" localSheetId="6">'VoN.2 - Vedlejší a ostatn...'!$122:$122</definedName>
    <definedName name="_xlnm.Print_Area" localSheetId="0">'Rekapitulace stavby'!$D$4:$AO$76,'Rekapitulace stavby'!$C$82:$AQ$103</definedName>
    <definedName name="_xlnm.Print_Area" localSheetId="1">'SO.102.1-I - SO.102.1-I -...'!$C$4:$J$76,'SO.102.1-I - SO.102.1-I -...'!$C$82:$J$120,'SO.102.1-I - SO.102.1-I -...'!$C$126:$K$417</definedName>
    <definedName name="_xlnm.Print_Area" localSheetId="4">'SO.102.2-I - SO.102.2-I -...'!$C$4:$J$76,'SO.102.2-I - SO.102.2-I -...'!$C$82:$J$128,'SO.102.2-I - SO.102.2-I -...'!$C$134:$K$538</definedName>
    <definedName name="_xlnm.Print_Area" localSheetId="2">'SO.403.1-I - SO.403.1-I -...'!$C$4:$J$76,'SO.403.1-I - SO.403.1-I -...'!$C$82:$J$101,'SO.403.1-I - SO.403.1-I -...'!$C$107:$K$184</definedName>
    <definedName name="_xlnm.Print_Area" localSheetId="5">'SO.403.2-I - SO.403.2-I -...'!$C$4:$J$76,'SO.403.2-I - SO.403.2-I -...'!$C$82:$J$101,'SO.403.2-I - SO.403.2-I -...'!$C$107:$K$184</definedName>
    <definedName name="_xlnm.Print_Area" localSheetId="3">'VoN.1 - Vedlejší a ostatn...'!$C$4:$J$76,'VoN.1 - Vedlejší a ostatn...'!$C$82:$J$102,'VoN.1 - Vedlejší a ostatn...'!$C$108:$K$134</definedName>
    <definedName name="_xlnm.Print_Area" localSheetId="6">'VoN.2 - Vedlejší a ostatn...'!$C$4:$J$76,'VoN.2 - Vedlejší a ostatn...'!$C$82:$J$102,'VoN.2 - Vedlejší a ostatn...'!$C$108:$K$140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7" l="1"/>
  <c r="J38" i="7"/>
  <c r="AY102" i="1"/>
  <c r="J37" i="7"/>
  <c r="AX102" i="1"/>
  <c r="BI140" i="7"/>
  <c r="BH140" i="7"/>
  <c r="BG140" i="7"/>
  <c r="BF140" i="7"/>
  <c r="T140" i="7"/>
  <c r="R140" i="7"/>
  <c r="P140" i="7"/>
  <c r="BI139" i="7"/>
  <c r="BH139" i="7"/>
  <c r="BG139" i="7"/>
  <c r="BF139" i="7"/>
  <c r="T139" i="7"/>
  <c r="R139" i="7"/>
  <c r="P139" i="7"/>
  <c r="BI138" i="7"/>
  <c r="BH138" i="7"/>
  <c r="BG138" i="7"/>
  <c r="BF138" i="7"/>
  <c r="T138" i="7"/>
  <c r="R138" i="7"/>
  <c r="P138"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J120" i="7"/>
  <c r="J119" i="7"/>
  <c r="F119" i="7"/>
  <c r="F117" i="7"/>
  <c r="E115" i="7"/>
  <c r="J94" i="7"/>
  <c r="J93" i="7"/>
  <c r="F93" i="7"/>
  <c r="F91" i="7"/>
  <c r="E89" i="7"/>
  <c r="J20" i="7"/>
  <c r="E20" i="7"/>
  <c r="F120" i="7" s="1"/>
  <c r="J19" i="7"/>
  <c r="J14" i="7"/>
  <c r="J91" i="7" s="1"/>
  <c r="E7" i="7"/>
  <c r="E111" i="7" s="1"/>
  <c r="J39" i="6"/>
  <c r="J38" i="6"/>
  <c r="AY101" i="1" s="1"/>
  <c r="J37" i="6"/>
  <c r="AX101" i="1"/>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5" i="6"/>
  <c r="BH165" i="6"/>
  <c r="BG165" i="6"/>
  <c r="BF165" i="6"/>
  <c r="T165" i="6"/>
  <c r="R165" i="6"/>
  <c r="P165"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5" i="6"/>
  <c r="BH155" i="6"/>
  <c r="BG155" i="6"/>
  <c r="BF155" i="6"/>
  <c r="T155" i="6"/>
  <c r="R155" i="6"/>
  <c r="P155" i="6"/>
  <c r="BI154" i="6"/>
  <c r="BH154" i="6"/>
  <c r="BG154" i="6"/>
  <c r="BF154" i="6"/>
  <c r="T154" i="6"/>
  <c r="R154" i="6"/>
  <c r="P154" i="6"/>
  <c r="BI152" i="6"/>
  <c r="BH152" i="6"/>
  <c r="BG152" i="6"/>
  <c r="BF152" i="6"/>
  <c r="T152" i="6"/>
  <c r="R152" i="6"/>
  <c r="P152" i="6"/>
  <c r="BI151" i="6"/>
  <c r="BH151" i="6"/>
  <c r="BG151" i="6"/>
  <c r="BF151" i="6"/>
  <c r="T151" i="6"/>
  <c r="R151" i="6"/>
  <c r="P151"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J118" i="6"/>
  <c r="F118" i="6"/>
  <c r="F116" i="6"/>
  <c r="E114" i="6"/>
  <c r="J93" i="6"/>
  <c r="F93" i="6"/>
  <c r="F91" i="6"/>
  <c r="E89" i="6"/>
  <c r="J26" i="6"/>
  <c r="E26" i="6"/>
  <c r="J94" i="6" s="1"/>
  <c r="J25" i="6"/>
  <c r="J20" i="6"/>
  <c r="E20" i="6"/>
  <c r="F119" i="6"/>
  <c r="J19" i="6"/>
  <c r="J14" i="6"/>
  <c r="J116" i="6"/>
  <c r="E7" i="6"/>
  <c r="E110" i="6" s="1"/>
  <c r="J39" i="5"/>
  <c r="J38" i="5"/>
  <c r="AY100" i="1"/>
  <c r="J37" i="5"/>
  <c r="AX100" i="1" s="1"/>
  <c r="BI538" i="5"/>
  <c r="BH538" i="5"/>
  <c r="BG538" i="5"/>
  <c r="BF538" i="5"/>
  <c r="T538" i="5"/>
  <c r="R538" i="5"/>
  <c r="P538" i="5"/>
  <c r="BI536" i="5"/>
  <c r="BH536" i="5"/>
  <c r="BG536" i="5"/>
  <c r="BF536" i="5"/>
  <c r="T536" i="5"/>
  <c r="R536" i="5"/>
  <c r="P536" i="5"/>
  <c r="BI534" i="5"/>
  <c r="BH534" i="5"/>
  <c r="BG534" i="5"/>
  <c r="BF534" i="5"/>
  <c r="T534" i="5"/>
  <c r="R534" i="5"/>
  <c r="P534" i="5"/>
  <c r="BI532" i="5"/>
  <c r="BH532" i="5"/>
  <c r="BG532" i="5"/>
  <c r="BF532" i="5"/>
  <c r="T532" i="5"/>
  <c r="R532" i="5"/>
  <c r="P532" i="5"/>
  <c r="BI530" i="5"/>
  <c r="BH530" i="5"/>
  <c r="BG530" i="5"/>
  <c r="BF530" i="5"/>
  <c r="T530" i="5"/>
  <c r="R530" i="5"/>
  <c r="P530" i="5"/>
  <c r="BI526" i="5"/>
  <c r="BH526" i="5"/>
  <c r="BG526" i="5"/>
  <c r="BF526" i="5"/>
  <c r="T526" i="5"/>
  <c r="R526" i="5"/>
  <c r="P526" i="5"/>
  <c r="BI522" i="5"/>
  <c r="BH522" i="5"/>
  <c r="BG522" i="5"/>
  <c r="BF522" i="5"/>
  <c r="T522" i="5"/>
  <c r="R522" i="5"/>
  <c r="P522" i="5"/>
  <c r="BI520" i="5"/>
  <c r="BH520" i="5"/>
  <c r="BG520" i="5"/>
  <c r="BF520" i="5"/>
  <c r="T520" i="5"/>
  <c r="R520" i="5"/>
  <c r="P520" i="5"/>
  <c r="BI518" i="5"/>
  <c r="BH518" i="5"/>
  <c r="BG518" i="5"/>
  <c r="BF518" i="5"/>
  <c r="T518" i="5"/>
  <c r="R518" i="5"/>
  <c r="P518" i="5"/>
  <c r="BI516" i="5"/>
  <c r="BH516" i="5"/>
  <c r="BG516" i="5"/>
  <c r="BF516" i="5"/>
  <c r="T516" i="5"/>
  <c r="R516" i="5"/>
  <c r="P516" i="5"/>
  <c r="BI514" i="5"/>
  <c r="BH514" i="5"/>
  <c r="BG514" i="5"/>
  <c r="BF514" i="5"/>
  <c r="T514" i="5"/>
  <c r="R514" i="5"/>
  <c r="P514" i="5"/>
  <c r="BI510" i="5"/>
  <c r="BH510" i="5"/>
  <c r="BG510" i="5"/>
  <c r="BF510" i="5"/>
  <c r="T510" i="5"/>
  <c r="R510" i="5"/>
  <c r="P510" i="5"/>
  <c r="BI508" i="5"/>
  <c r="BH508" i="5"/>
  <c r="BG508" i="5"/>
  <c r="BF508" i="5"/>
  <c r="T508" i="5"/>
  <c r="R508" i="5"/>
  <c r="P508" i="5"/>
  <c r="BI505" i="5"/>
  <c r="BH505" i="5"/>
  <c r="BG505" i="5"/>
  <c r="BF505" i="5"/>
  <c r="T505" i="5"/>
  <c r="R505" i="5"/>
  <c r="P505" i="5"/>
  <c r="BI503" i="5"/>
  <c r="BH503" i="5"/>
  <c r="BG503" i="5"/>
  <c r="BF503" i="5"/>
  <c r="T503" i="5"/>
  <c r="R503" i="5"/>
  <c r="P503" i="5"/>
  <c r="BI501" i="5"/>
  <c r="BH501" i="5"/>
  <c r="BG501" i="5"/>
  <c r="BF501" i="5"/>
  <c r="T501" i="5"/>
  <c r="R501" i="5"/>
  <c r="P501" i="5"/>
  <c r="BI499" i="5"/>
  <c r="BH499" i="5"/>
  <c r="BG499" i="5"/>
  <c r="BF499" i="5"/>
  <c r="T499" i="5"/>
  <c r="R499" i="5"/>
  <c r="P499" i="5"/>
  <c r="BI497" i="5"/>
  <c r="BH497" i="5"/>
  <c r="BG497" i="5"/>
  <c r="BF497" i="5"/>
  <c r="T497" i="5"/>
  <c r="R497" i="5"/>
  <c r="P497" i="5"/>
  <c r="BI494" i="5"/>
  <c r="BH494" i="5"/>
  <c r="BG494" i="5"/>
  <c r="BF494" i="5"/>
  <c r="T494" i="5"/>
  <c r="R494" i="5"/>
  <c r="P494" i="5"/>
  <c r="BI492" i="5"/>
  <c r="BH492" i="5"/>
  <c r="BG492" i="5"/>
  <c r="BF492" i="5"/>
  <c r="T492" i="5"/>
  <c r="R492" i="5"/>
  <c r="P492" i="5"/>
  <c r="BI490" i="5"/>
  <c r="BH490" i="5"/>
  <c r="BG490" i="5"/>
  <c r="BF490" i="5"/>
  <c r="T490" i="5"/>
  <c r="R490" i="5"/>
  <c r="P490" i="5"/>
  <c r="BI479" i="5"/>
  <c r="BH479" i="5"/>
  <c r="BG479" i="5"/>
  <c r="BF479" i="5"/>
  <c r="T479" i="5"/>
  <c r="R479" i="5"/>
  <c r="P479" i="5"/>
  <c r="BI477" i="5"/>
  <c r="BH477" i="5"/>
  <c r="BG477" i="5"/>
  <c r="BF477" i="5"/>
  <c r="T477" i="5"/>
  <c r="R477" i="5"/>
  <c r="P477" i="5"/>
  <c r="BI474" i="5"/>
  <c r="BH474" i="5"/>
  <c r="BG474" i="5"/>
  <c r="BF474" i="5"/>
  <c r="T474" i="5"/>
  <c r="R474" i="5"/>
  <c r="P474" i="5"/>
  <c r="BI472" i="5"/>
  <c r="BH472" i="5"/>
  <c r="BG472" i="5"/>
  <c r="BF472" i="5"/>
  <c r="T472" i="5"/>
  <c r="R472" i="5"/>
  <c r="P472" i="5"/>
  <c r="BI470" i="5"/>
  <c r="BH470" i="5"/>
  <c r="BG470" i="5"/>
  <c r="BF470" i="5"/>
  <c r="T470" i="5"/>
  <c r="R470" i="5"/>
  <c r="P470" i="5"/>
  <c r="BI468" i="5"/>
  <c r="BH468" i="5"/>
  <c r="BG468" i="5"/>
  <c r="BF468" i="5"/>
  <c r="T468" i="5"/>
  <c r="R468" i="5"/>
  <c r="P468" i="5"/>
  <c r="BI466" i="5"/>
  <c r="BH466" i="5"/>
  <c r="BG466" i="5"/>
  <c r="BF466" i="5"/>
  <c r="T466" i="5"/>
  <c r="R466" i="5"/>
  <c r="P466" i="5"/>
  <c r="BI462" i="5"/>
  <c r="BH462" i="5"/>
  <c r="BG462" i="5"/>
  <c r="BF462" i="5"/>
  <c r="T462" i="5"/>
  <c r="R462" i="5"/>
  <c r="P462" i="5"/>
  <c r="BI460" i="5"/>
  <c r="BH460" i="5"/>
  <c r="BG460" i="5"/>
  <c r="BF460" i="5"/>
  <c r="T460" i="5"/>
  <c r="R460" i="5"/>
  <c r="P460" i="5"/>
  <c r="BI456" i="5"/>
  <c r="BH456" i="5"/>
  <c r="BG456" i="5"/>
  <c r="BF456" i="5"/>
  <c r="T456" i="5"/>
  <c r="R456" i="5"/>
  <c r="P456" i="5"/>
  <c r="BI454" i="5"/>
  <c r="BH454" i="5"/>
  <c r="BG454" i="5"/>
  <c r="BF454" i="5"/>
  <c r="T454" i="5"/>
  <c r="R454" i="5"/>
  <c r="P454" i="5"/>
  <c r="BI450" i="5"/>
  <c r="BH450" i="5"/>
  <c r="BG450" i="5"/>
  <c r="BF450" i="5"/>
  <c r="T450" i="5"/>
  <c r="R450" i="5"/>
  <c r="P450" i="5"/>
  <c r="BI446" i="5"/>
  <c r="BH446" i="5"/>
  <c r="BG446" i="5"/>
  <c r="BF446" i="5"/>
  <c r="T446" i="5"/>
  <c r="R446" i="5"/>
  <c r="P446" i="5"/>
  <c r="BI440" i="5"/>
  <c r="BH440" i="5"/>
  <c r="BG440" i="5"/>
  <c r="BF440" i="5"/>
  <c r="T440" i="5"/>
  <c r="R440" i="5"/>
  <c r="P440" i="5"/>
  <c r="BI432" i="5"/>
  <c r="BH432" i="5"/>
  <c r="BG432" i="5"/>
  <c r="BF432" i="5"/>
  <c r="T432" i="5"/>
  <c r="R432" i="5"/>
  <c r="P432" i="5"/>
  <c r="BI428" i="5"/>
  <c r="BH428" i="5"/>
  <c r="BG428" i="5"/>
  <c r="BF428" i="5"/>
  <c r="T428" i="5"/>
  <c r="R428" i="5"/>
  <c r="P428" i="5"/>
  <c r="BI421" i="5"/>
  <c r="BH421" i="5"/>
  <c r="BG421" i="5"/>
  <c r="BF421" i="5"/>
  <c r="T421" i="5"/>
  <c r="R421" i="5"/>
  <c r="P421" i="5"/>
  <c r="BI415" i="5"/>
  <c r="BH415" i="5"/>
  <c r="BG415" i="5"/>
  <c r="BF415" i="5"/>
  <c r="T415" i="5"/>
  <c r="R415" i="5"/>
  <c r="P415" i="5"/>
  <c r="BI409" i="5"/>
  <c r="BH409" i="5"/>
  <c r="BG409" i="5"/>
  <c r="BF409" i="5"/>
  <c r="T409" i="5"/>
  <c r="R409" i="5"/>
  <c r="P409" i="5"/>
  <c r="BI407" i="5"/>
  <c r="BH407" i="5"/>
  <c r="BG407" i="5"/>
  <c r="BF407" i="5"/>
  <c r="T407" i="5"/>
  <c r="R407" i="5"/>
  <c r="P407" i="5"/>
  <c r="BI405" i="5"/>
  <c r="BH405" i="5"/>
  <c r="BG405" i="5"/>
  <c r="BF405" i="5"/>
  <c r="T405" i="5"/>
  <c r="R405" i="5"/>
  <c r="P405" i="5"/>
  <c r="BI402" i="5"/>
  <c r="BH402" i="5"/>
  <c r="BG402" i="5"/>
  <c r="BF402" i="5"/>
  <c r="T402" i="5"/>
  <c r="R402" i="5"/>
  <c r="P402" i="5"/>
  <c r="BI398" i="5"/>
  <c r="BH398" i="5"/>
  <c r="BG398" i="5"/>
  <c r="BF398" i="5"/>
  <c r="T398" i="5"/>
  <c r="T397" i="5" s="1"/>
  <c r="R398" i="5"/>
  <c r="R397" i="5"/>
  <c r="P398" i="5"/>
  <c r="P397" i="5"/>
  <c r="BI395" i="5"/>
  <c r="BH395" i="5"/>
  <c r="BG395" i="5"/>
  <c r="BF395" i="5"/>
  <c r="T395" i="5"/>
  <c r="R395" i="5"/>
  <c r="P395" i="5"/>
  <c r="BI394" i="5"/>
  <c r="BH394" i="5"/>
  <c r="BG394" i="5"/>
  <c r="BF394" i="5"/>
  <c r="T394" i="5"/>
  <c r="R394" i="5"/>
  <c r="P394" i="5"/>
  <c r="BI392" i="5"/>
  <c r="BH392" i="5"/>
  <c r="BG392" i="5"/>
  <c r="BF392" i="5"/>
  <c r="T392" i="5"/>
  <c r="R392" i="5"/>
  <c r="P392" i="5"/>
  <c r="BI388" i="5"/>
  <c r="BH388" i="5"/>
  <c r="BG388" i="5"/>
  <c r="BF388" i="5"/>
  <c r="T388" i="5"/>
  <c r="R388" i="5"/>
  <c r="P388" i="5"/>
  <c r="BI386" i="5"/>
  <c r="BH386" i="5"/>
  <c r="BG386" i="5"/>
  <c r="BF386" i="5"/>
  <c r="T386" i="5"/>
  <c r="R386" i="5"/>
  <c r="P386" i="5"/>
  <c r="BI384" i="5"/>
  <c r="BH384" i="5"/>
  <c r="BG384" i="5"/>
  <c r="BF384" i="5"/>
  <c r="T384" i="5"/>
  <c r="R384" i="5"/>
  <c r="P384" i="5"/>
  <c r="BI382" i="5"/>
  <c r="BH382" i="5"/>
  <c r="BG382" i="5"/>
  <c r="BF382" i="5"/>
  <c r="T382" i="5"/>
  <c r="R382" i="5"/>
  <c r="P382" i="5"/>
  <c r="BI381" i="5"/>
  <c r="BH381" i="5"/>
  <c r="BG381" i="5"/>
  <c r="BF381" i="5"/>
  <c r="T381" i="5"/>
  <c r="R381" i="5"/>
  <c r="P381" i="5"/>
  <c r="BI377" i="5"/>
  <c r="BH377" i="5"/>
  <c r="BG377" i="5"/>
  <c r="BF377" i="5"/>
  <c r="T377" i="5"/>
  <c r="R377" i="5"/>
  <c r="P377" i="5"/>
  <c r="BI373" i="5"/>
  <c r="BH373" i="5"/>
  <c r="BG373" i="5"/>
  <c r="BF373" i="5"/>
  <c r="T373" i="5"/>
  <c r="R373" i="5"/>
  <c r="P373" i="5"/>
  <c r="BI371" i="5"/>
  <c r="BH371" i="5"/>
  <c r="BG371" i="5"/>
  <c r="BF371" i="5"/>
  <c r="T371" i="5"/>
  <c r="R371" i="5"/>
  <c r="P371" i="5"/>
  <c r="BI363" i="5"/>
  <c r="BH363" i="5"/>
  <c r="BG363" i="5"/>
  <c r="BF363" i="5"/>
  <c r="T363" i="5"/>
  <c r="R363" i="5"/>
  <c r="P363" i="5"/>
  <c r="BI357" i="5"/>
  <c r="BH357" i="5"/>
  <c r="BG357" i="5"/>
  <c r="BF357" i="5"/>
  <c r="T357" i="5"/>
  <c r="R357" i="5"/>
  <c r="P357" i="5"/>
  <c r="BI353" i="5"/>
  <c r="BH353" i="5"/>
  <c r="BG353" i="5"/>
  <c r="BF353" i="5"/>
  <c r="T353" i="5"/>
  <c r="R353" i="5"/>
  <c r="P353" i="5"/>
  <c r="BI347" i="5"/>
  <c r="BH347" i="5"/>
  <c r="BG347" i="5"/>
  <c r="BF347" i="5"/>
  <c r="T347" i="5"/>
  <c r="R347" i="5"/>
  <c r="P347" i="5"/>
  <c r="BI339" i="5"/>
  <c r="BH339" i="5"/>
  <c r="BG339" i="5"/>
  <c r="BF339" i="5"/>
  <c r="T339" i="5"/>
  <c r="R339" i="5"/>
  <c r="P339" i="5"/>
  <c r="BI331" i="5"/>
  <c r="BH331" i="5"/>
  <c r="BG331" i="5"/>
  <c r="BF331" i="5"/>
  <c r="T331" i="5"/>
  <c r="R331" i="5"/>
  <c r="P331" i="5"/>
  <c r="BI327" i="5"/>
  <c r="BH327" i="5"/>
  <c r="BG327" i="5"/>
  <c r="BF327" i="5"/>
  <c r="T327" i="5"/>
  <c r="R327" i="5"/>
  <c r="P327" i="5"/>
  <c r="BI323" i="5"/>
  <c r="BH323" i="5"/>
  <c r="BG323" i="5"/>
  <c r="BF323" i="5"/>
  <c r="T323" i="5"/>
  <c r="R323" i="5"/>
  <c r="P323" i="5"/>
  <c r="BI317" i="5"/>
  <c r="BH317" i="5"/>
  <c r="BG317" i="5"/>
  <c r="BF317" i="5"/>
  <c r="T317" i="5"/>
  <c r="R317" i="5"/>
  <c r="P317" i="5"/>
  <c r="BI312" i="5"/>
  <c r="BH312" i="5"/>
  <c r="BG312" i="5"/>
  <c r="BF312" i="5"/>
  <c r="T312" i="5"/>
  <c r="R312" i="5"/>
  <c r="P312" i="5"/>
  <c r="BI308" i="5"/>
  <c r="BH308" i="5"/>
  <c r="BG308" i="5"/>
  <c r="BF308" i="5"/>
  <c r="T308" i="5"/>
  <c r="R308" i="5"/>
  <c r="P308" i="5"/>
  <c r="BI299" i="5"/>
  <c r="BH299" i="5"/>
  <c r="BG299" i="5"/>
  <c r="BF299" i="5"/>
  <c r="T299" i="5"/>
  <c r="R299" i="5"/>
  <c r="P299" i="5"/>
  <c r="BI296" i="5"/>
  <c r="BH296" i="5"/>
  <c r="BG296" i="5"/>
  <c r="BF296" i="5"/>
  <c r="T296" i="5"/>
  <c r="R296" i="5"/>
  <c r="P296" i="5"/>
  <c r="BI295" i="5"/>
  <c r="BH295" i="5"/>
  <c r="BG295" i="5"/>
  <c r="BF295" i="5"/>
  <c r="T295" i="5"/>
  <c r="R295" i="5"/>
  <c r="P295" i="5"/>
  <c r="BI294" i="5"/>
  <c r="BH294" i="5"/>
  <c r="BG294" i="5"/>
  <c r="BF294" i="5"/>
  <c r="T294" i="5"/>
  <c r="R294" i="5"/>
  <c r="P294" i="5"/>
  <c r="BI292" i="5"/>
  <c r="BH292" i="5"/>
  <c r="BG292" i="5"/>
  <c r="BF292" i="5"/>
  <c r="T292" i="5"/>
  <c r="R292" i="5"/>
  <c r="P292" i="5"/>
  <c r="BI287" i="5"/>
  <c r="BH287" i="5"/>
  <c r="BG287" i="5"/>
  <c r="BF287" i="5"/>
  <c r="T287" i="5"/>
  <c r="T286" i="5" s="1"/>
  <c r="T285" i="5" s="1"/>
  <c r="R287" i="5"/>
  <c r="R286" i="5"/>
  <c r="R285" i="5"/>
  <c r="P287" i="5"/>
  <c r="P286" i="5" s="1"/>
  <c r="P285" i="5" s="1"/>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1" i="5"/>
  <c r="BH261" i="5"/>
  <c r="BG261" i="5"/>
  <c r="BF261" i="5"/>
  <c r="T261" i="5"/>
  <c r="R261" i="5"/>
  <c r="P261" i="5"/>
  <c r="BI259" i="5"/>
  <c r="BH259" i="5"/>
  <c r="BG259" i="5"/>
  <c r="BF259" i="5"/>
  <c r="T259" i="5"/>
  <c r="R259" i="5"/>
  <c r="P259" i="5"/>
  <c r="BI257" i="5"/>
  <c r="BH257" i="5"/>
  <c r="BG257" i="5"/>
  <c r="BF257" i="5"/>
  <c r="T257" i="5"/>
  <c r="R257" i="5"/>
  <c r="P257" i="5"/>
  <c r="BI254" i="5"/>
  <c r="BH254" i="5"/>
  <c r="BG254" i="5"/>
  <c r="BF254" i="5"/>
  <c r="T254" i="5"/>
  <c r="R254" i="5"/>
  <c r="P254" i="5"/>
  <c r="BI252" i="5"/>
  <c r="BH252" i="5"/>
  <c r="BG252" i="5"/>
  <c r="BF252" i="5"/>
  <c r="T252" i="5"/>
  <c r="R252" i="5"/>
  <c r="P252" i="5"/>
  <c r="BI249" i="5"/>
  <c r="BH249" i="5"/>
  <c r="BG249" i="5"/>
  <c r="BF249" i="5"/>
  <c r="T249" i="5"/>
  <c r="R249" i="5"/>
  <c r="P249" i="5"/>
  <c r="BI247" i="5"/>
  <c r="BH247" i="5"/>
  <c r="BG247" i="5"/>
  <c r="BF247" i="5"/>
  <c r="T247" i="5"/>
  <c r="R247" i="5"/>
  <c r="P247" i="5"/>
  <c r="BI245" i="5"/>
  <c r="BH245" i="5"/>
  <c r="BG245" i="5"/>
  <c r="BF245" i="5"/>
  <c r="T245" i="5"/>
  <c r="R245" i="5"/>
  <c r="P245" i="5"/>
  <c r="BI239" i="5"/>
  <c r="BH239" i="5"/>
  <c r="BG239" i="5"/>
  <c r="BF239" i="5"/>
  <c r="T239" i="5"/>
  <c r="R239" i="5"/>
  <c r="P239" i="5"/>
  <c r="BI236" i="5"/>
  <c r="BH236" i="5"/>
  <c r="BG236" i="5"/>
  <c r="BF236" i="5"/>
  <c r="T236" i="5"/>
  <c r="R236" i="5"/>
  <c r="P236" i="5"/>
  <c r="BI227" i="5"/>
  <c r="BH227" i="5"/>
  <c r="BG227" i="5"/>
  <c r="BF227" i="5"/>
  <c r="T227" i="5"/>
  <c r="R227" i="5"/>
  <c r="P227" i="5"/>
  <c r="BI222" i="5"/>
  <c r="BH222" i="5"/>
  <c r="BG222" i="5"/>
  <c r="BF222" i="5"/>
  <c r="T222" i="5"/>
  <c r="R222" i="5"/>
  <c r="P222" i="5"/>
  <c r="BI219" i="5"/>
  <c r="BH219" i="5"/>
  <c r="BG219" i="5"/>
  <c r="BF219" i="5"/>
  <c r="T219" i="5"/>
  <c r="R219" i="5"/>
  <c r="P219" i="5"/>
  <c r="BI215" i="5"/>
  <c r="BH215" i="5"/>
  <c r="BG215" i="5"/>
  <c r="BF215" i="5"/>
  <c r="T215" i="5"/>
  <c r="R215" i="5"/>
  <c r="P215"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3" i="5"/>
  <c r="BH203" i="5"/>
  <c r="BG203" i="5"/>
  <c r="BF203" i="5"/>
  <c r="T203" i="5"/>
  <c r="R203" i="5"/>
  <c r="P203" i="5"/>
  <c r="BI200" i="5"/>
  <c r="BH200" i="5"/>
  <c r="BG200" i="5"/>
  <c r="BF200" i="5"/>
  <c r="T200" i="5"/>
  <c r="R200" i="5"/>
  <c r="P200" i="5"/>
  <c r="BI190" i="5"/>
  <c r="BH190" i="5"/>
  <c r="BG190" i="5"/>
  <c r="BF190" i="5"/>
  <c r="T190" i="5"/>
  <c r="R190" i="5"/>
  <c r="P190"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5" i="5"/>
  <c r="BH175" i="5"/>
  <c r="BG175" i="5"/>
  <c r="BF175" i="5"/>
  <c r="T175" i="5"/>
  <c r="R175" i="5"/>
  <c r="P175" i="5"/>
  <c r="BI173" i="5"/>
  <c r="BH173" i="5"/>
  <c r="BG173" i="5"/>
  <c r="BF173" i="5"/>
  <c r="T173" i="5"/>
  <c r="R173" i="5"/>
  <c r="P173" i="5"/>
  <c r="BI168" i="5"/>
  <c r="BH168" i="5"/>
  <c r="BG168" i="5"/>
  <c r="BF168" i="5"/>
  <c r="T168" i="5"/>
  <c r="R168" i="5"/>
  <c r="P168" i="5"/>
  <c r="BI165" i="5"/>
  <c r="BH165" i="5"/>
  <c r="BG165" i="5"/>
  <c r="BF165" i="5"/>
  <c r="T165" i="5"/>
  <c r="R165" i="5"/>
  <c r="P165" i="5"/>
  <c r="BI159" i="5"/>
  <c r="BH159" i="5"/>
  <c r="BG159" i="5"/>
  <c r="BF159" i="5"/>
  <c r="T159" i="5"/>
  <c r="R159" i="5"/>
  <c r="P159" i="5"/>
  <c r="BI153" i="5"/>
  <c r="BH153" i="5"/>
  <c r="BG153" i="5"/>
  <c r="BF153" i="5"/>
  <c r="T153" i="5"/>
  <c r="R153" i="5"/>
  <c r="P153" i="5"/>
  <c r="J146" i="5"/>
  <c r="J145" i="5"/>
  <c r="F145" i="5"/>
  <c r="F143" i="5"/>
  <c r="E141" i="5"/>
  <c r="J94" i="5"/>
  <c r="J93" i="5"/>
  <c r="F93" i="5"/>
  <c r="F91" i="5"/>
  <c r="E89" i="5"/>
  <c r="J20" i="5"/>
  <c r="E20" i="5"/>
  <c r="F146" i="5"/>
  <c r="J19" i="5"/>
  <c r="J14" i="5"/>
  <c r="J143" i="5" s="1"/>
  <c r="E7" i="5"/>
  <c r="E137" i="5" s="1"/>
  <c r="J39" i="4"/>
  <c r="J38" i="4"/>
  <c r="AY98" i="1"/>
  <c r="J37" i="4"/>
  <c r="AX98" i="1"/>
  <c r="BI134" i="4"/>
  <c r="BH134" i="4"/>
  <c r="BG134" i="4"/>
  <c r="BF134" i="4"/>
  <c r="T134" i="4"/>
  <c r="T133" i="4"/>
  <c r="R134" i="4"/>
  <c r="R133" i="4"/>
  <c r="P134" i="4"/>
  <c r="P133" i="4" s="1"/>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J119" i="4"/>
  <c r="F119" i="4"/>
  <c r="F117" i="4"/>
  <c r="E115" i="4"/>
  <c r="J94" i="4"/>
  <c r="J93" i="4"/>
  <c r="F93" i="4"/>
  <c r="F91" i="4"/>
  <c r="E89" i="4"/>
  <c r="J20" i="4"/>
  <c r="E20" i="4"/>
  <c r="F120" i="4"/>
  <c r="J19" i="4"/>
  <c r="J14" i="4"/>
  <c r="J91" i="4" s="1"/>
  <c r="E7" i="4"/>
  <c r="E111" i="4"/>
  <c r="J39" i="3"/>
  <c r="J38" i="3"/>
  <c r="AY97" i="1"/>
  <c r="J37" i="3"/>
  <c r="AX97" i="1" s="1"/>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5" i="3"/>
  <c r="BH155" i="3"/>
  <c r="BG155" i="3"/>
  <c r="BF155" i="3"/>
  <c r="T155" i="3"/>
  <c r="R155" i="3"/>
  <c r="P155" i="3"/>
  <c r="BI154" i="3"/>
  <c r="BH154" i="3"/>
  <c r="BG154" i="3"/>
  <c r="BF154" i="3"/>
  <c r="T154" i="3"/>
  <c r="R154" i="3"/>
  <c r="P154" i="3"/>
  <c r="BI152" i="3"/>
  <c r="BH152" i="3"/>
  <c r="BG152" i="3"/>
  <c r="BF152" i="3"/>
  <c r="T152" i="3"/>
  <c r="R152" i="3"/>
  <c r="P152" i="3"/>
  <c r="BI151" i="3"/>
  <c r="BH151" i="3"/>
  <c r="BG151" i="3"/>
  <c r="BF151" i="3"/>
  <c r="T151" i="3"/>
  <c r="R151" i="3"/>
  <c r="P151"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BI124" i="3"/>
  <c r="BH124" i="3"/>
  <c r="BG124" i="3"/>
  <c r="BF124" i="3"/>
  <c r="T124" i="3"/>
  <c r="R124" i="3"/>
  <c r="P124" i="3"/>
  <c r="J118" i="3"/>
  <c r="F118" i="3"/>
  <c r="F116" i="3"/>
  <c r="E114" i="3"/>
  <c r="J93" i="3"/>
  <c r="F93" i="3"/>
  <c r="F91" i="3"/>
  <c r="E89" i="3"/>
  <c r="J26" i="3"/>
  <c r="E26" i="3"/>
  <c r="J119" i="3"/>
  <c r="J25" i="3"/>
  <c r="J20" i="3"/>
  <c r="E20" i="3"/>
  <c r="F94" i="3" s="1"/>
  <c r="J19" i="3"/>
  <c r="J14" i="3"/>
  <c r="J91" i="3"/>
  <c r="E7" i="3"/>
  <c r="E110" i="3"/>
  <c r="J39" i="2"/>
  <c r="J38" i="2"/>
  <c r="AY96" i="1" s="1"/>
  <c r="J37" i="2"/>
  <c r="AX96" i="1"/>
  <c r="BI417" i="2"/>
  <c r="BH417" i="2"/>
  <c r="BG417" i="2"/>
  <c r="BF417" i="2"/>
  <c r="T417" i="2"/>
  <c r="R417" i="2"/>
  <c r="P417" i="2"/>
  <c r="BI415" i="2"/>
  <c r="BH415" i="2"/>
  <c r="BG415" i="2"/>
  <c r="BF415" i="2"/>
  <c r="T415" i="2"/>
  <c r="R415" i="2"/>
  <c r="P415" i="2"/>
  <c r="BI413" i="2"/>
  <c r="BH413" i="2"/>
  <c r="BG413" i="2"/>
  <c r="BF413" i="2"/>
  <c r="T413" i="2"/>
  <c r="R413" i="2"/>
  <c r="P413" i="2"/>
  <c r="BI411" i="2"/>
  <c r="BH411" i="2"/>
  <c r="BG411" i="2"/>
  <c r="BF411" i="2"/>
  <c r="T411" i="2"/>
  <c r="R411" i="2"/>
  <c r="P411" i="2"/>
  <c r="BI407" i="2"/>
  <c r="BH407" i="2"/>
  <c r="BG407" i="2"/>
  <c r="BF407" i="2"/>
  <c r="T407" i="2"/>
  <c r="R407" i="2"/>
  <c r="P407" i="2"/>
  <c r="BI403" i="2"/>
  <c r="BH403" i="2"/>
  <c r="BG403" i="2"/>
  <c r="BF403" i="2"/>
  <c r="T403" i="2"/>
  <c r="R403" i="2"/>
  <c r="P403" i="2"/>
  <c r="BI401" i="2"/>
  <c r="BH401" i="2"/>
  <c r="BG401" i="2"/>
  <c r="BF401" i="2"/>
  <c r="T401" i="2"/>
  <c r="R401" i="2"/>
  <c r="P401" i="2"/>
  <c r="BI400" i="2"/>
  <c r="BH400" i="2"/>
  <c r="BG400" i="2"/>
  <c r="BF400" i="2"/>
  <c r="T400" i="2"/>
  <c r="R400" i="2"/>
  <c r="P400" i="2"/>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8" i="2"/>
  <c r="BH388" i="2"/>
  <c r="BG388" i="2"/>
  <c r="BF388" i="2"/>
  <c r="T388" i="2"/>
  <c r="R388" i="2"/>
  <c r="P388" i="2"/>
  <c r="BI386" i="2"/>
  <c r="BH386" i="2"/>
  <c r="BG386" i="2"/>
  <c r="BF386" i="2"/>
  <c r="T386" i="2"/>
  <c r="R386" i="2"/>
  <c r="P386" i="2"/>
  <c r="BI384" i="2"/>
  <c r="BH384" i="2"/>
  <c r="BG384" i="2"/>
  <c r="BF384" i="2"/>
  <c r="T384" i="2"/>
  <c r="R384" i="2"/>
  <c r="P384" i="2"/>
  <c r="BI382" i="2"/>
  <c r="BH382" i="2"/>
  <c r="BG382" i="2"/>
  <c r="BF382" i="2"/>
  <c r="T382" i="2"/>
  <c r="R382" i="2"/>
  <c r="P382" i="2"/>
  <c r="BI372" i="2"/>
  <c r="BH372" i="2"/>
  <c r="BG372" i="2"/>
  <c r="BF372" i="2"/>
  <c r="T372" i="2"/>
  <c r="R372" i="2"/>
  <c r="P372" i="2"/>
  <c r="BI369" i="2"/>
  <c r="BH369" i="2"/>
  <c r="BG369" i="2"/>
  <c r="BF369" i="2"/>
  <c r="T369" i="2"/>
  <c r="R369" i="2"/>
  <c r="P369" i="2"/>
  <c r="BI367" i="2"/>
  <c r="BH367" i="2"/>
  <c r="BG367" i="2"/>
  <c r="BF367" i="2"/>
  <c r="T367" i="2"/>
  <c r="R367" i="2"/>
  <c r="P367" i="2"/>
  <c r="BI365" i="2"/>
  <c r="BH365" i="2"/>
  <c r="BG365" i="2"/>
  <c r="BF365" i="2"/>
  <c r="T365" i="2"/>
  <c r="R365" i="2"/>
  <c r="P365" i="2"/>
  <c r="BI363" i="2"/>
  <c r="BH363" i="2"/>
  <c r="BG363" i="2"/>
  <c r="BF363" i="2"/>
  <c r="T363" i="2"/>
  <c r="R363" i="2"/>
  <c r="P363" i="2"/>
  <c r="BI361" i="2"/>
  <c r="BH361" i="2"/>
  <c r="BG361" i="2"/>
  <c r="BF361" i="2"/>
  <c r="T361" i="2"/>
  <c r="R361" i="2"/>
  <c r="P361" i="2"/>
  <c r="BI357" i="2"/>
  <c r="BH357" i="2"/>
  <c r="BG357" i="2"/>
  <c r="BF357" i="2"/>
  <c r="T357" i="2"/>
  <c r="R357" i="2"/>
  <c r="P357" i="2"/>
  <c r="BI355" i="2"/>
  <c r="BH355" i="2"/>
  <c r="BG355" i="2"/>
  <c r="BF355" i="2"/>
  <c r="T355" i="2"/>
  <c r="R355" i="2"/>
  <c r="P355" i="2"/>
  <c r="BI352" i="2"/>
  <c r="BH352" i="2"/>
  <c r="BG352" i="2"/>
  <c r="BF352" i="2"/>
  <c r="T352" i="2"/>
  <c r="R352" i="2"/>
  <c r="P352" i="2"/>
  <c r="BI349" i="2"/>
  <c r="BH349" i="2"/>
  <c r="BG349" i="2"/>
  <c r="BF349" i="2"/>
  <c r="T349" i="2"/>
  <c r="R349" i="2"/>
  <c r="P349" i="2"/>
  <c r="BI347" i="2"/>
  <c r="BH347" i="2"/>
  <c r="BG347" i="2"/>
  <c r="BF347" i="2"/>
  <c r="T347" i="2"/>
  <c r="R347" i="2"/>
  <c r="P347" i="2"/>
  <c r="BI343" i="2"/>
  <c r="BH343" i="2"/>
  <c r="BG343" i="2"/>
  <c r="BF343" i="2"/>
  <c r="T343" i="2"/>
  <c r="R343" i="2"/>
  <c r="P343" i="2"/>
  <c r="BI339" i="2"/>
  <c r="BH339" i="2"/>
  <c r="BG339" i="2"/>
  <c r="BF339" i="2"/>
  <c r="T339" i="2"/>
  <c r="R339" i="2"/>
  <c r="P339" i="2"/>
  <c r="BI335" i="2"/>
  <c r="BH335" i="2"/>
  <c r="BG335" i="2"/>
  <c r="BF335" i="2"/>
  <c r="T335" i="2"/>
  <c r="R335" i="2"/>
  <c r="P335" i="2"/>
  <c r="BI333" i="2"/>
  <c r="BH333" i="2"/>
  <c r="BG333" i="2"/>
  <c r="BF333" i="2"/>
  <c r="T333" i="2"/>
  <c r="R333" i="2"/>
  <c r="P333" i="2"/>
  <c r="BI329" i="2"/>
  <c r="BH329" i="2"/>
  <c r="BG329" i="2"/>
  <c r="BF329" i="2"/>
  <c r="T329" i="2"/>
  <c r="R329" i="2"/>
  <c r="P329" i="2"/>
  <c r="BI321" i="2"/>
  <c r="BH321" i="2"/>
  <c r="BG321" i="2"/>
  <c r="BF321" i="2"/>
  <c r="T321" i="2"/>
  <c r="R321" i="2"/>
  <c r="P321" i="2"/>
  <c r="BI317" i="2"/>
  <c r="BH317" i="2"/>
  <c r="BG317" i="2"/>
  <c r="BF317" i="2"/>
  <c r="T317" i="2"/>
  <c r="R317" i="2"/>
  <c r="P317" i="2"/>
  <c r="BI312" i="2"/>
  <c r="BH312" i="2"/>
  <c r="BG312" i="2"/>
  <c r="BF312" i="2"/>
  <c r="T312" i="2"/>
  <c r="R312" i="2"/>
  <c r="P312" i="2"/>
  <c r="BI310" i="2"/>
  <c r="BH310" i="2"/>
  <c r="BG310" i="2"/>
  <c r="BF310" i="2"/>
  <c r="T310" i="2"/>
  <c r="R310" i="2"/>
  <c r="P310" i="2"/>
  <c r="BI306" i="2"/>
  <c r="BH306" i="2"/>
  <c r="BG306" i="2"/>
  <c r="BF306" i="2"/>
  <c r="T306" i="2"/>
  <c r="T305" i="2"/>
  <c r="R306" i="2"/>
  <c r="R305" i="2" s="1"/>
  <c r="P306" i="2"/>
  <c r="P305" i="2"/>
  <c r="BI302" i="2"/>
  <c r="BH302" i="2"/>
  <c r="BG302" i="2"/>
  <c r="BF302" i="2"/>
  <c r="T302" i="2"/>
  <c r="T301" i="2" s="1"/>
  <c r="R302" i="2"/>
  <c r="R301" i="2"/>
  <c r="P302" i="2"/>
  <c r="P301" i="2"/>
  <c r="BI299" i="2"/>
  <c r="BH299" i="2"/>
  <c r="BG299" i="2"/>
  <c r="BF299" i="2"/>
  <c r="T299" i="2"/>
  <c r="R299" i="2"/>
  <c r="P299" i="2"/>
  <c r="BI298" i="2"/>
  <c r="BH298" i="2"/>
  <c r="BG298" i="2"/>
  <c r="BF298" i="2"/>
  <c r="T298" i="2"/>
  <c r="R298" i="2"/>
  <c r="P298" i="2"/>
  <c r="BI296" i="2"/>
  <c r="BH296" i="2"/>
  <c r="BG296" i="2"/>
  <c r="BF296" i="2"/>
  <c r="T296" i="2"/>
  <c r="R296" i="2"/>
  <c r="P296"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5" i="2"/>
  <c r="BH285" i="2"/>
  <c r="BG285" i="2"/>
  <c r="BF285" i="2"/>
  <c r="T285" i="2"/>
  <c r="R285" i="2"/>
  <c r="P285" i="2"/>
  <c r="BI284" i="2"/>
  <c r="BH284" i="2"/>
  <c r="BG284" i="2"/>
  <c r="BF284" i="2"/>
  <c r="T284" i="2"/>
  <c r="R284" i="2"/>
  <c r="P284" i="2"/>
  <c r="BI278" i="2"/>
  <c r="BH278" i="2"/>
  <c r="BG278" i="2"/>
  <c r="BF278" i="2"/>
  <c r="T278" i="2"/>
  <c r="R278" i="2"/>
  <c r="P278" i="2"/>
  <c r="BI270" i="2"/>
  <c r="BH270" i="2"/>
  <c r="BG270" i="2"/>
  <c r="BF270" i="2"/>
  <c r="T270" i="2"/>
  <c r="R270" i="2"/>
  <c r="P270" i="2"/>
  <c r="BI263" i="2"/>
  <c r="BH263" i="2"/>
  <c r="BG263" i="2"/>
  <c r="BF263" i="2"/>
  <c r="T263" i="2"/>
  <c r="R263" i="2"/>
  <c r="P263" i="2"/>
  <c r="BI258" i="2"/>
  <c r="BH258" i="2"/>
  <c r="BG258" i="2"/>
  <c r="BF258" i="2"/>
  <c r="T258" i="2"/>
  <c r="R258" i="2"/>
  <c r="P258" i="2"/>
  <c r="BI252" i="2"/>
  <c r="BH252" i="2"/>
  <c r="BG252" i="2"/>
  <c r="BF252" i="2"/>
  <c r="T252" i="2"/>
  <c r="R252" i="2"/>
  <c r="P252" i="2"/>
  <c r="BI247" i="2"/>
  <c r="BH247" i="2"/>
  <c r="BG247" i="2"/>
  <c r="BF247" i="2"/>
  <c r="T247" i="2"/>
  <c r="R247" i="2"/>
  <c r="P247" i="2"/>
  <c r="BI239" i="2"/>
  <c r="BH239" i="2"/>
  <c r="BG239" i="2"/>
  <c r="BF239" i="2"/>
  <c r="T239" i="2"/>
  <c r="R239" i="2"/>
  <c r="P239" i="2"/>
  <c r="BI235" i="2"/>
  <c r="BH235" i="2"/>
  <c r="BG235" i="2"/>
  <c r="BF235" i="2"/>
  <c r="T235" i="2"/>
  <c r="R235" i="2"/>
  <c r="P235" i="2"/>
  <c r="BI231" i="2"/>
  <c r="BH231" i="2"/>
  <c r="BG231" i="2"/>
  <c r="BF231" i="2"/>
  <c r="T231" i="2"/>
  <c r="R231" i="2"/>
  <c r="P231" i="2"/>
  <c r="BI225" i="2"/>
  <c r="BH225" i="2"/>
  <c r="BG225" i="2"/>
  <c r="BF225" i="2"/>
  <c r="T225" i="2"/>
  <c r="R225" i="2"/>
  <c r="P225" i="2"/>
  <c r="BI223" i="2"/>
  <c r="BH223" i="2"/>
  <c r="BG223" i="2"/>
  <c r="BF223" i="2"/>
  <c r="T223" i="2"/>
  <c r="R223" i="2"/>
  <c r="P223" i="2"/>
  <c r="BI219" i="2"/>
  <c r="BH219" i="2"/>
  <c r="BG219" i="2"/>
  <c r="BF219" i="2"/>
  <c r="T219" i="2"/>
  <c r="R219" i="2"/>
  <c r="P219" i="2"/>
  <c r="BI210" i="2"/>
  <c r="BH210" i="2"/>
  <c r="BG210" i="2"/>
  <c r="BF210" i="2"/>
  <c r="T210" i="2"/>
  <c r="R210" i="2"/>
  <c r="P210" i="2"/>
  <c r="BI206" i="2"/>
  <c r="BH206" i="2"/>
  <c r="BG206" i="2"/>
  <c r="BF206" i="2"/>
  <c r="T206" i="2"/>
  <c r="R206" i="2"/>
  <c r="P206" i="2"/>
  <c r="BI200" i="2"/>
  <c r="BH200" i="2"/>
  <c r="BG200" i="2"/>
  <c r="BF200" i="2"/>
  <c r="T200" i="2"/>
  <c r="R200" i="2"/>
  <c r="P200" i="2"/>
  <c r="BI195" i="2"/>
  <c r="BH195" i="2"/>
  <c r="BG195" i="2"/>
  <c r="BF195" i="2"/>
  <c r="T195" i="2"/>
  <c r="R195" i="2"/>
  <c r="P195" i="2"/>
  <c r="BI192" i="2"/>
  <c r="BH192" i="2"/>
  <c r="BG192" i="2"/>
  <c r="BF192" i="2"/>
  <c r="T192" i="2"/>
  <c r="R192" i="2"/>
  <c r="P192" i="2"/>
  <c r="BI188" i="2"/>
  <c r="BH188" i="2"/>
  <c r="BG188" i="2"/>
  <c r="BF188" i="2"/>
  <c r="T188" i="2"/>
  <c r="R188" i="2"/>
  <c r="P188"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5" i="2"/>
  <c r="BH175" i="2"/>
  <c r="BG175" i="2"/>
  <c r="BF175" i="2"/>
  <c r="T175" i="2"/>
  <c r="R175" i="2"/>
  <c r="P175" i="2"/>
  <c r="P164" i="2"/>
  <c r="BI165" i="2"/>
  <c r="BH165" i="2"/>
  <c r="BG165" i="2"/>
  <c r="BF165" i="2"/>
  <c r="T165" i="2"/>
  <c r="T164" i="2" s="1"/>
  <c r="R165" i="2"/>
  <c r="R164" i="2" s="1"/>
  <c r="P165"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8" i="2"/>
  <c r="BH148" i="2"/>
  <c r="BG148" i="2"/>
  <c r="BF148" i="2"/>
  <c r="T148" i="2"/>
  <c r="R148" i="2"/>
  <c r="P148" i="2"/>
  <c r="BI145" i="2"/>
  <c r="BH145" i="2"/>
  <c r="BG145" i="2"/>
  <c r="BF145" i="2"/>
  <c r="T145" i="2"/>
  <c r="R145" i="2"/>
  <c r="P145" i="2"/>
  <c r="J138" i="2"/>
  <c r="J137" i="2"/>
  <c r="F137" i="2"/>
  <c r="F135" i="2"/>
  <c r="E133" i="2"/>
  <c r="J94" i="2"/>
  <c r="J93" i="2"/>
  <c r="F93" i="2"/>
  <c r="F91" i="2"/>
  <c r="E89" i="2"/>
  <c r="J20" i="2"/>
  <c r="E20" i="2"/>
  <c r="F94" i="2"/>
  <c r="J19" i="2"/>
  <c r="J14" i="2"/>
  <c r="J91" i="2" s="1"/>
  <c r="E7" i="2"/>
  <c r="E129" i="2"/>
  <c r="AS99" i="1"/>
  <c r="AS95" i="1"/>
  <c r="AS94" i="1" s="1"/>
  <c r="L90" i="1"/>
  <c r="AM90" i="1"/>
  <c r="AM89" i="1"/>
  <c r="L89" i="1"/>
  <c r="AM87" i="1"/>
  <c r="L87" i="1"/>
  <c r="L85" i="1"/>
  <c r="L84" i="1"/>
  <c r="BK369" i="2"/>
  <c r="BK317" i="2"/>
  <c r="BK223" i="2"/>
  <c r="J153" i="2"/>
  <c r="J239" i="2"/>
  <c r="J278" i="2"/>
  <c r="J145" i="2"/>
  <c r="J352" i="2"/>
  <c r="J270" i="2"/>
  <c r="J365" i="2"/>
  <c r="BK284" i="2"/>
  <c r="J417" i="2"/>
  <c r="J393" i="2"/>
  <c r="BK185" i="2"/>
  <c r="BK347" i="2"/>
  <c r="BK270" i="2"/>
  <c r="J159" i="2"/>
  <c r="J317" i="2"/>
  <c r="J210" i="2"/>
  <c r="BK173" i="3"/>
  <c r="BK155" i="3"/>
  <c r="J128" i="3"/>
  <c r="BK165" i="3"/>
  <c r="J173" i="3"/>
  <c r="BK175" i="3"/>
  <c r="J126" i="3"/>
  <c r="J142" i="3"/>
  <c r="BK129" i="4"/>
  <c r="BK126" i="4"/>
  <c r="BK536" i="5"/>
  <c r="BK450" i="5"/>
  <c r="J357" i="5"/>
  <c r="BK249" i="5"/>
  <c r="BK508" i="5"/>
  <c r="J415" i="5"/>
  <c r="J275" i="5"/>
  <c r="BK165" i="5"/>
  <c r="J518" i="5"/>
  <c r="J462" i="5"/>
  <c r="BK373" i="5"/>
  <c r="J272" i="5"/>
  <c r="BK178" i="5"/>
  <c r="J526" i="5"/>
  <c r="J472" i="5"/>
  <c r="BK395" i="5"/>
  <c r="BK308" i="5"/>
  <c r="J252" i="5"/>
  <c r="J468" i="5"/>
  <c r="J295" i="5"/>
  <c r="BK259" i="5"/>
  <c r="BK203" i="5"/>
  <c r="BK518" i="5"/>
  <c r="BK462" i="5"/>
  <c r="J388" i="5"/>
  <c r="BK294" i="5"/>
  <c r="J184" i="5"/>
  <c r="BK490" i="5"/>
  <c r="BK317" i="5"/>
  <c r="J278" i="5"/>
  <c r="J261" i="5"/>
  <c r="J183" i="6"/>
  <c r="BK132" i="6"/>
  <c r="J140" i="6"/>
  <c r="BK164" i="6"/>
  <c r="J132" i="6"/>
  <c r="BK165" i="6"/>
  <c r="J179" i="6"/>
  <c r="J142" i="6"/>
  <c r="BK131" i="7"/>
  <c r="BK126" i="7"/>
  <c r="BK140" i="7"/>
  <c r="BK127" i="7"/>
  <c r="BK407" i="2"/>
  <c r="BK333" i="2"/>
  <c r="J225" i="2"/>
  <c r="J179" i="2"/>
  <c r="BK310" i="2"/>
  <c r="BK219" i="2"/>
  <c r="BK247" i="2"/>
  <c r="BK403" i="2"/>
  <c r="J343" i="2"/>
  <c r="J292" i="2"/>
  <c r="J397" i="2"/>
  <c r="J298" i="2"/>
  <c r="J415" i="2"/>
  <c r="BK384" i="2"/>
  <c r="J181" i="2"/>
  <c r="BK349" i="2"/>
  <c r="J285" i="2"/>
  <c r="BK382" i="2"/>
  <c r="BK285" i="2"/>
  <c r="J195" i="2"/>
  <c r="BK160" i="3"/>
  <c r="BK148" i="3"/>
  <c r="BK128" i="3"/>
  <c r="BK146" i="3"/>
  <c r="J124" i="3"/>
  <c r="J132" i="3"/>
  <c r="BK144" i="3"/>
  <c r="BK126" i="3"/>
  <c r="BK131" i="4"/>
  <c r="BK520" i="5"/>
  <c r="BK466" i="5"/>
  <c r="J405" i="5"/>
  <c r="J276" i="5"/>
  <c r="BK200" i="5"/>
  <c r="BK499" i="5"/>
  <c r="J395" i="5"/>
  <c r="J273" i="5"/>
  <c r="BK534" i="5"/>
  <c r="J510" i="5"/>
  <c r="BK421" i="5"/>
  <c r="BK530" i="5"/>
  <c r="J470" i="5"/>
  <c r="BK405" i="5"/>
  <c r="J296" i="5"/>
  <c r="J267" i="5"/>
  <c r="BK219" i="5"/>
  <c r="BK382" i="5"/>
  <c r="BK296" i="5"/>
  <c r="J268" i="5"/>
  <c r="J227" i="5"/>
  <c r="BK184" i="5"/>
  <c r="J152" i="6"/>
  <c r="BK177" i="6"/>
  <c r="BK126" i="6"/>
  <c r="J148" i="6"/>
  <c r="BK173" i="6"/>
  <c r="J144" i="6"/>
  <c r="J169" i="6"/>
  <c r="BK130" i="6"/>
  <c r="J127" i="7"/>
  <c r="J130" i="7"/>
  <c r="J128" i="7"/>
  <c r="J355" i="2"/>
  <c r="BK235" i="2"/>
  <c r="BK159" i="2"/>
  <c r="J306" i="2"/>
  <c r="BK192" i="2"/>
  <c r="J231" i="2"/>
  <c r="J395" i="2"/>
  <c r="BK298" i="2"/>
  <c r="J185" i="2"/>
  <c r="BK361" i="2"/>
  <c r="J258" i="2"/>
  <c r="BK413" i="2"/>
  <c r="J403" i="2"/>
  <c r="BK363" i="2"/>
  <c r="BK401" i="2"/>
  <c r="J310" i="2"/>
  <c r="BK188" i="2"/>
  <c r="J290" i="2"/>
  <c r="BK181" i="3"/>
  <c r="J140" i="3"/>
  <c r="J134" i="3"/>
  <c r="BK183" i="3"/>
  <c r="BK136" i="3"/>
  <c r="BK179" i="3"/>
  <c r="J152" i="3"/>
  <c r="BK124" i="3"/>
  <c r="BK128" i="4"/>
  <c r="BK134" i="4"/>
  <c r="J522" i="5"/>
  <c r="J456" i="5"/>
  <c r="BK371" i="5"/>
  <c r="BK267" i="5"/>
  <c r="J178" i="5"/>
  <c r="J477" i="5"/>
  <c r="J407" i="5"/>
  <c r="BK268" i="5"/>
  <c r="J536" i="5"/>
  <c r="J492" i="5"/>
  <c r="J394" i="5"/>
  <c r="J287" i="5"/>
  <c r="J208" i="5"/>
  <c r="BK522" i="5"/>
  <c r="BK474" i="5"/>
  <c r="BK394" i="5"/>
  <c r="BK282" i="5"/>
  <c r="J239" i="5"/>
  <c r="J382" i="5"/>
  <c r="BK272" i="5"/>
  <c r="J210" i="5"/>
  <c r="J159" i="5"/>
  <c r="BK492" i="5"/>
  <c r="BK454" i="5"/>
  <c r="J331" i="5"/>
  <c r="BK266" i="5"/>
  <c r="BK173" i="5"/>
  <c r="J392" i="5"/>
  <c r="J312" i="5"/>
  <c r="J269" i="5"/>
  <c r="BK254" i="5"/>
  <c r="BK179" i="6"/>
  <c r="BK136" i="6"/>
  <c r="BK148" i="6"/>
  <c r="J177" i="6"/>
  <c r="J160" i="6"/>
  <c r="J130" i="6"/>
  <c r="BK152" i="6"/>
  <c r="J150" i="6"/>
  <c r="BK175" i="6"/>
  <c r="J126" i="6"/>
  <c r="J135" i="7"/>
  <c r="BK136" i="7"/>
  <c r="BK133" i="7"/>
  <c r="J129" i="7"/>
  <c r="J361" i="2"/>
  <c r="J263" i="2"/>
  <c r="BK165" i="2"/>
  <c r="J335" i="2"/>
  <c r="J223" i="2"/>
  <c r="J286" i="2"/>
  <c r="BK155" i="2"/>
  <c r="J200" i="2"/>
  <c r="BK343" i="2"/>
  <c r="BK200" i="2"/>
  <c r="J177" i="3"/>
  <c r="J160" i="3"/>
  <c r="J158" i="3"/>
  <c r="BK177" i="3"/>
  <c r="J169" i="3"/>
  <c r="J171" i="3"/>
  <c r="BK167" i="3"/>
  <c r="BK132" i="3"/>
  <c r="J134" i="4"/>
  <c r="J126" i="4"/>
  <c r="BK503" i="5"/>
  <c r="J428" i="5"/>
  <c r="J363" i="5"/>
  <c r="J212" i="5"/>
  <c r="BK516" i="5"/>
  <c r="BK428" i="5"/>
  <c r="BK312" i="5"/>
  <c r="BK190" i="5"/>
  <c r="BK526" i="5"/>
  <c r="BK494" i="5"/>
  <c r="BK384" i="5"/>
  <c r="J282" i="5"/>
  <c r="J206" i="5"/>
  <c r="J514" i="5"/>
  <c r="J460" i="5"/>
  <c r="BK402" i="5"/>
  <c r="J277" i="5"/>
  <c r="BK212" i="5"/>
  <c r="J292" i="5"/>
  <c r="J249" i="5"/>
  <c r="J168" i="5"/>
  <c r="J503" i="5"/>
  <c r="J466" i="5"/>
  <c r="BK353" i="5"/>
  <c r="BK284" i="5"/>
  <c r="J247" i="5"/>
  <c r="J398" i="5"/>
  <c r="BK292" i="5"/>
  <c r="J266" i="5"/>
  <c r="J215" i="5"/>
  <c r="J164" i="6"/>
  <c r="J124" i="6"/>
  <c r="J154" i="6"/>
  <c r="BK181" i="6"/>
  <c r="BK162" i="6"/>
  <c r="J134" i="6"/>
  <c r="BK158" i="6"/>
  <c r="J155" i="6"/>
  <c r="J181" i="6"/>
  <c r="J138" i="6"/>
  <c r="BK138" i="7"/>
  <c r="BK139" i="7"/>
  <c r="J140" i="7"/>
  <c r="BK386" i="2"/>
  <c r="J296" i="2"/>
  <c r="J183" i="2"/>
  <c r="BK145" i="2"/>
  <c r="BK258" i="2"/>
  <c r="BK321" i="2"/>
  <c r="J219" i="2"/>
  <c r="J382" i="2"/>
  <c r="BK302" i="2"/>
  <c r="J155" i="2"/>
  <c r="BK355" i="2"/>
  <c r="BK292" i="2"/>
  <c r="BK417" i="2"/>
  <c r="J411" i="2"/>
  <c r="J388" i="2"/>
  <c r="BK306" i="2"/>
  <c r="BK148" i="2"/>
  <c r="BK335" i="2"/>
  <c r="BK231" i="2"/>
  <c r="J363" i="2"/>
  <c r="BK263" i="2"/>
  <c r="J157" i="2"/>
  <c r="J146" i="3"/>
  <c r="J144" i="3"/>
  <c r="BK130" i="3"/>
  <c r="J175" i="3"/>
  <c r="J183" i="3"/>
  <c r="J151" i="3"/>
  <c r="BK171" i="3"/>
  <c r="J130" i="4"/>
  <c r="J129" i="4"/>
  <c r="J501" i="5"/>
  <c r="BK440" i="5"/>
  <c r="BK331" i="5"/>
  <c r="BK215" i="5"/>
  <c r="J534" i="5"/>
  <c r="J450" i="5"/>
  <c r="J323" i="5"/>
  <c r="BK180" i="5"/>
  <c r="J520" i="5"/>
  <c r="J402" i="5"/>
  <c r="J327" i="5"/>
  <c r="BK257" i="5"/>
  <c r="J173" i="5"/>
  <c r="J505" i="5"/>
  <c r="J421" i="5"/>
  <c r="J384" i="5"/>
  <c r="J317" i="5"/>
  <c r="J257" i="5"/>
  <c r="BK446" i="5"/>
  <c r="J308" i="5"/>
  <c r="J245" i="5"/>
  <c r="J175" i="5"/>
  <c r="BK505" i="5"/>
  <c r="BK460" i="5"/>
  <c r="J386" i="5"/>
  <c r="BK295" i="5"/>
  <c r="BK261" i="5"/>
  <c r="BK153" i="5"/>
  <c r="J353" i="5"/>
  <c r="BK280" i="5"/>
  <c r="J219" i="5"/>
  <c r="BK159" i="5"/>
  <c r="J158" i="6"/>
  <c r="BK155" i="6"/>
  <c r="BK183" i="6"/>
  <c r="J151" i="6"/>
  <c r="BK154" i="6"/>
  <c r="BK124" i="6"/>
  <c r="BK160" i="6"/>
  <c r="BK134" i="6"/>
  <c r="J138" i="7"/>
  <c r="BK128" i="7"/>
  <c r="J132" i="7"/>
  <c r="BK391" i="2"/>
  <c r="J299" i="2"/>
  <c r="BK210" i="2"/>
  <c r="BK372" i="2"/>
  <c r="J288" i="2"/>
  <c r="J148" i="2"/>
  <c r="J235" i="2"/>
  <c r="J400" i="2"/>
  <c r="BK329" i="2"/>
  <c r="BK206" i="2"/>
  <c r="J401" i="2"/>
  <c r="J339" i="2"/>
  <c r="J247" i="2"/>
  <c r="BK411" i="2"/>
  <c r="J391" i="2"/>
  <c r="BK365" i="2"/>
  <c r="J386" i="2"/>
  <c r="BK312" i="2"/>
  <c r="BK239" i="2"/>
  <c r="BK352" i="2"/>
  <c r="BK278" i="2"/>
  <c r="BK183" i="2"/>
  <c r="BK142" i="3"/>
  <c r="J138" i="3"/>
  <c r="BK138" i="3"/>
  <c r="J155" i="3"/>
  <c r="J154" i="3"/>
  <c r="J165" i="3"/>
  <c r="J162" i="3"/>
  <c r="BK162" i="3"/>
  <c r="J132" i="4"/>
  <c r="BK130" i="4"/>
  <c r="J128" i="4"/>
  <c r="BK470" i="5"/>
  <c r="BK388" i="5"/>
  <c r="BK247" i="5"/>
  <c r="J532" i="5"/>
  <c r="J446" i="5"/>
  <c r="J294" i="5"/>
  <c r="BK206" i="5"/>
  <c r="BK532" i="5"/>
  <c r="J508" i="5"/>
  <c r="J409" i="5"/>
  <c r="BK323" i="5"/>
  <c r="J259" i="5"/>
  <c r="J165" i="5"/>
  <c r="BK479" i="5"/>
  <c r="BK415" i="5"/>
  <c r="BK381" i="5"/>
  <c r="BK269" i="5"/>
  <c r="J222" i="5"/>
  <c r="BK347" i="5"/>
  <c r="BK252" i="5"/>
  <c r="J190" i="5"/>
  <c r="BK514" i="5"/>
  <c r="BK468" i="5"/>
  <c r="BK409" i="5"/>
  <c r="BK327" i="5"/>
  <c r="J270" i="5"/>
  <c r="BK245" i="5"/>
  <c r="BK168" i="5"/>
  <c r="BK363" i="5"/>
  <c r="J274" i="5"/>
  <c r="BK210" i="5"/>
  <c r="J175" i="6"/>
  <c r="BK150" i="6"/>
  <c r="J146" i="6"/>
  <c r="J165" i="6"/>
  <c r="BK142" i="6"/>
  <c r="BK171" i="6"/>
  <c r="BK146" i="6"/>
  <c r="BK128" i="6"/>
  <c r="BK169" i="6"/>
  <c r="J133" i="7"/>
  <c r="J139" i="7"/>
  <c r="J126" i="7"/>
  <c r="J134" i="7"/>
  <c r="BK339" i="2"/>
  <c r="BK286" i="2"/>
  <c r="BK181" i="2"/>
  <c r="J349" i="2"/>
  <c r="BK299" i="2"/>
  <c r="BK290" i="2"/>
  <c r="J175" i="2"/>
  <c r="J384" i="2"/>
  <c r="J321" i="2"/>
  <c r="BK179" i="2"/>
  <c r="BK388" i="2"/>
  <c r="J302" i="2"/>
  <c r="BK195" i="2"/>
  <c r="BK415" i="2"/>
  <c r="J407" i="2"/>
  <c r="J367" i="2"/>
  <c r="BK153" i="2"/>
  <c r="BK367" i="2"/>
  <c r="J284" i="2"/>
  <c r="J372" i="2"/>
  <c r="J329" i="2"/>
  <c r="BK225" i="2"/>
  <c r="J179" i="3"/>
  <c r="J136" i="3"/>
  <c r="J167" i="3"/>
  <c r="J181" i="3"/>
  <c r="BK140" i="3"/>
  <c r="J130" i="3"/>
  <c r="BK134" i="3"/>
  <c r="J150" i="3"/>
  <c r="BK154" i="3"/>
  <c r="J131" i="4"/>
  <c r="BK127" i="4"/>
  <c r="J490" i="5"/>
  <c r="BK398" i="5"/>
  <c r="BK278" i="5"/>
  <c r="J182" i="5"/>
  <c r="J454" i="5"/>
  <c r="J339" i="5"/>
  <c r="BK270" i="5"/>
  <c r="BK538" i="5"/>
  <c r="J516" i="5"/>
  <c r="BK477" i="5"/>
  <c r="J371" i="5"/>
  <c r="BK276" i="5"/>
  <c r="J203" i="5"/>
  <c r="BK510" i="5"/>
  <c r="BK432" i="5"/>
  <c r="BK392" i="5"/>
  <c r="J280" i="5"/>
  <c r="J236" i="5"/>
  <c r="J440" i="5"/>
  <c r="J284" i="5"/>
  <c r="BK239" i="5"/>
  <c r="BK182" i="5"/>
  <c r="J497" i="5"/>
  <c r="BK456" i="5"/>
  <c r="BK357" i="5"/>
  <c r="BK277" i="5"/>
  <c r="BK175" i="5"/>
  <c r="J381" i="5"/>
  <c r="BK167" i="6"/>
  <c r="J128" i="6"/>
  <c r="BK132" i="7"/>
  <c r="BK135" i="7"/>
  <c r="BK134" i="7"/>
  <c r="BK397" i="2"/>
  <c r="BK288" i="2"/>
  <c r="J206" i="2"/>
  <c r="J357" i="2"/>
  <c r="J252" i="2"/>
  <c r="J312" i="2"/>
  <c r="J165" i="2"/>
  <c r="BK357" i="2"/>
  <c r="J192" i="2"/>
  <c r="BK400" i="2"/>
  <c r="J347" i="2"/>
  <c r="BK175" i="2"/>
  <c r="J413" i="2"/>
  <c r="BK395" i="2"/>
  <c r="BK157" i="2"/>
  <c r="BK393" i="2"/>
  <c r="J333" i="2"/>
  <c r="BK252" i="2"/>
  <c r="J369" i="2"/>
  <c r="BK296" i="2"/>
  <c r="J188" i="2"/>
  <c r="BK169" i="3"/>
  <c r="BK152" i="3"/>
  <c r="BK150" i="3"/>
  <c r="J164" i="3"/>
  <c r="BK164" i="3"/>
  <c r="BK151" i="3"/>
  <c r="J148" i="3"/>
  <c r="BK158" i="3"/>
  <c r="J127" i="4"/>
  <c r="BK132" i="4"/>
  <c r="J474" i="5"/>
  <c r="BK386" i="5"/>
  <c r="BK273" i="5"/>
  <c r="J538" i="5"/>
  <c r="BK497" i="5"/>
  <c r="J373" i="5"/>
  <c r="J254" i="5"/>
  <c r="J530" i="5"/>
  <c r="J499" i="5"/>
  <c r="BK472" i="5"/>
  <c r="BK377" i="5"/>
  <c r="BK299" i="5"/>
  <c r="BK236" i="5"/>
  <c r="J153" i="5"/>
  <c r="BK501" i="5"/>
  <c r="BK407" i="5"/>
  <c r="BK339" i="5"/>
  <c r="J265" i="5"/>
  <c r="BK227" i="5"/>
  <c r="J377" i="5"/>
  <c r="BK274" i="5"/>
  <c r="BK222" i="5"/>
  <c r="J180" i="5"/>
  <c r="J494" i="5"/>
  <c r="J432" i="5"/>
  <c r="J299" i="5"/>
  <c r="BK275" i="5"/>
  <c r="BK208" i="5"/>
  <c r="J479" i="5"/>
  <c r="J347" i="5"/>
  <c r="BK287" i="5"/>
  <c r="BK265" i="5"/>
  <c r="J200" i="5"/>
  <c r="J171" i="6"/>
  <c r="BK144" i="6"/>
  <c r="BK138" i="6"/>
  <c r="J173" i="6"/>
  <c r="BK140" i="6"/>
  <c r="J167" i="6"/>
  <c r="BK151" i="6"/>
  <c r="J162" i="6"/>
  <c r="J136" i="6"/>
  <c r="BK129" i="7"/>
  <c r="J131" i="7"/>
  <c r="J136" i="7"/>
  <c r="BK130" i="7"/>
  <c r="BK178" i="2" l="1"/>
  <c r="J178" i="2" s="1"/>
  <c r="J103" i="2" s="1"/>
  <c r="BK209" i="2"/>
  <c r="BK222" i="2"/>
  <c r="J222" i="2" s="1"/>
  <c r="J107" i="2" s="1"/>
  <c r="BK287" i="2"/>
  <c r="J287" i="2" s="1"/>
  <c r="J111" i="2" s="1"/>
  <c r="R360" i="2"/>
  <c r="R402" i="2"/>
  <c r="T123" i="3"/>
  <c r="P125" i="4"/>
  <c r="P124" i="4"/>
  <c r="P123" i="4"/>
  <c r="AU98" i="1" s="1"/>
  <c r="T152" i="5"/>
  <c r="P205" i="5"/>
  <c r="R291" i="5"/>
  <c r="R290" i="5"/>
  <c r="T298" i="5"/>
  <c r="T338" i="5"/>
  <c r="R380" i="5"/>
  <c r="R379" i="5" s="1"/>
  <c r="T414" i="5"/>
  <c r="T496" i="5"/>
  <c r="P521" i="5"/>
  <c r="P123" i="6"/>
  <c r="BK144" i="2"/>
  <c r="J144" i="2" s="1"/>
  <c r="J101" i="2" s="1"/>
  <c r="R199" i="2"/>
  <c r="P246" i="2"/>
  <c r="T283" i="2"/>
  <c r="P309" i="2"/>
  <c r="BK390" i="2"/>
  <c r="J390" i="2"/>
  <c r="J117" i="2" s="1"/>
  <c r="BK399" i="2"/>
  <c r="J399" i="2"/>
  <c r="J118" i="2" s="1"/>
  <c r="T157" i="3"/>
  <c r="P311" i="5"/>
  <c r="T370" i="5"/>
  <c r="P383" i="5"/>
  <c r="BK401" i="5"/>
  <c r="J401" i="5"/>
  <c r="J121" i="5"/>
  <c r="BK465" i="5"/>
  <c r="J465" i="5"/>
  <c r="J123" i="5"/>
  <c r="BK507" i="5"/>
  <c r="J507" i="5"/>
  <c r="J125" i="5" s="1"/>
  <c r="BK513" i="5"/>
  <c r="J513" i="5"/>
  <c r="J126" i="5" s="1"/>
  <c r="T157" i="6"/>
  <c r="T199" i="2"/>
  <c r="BK246" i="2"/>
  <c r="J246" i="2"/>
  <c r="J108" i="2" s="1"/>
  <c r="BK283" i="2"/>
  <c r="J283" i="2"/>
  <c r="J110" i="2" s="1"/>
  <c r="R309" i="2"/>
  <c r="T390" i="2"/>
  <c r="R399" i="2"/>
  <c r="BK157" i="3"/>
  <c r="J157" i="3" s="1"/>
  <c r="J100" i="3" s="1"/>
  <c r="BK125" i="4"/>
  <c r="J125" i="4" s="1"/>
  <c r="J100" i="4" s="1"/>
  <c r="R152" i="5"/>
  <c r="P189" i="5"/>
  <c r="T205" i="5"/>
  <c r="R226" i="5"/>
  <c r="R238" i="5"/>
  <c r="BK311" i="5"/>
  <c r="J311" i="5" s="1"/>
  <c r="J113" i="5" s="1"/>
  <c r="BK370" i="5"/>
  <c r="J370" i="5" s="1"/>
  <c r="J115" i="5" s="1"/>
  <c r="P380" i="5"/>
  <c r="BK414" i="5"/>
  <c r="P496" i="5"/>
  <c r="P513" i="5"/>
  <c r="R144" i="2"/>
  <c r="T178" i="2"/>
  <c r="T209" i="2"/>
  <c r="R222" i="2"/>
  <c r="T287" i="2"/>
  <c r="T282" i="2" s="1"/>
  <c r="T360" i="2"/>
  <c r="P402" i="2"/>
  <c r="R157" i="3"/>
  <c r="T125" i="4"/>
  <c r="T124" i="4"/>
  <c r="T123" i="4" s="1"/>
  <c r="P152" i="5"/>
  <c r="T189" i="5"/>
  <c r="R205" i="5"/>
  <c r="P226" i="5"/>
  <c r="P238" i="5"/>
  <c r="R264" i="5"/>
  <c r="R298" i="5"/>
  <c r="R338" i="5"/>
  <c r="BK383" i="5"/>
  <c r="J383" i="5" s="1"/>
  <c r="J118" i="5" s="1"/>
  <c r="P401" i="5"/>
  <c r="T465" i="5"/>
  <c r="R507" i="5"/>
  <c r="R513" i="5"/>
  <c r="R123" i="6"/>
  <c r="P199" i="2"/>
  <c r="T246" i="2"/>
  <c r="P283" i="2"/>
  <c r="P282" i="2" s="1"/>
  <c r="T309" i="2"/>
  <c r="P390" i="2"/>
  <c r="P399" i="2"/>
  <c r="P123" i="3"/>
  <c r="R125" i="4"/>
  <c r="R124" i="4" s="1"/>
  <c r="R123" i="4" s="1"/>
  <c r="T264" i="5"/>
  <c r="P291" i="5"/>
  <c r="P290" i="5"/>
  <c r="R311" i="5"/>
  <c r="R370" i="5"/>
  <c r="R383" i="5"/>
  <c r="R401" i="5"/>
  <c r="P465" i="5"/>
  <c r="T507" i="5"/>
  <c r="T513" i="5"/>
  <c r="R157" i="6"/>
  <c r="T125" i="7"/>
  <c r="BK137" i="7"/>
  <c r="J137" i="7" s="1"/>
  <c r="J101" i="7" s="1"/>
  <c r="P144" i="2"/>
  <c r="P143" i="2" s="1"/>
  <c r="P178" i="2"/>
  <c r="R209" i="2"/>
  <c r="P222" i="2"/>
  <c r="P287" i="2"/>
  <c r="P360" i="2"/>
  <c r="T402" i="2"/>
  <c r="R123" i="3"/>
  <c r="R122" i="3"/>
  <c r="BK189" i="5"/>
  <c r="J189" i="5"/>
  <c r="J102" i="5" s="1"/>
  <c r="BK238" i="5"/>
  <c r="J238" i="5"/>
  <c r="J105" i="5"/>
  <c r="BK264" i="5"/>
  <c r="J264" i="5"/>
  <c r="J106" i="5"/>
  <c r="BK291" i="5"/>
  <c r="J291" i="5" s="1"/>
  <c r="J110" i="5" s="1"/>
  <c r="P298" i="5"/>
  <c r="BK338" i="5"/>
  <c r="J338" i="5" s="1"/>
  <c r="J114" i="5" s="1"/>
  <c r="T380" i="5"/>
  <c r="P414" i="5"/>
  <c r="BK496" i="5"/>
  <c r="J496" i="5" s="1"/>
  <c r="J124" i="5" s="1"/>
  <c r="BK521" i="5"/>
  <c r="J521" i="5" s="1"/>
  <c r="J127" i="5" s="1"/>
  <c r="T123" i="6"/>
  <c r="T122" i="6"/>
  <c r="BK125" i="7"/>
  <c r="J125" i="7" s="1"/>
  <c r="J100" i="7" s="1"/>
  <c r="P137" i="7"/>
  <c r="T144" i="2"/>
  <c r="T143" i="2"/>
  <c r="R178" i="2"/>
  <c r="P209" i="2"/>
  <c r="P208" i="2" s="1"/>
  <c r="T222" i="2"/>
  <c r="R287" i="2"/>
  <c r="BK360" i="2"/>
  <c r="J360" i="2" s="1"/>
  <c r="J116" i="2" s="1"/>
  <c r="BK402" i="2"/>
  <c r="J402" i="2"/>
  <c r="J119" i="2" s="1"/>
  <c r="P157" i="3"/>
  <c r="BK152" i="5"/>
  <c r="J152" i="5"/>
  <c r="J101" i="5" s="1"/>
  <c r="BK205" i="5"/>
  <c r="J205" i="5"/>
  <c r="J103" i="5"/>
  <c r="BK298" i="5"/>
  <c r="J298" i="5" s="1"/>
  <c r="J112" i="5" s="1"/>
  <c r="P338" i="5"/>
  <c r="T383" i="5"/>
  <c r="T401" i="5"/>
  <c r="R465" i="5"/>
  <c r="P507" i="5"/>
  <c r="T521" i="5"/>
  <c r="BK123" i="6"/>
  <c r="P157" i="6"/>
  <c r="P125" i="7"/>
  <c r="P124" i="7" s="1"/>
  <c r="P123" i="7" s="1"/>
  <c r="AU102" i="1" s="1"/>
  <c r="R137" i="7"/>
  <c r="R124" i="7" s="1"/>
  <c r="R123" i="7" s="1"/>
  <c r="BK199" i="2"/>
  <c r="J199" i="2" s="1"/>
  <c r="J104" i="2" s="1"/>
  <c r="R246" i="2"/>
  <c r="R283" i="2"/>
  <c r="BK309" i="2"/>
  <c r="R390" i="2"/>
  <c r="T399" i="2"/>
  <c r="BK123" i="3"/>
  <c r="BK122" i="3" s="1"/>
  <c r="J122" i="3" s="1"/>
  <c r="R189" i="5"/>
  <c r="BK226" i="5"/>
  <c r="J226" i="5"/>
  <c r="J104" i="5"/>
  <c r="T226" i="5"/>
  <c r="T238" i="5"/>
  <c r="P264" i="5"/>
  <c r="T291" i="5"/>
  <c r="T290" i="5" s="1"/>
  <c r="T311" i="5"/>
  <c r="P370" i="5"/>
  <c r="BK380" i="5"/>
  <c r="J380" i="5" s="1"/>
  <c r="J117" i="5" s="1"/>
  <c r="R414" i="5"/>
  <c r="R400" i="5"/>
  <c r="R496" i="5"/>
  <c r="R521" i="5"/>
  <c r="BK157" i="6"/>
  <c r="J157" i="6"/>
  <c r="J100" i="6" s="1"/>
  <c r="R125" i="7"/>
  <c r="T137" i="7"/>
  <c r="BK301" i="2"/>
  <c r="J301" i="2"/>
  <c r="J112" i="2"/>
  <c r="BK305" i="2"/>
  <c r="J305" i="2" s="1"/>
  <c r="J114" i="2" s="1"/>
  <c r="BK397" i="5"/>
  <c r="J397" i="5" s="1"/>
  <c r="J119" i="5" s="1"/>
  <c r="BK133" i="4"/>
  <c r="J133" i="4"/>
  <c r="J101" i="4" s="1"/>
  <c r="BK164" i="2"/>
  <c r="J164" i="2"/>
  <c r="J102" i="2"/>
  <c r="BK286" i="5"/>
  <c r="BK285" i="5"/>
  <c r="J285" i="5"/>
  <c r="J107" i="5"/>
  <c r="F38" i="7"/>
  <c r="BC102" i="1" s="1"/>
  <c r="F36" i="7"/>
  <c r="BA102" i="1"/>
  <c r="F37" i="7"/>
  <c r="BB102" i="1"/>
  <c r="J36" i="7"/>
  <c r="AW102" i="1"/>
  <c r="F39" i="7"/>
  <c r="BD102" i="1" s="1"/>
  <c r="E85" i="7"/>
  <c r="F94" i="7"/>
  <c r="BE131" i="7"/>
  <c r="BE135" i="7"/>
  <c r="J117" i="7"/>
  <c r="BE126" i="7"/>
  <c r="BE127" i="7"/>
  <c r="BE132" i="7"/>
  <c r="BE133" i="7"/>
  <c r="BE134" i="7"/>
  <c r="J123" i="6"/>
  <c r="J99" i="6"/>
  <c r="BE130" i="7"/>
  <c r="BE128" i="7"/>
  <c r="BE136" i="7"/>
  <c r="BE140" i="7"/>
  <c r="BE129" i="7"/>
  <c r="BE138" i="7"/>
  <c r="BE139" i="7"/>
  <c r="J36" i="6"/>
  <c r="AW101" i="1"/>
  <c r="F39" i="6"/>
  <c r="BD101" i="1" s="1"/>
  <c r="F37" i="6"/>
  <c r="BB101" i="1" s="1"/>
  <c r="F38" i="6"/>
  <c r="BC101" i="1" s="1"/>
  <c r="F36" i="6"/>
  <c r="BA101" i="1"/>
  <c r="J119" i="6"/>
  <c r="BE132" i="6"/>
  <c r="BE144" i="6"/>
  <c r="J414" i="5"/>
  <c r="J122" i="5"/>
  <c r="F94" i="6"/>
  <c r="BE167" i="6"/>
  <c r="BE158" i="6"/>
  <c r="BE165" i="6"/>
  <c r="BE177" i="6"/>
  <c r="BE126" i="6"/>
  <c r="BE130" i="6"/>
  <c r="BE160" i="6"/>
  <c r="J286" i="5"/>
  <c r="J108" i="5"/>
  <c r="J91" i="6"/>
  <c r="BE142" i="6"/>
  <c r="BE151" i="6"/>
  <c r="BE164" i="6"/>
  <c r="BE169" i="6"/>
  <c r="BE175" i="6"/>
  <c r="BK151" i="5"/>
  <c r="J151" i="5"/>
  <c r="J100" i="5"/>
  <c r="BE128" i="6"/>
  <c r="BE136" i="6"/>
  <c r="BE171" i="6"/>
  <c r="BE179" i="6"/>
  <c r="E85" i="6"/>
  <c r="BE124" i="6"/>
  <c r="BE150" i="6"/>
  <c r="BE152" i="6"/>
  <c r="BE154" i="6"/>
  <c r="BE162" i="6"/>
  <c r="BE181" i="6"/>
  <c r="BE134" i="6"/>
  <c r="BE138" i="6"/>
  <c r="BE140" i="6"/>
  <c r="BE146" i="6"/>
  <c r="BE148" i="6"/>
  <c r="BE155" i="6"/>
  <c r="BE173" i="6"/>
  <c r="BE183" i="6"/>
  <c r="F36" i="5"/>
  <c r="BA100" i="1"/>
  <c r="BA99" i="1" s="1"/>
  <c r="AW99" i="1" s="1"/>
  <c r="F37" i="5"/>
  <c r="BB100" i="1"/>
  <c r="BB99" i="1" s="1"/>
  <c r="AX99" i="1" s="1"/>
  <c r="F39" i="5"/>
  <c r="BD100" i="1"/>
  <c r="F38" i="5"/>
  <c r="BC100" i="1"/>
  <c r="J36" i="5"/>
  <c r="AW100" i="1"/>
  <c r="F94" i="5"/>
  <c r="E85" i="5"/>
  <c r="BE182" i="5"/>
  <c r="BE222" i="5"/>
  <c r="BE275" i="5"/>
  <c r="BE371" i="5"/>
  <c r="BE405" i="5"/>
  <c r="BE415" i="5"/>
  <c r="BE421" i="5"/>
  <c r="BE446" i="5"/>
  <c r="BE472" i="5"/>
  <c r="BE492" i="5"/>
  <c r="BE501" i="5"/>
  <c r="BE165" i="5"/>
  <c r="BE206" i="5"/>
  <c r="BE249" i="5"/>
  <c r="BE252" i="5"/>
  <c r="BE254" i="5"/>
  <c r="BE257" i="5"/>
  <c r="BE268" i="5"/>
  <c r="BE269" i="5"/>
  <c r="BE272" i="5"/>
  <c r="BE273" i="5"/>
  <c r="BE276" i="5"/>
  <c r="BE280" i="5"/>
  <c r="BE282" i="5"/>
  <c r="BE292" i="5"/>
  <c r="BE308" i="5"/>
  <c r="BE323" i="5"/>
  <c r="BE347" i="5"/>
  <c r="BE402" i="5"/>
  <c r="BE407" i="5"/>
  <c r="BE510" i="5"/>
  <c r="BE516" i="5"/>
  <c r="BE520" i="5"/>
  <c r="BE522" i="5"/>
  <c r="BE153" i="5"/>
  <c r="BE178" i="5"/>
  <c r="BE200" i="5"/>
  <c r="BE270" i="5"/>
  <c r="BE278" i="5"/>
  <c r="BE312" i="5"/>
  <c r="BE317" i="5"/>
  <c r="BE462" i="5"/>
  <c r="BE479" i="5"/>
  <c r="BE503" i="5"/>
  <c r="BE245" i="5"/>
  <c r="BE247" i="5"/>
  <c r="BE294" i="5"/>
  <c r="BE295" i="5"/>
  <c r="BE296" i="5"/>
  <c r="BE373" i="5"/>
  <c r="BE428" i="5"/>
  <c r="BE466" i="5"/>
  <c r="BE468" i="5"/>
  <c r="BE470" i="5"/>
  <c r="BE477" i="5"/>
  <c r="BE494" i="5"/>
  <c r="BE497" i="5"/>
  <c r="BE499" i="5"/>
  <c r="BE508" i="5"/>
  <c r="BE532" i="5"/>
  <c r="J91" i="5"/>
  <c r="BE227" i="5"/>
  <c r="BE239" i="5"/>
  <c r="BE266" i="5"/>
  <c r="BE267" i="5"/>
  <c r="BE274" i="5"/>
  <c r="BE284" i="5"/>
  <c r="BE357" i="5"/>
  <c r="BE363" i="5"/>
  <c r="BE432" i="5"/>
  <c r="BE440" i="5"/>
  <c r="BE450" i="5"/>
  <c r="BE454" i="5"/>
  <c r="BE456" i="5"/>
  <c r="BE490" i="5"/>
  <c r="BE505" i="5"/>
  <c r="BE536" i="5"/>
  <c r="BK124" i="4"/>
  <c r="J124" i="4"/>
  <c r="J99" i="4" s="1"/>
  <c r="BE159" i="5"/>
  <c r="BE168" i="5"/>
  <c r="BE184" i="5"/>
  <c r="BE203" i="5"/>
  <c r="BE208" i="5"/>
  <c r="BE210" i="5"/>
  <c r="BE212" i="5"/>
  <c r="BE215" i="5"/>
  <c r="BE277" i="5"/>
  <c r="BE299" i="5"/>
  <c r="BE327" i="5"/>
  <c r="BE331" i="5"/>
  <c r="BE353" i="5"/>
  <c r="BE384" i="5"/>
  <c r="BE386" i="5"/>
  <c r="BE388" i="5"/>
  <c r="BE392" i="5"/>
  <c r="BE394" i="5"/>
  <c r="BE398" i="5"/>
  <c r="BE409" i="5"/>
  <c r="BE460" i="5"/>
  <c r="BE474" i="5"/>
  <c r="BE514" i="5"/>
  <c r="BE518" i="5"/>
  <c r="BE173" i="5"/>
  <c r="BE175" i="5"/>
  <c r="BE180" i="5"/>
  <c r="BE190" i="5"/>
  <c r="BE219" i="5"/>
  <c r="BE236" i="5"/>
  <c r="BE259" i="5"/>
  <c r="BE261" i="5"/>
  <c r="BE265" i="5"/>
  <c r="BE287" i="5"/>
  <c r="BE339" i="5"/>
  <c r="BE377" i="5"/>
  <c r="BE381" i="5"/>
  <c r="BE382" i="5"/>
  <c r="BE395" i="5"/>
  <c r="BE526" i="5"/>
  <c r="BE530" i="5"/>
  <c r="BE534" i="5"/>
  <c r="BE538" i="5"/>
  <c r="F36" i="4"/>
  <c r="BA98" i="1"/>
  <c r="F39" i="4"/>
  <c r="BD98" i="1"/>
  <c r="J36" i="4"/>
  <c r="AW98" i="1"/>
  <c r="F38" i="4"/>
  <c r="BC98" i="1"/>
  <c r="F37" i="4"/>
  <c r="BB98" i="1"/>
  <c r="J117" i="4"/>
  <c r="BE134" i="4"/>
  <c r="J123" i="3"/>
  <c r="J99" i="3"/>
  <c r="BE130" i="4"/>
  <c r="BE128" i="4"/>
  <c r="BE131" i="4"/>
  <c r="BE132" i="4"/>
  <c r="E85" i="4"/>
  <c r="F94" i="4"/>
  <c r="BE129" i="4"/>
  <c r="BE127" i="4"/>
  <c r="BE126" i="4"/>
  <c r="F37" i="3"/>
  <c r="BB97" i="1"/>
  <c r="F38" i="3"/>
  <c r="BC97" i="1" s="1"/>
  <c r="J36" i="3"/>
  <c r="AW97" i="1"/>
  <c r="F36" i="3"/>
  <c r="BA97" i="1" s="1"/>
  <c r="F39" i="3"/>
  <c r="BD97" i="1" s="1"/>
  <c r="BK282" i="2"/>
  <c r="J282" i="2" s="1"/>
  <c r="J109" i="2" s="1"/>
  <c r="F119" i="3"/>
  <c r="BE134" i="3"/>
  <c r="BE183" i="3"/>
  <c r="J309" i="2"/>
  <c r="J115" i="2"/>
  <c r="E85" i="3"/>
  <c r="BE136" i="3"/>
  <c r="BE158" i="3"/>
  <c r="BE160" i="3"/>
  <c r="BE173" i="3"/>
  <c r="BE175" i="3"/>
  <c r="BE177" i="3"/>
  <c r="BE179" i="3"/>
  <c r="J209" i="2"/>
  <c r="J106" i="2" s="1"/>
  <c r="J94" i="3"/>
  <c r="J116" i="3"/>
  <c r="BE138" i="3"/>
  <c r="BE154" i="3"/>
  <c r="BE155" i="3"/>
  <c r="BE164" i="3"/>
  <c r="BE169" i="3"/>
  <c r="BE181" i="3"/>
  <c r="BK143" i="2"/>
  <c r="BE140" i="3"/>
  <c r="BE142" i="3"/>
  <c r="BE146" i="3"/>
  <c r="BE148" i="3"/>
  <c r="BE150" i="3"/>
  <c r="BE151" i="3"/>
  <c r="BE152" i="3"/>
  <c r="BE165" i="3"/>
  <c r="BE167" i="3"/>
  <c r="BE124" i="3"/>
  <c r="BE128" i="3"/>
  <c r="BE130" i="3"/>
  <c r="BE132" i="3"/>
  <c r="BE144" i="3"/>
  <c r="BE171" i="3"/>
  <c r="BE162" i="3"/>
  <c r="BE126" i="3"/>
  <c r="F36" i="2"/>
  <c r="BA96" i="1" s="1"/>
  <c r="F39" i="2"/>
  <c r="BD96" i="1" s="1"/>
  <c r="F37" i="2"/>
  <c r="BB96" i="1"/>
  <c r="BB95" i="1" s="1"/>
  <c r="J36" i="2"/>
  <c r="AW96" i="1" s="1"/>
  <c r="F38" i="2"/>
  <c r="BC96" i="1" s="1"/>
  <c r="BC95" i="1" s="1"/>
  <c r="AY95" i="1" s="1"/>
  <c r="F138" i="2"/>
  <c r="BE145" i="2"/>
  <c r="BE235" i="2"/>
  <c r="BE247" i="2"/>
  <c r="BE252" i="2"/>
  <c r="BE335" i="2"/>
  <c r="BE339" i="2"/>
  <c r="BE347" i="2"/>
  <c r="BE349" i="2"/>
  <c r="BE361" i="2"/>
  <c r="BE384" i="2"/>
  <c r="BE395" i="2"/>
  <c r="BE400" i="2"/>
  <c r="BE153" i="2"/>
  <c r="BE165" i="2"/>
  <c r="BE192" i="2"/>
  <c r="BE258" i="2"/>
  <c r="BE263" i="2"/>
  <c r="BE278" i="2"/>
  <c r="BE302" i="2"/>
  <c r="BE355" i="2"/>
  <c r="BE363" i="2"/>
  <c r="BE388" i="2"/>
  <c r="BE391" i="2"/>
  <c r="E85" i="2"/>
  <c r="J135" i="2"/>
  <c r="BE188" i="2"/>
  <c r="BE223" i="2"/>
  <c r="BE231" i="2"/>
  <c r="BE239" i="2"/>
  <c r="BE317" i="2"/>
  <c r="BE321" i="2"/>
  <c r="BE382" i="2"/>
  <c r="BE407" i="2"/>
  <c r="BE411" i="2"/>
  <c r="BE413" i="2"/>
  <c r="BE415" i="2"/>
  <c r="BE417" i="2"/>
  <c r="BE155" i="2"/>
  <c r="BE157" i="2"/>
  <c r="BE183" i="2"/>
  <c r="BE185" i="2"/>
  <c r="BE219" i="2"/>
  <c r="BE270" i="2"/>
  <c r="BE352" i="2"/>
  <c r="BE175" i="2"/>
  <c r="BE195" i="2"/>
  <c r="BE225" i="2"/>
  <c r="BE284" i="2"/>
  <c r="BE285" i="2"/>
  <c r="BE286" i="2"/>
  <c r="BE288" i="2"/>
  <c r="BE290" i="2"/>
  <c r="BE299" i="2"/>
  <c r="BE306" i="2"/>
  <c r="BE310" i="2"/>
  <c r="BE312" i="2"/>
  <c r="BE333" i="2"/>
  <c r="BE367" i="2"/>
  <c r="BE369" i="2"/>
  <c r="BE372" i="2"/>
  <c r="BE397" i="2"/>
  <c r="BE401" i="2"/>
  <c r="BE148" i="2"/>
  <c r="BE200" i="2"/>
  <c r="BE206" i="2"/>
  <c r="BE296" i="2"/>
  <c r="BE343" i="2"/>
  <c r="BE365" i="2"/>
  <c r="BE159" i="2"/>
  <c r="BE179" i="2"/>
  <c r="BE181" i="2"/>
  <c r="BE210" i="2"/>
  <c r="BE298" i="2"/>
  <c r="BE329" i="2"/>
  <c r="BE386" i="2"/>
  <c r="BE292" i="2"/>
  <c r="BE357" i="2"/>
  <c r="BE393" i="2"/>
  <c r="BE403" i="2"/>
  <c r="BA95" i="1" l="1"/>
  <c r="AW95" i="1" s="1"/>
  <c r="BD99" i="1"/>
  <c r="BC99" i="1"/>
  <c r="AY99" i="1" s="1"/>
  <c r="J98" i="3"/>
  <c r="J32" i="3"/>
  <c r="AG97" i="1" s="1"/>
  <c r="BB94" i="1"/>
  <c r="AX94" i="1" s="1"/>
  <c r="BD95" i="1"/>
  <c r="BD94" i="1" s="1"/>
  <c r="W33" i="1" s="1"/>
  <c r="P400" i="5"/>
  <c r="R208" i="2"/>
  <c r="R122" i="6"/>
  <c r="P297" i="5"/>
  <c r="T208" i="2"/>
  <c r="R282" i="2"/>
  <c r="T379" i="5"/>
  <c r="T304" i="2"/>
  <c r="R297" i="5"/>
  <c r="P151" i="5"/>
  <c r="R143" i="2"/>
  <c r="R304" i="2"/>
  <c r="T400" i="5"/>
  <c r="BK122" i="6"/>
  <c r="J122" i="6"/>
  <c r="J32" i="6"/>
  <c r="AG101" i="1" s="1"/>
  <c r="AN101" i="1" s="1"/>
  <c r="T124" i="7"/>
  <c r="T123" i="7"/>
  <c r="P122" i="3"/>
  <c r="AU97" i="1" s="1"/>
  <c r="R151" i="5"/>
  <c r="R150" i="5"/>
  <c r="R149" i="5"/>
  <c r="T122" i="3"/>
  <c r="BK400" i="5"/>
  <c r="J400" i="5"/>
  <c r="J120" i="5"/>
  <c r="P304" i="2"/>
  <c r="P142" i="2"/>
  <c r="P141" i="2"/>
  <c r="AU96" i="1"/>
  <c r="BK304" i="2"/>
  <c r="J304" i="2" s="1"/>
  <c r="J113" i="2" s="1"/>
  <c r="BK208" i="2"/>
  <c r="J208" i="2" s="1"/>
  <c r="J105" i="2" s="1"/>
  <c r="P379" i="5"/>
  <c r="P122" i="6"/>
  <c r="AU101" i="1" s="1"/>
  <c r="T297" i="5"/>
  <c r="T151" i="5"/>
  <c r="BK297" i="5"/>
  <c r="J297" i="5" s="1"/>
  <c r="J111" i="5" s="1"/>
  <c r="BK290" i="5"/>
  <c r="BK150" i="5" s="1"/>
  <c r="J150" i="5" s="1"/>
  <c r="J99" i="5" s="1"/>
  <c r="J290" i="5"/>
  <c r="J109" i="5" s="1"/>
  <c r="BK124" i="7"/>
  <c r="J124" i="7" s="1"/>
  <c r="J99" i="7" s="1"/>
  <c r="BK379" i="5"/>
  <c r="J379" i="5"/>
  <c r="J116" i="5"/>
  <c r="F35" i="7"/>
  <c r="AZ102" i="1" s="1"/>
  <c r="J35" i="7"/>
  <c r="AV102" i="1" s="1"/>
  <c r="AT102" i="1" s="1"/>
  <c r="F35" i="6"/>
  <c r="AZ101" i="1" s="1"/>
  <c r="J35" i="6"/>
  <c r="AV101" i="1" s="1"/>
  <c r="AT101" i="1" s="1"/>
  <c r="BK123" i="4"/>
  <c r="J123" i="4"/>
  <c r="J98" i="4"/>
  <c r="F35" i="5"/>
  <c r="AZ100" i="1" s="1"/>
  <c r="J35" i="5"/>
  <c r="AV100" i="1"/>
  <c r="AT100" i="1"/>
  <c r="F35" i="4"/>
  <c r="AZ98" i="1"/>
  <c r="J35" i="4"/>
  <c r="AV98" i="1" s="1"/>
  <c r="AT98" i="1" s="1"/>
  <c r="J143" i="2"/>
  <c r="J100" i="2"/>
  <c r="F35" i="3"/>
  <c r="AZ97" i="1" s="1"/>
  <c r="J35" i="3"/>
  <c r="AV97" i="1"/>
  <c r="AT97" i="1" s="1"/>
  <c r="AN97" i="1" s="1"/>
  <c r="BA94" i="1"/>
  <c r="AW94" i="1"/>
  <c r="AK30" i="1"/>
  <c r="BC94" i="1"/>
  <c r="W32" i="1"/>
  <c r="AX95" i="1"/>
  <c r="F35" i="2"/>
  <c r="AZ96" i="1" s="1"/>
  <c r="AZ95" i="1" s="1"/>
  <c r="AV95" i="1" s="1"/>
  <c r="AT95" i="1" s="1"/>
  <c r="J35" i="2"/>
  <c r="AV96" i="1"/>
  <c r="AT96" i="1" s="1"/>
  <c r="W31" i="1" l="1"/>
  <c r="T150" i="5"/>
  <c r="T149" i="5"/>
  <c r="R142" i="2"/>
  <c r="R141" i="2"/>
  <c r="P150" i="5"/>
  <c r="P149" i="5"/>
  <c r="AU100" i="1" s="1"/>
  <c r="AU99" i="1" s="1"/>
  <c r="T142" i="2"/>
  <c r="T141" i="2"/>
  <c r="J98" i="6"/>
  <c r="BK142" i="2"/>
  <c r="BK141" i="2" s="1"/>
  <c r="J141" i="2" s="1"/>
  <c r="J32" i="2" s="1"/>
  <c r="BK123" i="7"/>
  <c r="J123" i="7"/>
  <c r="J32" i="7"/>
  <c r="J41" i="7" s="1"/>
  <c r="AG102" i="1"/>
  <c r="AN102" i="1" s="1"/>
  <c r="AU95" i="1"/>
  <c r="AZ99" i="1"/>
  <c r="AV99" i="1"/>
  <c r="AT99" i="1"/>
  <c r="J41" i="6"/>
  <c r="BK149" i="5"/>
  <c r="J149" i="5" s="1"/>
  <c r="J98" i="5" s="1"/>
  <c r="J32" i="4"/>
  <c r="AG98" i="1" s="1"/>
  <c r="J41" i="3"/>
  <c r="W30" i="1"/>
  <c r="AY94" i="1"/>
  <c r="AG96" i="1" l="1"/>
  <c r="J41" i="2"/>
  <c r="AU94" i="1"/>
  <c r="J41" i="4"/>
  <c r="J142" i="2"/>
  <c r="J99" i="2"/>
  <c r="J98" i="2"/>
  <c r="J98" i="7"/>
  <c r="AZ94" i="1"/>
  <c r="W29" i="1"/>
  <c r="J32" i="5"/>
  <c r="AG100" i="1"/>
  <c r="AG99" i="1" s="1"/>
  <c r="AN99" i="1" s="1"/>
  <c r="AN98" i="1"/>
  <c r="AV94" i="1"/>
  <c r="AK29" i="1"/>
  <c r="AG95" i="1" l="1"/>
  <c r="AN95" i="1" s="1"/>
  <c r="AN96" i="1"/>
  <c r="AG94" i="1"/>
  <c r="AN94" i="1" s="1"/>
  <c r="AN100" i="1"/>
  <c r="J41" i="5"/>
  <c r="AT94" i="1"/>
  <c r="AK26" i="1" l="1"/>
  <c r="AK35" i="1" s="1"/>
</calcChain>
</file>

<file path=xl/sharedStrings.xml><?xml version="1.0" encoding="utf-8"?>
<sst xmlns="http://schemas.openxmlformats.org/spreadsheetml/2006/main" count="9898" uniqueCount="1260">
  <si>
    <t>Export Komplet</t>
  </si>
  <si>
    <t/>
  </si>
  <si>
    <t>2.0</t>
  </si>
  <si>
    <t>ZAMOK</t>
  </si>
  <si>
    <t>False</t>
  </si>
  <si>
    <t>{10bef001-a012-4d1c-b896-08fccb007761}</t>
  </si>
  <si>
    <t>0,01</t>
  </si>
  <si>
    <t>21</t>
  </si>
  <si>
    <t>12</t>
  </si>
  <si>
    <t>REKAPITULACE STAVBY</t>
  </si>
  <si>
    <t>v ---  níže se nacházejí doplnkové a pomocné údaje k sestavám  --- v</t>
  </si>
  <si>
    <t>Návod na vyplnění</t>
  </si>
  <si>
    <t>0,001</t>
  </si>
  <si>
    <t>Kód:</t>
  </si>
  <si>
    <t>2014-088_SFDI_Iet</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</si>
  <si>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</si>
  <si>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</si>
  <si>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III/2444 a III/0105A Přezletice, průtah - I. etapa</t>
  </si>
  <si>
    <t>KSO:</t>
  </si>
  <si>
    <t>CC-CZ:</t>
  </si>
  <si>
    <t>Místo:</t>
  </si>
  <si>
    <t xml:space="preserve"> </t>
  </si>
  <si>
    <t>Datum:</t>
  </si>
  <si>
    <t>30. 1. 2024</t>
  </si>
  <si>
    <t>Zadavatel:</t>
  </si>
  <si>
    <t>IČ:</t>
  </si>
  <si>
    <t>KSÚS středočeského kraje, Obec Přezletice</t>
  </si>
  <si>
    <t>DIČ:</t>
  </si>
  <si>
    <t>Uchazeč:</t>
  </si>
  <si>
    <t>Vyplň údaj</t>
  </si>
  <si>
    <t>Projektant:</t>
  </si>
  <si>
    <t>27086135</t>
  </si>
  <si>
    <t>CR Project s.r.o.</t>
  </si>
  <si>
    <t>CZ27086135</t>
  </si>
  <si>
    <t>True</t>
  </si>
  <si>
    <t>Zpracovatel:</t>
  </si>
  <si>
    <t>0,1</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</si>
  <si>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</si>
  <si>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</si>
  <si>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</si>
  <si>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</si>
  <si>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</si>
  <si>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</si>
  <si>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</si>
  <si>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</si>
  <si>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</si>
  <si>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</si>
  <si>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</si>
  <si>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</si>
  <si>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</si>
  <si>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</si>
  <si>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</si>
  <si>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</si>
  <si>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</si>
  <si>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</si>
  <si>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</si>
  <si>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</si>
  <si>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</si>
  <si>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</si>
  <si>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</si>
  <si>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</si>
  <si>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</si>
  <si>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</si>
  <si>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</si>
  <si>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</si>
  <si>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</si>
  <si>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</si>
  <si>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</si>
  <si>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</si>
  <si>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</si>
  <si>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</si>
  <si>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</si>
  <si>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</si>
  <si>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</si>
  <si>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</si>
  <si>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</si>
  <si>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</si>
  <si>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</si>
  <si>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</si>
  <si>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</si>
  <si>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</si>
  <si>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</si>
  <si>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</si>
  <si>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</si>
  <si>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</si>
  <si>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Uznatelné náklady</t>
  </si>
  <si>
    <t>STA</t>
  </si>
  <si>
    <t>{be2370f6-73c2-49d7-8ebf-6edf8e8112c1}</t>
  </si>
  <si>
    <t>2</t>
  </si>
  <si>
    <t>/</t>
  </si>
  <si>
    <t>SO.102.1-I</t>
  </si>
  <si>
    <t>SO.102.1-I - Chodníky, vjezdy a zeleň</t>
  </si>
  <si>
    <t>Soupis</t>
  </si>
  <si>
    <t>{f75fcdd2-050b-4508-9eb9-b2b3a749384f}</t>
  </si>
  <si>
    <t>SO.403.1-I</t>
  </si>
  <si>
    <t>SO.403.1-I - Přeložky vedení veřejného osvětlení</t>
  </si>
  <si>
    <t>{aa6c83e8-68d6-4452-b646-89edaaefacf4}</t>
  </si>
  <si>
    <t>VoN.1</t>
  </si>
  <si>
    <t>Vedlejší a ostatní náklady</t>
  </si>
  <si>
    <t>{1d146ac4-4565-45c4-90ad-1b08ebf30828}</t>
  </si>
  <si>
    <t>Neuznatelné náklady</t>
  </si>
  <si>
    <t>{1df093a8-78fc-4176-b870-4fccaf10f852}</t>
  </si>
  <si>
    <t>SO.102.2-I</t>
  </si>
  <si>
    <t>SO.102.2-I - Chodníky, vjezdy a zeleň</t>
  </si>
  <si>
    <t>{8db961c6-caac-469a-b754-6c57abbff500}</t>
  </si>
  <si>
    <t>SO.403.2-I</t>
  </si>
  <si>
    <t>SO.403.2-I - Přeložky vedení veřejného osvětlení</t>
  </si>
  <si>
    <t>{46492028-19e2-4a31-839e-5a4960fd9197}</t>
  </si>
  <si>
    <t>VoN.2</t>
  </si>
  <si>
    <t>{eacffdac-bb59-40f9-ad64-2e384540f4c6}</t>
  </si>
  <si>
    <t>KRYCÍ LIST SOUPISU PRACÍ</t>
  </si>
  <si>
    <t>Objekt:</t>
  </si>
  <si>
    <t>1 - Uznatelné náklady</t>
  </si>
  <si>
    <t>Soupis:</t>
  </si>
  <si>
    <t>SO.102.1-I - SO.102.1-I - Chodníky, vjezdy a zeleň</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</si>
  <si>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</si>
  <si>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</si>
  <si>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</si>
  <si>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</si>
  <si>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</si>
  <si>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</si>
  <si>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</si>
  <si>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</si>
  <si>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</si>
  <si>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</si>
  <si>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R13 - Odstranění zeleně</t>
  </si>
  <si>
    <t xml:space="preserve">    5 - Komunikace</t>
  </si>
  <si>
    <t xml:space="preserve">      R50 - Podkladní vrstvy</t>
  </si>
  <si>
    <t xml:space="preserve">      R55 - Pojížděná komunikace - zámková dlažba</t>
  </si>
  <si>
    <t xml:space="preserve">      R56 - Komunikace pro pěší ze zámkové dlažby</t>
  </si>
  <si>
    <t xml:space="preserve">    8 - Trubní vedení</t>
  </si>
  <si>
    <t xml:space="preserve">      R80 - Společné práce pro trubní vedení</t>
  </si>
  <si>
    <t xml:space="preserve">      R81 - Napojení odvodňovačů</t>
  </si>
  <si>
    <t xml:space="preserve">      R86 - Povrchové odvodnění</t>
  </si>
  <si>
    <t xml:space="preserve">    9 - Ostatní konstrukce a práce-bourání</t>
  </si>
  <si>
    <t xml:space="preserve">      R90 - Společné práce pro bourání a konstrukce</t>
  </si>
  <si>
    <t xml:space="preserve">      R95 - Osazení obrub, linek a palisád</t>
  </si>
  <si>
    <t xml:space="preserve">      R96 - Bourání konstrukcí vozovek</t>
  </si>
  <si>
    <t xml:space="preserve">      R97 - Ostatní bourací práce</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</si>
  <si>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</si>
  <si>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</si>
  <si>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</si>
  <si>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</si>
  <si>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</si>
  <si>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</si>
  <si>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</si>
  <si>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</si>
  <si>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</si>
  <si>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</si>
  <si>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</si>
  <si>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</si>
  <si>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</si>
  <si>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</si>
  <si>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</si>
  <si>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</si>
  <si>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</si>
  <si>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</si>
  <si>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</si>
  <si>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</si>
  <si>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</si>
  <si>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</si>
  <si>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162351104</t>
  </si>
  <si>
    <t>Vodorovné přemístění přes 500 do 1000 m výkopku/sypaniny z horniny třídy těžitelnosti I skupiny 1 až 3</t>
  </si>
  <si>
    <t>m3</t>
  </si>
  <si>
    <t>CS ÚRS 2024 01</t>
  </si>
  <si>
    <t>4</t>
  </si>
  <si>
    <t>3</t>
  </si>
  <si>
    <t>-930228389</t>
  </si>
  <si>
    <t>VV</t>
  </si>
  <si>
    <t>Dovoz materiálu na mezideponii pro další použití</t>
  </si>
  <si>
    <t>134,125 "- ornice"</t>
  </si>
  <si>
    <t>162751117</t>
  </si>
  <si>
    <t>Vodorovné přemístění přes 9 000 do 10000 m výkopku/sypaniny z horniny třídy těžitelnosti I skupiny 1 až 3</t>
  </si>
  <si>
    <t>-339249964</t>
  </si>
  <si>
    <t>Odvoz přebytečného výkopku na skládku:</t>
  </si>
  <si>
    <t>713,694 "- z komunikací"</t>
  </si>
  <si>
    <t>45,322 "- z hloubení rýh"</t>
  </si>
  <si>
    <t>Součet</t>
  </si>
  <si>
    <t>162751119</t>
  </si>
  <si>
    <t>Příplatek k vodorovnému přemístění výkopku/sypaniny z horniny třídy těžitelnosti I skupiny 1 až 3 ZKD 1000 m přes 10000 m</t>
  </si>
  <si>
    <t>-1660839041</t>
  </si>
  <si>
    <t>13*759,016 "- odvoz dalších 13km"</t>
  </si>
  <si>
    <t>171201201</t>
  </si>
  <si>
    <t>Uložení sypaniny na skládky nebo meziskládky</t>
  </si>
  <si>
    <t>566473391</t>
  </si>
  <si>
    <t>759,016 "- viz. položka č. 1627511xx - Vodorovné přemístění na skládku"</t>
  </si>
  <si>
    <t>5</t>
  </si>
  <si>
    <t>1712012R01</t>
  </si>
  <si>
    <t>Poplatek za uložení zeminy a kamení na recyklační skládce kód odpadu 17 05 04</t>
  </si>
  <si>
    <t>t</t>
  </si>
  <si>
    <t>1745906929</t>
  </si>
  <si>
    <t>759,016*1,75 "- viz. položka č. 1627511xx - Vodorovné přemístění na skládku"</t>
  </si>
  <si>
    <t>6</t>
  </si>
  <si>
    <t>181152302</t>
  </si>
  <si>
    <t>Úprava pláně pro silnice a dálnice v zářezech se zhutněním</t>
  </si>
  <si>
    <t>m2</t>
  </si>
  <si>
    <t>-1848472522</t>
  </si>
  <si>
    <t>Pro komunikace a zpevněné plochy:</t>
  </si>
  <si>
    <t>1440,50*1,18 "- komunikace pro pěší - zámk. dlažba"</t>
  </si>
  <si>
    <t>250,50*1,18 "- pojížděné plochy - zámk. dlažba"</t>
  </si>
  <si>
    <t>R11</t>
  </si>
  <si>
    <t>Zemní práce pro komunikace a konstrukce</t>
  </si>
  <si>
    <t>7</t>
  </si>
  <si>
    <t>122252205</t>
  </si>
  <si>
    <t>Odkopávky a prokopávky nezapažené pro silnice a dálnice v hornině třídy těžitelnosti I objem do 1000 m3 strojně</t>
  </si>
  <si>
    <t>672314885</t>
  </si>
  <si>
    <t>Odkop pro komunikace a zpevněné plochy:</t>
  </si>
  <si>
    <t>0,050*1440,50*1,05 "- komunikace pro pěší - zámk. dlažba"</t>
  </si>
  <si>
    <t>0,150*250,50*1,05 "- pojížděné plochy - zámk. dlažba"</t>
  </si>
  <si>
    <t>Mezisoučet</t>
  </si>
  <si>
    <t>Odkop pro výměnu podloží:</t>
  </si>
  <si>
    <t>0,300*1440,50*1,18 "- komunikace pro pěší - zámk. dlažba"</t>
  </si>
  <si>
    <t>0,300*250,50*1,18 "- pojížděné plochy - zámk. dlažba"</t>
  </si>
  <si>
    <t>8</t>
  </si>
  <si>
    <t>120001101</t>
  </si>
  <si>
    <t>Příplatek za ztížení odkopávky nebo prokopávky v blízkosti inženýrských sítí</t>
  </si>
  <si>
    <t>-2020034209</t>
  </si>
  <si>
    <t>Uvažováno s 5,0% objemu:</t>
  </si>
  <si>
    <t>713,694*0,05</t>
  </si>
  <si>
    <t>R12</t>
  </si>
  <si>
    <t>Zemní práce pro odvodnění komunikací</t>
  </si>
  <si>
    <t>9</t>
  </si>
  <si>
    <t>132254203</t>
  </si>
  <si>
    <t>Hloubení zapažených rýh š do 2000 mm v hornině třídy těžitelnosti I skupiny 3 objem do 100 m3</t>
  </si>
  <si>
    <t>-694049764</t>
  </si>
  <si>
    <t>1,0*1,70*(26,660) "- přípojky odvodnění"</t>
  </si>
  <si>
    <t>10</t>
  </si>
  <si>
    <t>151101102</t>
  </si>
  <si>
    <t>Zřízení příložného pažení a rozepření stěn rýh hl přes 2 do 4 m</t>
  </si>
  <si>
    <t>-1732171752</t>
  </si>
  <si>
    <t>2*1,70*(26,660) "- přípojky odvodnění"</t>
  </si>
  <si>
    <t>11</t>
  </si>
  <si>
    <t>151101112</t>
  </si>
  <si>
    <t>Odstranění příložného pažení a rozepření stěn rýh hl přes 2 do 4 m</t>
  </si>
  <si>
    <t>-326321668</t>
  </si>
  <si>
    <t>90,644 "- viz pol.č. 151101102 Zřízení příložného pažení"</t>
  </si>
  <si>
    <t>175111101</t>
  </si>
  <si>
    <t>Obsypání potrubí ručně sypaninou bez prohození, uloženou do 3 m</t>
  </si>
  <si>
    <t>-528769676</t>
  </si>
  <si>
    <t>zásyp nakupovaným materiálem:</t>
  </si>
  <si>
    <t>1,0*0,40*(26,660) "- přípojky odvodnění"</t>
  </si>
  <si>
    <t>13</t>
  </si>
  <si>
    <t>M</t>
  </si>
  <si>
    <t>58337331</t>
  </si>
  <si>
    <t>štěrkopísek frakce 0/22</t>
  </si>
  <si>
    <t>308315047</t>
  </si>
  <si>
    <t>10,664*2 'Přepočtené koeficientem množství</t>
  </si>
  <si>
    <t>14</t>
  </si>
  <si>
    <t>174101101</t>
  </si>
  <si>
    <t>Zásyp jam, šachet rýh nebo kolem objektů sypaninou se zhutněním</t>
  </si>
  <si>
    <t>-1661151531</t>
  </si>
  <si>
    <t>1,0*(1,70-0,550)*(26,660) "- přípojky odvodnění"</t>
  </si>
  <si>
    <t>15</t>
  </si>
  <si>
    <t>58331200</t>
  </si>
  <si>
    <t>štěrkopísek netříděný</t>
  </si>
  <si>
    <t>-143778892</t>
  </si>
  <si>
    <t>30,659*2 'Přepočtené koeficientem množství</t>
  </si>
  <si>
    <t>R13</t>
  </si>
  <si>
    <t>Odstranění zeleně</t>
  </si>
  <si>
    <t>16</t>
  </si>
  <si>
    <t>121103111</t>
  </si>
  <si>
    <t>Skrývka zemin schopných zúrodnění v rovině a svahu do 1:5</t>
  </si>
  <si>
    <t>-1872522726</t>
  </si>
  <si>
    <t>odhadovaná tl. ornice 250 mm</t>
  </si>
  <si>
    <t>Odvoz na mezideponii na staveništi</t>
  </si>
  <si>
    <t xml:space="preserve">0,250*(6,0+12,50+68,50+2,0) </t>
  </si>
  <si>
    <t>0,250*(11,0+17,50+7,0+8,50+4,50+8,50+51,50+23,0+5,0+9,50+50,50+72,0+85,50+9,50+17,50+31,0+35,50)</t>
  </si>
  <si>
    <t>17</t>
  </si>
  <si>
    <t>111212311</t>
  </si>
  <si>
    <t>Odstranění nevhodných dřevin do 100 m2 v přes 1 m bez odstranění pařezů v rovině nebo svahu do 1:5</t>
  </si>
  <si>
    <t>-579707107</t>
  </si>
  <si>
    <t>1,0+17,50+7,0+36,0+32,50+21,50+26,0+16,50+11,0</t>
  </si>
  <si>
    <t>Komunikace</t>
  </si>
  <si>
    <t>R50</t>
  </si>
  <si>
    <t>Podkladní vrstvy</t>
  </si>
  <si>
    <t>18</t>
  </si>
  <si>
    <t>564851111</t>
  </si>
  <si>
    <t>Podklad ze štěrkodrtě ŠD plochy přes 100 m2 tl 150 mm</t>
  </si>
  <si>
    <t>-1883659059</t>
  </si>
  <si>
    <t>podkladní vrstvy:</t>
  </si>
  <si>
    <t>1440,50*1,05 "- komunikace pro pěší - zámk. dlažba"</t>
  </si>
  <si>
    <t>výměna podloží:</t>
  </si>
  <si>
    <t>2*1440,50*1,18 "- komunikace pro pěší - zámk. dlažba"</t>
  </si>
  <si>
    <t>2*250,50*1,18 "- pojížděné plochy - zámk. dlažba"</t>
  </si>
  <si>
    <t>19</t>
  </si>
  <si>
    <t>564871111</t>
  </si>
  <si>
    <t>Podklad ze štěrkodrtě ŠD plochy přes 100 m2 tl 250 mm</t>
  </si>
  <si>
    <t>2083393493</t>
  </si>
  <si>
    <t>250,50*1,05 "- pojížděné plochy - zámk. dlažba"</t>
  </si>
  <si>
    <t>R55</t>
  </si>
  <si>
    <t>Pojížděná komunikace - zámková dlažba</t>
  </si>
  <si>
    <t>20</t>
  </si>
  <si>
    <t>596212210</t>
  </si>
  <si>
    <t>Kladení zámkové dlažby pozemních komunikací ručně tl 80 mm skupiny A pl do 50 m2</t>
  </si>
  <si>
    <t>-393938692</t>
  </si>
  <si>
    <t>20,50+13,50+33,50+12,50+12,0+12,50+7,0+6,50+7,50+7,50+14,50+10,0+12,50+7,50+11,0+10,50+8,50+12,50+10,50+8,50+11,50</t>
  </si>
  <si>
    <t>59245020</t>
  </si>
  <si>
    <t>dlažba skladebná betonová 200x100mm tl 80mm přírodní</t>
  </si>
  <si>
    <t>769842391</t>
  </si>
  <si>
    <t>250,50 "- vjezdy"</t>
  </si>
  <si>
    <t>-97,840 "- odpočet slepecké dlažby"</t>
  </si>
  <si>
    <t>"Ztratné 2,0% -" 152,660*0,02</t>
  </si>
  <si>
    <t>22</t>
  </si>
  <si>
    <t>596212214</t>
  </si>
  <si>
    <t>Příplatek za kombinaci dvou barev u betonových dlažeb pozemních komunikací ručně tl 80 mm skupiny A</t>
  </si>
  <si>
    <t>864478958</t>
  </si>
  <si>
    <t>44,80 "- slepecká dlažba - vjezdy"</t>
  </si>
  <si>
    <t>44,20+8,840 "- slepecká přídlažba"</t>
  </si>
  <si>
    <t>23</t>
  </si>
  <si>
    <t>59245226</t>
  </si>
  <si>
    <t>dlažba pro nevidomé betonová 200x100mm tl 80mm barevná</t>
  </si>
  <si>
    <t>-300900868</t>
  </si>
  <si>
    <t>3,40+2,20+3,0+2,0+1,60+2,0+1,50+1,60+2,0+1,90+3,90+2,80+2,10+2,10+1,90+1,80+1,50+2,0+1,70+1,70+2,10 "- slepecká dlažba - vjezdy"</t>
  </si>
  <si>
    <t>"Ztratné 2,0% -" 44,80*0,02</t>
  </si>
  <si>
    <t>24</t>
  </si>
  <si>
    <t>59245004R</t>
  </si>
  <si>
    <t>dlažba tvar čtverec betonová 200x200x80mm přírodní, rovné hrany</t>
  </si>
  <si>
    <t>-1774465334</t>
  </si>
  <si>
    <t>Vjezdy - slepecká přídlažba:</t>
  </si>
  <si>
    <t>2,1*2+1,4*2+1,9*2+1,2*2+1,1*2+1,3*2+0,9+1,0+1,3+1,2+2,4+1,8+1,3*2+1,3+1,2*2+1,1*2+0,9*2+1,3*2+1,1*2+1,2+1,3</t>
  </si>
  <si>
    <t>44,20*0,2 "- přepočet plochy"</t>
  </si>
  <si>
    <t>"Ztratné 2,0% -" (44,20+8,840)*0,02</t>
  </si>
  <si>
    <t>R56</t>
  </si>
  <si>
    <t>Komunikace pro pěší ze zámkové dlažby</t>
  </si>
  <si>
    <t>25</t>
  </si>
  <si>
    <t>596211111</t>
  </si>
  <si>
    <t>Kladení zámkové dlažby komunikací pro pěší ručně tl 60 mm skupiny A pl přes 50 do 100 m2</t>
  </si>
  <si>
    <t>878173659</t>
  </si>
  <si>
    <t>komunikace pro pěší:</t>
  </si>
  <si>
    <t>18,0+28,50+41,0+12,50+64,0+47,0+19,0+33,0+47,50+166,50+23,50+40,50+22,0+28,0+4,0+98,50+21,50+44,0+68,0+8,0+16,50+26,50+30,50+5,50</t>
  </si>
  <si>
    <t>59,50+49,50+54,0+26,0+40,0+44,0+70,0+126,50+57,0</t>
  </si>
  <si>
    <t>26</t>
  </si>
  <si>
    <t>59245018</t>
  </si>
  <si>
    <t>dlažba skladebná betonová 200x100mm tl 60mm přírodní</t>
  </si>
  <si>
    <t>-1654305479</t>
  </si>
  <si>
    <t>1440,50 "- komunikace pro pěší"</t>
  </si>
  <si>
    <t>-165,684 "- odpočet slepecké a barevné dlažby"</t>
  </si>
  <si>
    <t>"Ztratné 2,0% -" 1274,816*0,02</t>
  </si>
  <si>
    <t>27</t>
  </si>
  <si>
    <t>596211114</t>
  </si>
  <si>
    <t>Příplatek za kombinaci dvou barev u kladení betonových dlažeb komunikací pro pěší ručně tl 60 mm skupiny A</t>
  </si>
  <si>
    <t>-1413177191</t>
  </si>
  <si>
    <t>89,620  "- slepecká dlažba"</t>
  </si>
  <si>
    <t>56,720+11,344 "- slepecká přídlažba"</t>
  </si>
  <si>
    <t>8,0 "- barevná dlažba"</t>
  </si>
  <si>
    <t>28</t>
  </si>
  <si>
    <t>59245006</t>
  </si>
  <si>
    <t>dlažba pro nevidomé betonová 200x100mm tl 60mm barevná</t>
  </si>
  <si>
    <t>1239056990</t>
  </si>
  <si>
    <t>3,70+3,20+7,40+5,50+1,90+1,60+6,60+4,80+3,30</t>
  </si>
  <si>
    <t>8,90+2,80+1,20+2,30+3,10+3,20+2,40+2,50+2,0+1,40+3,90+2,20+2,60+3,30+3,50+1,20</t>
  </si>
  <si>
    <t>0,40*0,80*16 "- slepecká dlažba"</t>
  </si>
  <si>
    <t>"Ztratné 2,0% -" 89,620*0,02</t>
  </si>
  <si>
    <t>29</t>
  </si>
  <si>
    <t>59245263R</t>
  </si>
  <si>
    <t>dlažba tvar čtverec betonová 200x200x60mm přírodní, rovné hrany</t>
  </si>
  <si>
    <t>-1354603699</t>
  </si>
  <si>
    <t>1+1,3+0,9+1+2,2*2+1,6*2+1,5+1,1+2,0*2+0,8+0,6+0,4*2</t>
  </si>
  <si>
    <t>0,9+0,7+0,5*2+1,7+1,3+1,9+2,1+0,4*2+1,8+0,9*2+1,0*2+1,4*2+1,2+1,1+1,8+1,3+1,5+0,9*2+0,8+1,1+0,4*2</t>
  </si>
  <si>
    <t>0,37*16 "- slepecká přídlažba"</t>
  </si>
  <si>
    <t>56,720*0,2 "- přepočet plochy"</t>
  </si>
  <si>
    <t>"Ztratné 2,0% -" (56,720+11,344)*0,02</t>
  </si>
  <si>
    <t>30</t>
  </si>
  <si>
    <t>59245008</t>
  </si>
  <si>
    <t>dlažba skladebná betonová 200x100mm tl 60mm barevná</t>
  </si>
  <si>
    <t>2014994961</t>
  </si>
  <si>
    <t>4,0*2 "- kontrastní pás podél BUS"</t>
  </si>
  <si>
    <t>"Ztratné 2,0% -" 8,0*0,02</t>
  </si>
  <si>
    <t>Trubní vedení</t>
  </si>
  <si>
    <t>R80</t>
  </si>
  <si>
    <t>Společné práce pro trubní vedení</t>
  </si>
  <si>
    <t>31</t>
  </si>
  <si>
    <t>899331111</t>
  </si>
  <si>
    <t>Výšková úprava uličního vstupu nebo vpusti do 200 mm zvýšením poklopu</t>
  </si>
  <si>
    <t>kus</t>
  </si>
  <si>
    <t>89593778</t>
  </si>
  <si>
    <t>32</t>
  </si>
  <si>
    <t>899431111</t>
  </si>
  <si>
    <t>Výšková úprava uličního vstupu nebo vpusti do 200 mm zvýšením krycího hrnce, šoupěte nebo hydrantu</t>
  </si>
  <si>
    <t>-1192174020</t>
  </si>
  <si>
    <t>33</t>
  </si>
  <si>
    <t>899432111</t>
  </si>
  <si>
    <t>Výšková úprava uličního vstupu nebo vpusti do 200 mm snížením krycího hrnce, šoupěte nebo hydrantu</t>
  </si>
  <si>
    <t>-1986857869</t>
  </si>
  <si>
    <t>R81</t>
  </si>
  <si>
    <t>Napojení odvodňovačů</t>
  </si>
  <si>
    <t>34</t>
  </si>
  <si>
    <t>451572111</t>
  </si>
  <si>
    <t>Lože pod potrubí otevřený výkop z kameniva drobného těženého</t>
  </si>
  <si>
    <t>1578215715</t>
  </si>
  <si>
    <t>1,0*0,30*(26,660) "- přípojky odvodnění"</t>
  </si>
  <si>
    <t>35</t>
  </si>
  <si>
    <t>871270310</t>
  </si>
  <si>
    <t>Montáž kanalizačního potrubí hladkého plnostěnného SN 10 z polypropylenu DN 125</t>
  </si>
  <si>
    <t>m</t>
  </si>
  <si>
    <t>1729381899</t>
  </si>
  <si>
    <t>9,660+10,860+6,140 "- přípojky žlabů"</t>
  </si>
  <si>
    <t>36</t>
  </si>
  <si>
    <t>28617002</t>
  </si>
  <si>
    <t>trubka kanalizační PP plnostěnná třívrstvá DN 125x1000mm SN10</t>
  </si>
  <si>
    <t>-1718803884</t>
  </si>
  <si>
    <t>"Prořez 5,0% -" 26,660*0,05</t>
  </si>
  <si>
    <t>37</t>
  </si>
  <si>
    <t>877275211</t>
  </si>
  <si>
    <t>Montáž kolen na kanalizačním potrubí z PP nebo tvrdého PVC trub hladkých plnostěnných DN 125</t>
  </si>
  <si>
    <t>-198255547</t>
  </si>
  <si>
    <t>2*3</t>
  </si>
  <si>
    <t>38</t>
  </si>
  <si>
    <t>28611884</t>
  </si>
  <si>
    <t>koleno kanalizační PP KG SN10 125x45°</t>
  </si>
  <si>
    <t>-2062798027</t>
  </si>
  <si>
    <t>39</t>
  </si>
  <si>
    <t>977151R00</t>
  </si>
  <si>
    <t>Jádrové vrty diamantovými korunkami do D 130 mm do stavebních materiálů</t>
  </si>
  <si>
    <t>-2023985410</t>
  </si>
  <si>
    <t>3 "- Napojení odvodnění"</t>
  </si>
  <si>
    <t>R86</t>
  </si>
  <si>
    <t>Povrchové odvodnění</t>
  </si>
  <si>
    <t>40</t>
  </si>
  <si>
    <t>935114111</t>
  </si>
  <si>
    <t>Mikroštěrbinový odvodňovací betonový žlab 220x260 mm bez vnitřního spádu se základem</t>
  </si>
  <si>
    <t>693400411</t>
  </si>
  <si>
    <t>6,50+3,0+6,0</t>
  </si>
  <si>
    <t>Ostatní konstrukce a práce-bourání</t>
  </si>
  <si>
    <t>R90</t>
  </si>
  <si>
    <t>Společné práce pro bourání a konstrukce</t>
  </si>
  <si>
    <t>41</t>
  </si>
  <si>
    <t>919735111</t>
  </si>
  <si>
    <t>Řezání stávajícího živičného krytu hl do 50 mm</t>
  </si>
  <si>
    <t>-1847951184</t>
  </si>
  <si>
    <t>řezání asfaltu pro napojení na stávající komunikace:</t>
  </si>
  <si>
    <t>4,0</t>
  </si>
  <si>
    <t>R95</t>
  </si>
  <si>
    <t>Osazení obrub, linek a palisád</t>
  </si>
  <si>
    <t>42</t>
  </si>
  <si>
    <t>916131213</t>
  </si>
  <si>
    <t>Osazení silničního obrubníku betonového stojatého s boční opěrou do lože z betonu prostého</t>
  </si>
  <si>
    <t>-1770729775</t>
  </si>
  <si>
    <t>6,50*2+5,0*2+132,0+9,50+21,50+9,0+15,0+138,50+5,0+5,0+6,50+24,0+10,50+12,50+5,0+25,50+8,50</t>
  </si>
  <si>
    <t>43</t>
  </si>
  <si>
    <t>59217029</t>
  </si>
  <si>
    <t>obrubník silniční betonový nájezdový 1000x150x150mm</t>
  </si>
  <si>
    <t>1510572400</t>
  </si>
  <si>
    <t>nájezdové obruby:</t>
  </si>
  <si>
    <t>4,50*2+3,0*2+3,0+4,50+5,50+3,50+3,0*2+3,0+3,50+4,0+5,0+5,0+10,0+7,0+3,0+4,0+10,0+2,50*2+2,0+2,50*2+3,0+10,0+5,50</t>
  </si>
  <si>
    <t>"Ztratné 2,0% -" 122,50*0,02</t>
  </si>
  <si>
    <t>44</t>
  </si>
  <si>
    <t>59217030</t>
  </si>
  <si>
    <t>obrubník silniční betonový přechodový 1000x150x150-250mm</t>
  </si>
  <si>
    <t>846833350</t>
  </si>
  <si>
    <t>2*28 "- přechodové obruby"</t>
  </si>
  <si>
    <t>"Ztratné 2,0% -" 56,0*0,02</t>
  </si>
  <si>
    <t>45</t>
  </si>
  <si>
    <t>59217031</t>
  </si>
  <si>
    <t>obrubník silniční betonový 1000x150x250mm</t>
  </si>
  <si>
    <t>-794258311</t>
  </si>
  <si>
    <t>451,0 "- silniční obruby"</t>
  </si>
  <si>
    <t>-122,50 "- odpočet nájezdových obrub"</t>
  </si>
  <si>
    <t>-56,0 "- odpočet přechodových obrub"</t>
  </si>
  <si>
    <t>-1,50 "- odpočet obloukových obrub"</t>
  </si>
  <si>
    <t>"Ztratné 2,0% -" 271,0*0,02</t>
  </si>
  <si>
    <t>46</t>
  </si>
  <si>
    <t>59217035</t>
  </si>
  <si>
    <t>obrubník betonový obloukový vnější 780x150x250mm</t>
  </si>
  <si>
    <t>1609476761</t>
  </si>
  <si>
    <t>1,50 "- R=1,0m"</t>
  </si>
  <si>
    <t>"Ztratné 2,0% -" 1,50*0,02</t>
  </si>
  <si>
    <t>47</t>
  </si>
  <si>
    <t>916231213</t>
  </si>
  <si>
    <t>Osazení chodníkového obrubníku betonového stojatého s boční opěrou do lože z betonu prostého</t>
  </si>
  <si>
    <t>-623019127</t>
  </si>
  <si>
    <t>2,0</t>
  </si>
  <si>
    <t>48</t>
  </si>
  <si>
    <t>59217017</t>
  </si>
  <si>
    <t>obrubník betonový chodníkový 1000x100x250mm</t>
  </si>
  <si>
    <t>-804880320</t>
  </si>
  <si>
    <t>2,0 "- betonové obrubníky"</t>
  </si>
  <si>
    <t>"Ztratné 2,0% -" 2,0*0,02</t>
  </si>
  <si>
    <t>49</t>
  </si>
  <si>
    <t>916331112</t>
  </si>
  <si>
    <t>Osazení zahradního obrubníku betonového do lože z betonu s boční opěrou</t>
  </si>
  <si>
    <t>-382495038</t>
  </si>
  <si>
    <t>6,50+14,50+6,0+7,0+11,0+22,0+21,50+10,0+18,0+3,0+14,0+9,0+25,50+23,50+13,0+1,50+8,0+4,0+37,50+5,0+6,50+2,50+1,50+2,50</t>
  </si>
  <si>
    <t>29,50+25,0+31,50+15,0+12,50+2,50+3,0+12,50+39,50+30,0+2,0+2,0+32,50</t>
  </si>
  <si>
    <t>50</t>
  </si>
  <si>
    <t>59217002</t>
  </si>
  <si>
    <t>obrubník zahradní betonový šedý 1000x50x200mm</t>
  </si>
  <si>
    <t>-1703271901</t>
  </si>
  <si>
    <t>511,0 "- zahradní obruby"</t>
  </si>
  <si>
    <t>"Ztratné 2,0% -" 511,0*0,02</t>
  </si>
  <si>
    <t>51</t>
  </si>
  <si>
    <t>916431112</t>
  </si>
  <si>
    <t>Osazení bezbariérového betonového obrubníku do betonového lože tl 150 mm s boční opěrou</t>
  </si>
  <si>
    <t>-1309989763</t>
  </si>
  <si>
    <t>15,0*2 "- zastávky BUS"</t>
  </si>
  <si>
    <t>52</t>
  </si>
  <si>
    <t>59217040</t>
  </si>
  <si>
    <t>obrubník betonový bezbariérový náběhový</t>
  </si>
  <si>
    <t>1086968009</t>
  </si>
  <si>
    <t>2*2*1,0</t>
  </si>
  <si>
    <t>4*1,01 'Přepočtené koeficientem množství</t>
  </si>
  <si>
    <t>53</t>
  </si>
  <si>
    <t>59217041</t>
  </si>
  <si>
    <t>obrubník betonový bezbariérový přímý</t>
  </si>
  <si>
    <t>-174298810</t>
  </si>
  <si>
    <t>15,0*2-2*2*1,0</t>
  </si>
  <si>
    <t>26*1,01 'Přepočtené koeficientem množství</t>
  </si>
  <si>
    <t>54</t>
  </si>
  <si>
    <t>339921132</t>
  </si>
  <si>
    <t>Osazování betonových palisád do betonového základu v řadě výšky prvku přes 0,5 do 1 m</t>
  </si>
  <si>
    <t>-1501445198</t>
  </si>
  <si>
    <t>2,40*2 "- v. 1,0m"</t>
  </si>
  <si>
    <t>55</t>
  </si>
  <si>
    <t>59229005</t>
  </si>
  <si>
    <t>palisáda hranatá betonová 160x160mm v 1000mm přírodní</t>
  </si>
  <si>
    <t>-628098740</t>
  </si>
  <si>
    <t>(2,40*2)/0,16</t>
  </si>
  <si>
    <t>30*1,01 'Přepočtené koeficientem množství</t>
  </si>
  <si>
    <t>R96</t>
  </si>
  <si>
    <t>Bourání konstrukcí vozovek</t>
  </si>
  <si>
    <t>56</t>
  </si>
  <si>
    <t>113106132</t>
  </si>
  <si>
    <t>Rozebrání dlažeb z betonových nebo kamenných dlaždic komunikací pro pěší strojně pl do 50 m2</t>
  </si>
  <si>
    <t>-1194338656</t>
  </si>
  <si>
    <t>5,50+10,0+21,50+168,0+58,50+112,50+53,0+24,0+13,50+46,0+63,0+22,0+3,0 "- bet. desky"</t>
  </si>
  <si>
    <t>57</t>
  </si>
  <si>
    <t>113106134</t>
  </si>
  <si>
    <t>Rozebrání dlažeb ze zámkových dlaždic komunikací pro pěší strojně pl do 50 m2</t>
  </si>
  <si>
    <t>1865537560</t>
  </si>
  <si>
    <t>30,0+14,0+8,0+8,50+12,0+14,50</t>
  </si>
  <si>
    <t>58</t>
  </si>
  <si>
    <t>113106185</t>
  </si>
  <si>
    <t>Rozebrání dlažeb vozovek z drobných kostek s ložem z kameniva strojně pl do 50 m2</t>
  </si>
  <si>
    <t>898612986</t>
  </si>
  <si>
    <t>19,50</t>
  </si>
  <si>
    <t>59</t>
  </si>
  <si>
    <t>113107181</t>
  </si>
  <si>
    <t>Odstranění podkladu živičného tl do 50 mm strojně pl přes 50 do 200 m2</t>
  </si>
  <si>
    <t>-280854180</t>
  </si>
  <si>
    <t>12,0+10,50+53,50+6,0+16,50+16,0</t>
  </si>
  <si>
    <t>60</t>
  </si>
  <si>
    <t>113107331</t>
  </si>
  <si>
    <t>Odstranění podkladu z betonu prostého tl přes 100 do 150 mm strojně pl do 50 m2</t>
  </si>
  <si>
    <t>284178145</t>
  </si>
  <si>
    <t>Obrusné vrstvy:</t>
  </si>
  <si>
    <t>13,50+162,50+6,0+1,50+0,50+1,0+0,50+1,0+12,0+8,50+11,50+15,0 "- betonové plochy"</t>
  </si>
  <si>
    <t>61</t>
  </si>
  <si>
    <t>113107322</t>
  </si>
  <si>
    <t>Odstranění podkladu z kameniva drceného tl přes 100 do 200 mm strojně pl do 50 m2</t>
  </si>
  <si>
    <t>1972845570</t>
  </si>
  <si>
    <t>Podkladní vrstvy:</t>
  </si>
  <si>
    <t>600,50 "- bet. desky"</t>
  </si>
  <si>
    <t>87,0 "- zámk. dlažba"</t>
  </si>
  <si>
    <t>19,50 "- žul. kostky"</t>
  </si>
  <si>
    <t>114,50 "- asfalt"</t>
  </si>
  <si>
    <t>233,50 "- bet. plochy"</t>
  </si>
  <si>
    <t>31,0+20,0+7,0+2,50+4,0+5,50+7,50+6,0+11,0 "- štěrkové plochy"</t>
  </si>
  <si>
    <t>62</t>
  </si>
  <si>
    <t>113201111</t>
  </si>
  <si>
    <t>Vytrhání obrub chodníkových ležatých</t>
  </si>
  <si>
    <t>-762164519</t>
  </si>
  <si>
    <t>4,0+7,50</t>
  </si>
  <si>
    <t>63</t>
  </si>
  <si>
    <t>113202111</t>
  </si>
  <si>
    <t>Vytrhání obrub krajníků obrubníků stojatých</t>
  </si>
  <si>
    <t>1421604875</t>
  </si>
  <si>
    <t>8,0+15,50+129,0+10,0+4,0+14,50+43,0+17,50+67,0+40,50+13,50+23,0+1,50+6,50+3,50+2,0+6,50+2,0+2,0+2,0+2,0+8,50+8,50+3,50+8,50+9,0</t>
  </si>
  <si>
    <t>64</t>
  </si>
  <si>
    <t>113204111</t>
  </si>
  <si>
    <t>Vytrhání obrub záhonových</t>
  </si>
  <si>
    <t>-1553697842</t>
  </si>
  <si>
    <t>24,0+3,0+1,50+5,0+2,0*2+5,0</t>
  </si>
  <si>
    <t>65</t>
  </si>
  <si>
    <t>113201R01</t>
  </si>
  <si>
    <t>Vytrhání betonových přídlažbových desek</t>
  </si>
  <si>
    <t>-221687971</t>
  </si>
  <si>
    <t>7,0</t>
  </si>
  <si>
    <t>R97</t>
  </si>
  <si>
    <t>Ostatní bourací práce</t>
  </si>
  <si>
    <t>66</t>
  </si>
  <si>
    <t>961044111</t>
  </si>
  <si>
    <t>Bourání základů z betonu prostého</t>
  </si>
  <si>
    <t>-1530521061</t>
  </si>
  <si>
    <t>0,40*0,80*(2,0+2,50) "- ve vjezdu km 0,450 00"</t>
  </si>
  <si>
    <t>67</t>
  </si>
  <si>
    <t>962022491</t>
  </si>
  <si>
    <t>Bourání zdiva nadzákladového kamenného na MC přes 1 m3</t>
  </si>
  <si>
    <t>-1733775829</t>
  </si>
  <si>
    <t>0,20*0,60*(2,0+2,50) "- ve vjezdu km 0,450 00"</t>
  </si>
  <si>
    <t>68</t>
  </si>
  <si>
    <t>966005111</t>
  </si>
  <si>
    <t>Rozebrání a odstranění silničního zábradlí se sloupky osazenými s betonovými patkami</t>
  </si>
  <si>
    <t>96598164</t>
  </si>
  <si>
    <t>11,50+6,50</t>
  </si>
  <si>
    <t>69</t>
  </si>
  <si>
    <t>966072820</t>
  </si>
  <si>
    <t>Rozebrání oplocení z vlnitého nebo profilového plechu hmotnosti do 30 kg</t>
  </si>
  <si>
    <t>-937436430</t>
  </si>
  <si>
    <t>R99</t>
  </si>
  <si>
    <t>Svislé dopravní značení</t>
  </si>
  <si>
    <t>70</t>
  </si>
  <si>
    <t>912111111</t>
  </si>
  <si>
    <t>Montáž zábrany parkovací sloupku v do 800 mm zabetonovaného</t>
  </si>
  <si>
    <t>1709019888</t>
  </si>
  <si>
    <t>71</t>
  </si>
  <si>
    <t>74910178R</t>
  </si>
  <si>
    <t>sloupek parkovací pevný 60x60x800mm barevný komaxit základní k zabetonování, dle požadavku investora</t>
  </si>
  <si>
    <t>482910253</t>
  </si>
  <si>
    <t>99</t>
  </si>
  <si>
    <t>Přesuny hmot a sutí</t>
  </si>
  <si>
    <t>72</t>
  </si>
  <si>
    <t>997221571</t>
  </si>
  <si>
    <t>Vodorovná doprava vybouraných hmot do 1 km</t>
  </si>
  <si>
    <t>-1678219336</t>
  </si>
  <si>
    <t>11,221 "- asfalty - PAU ZAS-T3/T4 - nebezpečný odpad"</t>
  </si>
  <si>
    <t>706,860-11,221 "- ostatní vybourané hmoty a odpady"</t>
  </si>
  <si>
    <t>73</t>
  </si>
  <si>
    <t>997221579</t>
  </si>
  <si>
    <t>Příplatek ZKD 1 km u vodorovné dopravy vybouraných hmot</t>
  </si>
  <si>
    <t>-245704711</t>
  </si>
  <si>
    <t>33*11,221 "- asfalty - PAU ZAS-T3/T4 - nebezpečný odpad - odvoz dalších 33km"</t>
  </si>
  <si>
    <t>23*(706,860-11,221) "- ostatní vybourané hmoty a odpady - odvoz dalších 23km"</t>
  </si>
  <si>
    <t>74</t>
  </si>
  <si>
    <t>997221665</t>
  </si>
  <si>
    <t>Poplatek za uložení na skládce (skládkovné) odpadu asfaltového s dehtem kód odpadu 17 03 01</t>
  </si>
  <si>
    <t>-1605064755</t>
  </si>
  <si>
    <t>11,221</t>
  </si>
  <si>
    <t>75</t>
  </si>
  <si>
    <t>9972218R1</t>
  </si>
  <si>
    <t>Poplatek za uložení na recyklační skládce stavebního odpadu z prostého betonu pod kódem 17 01 01</t>
  </si>
  <si>
    <t>1712571789</t>
  </si>
  <si>
    <t>0,159+153,128+22,620+75,888+2,645+92,558+1,70+2,030+2,880 "- betony"</t>
  </si>
  <si>
    <t>76</t>
  </si>
  <si>
    <t>9972218R3</t>
  </si>
  <si>
    <t>Poplatek za uložení na recyklační skládce stavebního odpadu zeminy a kamení zatříděného do Katalogu odpadů pod kódem 17 05 04</t>
  </si>
  <si>
    <t>1415828798</t>
  </si>
  <si>
    <t>333,355+1,350</t>
  </si>
  <si>
    <t>77</t>
  </si>
  <si>
    <t>998223011</t>
  </si>
  <si>
    <t>Přesun hmot pro pozemní komunikace s krytem dlážděným</t>
  </si>
  <si>
    <t>283778321</t>
  </si>
  <si>
    <t>SO.403.1-I - SO.403.1-I - Přeložky vedení veřejného osvětlení</t>
  </si>
  <si>
    <t>21-M - Elektromontáže silnoproud</t>
  </si>
  <si>
    <t>46-M - Zemní práce při extr.mont.pracích</t>
  </si>
  <si>
    <t>21-M</t>
  </si>
  <si>
    <t>Elektromontáže silnoproud</t>
  </si>
  <si>
    <t>210100108</t>
  </si>
  <si>
    <t>Ukončení vodičů na svorkovnici s otevřením a uzavřením krytu včetně zapojení průřezu žíly do 25 mm2</t>
  </si>
  <si>
    <t>2*8</t>
  </si>
  <si>
    <t>210100152</t>
  </si>
  <si>
    <t>Ukončení kabelů smršťovací koncovkou nebo páskou se zapojením bez letování žíly do 4x35 mm2</t>
  </si>
  <si>
    <t>2*2</t>
  </si>
  <si>
    <t>Pol1</t>
  </si>
  <si>
    <t>Kabelová koncovka do 4X10mm2</t>
  </si>
  <si>
    <t>256</t>
  </si>
  <si>
    <t>210101234</t>
  </si>
  <si>
    <t>Propojení kabelů celoplastových spojkou do 1 kV venkovní smršťovací SVCZ 1 až 5 žíly do 4x25 až 35 mm2</t>
  </si>
  <si>
    <t>2*1</t>
  </si>
  <si>
    <t>Pol2</t>
  </si>
  <si>
    <t>Kabelová smršťovací spojka - Cu do 4x16 mm2</t>
  </si>
  <si>
    <t>210202013</t>
  </si>
  <si>
    <t>Montáž svítidlo výbojkové průmyslové nebo venkovní na výložník</t>
  </si>
  <si>
    <t>210204011</t>
  </si>
  <si>
    <t>Montáž stožárů osvětlení ocelových samostatně stojících délky do 12 m</t>
  </si>
  <si>
    <t>210220020</t>
  </si>
  <si>
    <t>Montáž uzemňovacího vedení vodičů FeZn pomocí svorek v zemi páskou do 120 mm2 ve městské zástavbě</t>
  </si>
  <si>
    <t>2*10,0</t>
  </si>
  <si>
    <t>Pol14</t>
  </si>
  <si>
    <t>Páska uzemňovací FeZn 30/4 -</t>
  </si>
  <si>
    <t>210220302</t>
  </si>
  <si>
    <t>Montáž svorek hromosvodných se 3 a více šrouby</t>
  </si>
  <si>
    <t>2*4</t>
  </si>
  <si>
    <t>Pol15</t>
  </si>
  <si>
    <t>Svorka pro spojení pásku a vodiče, připojovací svorka atd…</t>
  </si>
  <si>
    <t>210812037</t>
  </si>
  <si>
    <t>Montáž kabelu Cu plného nebo laněného do 1 kV žíly 4x25 až 35 mm2 (např. CYKY) bez ukončení uloženého volně nebo v liště</t>
  </si>
  <si>
    <t>Pol26</t>
  </si>
  <si>
    <t>Kabel CYKY 4x16 - J</t>
  </si>
  <si>
    <t>210280002</t>
  </si>
  <si>
    <t>Zkoušky a prohlídky el rozvodů a zařízení celková prohlídka pro objem montážních prací přes 100 do 500 tis Kč</t>
  </si>
  <si>
    <t>PC</t>
  </si>
  <si>
    <t>Demontáž stávajícího osvětlovacího bodu o výšce do  10m (vcelku)</t>
  </si>
  <si>
    <t>PC.1</t>
  </si>
  <si>
    <t>Práce montážní plošiny/jeřábu</t>
  </si>
  <si>
    <t>hod</t>
  </si>
  <si>
    <t>PC.2</t>
  </si>
  <si>
    <t>Zajištění funkčnosti stávajícího VO v rámci přeložek a stavby</t>
  </si>
  <si>
    <t>PC.3</t>
  </si>
  <si>
    <t>Geodetické zaměření kabelu</t>
  </si>
  <si>
    <t>46-M</t>
  </si>
  <si>
    <t>Zemní práce při extr.mont.pracích</t>
  </si>
  <si>
    <t>460050023</t>
  </si>
  <si>
    <t>Hloubení nezapažených jam pro stožáry jednoduché délky do 13 m na rovině ručně v hornině tř 3</t>
  </si>
  <si>
    <t>460080013</t>
  </si>
  <si>
    <t>Základové konstrukce při elektromontážích z monolitického betonu tř. C 12/15</t>
  </si>
  <si>
    <t>2*1,2</t>
  </si>
  <si>
    <t>Pol27</t>
  </si>
  <si>
    <t>Betonová směs C12/15 včetně dopravy</t>
  </si>
  <si>
    <t>Pol20</t>
  </si>
  <si>
    <t>Trubka do základu pro vetknutí stožáru VO - DN 200 s připravenými vstupy kabelů</t>
  </si>
  <si>
    <t>ks</t>
  </si>
  <si>
    <t>460120112</t>
  </si>
  <si>
    <t>Bourání základu včetně záhozu jámy sypaninou, zhutnění, urovnání</t>
  </si>
  <si>
    <t>2*1,0</t>
  </si>
  <si>
    <t>460200163</t>
  </si>
  <si>
    <t>Hloubení kabelových nezapažených rýh ručně š 35 cm, hl 80 cm, v hornině tř 3</t>
  </si>
  <si>
    <t>460260001</t>
  </si>
  <si>
    <t>Zatažení lana do kanálu nebo tvárnicové trasy</t>
  </si>
  <si>
    <t>460421172</t>
  </si>
  <si>
    <t>Kabelové lože z písku pro kabely vn a vvn kryté plastovou deskou š lože přes 25 do 50 cm</t>
  </si>
  <si>
    <t>Pol21</t>
  </si>
  <si>
    <t>Písek pro kabelové lože</t>
  </si>
  <si>
    <t>460490012</t>
  </si>
  <si>
    <t>Výstražná fólie pro krytí kabelů šířky 25 cm</t>
  </si>
  <si>
    <t>Pol22</t>
  </si>
  <si>
    <t>Kabelová výstražná folie š 25 cm</t>
  </si>
  <si>
    <t>460510065</t>
  </si>
  <si>
    <t>Osazení kabelových prostupů z trub plastových do rýhy s obsypem z písku průměru přes 10 do 15 cm</t>
  </si>
  <si>
    <t>Pol24</t>
  </si>
  <si>
    <t>Plastová trubka korugovaná červená/černá 63 mm</t>
  </si>
  <si>
    <t>460560143</t>
  </si>
  <si>
    <t>Zásyp kabelových rýh ručně se zhutněním š 35 cm hl 60 cm z horniny tř I skupiny 3</t>
  </si>
  <si>
    <t>VoN.1 - Vedlejší a ostatní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</si>
  <si>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</si>
  <si>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</si>
  <si>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</si>
  <si>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</si>
  <si>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</si>
  <si>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</si>
  <si>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</si>
  <si>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</si>
  <si>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</si>
  <si>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</si>
  <si>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</si>
  <si>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-1828331895</t>
  </si>
  <si>
    <t>VON990015</t>
  </si>
  <si>
    <t>Příprava a provedení předepsaných zkoušek dle PD - zkoušky pro určení zhutnění pláně</t>
  </si>
  <si>
    <t>-1084604294</t>
  </si>
  <si>
    <t>VON990019</t>
  </si>
  <si>
    <t>Provedení prací za účelem zatřídění asfaltových vrstev</t>
  </si>
  <si>
    <t>-640428364</t>
  </si>
  <si>
    <t>VON990080</t>
  </si>
  <si>
    <t>Projekt DIO včetně projednání s DOSS a zajištění DIR.</t>
  </si>
  <si>
    <t>-1386059275</t>
  </si>
  <si>
    <t>VON990081</t>
  </si>
  <si>
    <t>Dopravně - inženýrské opatření - zřízení</t>
  </si>
  <si>
    <t>1090478894</t>
  </si>
  <si>
    <t>VON990082</t>
  </si>
  <si>
    <t>Dopravně - inženýrské opatření - údržba (pronájem)</t>
  </si>
  <si>
    <t>745635719</t>
  </si>
  <si>
    <t>VON990083</t>
  </si>
  <si>
    <t>Dopravně - inženýrské opatření - odstranění</t>
  </si>
  <si>
    <t>-1209371662</t>
  </si>
  <si>
    <t>O03</t>
  </si>
  <si>
    <t>Ostatní náklady</t>
  </si>
  <si>
    <t>ON990001-B</t>
  </si>
  <si>
    <t>Zajištění činnosti odpovědného geodeta zhotovitele - zaměření skutečného provedení stavby vč. vyhotovení geometrického plánu</t>
  </si>
  <si>
    <t>262144</t>
  </si>
  <si>
    <t>638966420</t>
  </si>
  <si>
    <t>2 - Neuznatelné náklady</t>
  </si>
  <si>
    <t>SO.102.2-I - SO.102.2-I - Chodníky, vjezdy a zeleň</t>
  </si>
  <si>
    <t xml:space="preserve">      R11 - Zemní práce pro komunikace</t>
  </si>
  <si>
    <t xml:space="preserve">      R14 - Založení a ochrana zeleně</t>
  </si>
  <si>
    <t xml:space="preserve">      R18 - Výsadba zeleně</t>
  </si>
  <si>
    <t xml:space="preserve">    2 - Zakládání</t>
  </si>
  <si>
    <t xml:space="preserve">      R23 - Hydroizolace objektů</t>
  </si>
  <si>
    <t xml:space="preserve">    3 - Svislé a kompletní konstrukce</t>
  </si>
  <si>
    <t xml:space="preserve">      R32 - Ochranné prvky a mobiliář</t>
  </si>
  <si>
    <t xml:space="preserve">      R59 - Ostatní plochy komunikací</t>
  </si>
  <si>
    <t xml:space="preserve">      R98 - Vodorovné dopravní značení</t>
  </si>
  <si>
    <t>167151101</t>
  </si>
  <si>
    <t>Nakládání výkopku z hornin třídy těžitelnosti I skupiny 1 až 3 do 100 m3</t>
  </si>
  <si>
    <t>-536395645</t>
  </si>
  <si>
    <t>Nakládání na mezideponii pro násypy, zásypy a zpětné použití ornice:</t>
  </si>
  <si>
    <t>0,250*2653,0 "- ornice"</t>
  </si>
  <si>
    <t>Nakládání na mezideponii pro odvoz na skládku nebo deponii:</t>
  </si>
  <si>
    <t>134,125+810,875-0,250*2653,0 "- přebytečná ornice - odvoz na deponii investora"</t>
  </si>
  <si>
    <t>836418290</t>
  </si>
  <si>
    <t>810,875 "- ornice"</t>
  </si>
  <si>
    <t>Dovoz materiálu z mezideponie na místo použití</t>
  </si>
  <si>
    <t>162651112</t>
  </si>
  <si>
    <t>Vodorovné přemístění přes 4 000 do 5000 m výkopku/sypaniny z horniny třídy těžitelnosti I skupiny 1 až 3</t>
  </si>
  <si>
    <t>1960490021</t>
  </si>
  <si>
    <t>odvoz přebytečné ornice na deponii investora</t>
  </si>
  <si>
    <t>458,317 "- z odkopů pro komunikace"</t>
  </si>
  <si>
    <t>12,240 "- z hloubení rýh"</t>
  </si>
  <si>
    <t>1541895196</t>
  </si>
  <si>
    <t>13*470,557 "- odvoz dalších 13km"</t>
  </si>
  <si>
    <t>162751157</t>
  </si>
  <si>
    <t>Vodorovné přemístění přes 9 000 do 10000 m výkopku/sypaniny z horniny třídy těžitelnosti III skupiny 6 a 7</t>
  </si>
  <si>
    <t>1444544185</t>
  </si>
  <si>
    <t>17,020 "- z odkopů pro komunikace"</t>
  </si>
  <si>
    <t>162751159</t>
  </si>
  <si>
    <t>Příplatek k vodorovnému přemístění výkopku/sypaniny z horniny třídy těžitelnosti III skupiny 6 a 7 ZKD 1000 m přes 10000 m</t>
  </si>
  <si>
    <t>487657469</t>
  </si>
  <si>
    <t>13*17,020 "- odvoz dalších 13km"</t>
  </si>
  <si>
    <t>470,557+17,020 "- viz. položka č. 1627511xx - Vodorovné přemístění na skládku"</t>
  </si>
  <si>
    <t>1841444244</t>
  </si>
  <si>
    <t>487,577*1,75 "- viz. položka č. 1627511xx - Vodorovné přemístění na skládku"</t>
  </si>
  <si>
    <t>431,0*1,18 "- komunikace pro pěší - zámk. dlažba"</t>
  </si>
  <si>
    <t>553,50*1,18"- pojížděné plochy - zámk. dlažba"</t>
  </si>
  <si>
    <t>Zemní práce pro komunikace</t>
  </si>
  <si>
    <t>273170941</t>
  </si>
  <si>
    <t>0,050*431,0*1,05 "- komunikace pro pěší - zámk. dlažba"</t>
  </si>
  <si>
    <t>0,150*553,50*1,05 "- pojížděné plochy - zámk. dlažba"</t>
  </si>
  <si>
    <t>0,300*431,0*1,18 "- komunikace pro pěší - zámk. dlažba"</t>
  </si>
  <si>
    <t>0,300*553,50*1,18 "- pojížděné plochy - zámk. dlažba"</t>
  </si>
  <si>
    <t>1693582576</t>
  </si>
  <si>
    <t>458,317*0,05</t>
  </si>
  <si>
    <t>122552203</t>
  </si>
  <si>
    <t>Odkopávky a prokopávky nezapažené pro silnice a dálnice v hornině třídy těžitelnosti III objem do 100 m3 strojně</t>
  </si>
  <si>
    <t>120784833</t>
  </si>
  <si>
    <t>0,370*46,0 "- ubourání skalního podloží"</t>
  </si>
  <si>
    <t>1841048315</t>
  </si>
  <si>
    <t>1,0*1,70*(7,20) "- přípojky odvodnění"</t>
  </si>
  <si>
    <t>-380247918</t>
  </si>
  <si>
    <t>2*1,70*(7,20) "- přípojky odvodnění"</t>
  </si>
  <si>
    <t>-791328655</t>
  </si>
  <si>
    <t>24,480 "- viz pol.č. 151101102 Zřízení příložného pažení"</t>
  </si>
  <si>
    <t>92581518</t>
  </si>
  <si>
    <t>1,0*0,40*(7,20) "- přípojky odvodnění"</t>
  </si>
  <si>
    <t>-1255560673</t>
  </si>
  <si>
    <t>2,88*2 'Přepočtené koeficientem množství</t>
  </si>
  <si>
    <t>1102421478</t>
  </si>
  <si>
    <t>1,0*(1,70-0,550)*(7,20) "- přípojky odvodnění"</t>
  </si>
  <si>
    <t>1260522254</t>
  </si>
  <si>
    <t>8,28*2 'Přepočtené koeficientem množství</t>
  </si>
  <si>
    <t>-1648049121</t>
  </si>
  <si>
    <t>0,250*(103,0+28,50+18,0+25,0+46,50+72,0+106,0+4,50+37,50+7,0+56,50+7,50)</t>
  </si>
  <si>
    <t>0,250*(24,50+5,50+11,50+69,50+56,0+23,50+36,0+210,50+39,50+12,0+15,0+70,0+63,0+56,0+41,0+66,0+24,50+5,50+30,50+13,50)</t>
  </si>
  <si>
    <t>0,250*(8,0+15,50+50,0+58,50+177,50+81,0+42,0+442,0+272,50+20,50)</t>
  </si>
  <si>
    <t>0,250*(14,0+107,50+114,50+21,0+5,50+37,50+160,0+91,50)</t>
  </si>
  <si>
    <t>0,250*(119,50+19,50)</t>
  </si>
  <si>
    <t>-1262813643</t>
  </si>
  <si>
    <t>1,0+17,50+5,50+26,50+14,0</t>
  </si>
  <si>
    <t>R14</t>
  </si>
  <si>
    <t>Založení a ochrana zeleně</t>
  </si>
  <si>
    <t>183402121</t>
  </si>
  <si>
    <t>Rozrušení půdy souvislé pl přes 100 do 500 m2 hl přes 50 do 150 mm v rovině a svahu do 1:5</t>
  </si>
  <si>
    <t>1744380771</t>
  </si>
  <si>
    <t>38,50+19,0+16,50+51,0+29,50+50,0+84,50+79,50+49,50+44,0+60,0+8,0+24,50+9,50+65,0+2,50</t>
  </si>
  <si>
    <t>16,50+14,50+17,50+26,50+12,50+58,50+89,0+4,0+5,0+24,0+6,50+117,50+24,50+13,50+9,50+11,50+49,50+42,50+39,0+72,0+11,0+27,50+5,0+5,0+8,50</t>
  </si>
  <si>
    <t>47,50+35,0+36,0+146,50+14,0+51,50+13,50+156,50+264,50+37,0+13,0+12,0+7,50+32,0+75,0+49,50+17,50+89,50+29,0+57,50</t>
  </si>
  <si>
    <t>88,0+16,50+21,50</t>
  </si>
  <si>
    <t>184813511</t>
  </si>
  <si>
    <t>Chemické odplevelení před založením kultury postřikem na široko v rovině a svahu do 1:5 ručně</t>
  </si>
  <si>
    <t>-2029269671</t>
  </si>
  <si>
    <t>2653,0 "- Viz. pol. č. 183402131 - Rozrušení půdy na hl. 150 mm"</t>
  </si>
  <si>
    <t>181006124</t>
  </si>
  <si>
    <t>Rozprostření zemin tl vrstvy do 0,3 m schopných zúrodnění ve sklonu přes 1:5</t>
  </si>
  <si>
    <t>1061384443</t>
  </si>
  <si>
    <t>181111121</t>
  </si>
  <si>
    <t>Plošná úprava terénu do 500 m2 zemina skupiny 1 až 4 nerovnosti přes 100 do 150 mm v rovinně a svahu do 1:5</t>
  </si>
  <si>
    <t>-929404528</t>
  </si>
  <si>
    <t>Úprava podorničí</t>
  </si>
  <si>
    <t>181411131</t>
  </si>
  <si>
    <t>Založení parkového trávníku výsevem pl do 1000 m2 v rovině a ve svahu do 1:5</t>
  </si>
  <si>
    <t>-1018013917</t>
  </si>
  <si>
    <t>00572470</t>
  </si>
  <si>
    <t>osivo směs travní univerzál</t>
  </si>
  <si>
    <t>kg</t>
  </si>
  <si>
    <t>751269998</t>
  </si>
  <si>
    <t>Uvažovaná spotřeba 0,015 kg/m2</t>
  </si>
  <si>
    <t>0,015*2653,0</t>
  </si>
  <si>
    <t>185811211</t>
  </si>
  <si>
    <t>Vyhrabání trávníku souvislé pl do 1000 m2 v rovině a svahu do 1:5</t>
  </si>
  <si>
    <t>1987565331</t>
  </si>
  <si>
    <t>111151121</t>
  </si>
  <si>
    <t>Pokosení trávníku parkového pl do 1000 m2 s odvozem do 20 km v rovině a svahu do 1:5</t>
  </si>
  <si>
    <t>-1566821516</t>
  </si>
  <si>
    <t>185802113</t>
  </si>
  <si>
    <t>Hnojení půdy umělým hnojivem na široko v rovině a svahu do 1:5</t>
  </si>
  <si>
    <t>-1676367227</t>
  </si>
  <si>
    <t>Uvažovaná spotřeba 0,00005 t/m2</t>
  </si>
  <si>
    <t>0,00005*2653,0</t>
  </si>
  <si>
    <t>R18</t>
  </si>
  <si>
    <t>Výsadba zeleně</t>
  </si>
  <si>
    <t>183101215</t>
  </si>
  <si>
    <t>Jamky pro výsadbu s výměnou 50 % půdy zeminy skupiny 1 až 4 obj přes 0,125 do 0,4 m3 v rovině a svahu do 1:5</t>
  </si>
  <si>
    <t>-1083251816</t>
  </si>
  <si>
    <t>184102113</t>
  </si>
  <si>
    <t>Výsadba dřeviny s balem D přes 0,3 do 0,4 m do jamky se zalitím v rovině a svahu do 1:5</t>
  </si>
  <si>
    <t>1924763418</t>
  </si>
  <si>
    <t>026504653</t>
  </si>
  <si>
    <t>Dub letní - vysokokmen, vel. 12-14 cm, se zemním balem o prům. 40 cm, s průběžným kmenem, výška nasazení koruny min. 220 cm</t>
  </si>
  <si>
    <t>813391553</t>
  </si>
  <si>
    <t>184806R01</t>
  </si>
  <si>
    <t>Řez stromů povýsadbový výchovný</t>
  </si>
  <si>
    <t>979246652</t>
  </si>
  <si>
    <t>184215412</t>
  </si>
  <si>
    <t>Zhotovení závlahové mísy dřevin D přes 0,5 do 1,0 m v rovině nebo na svahu do 1:5</t>
  </si>
  <si>
    <t>144337956</t>
  </si>
  <si>
    <t>251911551</t>
  </si>
  <si>
    <t>půdní kondicioner 0,3 kg/jamka (např. Terracottem)</t>
  </si>
  <si>
    <t>-1646736487</t>
  </si>
  <si>
    <t>15*0,3</t>
  </si>
  <si>
    <t>184215133</t>
  </si>
  <si>
    <t>Ukotvení kmene dřevin v rovině nebo na svahu do 1:5 třemi kůly D do 0,1 m dl přes 2 do 3 m</t>
  </si>
  <si>
    <t>849927704</t>
  </si>
  <si>
    <t>605910581</t>
  </si>
  <si>
    <t>kůl frézovaný se špicí 6/250</t>
  </si>
  <si>
    <t>-348206896</t>
  </si>
  <si>
    <t>605910582</t>
  </si>
  <si>
    <t>příčka 6/60, 3ks/strom</t>
  </si>
  <si>
    <t>-1662788412</t>
  </si>
  <si>
    <t>605910583</t>
  </si>
  <si>
    <t>úvazek plochý š. 3cm, 3m/strom</t>
  </si>
  <si>
    <t>-1245952057</t>
  </si>
  <si>
    <t>184813121</t>
  </si>
  <si>
    <t>Ochrana dřevin před okusem ručně pletivem v rovině a svahu do 1:5</t>
  </si>
  <si>
    <t>1918387376</t>
  </si>
  <si>
    <t>1848131R1</t>
  </si>
  <si>
    <t>Ochranný nátěru kmene stromu proti korní spále</t>
  </si>
  <si>
    <t>-1899269011</t>
  </si>
  <si>
    <t>184501141</t>
  </si>
  <si>
    <t>Zhotovení obalu z rákosové nebo kokosové rohože v rovině a svahu do 1:5</t>
  </si>
  <si>
    <t>-775876408</t>
  </si>
  <si>
    <t>8,10</t>
  </si>
  <si>
    <t>618940101</t>
  </si>
  <si>
    <t>rákosová rohož, š. 180 cm, 30 cm/ks</t>
  </si>
  <si>
    <t>1091198698</t>
  </si>
  <si>
    <t>4,50</t>
  </si>
  <si>
    <t>185851121</t>
  </si>
  <si>
    <t>Dovoz vody pro zálivku rostlin za vzdálenost do 1000 m</t>
  </si>
  <si>
    <t>1470204200</t>
  </si>
  <si>
    <t>0,3</t>
  </si>
  <si>
    <t>082113200</t>
  </si>
  <si>
    <t>voda pitná pro smluvní odběratele</t>
  </si>
  <si>
    <t>1984785129</t>
  </si>
  <si>
    <t>Zakládání</t>
  </si>
  <si>
    <t>R23</t>
  </si>
  <si>
    <t>Hydroizolace objektů</t>
  </si>
  <si>
    <t>711161115</t>
  </si>
  <si>
    <t>Izolace proti zemní vlhkosti nopovou fólií vodorovná, nopek v 20,0 mm, tl do 1,0 mm</t>
  </si>
  <si>
    <t>-407177858</t>
  </si>
  <si>
    <t>Odizolování okolních objektů</t>
  </si>
  <si>
    <t>1250,0</t>
  </si>
  <si>
    <t>Svislé a kompletní konstrukce</t>
  </si>
  <si>
    <t>R32</t>
  </si>
  <si>
    <t>Ochranné prvky a mobiliář</t>
  </si>
  <si>
    <t>767995117</t>
  </si>
  <si>
    <t>Montáž atypických zámečnických konstrukcí hm přes 250 do 500 kg</t>
  </si>
  <si>
    <t>-481032298</t>
  </si>
  <si>
    <t>2*450,0 "- zastávka BUS"</t>
  </si>
  <si>
    <t>404137005</t>
  </si>
  <si>
    <t>Zastávkový přístřešek autobusové čekárny délky 3,0 m, výšky 2,50 m s kovovou (Al nebo ocel+PKO - dle požadavku investora) nosnou kostrukcí s krytinou z polykarbonátu, zadní opláštění bezp. tvrzené sklo, integrovaná sklopná lavička z dřev.latí</t>
  </si>
  <si>
    <t>-421091732</t>
  </si>
  <si>
    <t>936104211</t>
  </si>
  <si>
    <t>Montáž odpadkového koše do betonové patky</t>
  </si>
  <si>
    <t>1136649092</t>
  </si>
  <si>
    <t>74910133</t>
  </si>
  <si>
    <t>koš odpadkový litina,ocel v 1005mm D 470mm obsah 50L</t>
  </si>
  <si>
    <t>-220919418</t>
  </si>
  <si>
    <t>1800728836</t>
  </si>
  <si>
    <t>431,0*1,05 "- komunikace pro pěší - zámk. dlažba"</t>
  </si>
  <si>
    <t>2*431,0*1,18 "- komunikace pro pěší - zámk. dlažba"</t>
  </si>
  <si>
    <t>2*553,50*1,18 "- pojížděné plochy - zámk. dlažba"</t>
  </si>
  <si>
    <t>1360350341</t>
  </si>
  <si>
    <t>553,50*1,05 "- pojížděné plochy - zámk. dlažba"</t>
  </si>
  <si>
    <t>2146112195</t>
  </si>
  <si>
    <t>95,50+30,50+62,50+31,50+20,0+15,0+43,50+7,0+12,0+7,0+6,50+7,50+7,50+14,50+10,0+14,50+7,50+12,50+12,0+9,50+15,0+15,50+14,0+8,50+11,50</t>
  </si>
  <si>
    <t>8,0+24,50+24,0+39,50+14,50+41,50+12,0+52,50+19,50+19,50+8,50+29,50+12,0+7,50</t>
  </si>
  <si>
    <t>-250,50 "- odpočet uznatelných nákladů"</t>
  </si>
  <si>
    <t>-221465956</t>
  </si>
  <si>
    <t>553,50 "- vjezdy"</t>
  </si>
  <si>
    <t>-53,240 "- odpočet slepecké dlažby"</t>
  </si>
  <si>
    <t>"Ztratné 2,0% -" 500,260*0,02</t>
  </si>
  <si>
    <t>335814577</t>
  </si>
  <si>
    <t>22,40 "- slepecká dlažba - vjezdy"</t>
  </si>
  <si>
    <t>25,70+5,140 "- slepecká přídlažba"</t>
  </si>
  <si>
    <t>1719251857</t>
  </si>
  <si>
    <t>2,80+4,70+1,90+4,40+4,80+1,80+2,0 "- slepecká dlažba - vjezdy"</t>
  </si>
  <si>
    <t>"Ztratné 2,0% -" 22,40*0,02</t>
  </si>
  <si>
    <t>-537491866</t>
  </si>
  <si>
    <t>1,8*2+2,9*2+1,2+2,8*2+3,0*2+1,1*2+1,30</t>
  </si>
  <si>
    <t>25,70*0,2 "- přepočet plochy"</t>
  </si>
  <si>
    <t>"Ztratné 2,0% -" (25,70+5,140)*0,02</t>
  </si>
  <si>
    <t>1265548380</t>
  </si>
  <si>
    <t>177,0+28,50+24,0+41,0+12,50+64,0+47,0+19,0+33,0+47,50+166,50+4,0+23,50+40,50+22,0+28,0+4,0+98,50+21,50+3,0+44,0+68,0+8,0+16,50+26,50+30,50+5,50</t>
  </si>
  <si>
    <t>59,50+49,50+54,0+26,0+40,0+44,0+70,0+4,50+126,50+3,0+57,0+2,0+19,0+15,50+55,50+18,0+17,0+16,50+76,0+12,0</t>
  </si>
  <si>
    <t>-1440,50 "- odpočet uznatelných nákladů"</t>
  </si>
  <si>
    <t>2,0 "- předláždění - využití stávající dlažby"</t>
  </si>
  <si>
    <t>-555631841</t>
  </si>
  <si>
    <t>431,0 "- komunikace pro pěší"</t>
  </si>
  <si>
    <t>-17,108 "- odpočet slepecké a barevné dlažby"</t>
  </si>
  <si>
    <t>"Ztratné 2,0% -" 413,892*0,02</t>
  </si>
  <si>
    <t>-1109853293</t>
  </si>
  <si>
    <t>9,740  "- slepecká dlažba"</t>
  </si>
  <si>
    <t>6,140+1,228 "- slepecká přídlažba"</t>
  </si>
  <si>
    <t>296642282</t>
  </si>
  <si>
    <t>0,80+1,10+3,10+4,10</t>
  </si>
  <si>
    <t>0,40*0,80*2 "- slepecká dlažba"</t>
  </si>
  <si>
    <t>"Ztratné 2,0% -" 9,740*0,02</t>
  </si>
  <si>
    <t>-1096630726</t>
  </si>
  <si>
    <t>0,50+0,7+1,1+0,7+1,2*2</t>
  </si>
  <si>
    <t>0,37*2 "- slepecká přídlažba"</t>
  </si>
  <si>
    <t>6,140*0,2 "- přepočet plochy"</t>
  </si>
  <si>
    <t>"Ztratné 2,0% -" (6,140+1,228)*0,02</t>
  </si>
  <si>
    <t>R59</t>
  </si>
  <si>
    <t>Ostatní plochy komunikací</t>
  </si>
  <si>
    <t>184911311</t>
  </si>
  <si>
    <t>Položení mulčovací textilie v rovině a svahu do 1:5</t>
  </si>
  <si>
    <t>213814373</t>
  </si>
  <si>
    <t>67,0+5,0+1,0 "- plochy z kačírku"</t>
  </si>
  <si>
    <t>693112151</t>
  </si>
  <si>
    <t>textilie netkaná mulčovací</t>
  </si>
  <si>
    <t>285167659</t>
  </si>
  <si>
    <t>"- prořez a překryv" 73,0*0,15</t>
  </si>
  <si>
    <t>571908111</t>
  </si>
  <si>
    <t>Kryt vymývaným dekoračním kamenivem (kačírkem) tl 200 mm</t>
  </si>
  <si>
    <t>809087101</t>
  </si>
  <si>
    <t>193586011</t>
  </si>
  <si>
    <t>1065215925</t>
  </si>
  <si>
    <t>1570579665</t>
  </si>
  <si>
    <t>1,0*0,30*(7,20) "- přípojky odvodnění"</t>
  </si>
  <si>
    <t>1969137048</t>
  </si>
  <si>
    <t>7,20</t>
  </si>
  <si>
    <t>-585670549</t>
  </si>
  <si>
    <t>"Prořez 5,0% -" 7,20*0,05</t>
  </si>
  <si>
    <t>-1048928470</t>
  </si>
  <si>
    <t>1103415975</t>
  </si>
  <si>
    <t>1368202390</t>
  </si>
  <si>
    <t>1 "- Napojení odvodnění"</t>
  </si>
  <si>
    <t>1425616435</t>
  </si>
  <si>
    <t>-413065615</t>
  </si>
  <si>
    <t>16,50</t>
  </si>
  <si>
    <t>78</t>
  </si>
  <si>
    <t>919112212</t>
  </si>
  <si>
    <t>Řezání spár pro vytvoření komůrky š 10 mm hl 20 mm pro těsnící zálivku v živičném krytu</t>
  </si>
  <si>
    <t>1011161022</t>
  </si>
  <si>
    <t>16,50 "- řezání asfaltu pro napojení na stávající komunikace"</t>
  </si>
  <si>
    <t>79</t>
  </si>
  <si>
    <t>919732211</t>
  </si>
  <si>
    <t>Styčná spára napojení nového živičného povrchu na stávající za tepla š 15 mm hl 25 mm s prořezáním</t>
  </si>
  <si>
    <t>1897056948</t>
  </si>
  <si>
    <t>16,50 "- Viz. pol. č. 919112212 - Řezání spar pro vytvoření komůrky 10x20 mm"</t>
  </si>
  <si>
    <t>80</t>
  </si>
  <si>
    <t>938909311</t>
  </si>
  <si>
    <t>Čištění vozovek metením strojně podkladu nebo krytu betonového nebo živičného</t>
  </si>
  <si>
    <t>1314645913</t>
  </si>
  <si>
    <t>1440,50+431,0 "- komunikace pro pěší - zámk. dlažba"</t>
  </si>
  <si>
    <t>250,50+553,50 "- pojížděné plochy - zámk. dlažba"</t>
  </si>
  <si>
    <t>2*200 "- Ostatní a okolní plochy"</t>
  </si>
  <si>
    <t>81</t>
  </si>
  <si>
    <t>-254706257</t>
  </si>
  <si>
    <t>24,0+8,0+10,0+7,0+6,50+20,0+19,0</t>
  </si>
  <si>
    <t>25,0+8,0+7,0+10,50+2,50+14,0+8,50+7,50+14,50+7,0+7,0+6,0+7,50+8,50+4,0+6,50+3,50</t>
  </si>
  <si>
    <t>8,0+3,50+5,50+12,50+9,50+9,50+14,0+12,0+15,50+13,50+14,0+5,0+8,50+14,50+14,0+6,50+7,50</t>
  </si>
  <si>
    <t>108,50+2,50+19,0+2,50+10,50</t>
  </si>
  <si>
    <t>82</t>
  </si>
  <si>
    <t>-34403138</t>
  </si>
  <si>
    <t>8,50+6,0+7,50+5,0+4,50+5,50+3,50+6,0+8,50+5,50+5,0+14,50+4,50+4,0+5,0+6,50+2,0</t>
  </si>
  <si>
    <t>4,50+1,50+5,0+1,50+7,0+2,0+7,0+12,0+4,50+11,0+2,0+4,0+3,0+6,0+12,0+4,50+12,0+5,50+18,0+8,0+5,0</t>
  </si>
  <si>
    <t>"Ztratné 2,0% -" 238,0*0,02</t>
  </si>
  <si>
    <t>83</t>
  </si>
  <si>
    <t>1388219391</t>
  </si>
  <si>
    <t>2*38 "- přechodové obruby"</t>
  </si>
  <si>
    <t>"Ztratné 2,0% -" 76,0*0,02</t>
  </si>
  <si>
    <t>84</t>
  </si>
  <si>
    <t>830016838</t>
  </si>
  <si>
    <t>558,50 "- silniční obruby"</t>
  </si>
  <si>
    <t>-238,0 "- odpočet nájezdových obrub"</t>
  </si>
  <si>
    <t>-76,0 "- odpočet přechodových obrub"</t>
  </si>
  <si>
    <t>-6,80 "- odpočet obloukových obrub"</t>
  </si>
  <si>
    <t>"Ztratné 2,0% -" 237,70*0,02</t>
  </si>
  <si>
    <t>85</t>
  </si>
  <si>
    <t>1546453168</t>
  </si>
  <si>
    <t>0,80 "- R=0,50m"</t>
  </si>
  <si>
    <t>1,50+1,60+1,30+1,60 "- R=1,0m"</t>
  </si>
  <si>
    <t>"Ztratné 2,0% -" 6,80*0,02</t>
  </si>
  <si>
    <t>86</t>
  </si>
  <si>
    <t>398863307</t>
  </si>
  <si>
    <t>8,0+7,0+4,0*2+5,0*2+5,0+4,50+3,0+2,50+1,50+1,0+1,50*2+1,50*2+1,0*2+1,0*2+1,0*2+1,0*2+1,50*2+2,50*2+1,50*2</t>
  </si>
  <si>
    <t>2,0+1,50+2,0*2+2,0*2+2,0*2+2,0*2+13,0+4,50+2,0+3,0*2+2,0*2+3,0+4,50+2,0*2+1,50*2</t>
  </si>
  <si>
    <t>87</t>
  </si>
  <si>
    <t>1609959812</t>
  </si>
  <si>
    <t>139,0 "- betonové obrubníky"</t>
  </si>
  <si>
    <t>"Ztratné 2,0% -" 139,0*0,02</t>
  </si>
  <si>
    <t>88</t>
  </si>
  <si>
    <t>-1173165077</t>
  </si>
  <si>
    <t>1,50+1,50+2,50+2,50+0,50+2,50+1,0+1,50+1,50+2,50+2,50+2,0+2,0+1,50+1,50+1,0+11,0+9,0+32,0+8,0+11,50+5,50+33,0+3,50+7,0+4,0</t>
  </si>
  <si>
    <t>89</t>
  </si>
  <si>
    <t>2002816744</t>
  </si>
  <si>
    <t>152,50 "- zahradní obruby"</t>
  </si>
  <si>
    <t>"Ztratné 2,0% -" 152,50*0,02</t>
  </si>
  <si>
    <t>90</t>
  </si>
  <si>
    <t>1820336561</t>
  </si>
  <si>
    <t>1,50*2 "- v. 0,6m"</t>
  </si>
  <si>
    <t>91</t>
  </si>
  <si>
    <t>59229007</t>
  </si>
  <si>
    <t>palisáda hranatá betonová 160x160mm v 600mm přírodní</t>
  </si>
  <si>
    <t>1930906679</t>
  </si>
  <si>
    <t>(1,50*2)/0,16</t>
  </si>
  <si>
    <t>18,75*1,01 'Přepočtené koeficientem množství</t>
  </si>
  <si>
    <t>92</t>
  </si>
  <si>
    <t>1555704252</t>
  </si>
  <si>
    <t>3,0+5,50 "- bet. desky"</t>
  </si>
  <si>
    <t>93</t>
  </si>
  <si>
    <t>677499834</t>
  </si>
  <si>
    <t>2,0+18,50+3,50+2,50+12,0</t>
  </si>
  <si>
    <t>94</t>
  </si>
  <si>
    <t>767679085</t>
  </si>
  <si>
    <t>33,50+9,50</t>
  </si>
  <si>
    <t>95</t>
  </si>
  <si>
    <t>1589177956</t>
  </si>
  <si>
    <t>24,0+4,0+7,0+55,0</t>
  </si>
  <si>
    <t>96</t>
  </si>
  <si>
    <t>305918044</t>
  </si>
  <si>
    <t>5,50+22,50+7,0+5,0+30,50+8,50+4,50+9,50+2,50+58,0+8,0+11,50+98,50+8,50+10,50</t>
  </si>
  <si>
    <t>97</t>
  </si>
  <si>
    <t>113151111</t>
  </si>
  <si>
    <t>Rozebrání zpevněných ploch ze silničních dílců</t>
  </si>
  <si>
    <t>-1763685159</t>
  </si>
  <si>
    <t>6,50</t>
  </si>
  <si>
    <t>98</t>
  </si>
  <si>
    <t>8,50 "- bet. desky"</t>
  </si>
  <si>
    <t>38,50 "- zámk. dlažba"</t>
  </si>
  <si>
    <t>43,0 "- žul. dlažba"</t>
  </si>
  <si>
    <t>90,0 "- asfalt"</t>
  </si>
  <si>
    <t>290,50 "- bet. plochy"</t>
  </si>
  <si>
    <t>6,50 "- bet. panely"</t>
  </si>
  <si>
    <t>12,0+102,0+50,50+12,50+57,0+2,0+6,50+22,0+4,0+33,50+31,50+25,0+93,0+45,0+5,0</t>
  </si>
  <si>
    <t>113201112</t>
  </si>
  <si>
    <t>Vytrhání obrub silničních ležatých</t>
  </si>
  <si>
    <t>2105007490</t>
  </si>
  <si>
    <t>22,0+8,50+15,50+7,50+39,0+9,0</t>
  </si>
  <si>
    <t>100</t>
  </si>
  <si>
    <t>-1815347766</t>
  </si>
  <si>
    <t>5,50+5,50+11,50+3,50*2+40,0+26,0+30,50+14,50+8,50+30,50+14,50+6,0+11,50+24,50+11,0+10,50+10,0+2,0+13,0+26,50</t>
  </si>
  <si>
    <t>101</t>
  </si>
  <si>
    <t>-208730623</t>
  </si>
  <si>
    <t>2,50*2+1,0+3,50*2+1,50*2+3,0</t>
  </si>
  <si>
    <t>102</t>
  </si>
  <si>
    <t>966008111</t>
  </si>
  <si>
    <t>Bourání trubního propustku DN do 300</t>
  </si>
  <si>
    <t>-684355684</t>
  </si>
  <si>
    <t>7,0+2,0</t>
  </si>
  <si>
    <t>103</t>
  </si>
  <si>
    <t>966008211</t>
  </si>
  <si>
    <t>Bourání odvodňovacího žlabu z betonových příkopových tvárnic š do 500 mm</t>
  </si>
  <si>
    <t>1282282281</t>
  </si>
  <si>
    <t>11,50+12,50+12,50</t>
  </si>
  <si>
    <t>104</t>
  </si>
  <si>
    <t>911381812</t>
  </si>
  <si>
    <t>Odstranění silničního betonového svodidla délky 2 m výšky 0,8 m</t>
  </si>
  <si>
    <t>-1517596572</t>
  </si>
  <si>
    <t>5,0+5,0 "- u kapličky"</t>
  </si>
  <si>
    <t>105</t>
  </si>
  <si>
    <t>-21030354</t>
  </si>
  <si>
    <t>3,50+13,50</t>
  </si>
  <si>
    <t>106</t>
  </si>
  <si>
    <t>-1252178764</t>
  </si>
  <si>
    <t>13,50</t>
  </si>
  <si>
    <t>R98</t>
  </si>
  <si>
    <t>Vodorovné dopravní značení</t>
  </si>
  <si>
    <t>107</t>
  </si>
  <si>
    <t>915611111</t>
  </si>
  <si>
    <t>Předznačení vodorovného liniového značení</t>
  </si>
  <si>
    <t>-1253412168</t>
  </si>
  <si>
    <t>11,0 "- čáry š. 125 mm"</t>
  </si>
  <si>
    <t>108</t>
  </si>
  <si>
    <t>915111112</t>
  </si>
  <si>
    <t>Vodorovné dopravní značení dělící čáry souvislé š 125 mm retroreflexní bílá barva</t>
  </si>
  <si>
    <t>1323429414</t>
  </si>
  <si>
    <t>po pokládce asfaltu/dlažby:</t>
  </si>
  <si>
    <t>4,50*2+1,0*2</t>
  </si>
  <si>
    <t>109</t>
  </si>
  <si>
    <t>914511111</t>
  </si>
  <si>
    <t>Montáž sloupku dopravních značek délky do 3,5 m s betonovým základem</t>
  </si>
  <si>
    <t>-749018455</t>
  </si>
  <si>
    <t>2 "- Pro 1 značku na 1 sloupek"</t>
  </si>
  <si>
    <t>110</t>
  </si>
  <si>
    <t>404452250</t>
  </si>
  <si>
    <t>sloupek pro dopravní značku Zn D 60mm v 3,5m</t>
  </si>
  <si>
    <t>93697110</t>
  </si>
  <si>
    <t>111</t>
  </si>
  <si>
    <t>914111111</t>
  </si>
  <si>
    <t>Montáž svislé dopravní značky do velikosti 1 m2 objímkami na sloupek nebo konzolu</t>
  </si>
  <si>
    <t>-1353062162</t>
  </si>
  <si>
    <t>2 "- nové značky"</t>
  </si>
  <si>
    <t>112</t>
  </si>
  <si>
    <t>40445644</t>
  </si>
  <si>
    <t>informativní značky jiné IJ4a 500x500mm</t>
  </si>
  <si>
    <t>99873883</t>
  </si>
  <si>
    <t>113</t>
  </si>
  <si>
    <t>-304788143</t>
  </si>
  <si>
    <t>8,820 "- asfalty - PAU ZAS-T3/T4 - nebezpečný odpad"</t>
  </si>
  <si>
    <t>592,745-8,820 "- ostatní vybourané hmoty a odpady"</t>
  </si>
  <si>
    <t>114</t>
  </si>
  <si>
    <t>553494075</t>
  </si>
  <si>
    <t>33*8,820 "- asfalty - PAU ZAS-T3/T4 - nebezpečný odpad - odvoz dalších 33km"</t>
  </si>
  <si>
    <t>23*(592,745-8,820) "- ostatní vybourané hmoty a odpady - odvoz dalších 23km"</t>
  </si>
  <si>
    <t>115</t>
  </si>
  <si>
    <t>1075100302</t>
  </si>
  <si>
    <t>8,820</t>
  </si>
  <si>
    <t>116</t>
  </si>
  <si>
    <t>874962521</t>
  </si>
  <si>
    <t>0,053+2,168+10,010+94,413+29,435+63,345+0,760+6,777+9,125+5,560 "- betony"</t>
  </si>
  <si>
    <t>117</t>
  </si>
  <si>
    <t>9972218R2</t>
  </si>
  <si>
    <t>Poplatek za uložení na recyklační skládce stavebního odpadu z armovaného betonu pod kódem 17 01 01</t>
  </si>
  <si>
    <t>-1889011147</t>
  </si>
  <si>
    <t>2,308</t>
  </si>
  <si>
    <t>118</t>
  </si>
  <si>
    <t>1782200930</t>
  </si>
  <si>
    <t>61,510+283,765</t>
  </si>
  <si>
    <t>119</t>
  </si>
  <si>
    <t>1487458660</t>
  </si>
  <si>
    <t>SO.403.2-I - SO.403.2-I - Přeložky vedení veřejného osvětlení</t>
  </si>
  <si>
    <t>3*8</t>
  </si>
  <si>
    <t>3*2</t>
  </si>
  <si>
    <t>3*1</t>
  </si>
  <si>
    <t>3*10,0</t>
  </si>
  <si>
    <t>3*4</t>
  </si>
  <si>
    <t>3*1,2</t>
  </si>
  <si>
    <t>3*1,0</t>
  </si>
  <si>
    <t>CS ÚRS 2023 01</t>
  </si>
  <si>
    <t>VoN.2 - Vedlejší a ostatní náklady</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</si>
  <si>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</si>
  <si>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</si>
  <si>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</si>
  <si>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</si>
  <si>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</si>
  <si>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</si>
  <si>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</si>
  <si>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</si>
  <si>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</si>
  <si>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</si>
  <si>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a repasportizace stávajících nemovitostí a staveb, které mohou být výstavbou dotčeny, vč. příp. monitoringu sledovaných objektů</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</si>
  <si>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</si>
  <si>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</si>
  <si>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</si>
  <si>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</si>
  <si>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</si>
  <si>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</si>
  <si>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</si>
  <si>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</si>
  <si>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</si>
  <si>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</si>
  <si>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</si>
  <si>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</si>
  <si>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</si>
  <si>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</si>
  <si>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</si>
  <si>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</si>
  <si>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</si>
  <si>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 nutný rozsah pojištění</t>
  </si>
  <si>
    <t>1712252051</t>
  </si>
  <si>
    <t>VON990018</t>
  </si>
  <si>
    <t>Inženýrská a kompletační činnost zhotovitele. vč spolupráce a koordinace třetích stran na staveništi (ČEZ a.s., TO2, ...)</t>
  </si>
  <si>
    <t>1207370200</t>
  </si>
  <si>
    <t>ON990001-A</t>
  </si>
  <si>
    <t>Zajištění činnosti odpovědného geodeta zhotovitele - vytyčení stavby</t>
  </si>
  <si>
    <t>-981165474</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</si>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</sst>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27"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31"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4"/>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22"/>
      <c r="AS2" s="222"/>
      <c r="AT2" s="222"/>
      <c r="AU2" s="222"/>
      <c r="AV2" s="222"/>
      <c r="AW2" s="222"/>
      <c r="AX2" s="222"/>
      <c r="AY2" s="222"/>
      <c r="AZ2" s="222"/>
      <c r="BA2" s="222"/>
      <c r="BB2" s="222"/>
      <c r="BC2" s="222"/>
      <c r="BD2" s="222"/>
      <c r="BE2" s="222"/>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21" t="s">
        <v>14</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R5" s="20"/>
      <c r="BE5" s="218" t="s">
        <v>15</v>
      </c>
      <c r="BS5" s="17" t="s">
        <v>6</v>
      </c>
    </row>
    <row r="6" spans="1:74" ht="36.950000000000003" customHeight="1">
      <c r="B6" s="20"/>
      <c r="D6" s="26" t="s">
        <v>16</v>
      </c>
      <c r="K6" s="223" t="s">
        <v>17</v>
      </c>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R6" s="20"/>
      <c r="BE6" s="219"/>
      <c r="BS6" s="17" t="s">
        <v>6</v>
      </c>
    </row>
    <row r="7" spans="1:74" ht="12" customHeight="1">
      <c r="B7" s="20"/>
      <c r="D7" s="27" t="s">
        <v>18</v>
      </c>
      <c r="K7" s="25" t="s">
        <v>1</v>
      </c>
      <c r="AK7" s="27" t="s">
        <v>19</v>
      </c>
      <c r="AN7" s="25" t="s">
        <v>1</v>
      </c>
      <c r="AR7" s="20"/>
      <c r="BE7" s="219"/>
      <c r="BS7" s="17" t="s">
        <v>6</v>
      </c>
    </row>
    <row r="8" spans="1:74" ht="12" customHeight="1">
      <c r="B8" s="20"/>
      <c r="D8" s="27" t="s">
        <v>20</v>
      </c>
      <c r="K8" s="25" t="s">
        <v>21</v>
      </c>
      <c r="AK8" s="27" t="s">
        <v>22</v>
      </c>
      <c r="AN8" s="28" t="s">
        <v>23</v>
      </c>
      <c r="AR8" s="20"/>
      <c r="BE8" s="219"/>
      <c r="BS8" s="17" t="s">
        <v>6</v>
      </c>
    </row>
    <row r="9" spans="1:74" ht="14.45" customHeight="1">
      <c r="B9" s="20"/>
      <c r="AR9" s="20"/>
      <c r="BE9" s="219"/>
      <c r="BS9" s="17" t="s">
        <v>6</v>
      </c>
    </row>
    <row r="10" spans="1:74" ht="12" customHeight="1">
      <c r="B10" s="20"/>
      <c r="D10" s="27" t="s">
        <v>24</v>
      </c>
      <c r="AK10" s="27" t="s">
        <v>25</v>
      </c>
      <c r="AN10" s="25" t="s">
        <v>1</v>
      </c>
      <c r="AR10" s="20"/>
      <c r="BE10" s="219"/>
      <c r="BS10" s="17" t="s">
        <v>6</v>
      </c>
    </row>
    <row r="11" spans="1:74" ht="18.399999999999999" customHeight="1">
      <c r="B11" s="20"/>
      <c r="E11" s="25" t="s">
        <v>26</v>
      </c>
      <c r="AK11" s="27" t="s">
        <v>27</v>
      </c>
      <c r="AN11" s="25" t="s">
        <v>1</v>
      </c>
      <c r="AR11" s="20"/>
      <c r="BE11" s="219"/>
      <c r="BS11" s="17" t="s">
        <v>6</v>
      </c>
    </row>
    <row r="12" spans="1:74" ht="6.95" customHeight="1">
      <c r="B12" s="20"/>
      <c r="AR12" s="20"/>
      <c r="BE12" s="219"/>
      <c r="BS12" s="17" t="s">
        <v>6</v>
      </c>
    </row>
    <row r="13" spans="1:74" ht="12" customHeight="1">
      <c r="B13" s="20"/>
      <c r="D13" s="27" t="s">
        <v>28</v>
      </c>
      <c r="AK13" s="27" t="s">
        <v>25</v>
      </c>
      <c r="AN13" s="29" t="s">
        <v>29</v>
      </c>
      <c r="AR13" s="20"/>
      <c r="BE13" s="219"/>
      <c r="BS13" s="17" t="s">
        <v>6</v>
      </c>
    </row>
    <row r="14" spans="1:74" ht="12.75">
      <c r="B14" s="20"/>
      <c r="E14" s="224" t="s">
        <v>29</v>
      </c>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7" t="s">
        <v>27</v>
      </c>
      <c r="AN14" s="29" t="s">
        <v>29</v>
      </c>
      <c r="AR14" s="20"/>
      <c r="BE14" s="219"/>
      <c r="BS14" s="17" t="s">
        <v>6</v>
      </c>
    </row>
    <row r="15" spans="1:74" ht="6.95" customHeight="1">
      <c r="B15" s="20"/>
      <c r="AR15" s="20"/>
      <c r="BE15" s="219"/>
      <c r="BS15" s="17" t="s">
        <v>4</v>
      </c>
    </row>
    <row r="16" spans="1:74" ht="12" customHeight="1">
      <c r="B16" s="20"/>
      <c r="D16" s="27" t="s">
        <v>30</v>
      </c>
      <c r="AK16" s="27" t="s">
        <v>25</v>
      </c>
      <c r="AN16" s="25" t="s">
        <v>31</v>
      </c>
      <c r="AR16" s="20"/>
      <c r="BE16" s="219"/>
      <c r="BS16" s="17" t="s">
        <v>4</v>
      </c>
    </row>
    <row r="17" spans="2:71" ht="18.399999999999999" customHeight="1">
      <c r="B17" s="20"/>
      <c r="E17" s="25" t="s">
        <v>32</v>
      </c>
      <c r="AK17" s="27" t="s">
        <v>27</v>
      </c>
      <c r="AN17" s="25" t="s">
        <v>33</v>
      </c>
      <c r="AR17" s="20"/>
      <c r="BE17" s="219"/>
      <c r="BS17" s="17" t="s">
        <v>34</v>
      </c>
    </row>
    <row r="18" spans="2:71" ht="6.95" customHeight="1">
      <c r="B18" s="20"/>
      <c r="AR18" s="20"/>
      <c r="BE18" s="219"/>
      <c r="BS18" s="17" t="s">
        <v>6</v>
      </c>
    </row>
    <row r="19" spans="2:71" ht="12" customHeight="1">
      <c r="B19" s="20"/>
      <c r="D19" s="27" t="s">
        <v>35</v>
      </c>
      <c r="AK19" s="27" t="s">
        <v>25</v>
      </c>
      <c r="AN19" s="25" t="s">
        <v>1</v>
      </c>
      <c r="AR19" s="20"/>
      <c r="BE19" s="219"/>
      <c r="BS19" s="17" t="s">
        <v>36</v>
      </c>
    </row>
    <row r="20" spans="2:71" ht="18.399999999999999" customHeight="1">
      <c r="B20" s="20"/>
      <c r="E20" s="25" t="s">
        <v>37</v>
      </c>
      <c r="AK20" s="27" t="s">
        <v>27</v>
      </c>
      <c r="AN20" s="25" t="s">
        <v>1</v>
      </c>
      <c r="AR20" s="20"/>
      <c r="BE20" s="219"/>
      <c r="BS20" s="17" t="s">
        <v>34</v>
      </c>
    </row>
    <row r="21" spans="2:71" ht="6.95" customHeight="1">
      <c r="B21" s="20"/>
      <c r="AR21" s="20"/>
      <c r="BE21" s="219"/>
    </row>
    <row r="22" spans="2:71" ht="12" customHeight="1">
      <c r="B22" s="20"/>
      <c r="D22" s="27" t="s">
        <v>38</v>
      </c>
      <c r="AR22" s="20"/>
      <c r="BE22" s="219"/>
    </row>
    <row r="23" spans="2:71" ht="238.5" customHeight="1">
      <c r="B23" s="20"/>
      <c r="E23" s="226" t="s">
        <v>39</v>
      </c>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R23" s="20"/>
      <c r="BE23" s="219"/>
    </row>
    <row r="24" spans="2:71" ht="6.95" customHeight="1">
      <c r="B24" s="20"/>
      <c r="AR24" s="20"/>
      <c r="BE24" s="219"/>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9"/>
    </row>
    <row r="26" spans="2:71" s="1" customFormat="1" ht="25.9" customHeight="1">
      <c r="B26" s="32"/>
      <c r="D26" s="33" t="s">
        <v>40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7">
        <f>ROUNDUP(AG94,2)</f>
        <v>0</v>
      </c>
      <c r="AL26" s="228"/>
      <c r="AM26" s="228"/>
      <c r="AN26" s="228"/>
      <c r="AO26" s="228"/>
      <c r="AR26" s="32"/>
      <c r="BE26" s="219"/>
    </row>
    <row r="27" spans="2:71" s="1" customFormat="1" ht="6.95" customHeight="1">
      <c r="B27" s="32"/>
      <c r="AR27" s="32"/>
      <c r="BE27" s="219"/>
    </row>
    <row r="28" spans="2:71" s="1" customFormat="1" ht="12.75">
      <c r="B28" s="32"/>
      <c r="L28" s="229" t="s">
        <v>41</v>
      </c>
      <c r="M28" s="229"/>
      <c r="N28" s="229"/>
      <c r="O28" s="229"/>
      <c r="P28" s="229"/>
      <c r="W28" s="229" t="s">
        <v>42</v>
      </c>
      <c r="X28" s="229"/>
      <c r="Y28" s="229"/>
      <c r="Z28" s="229"/>
      <c r="AA28" s="229"/>
      <c r="AB28" s="229"/>
      <c r="AC28" s="229"/>
      <c r="AD28" s="229"/>
      <c r="AE28" s="229"/>
      <c r="AK28" s="229" t="s">
        <v>43</v>
      </c>
      <c r="AL28" s="229"/>
      <c r="AM28" s="229"/>
      <c r="AN28" s="229"/>
      <c r="AO28" s="229"/>
      <c r="AR28" s="32"/>
      <c r="BE28" s="219"/>
    </row>
    <row r="29" spans="2:71" s="2" customFormat="1" ht="14.45" customHeight="1">
      <c r="B29" s="36"/>
      <c r="D29" s="27" t="s">
        <v>44</v>
      </c>
      <c r="F29" s="27" t="s">
        <v>45</v>
      </c>
      <c r="L29" s="232">
        <v>0.21</v>
      </c>
      <c r="M29" s="231"/>
      <c r="N29" s="231"/>
      <c r="O29" s="231"/>
      <c r="P29" s="231"/>
      <c r="W29" s="230">
        <f>ROUNDUP(AZ94, 2)</f>
        <v>0</v>
      </c>
      <c r="X29" s="231"/>
      <c r="Y29" s="231"/>
      <c r="Z29" s="231"/>
      <c r="AA29" s="231"/>
      <c r="AB29" s="231"/>
      <c r="AC29" s="231"/>
      <c r="AD29" s="231"/>
      <c r="AE29" s="231"/>
      <c r="AK29" s="230">
        <f>ROUNDUP(AV94, 2)</f>
        <v>0</v>
      </c>
      <c r="AL29" s="231"/>
      <c r="AM29" s="231"/>
      <c r="AN29" s="231"/>
      <c r="AO29" s="231"/>
      <c r="AR29" s="36"/>
      <c r="BE29" s="220"/>
    </row>
    <row r="30" spans="2:71" s="2" customFormat="1" ht="14.45" customHeight="1">
      <c r="B30" s="36"/>
      <c r="F30" s="27" t="s">
        <v>46</v>
      </c>
      <c r="L30" s="232">
        <v>0.12</v>
      </c>
      <c r="M30" s="231"/>
      <c r="N30" s="231"/>
      <c r="O30" s="231"/>
      <c r="P30" s="231"/>
      <c r="W30" s="230">
        <f>ROUNDUP(BA94, 2)</f>
        <v>0</v>
      </c>
      <c r="X30" s="231"/>
      <c r="Y30" s="231"/>
      <c r="Z30" s="231"/>
      <c r="AA30" s="231"/>
      <c r="AB30" s="231"/>
      <c r="AC30" s="231"/>
      <c r="AD30" s="231"/>
      <c r="AE30" s="231"/>
      <c r="AK30" s="230">
        <f>ROUNDUP(AW94, 2)</f>
        <v>0</v>
      </c>
      <c r="AL30" s="231"/>
      <c r="AM30" s="231"/>
      <c r="AN30" s="231"/>
      <c r="AO30" s="231"/>
      <c r="AR30" s="36"/>
      <c r="BE30" s="220"/>
    </row>
    <row r="31" spans="2:71" s="2" customFormat="1" ht="14.45" hidden="1" customHeight="1">
      <c r="B31" s="36"/>
      <c r="F31" s="27" t="s">
        <v>47</v>
      </c>
      <c r="L31" s="232">
        <v>0.21</v>
      </c>
      <c r="M31" s="231"/>
      <c r="N31" s="231"/>
      <c r="O31" s="231"/>
      <c r="P31" s="231"/>
      <c r="W31" s="230">
        <f>ROUNDUP(BB94, 2)</f>
        <v>0</v>
      </c>
      <c r="X31" s="231"/>
      <c r="Y31" s="231"/>
      <c r="Z31" s="231"/>
      <c r="AA31" s="231"/>
      <c r="AB31" s="231"/>
      <c r="AC31" s="231"/>
      <c r="AD31" s="231"/>
      <c r="AE31" s="231"/>
      <c r="AK31" s="230">
        <v>0</v>
      </c>
      <c r="AL31" s="231"/>
      <c r="AM31" s="231"/>
      <c r="AN31" s="231"/>
      <c r="AO31" s="231"/>
      <c r="AR31" s="36"/>
      <c r="BE31" s="220"/>
    </row>
    <row r="32" spans="2:71" s="2" customFormat="1" ht="14.45" hidden="1" customHeight="1">
      <c r="B32" s="36"/>
      <c r="F32" s="27" t="s">
        <v>48</v>
      </c>
      <c r="L32" s="232">
        <v>0.12</v>
      </c>
      <c r="M32" s="231"/>
      <c r="N32" s="231"/>
      <c r="O32" s="231"/>
      <c r="P32" s="231"/>
      <c r="W32" s="230">
        <f>ROUNDUP(BC94, 2)</f>
        <v>0</v>
      </c>
      <c r="X32" s="231"/>
      <c r="Y32" s="231"/>
      <c r="Z32" s="231"/>
      <c r="AA32" s="231"/>
      <c r="AB32" s="231"/>
      <c r="AC32" s="231"/>
      <c r="AD32" s="231"/>
      <c r="AE32" s="231"/>
      <c r="AK32" s="230">
        <v>0</v>
      </c>
      <c r="AL32" s="231"/>
      <c r="AM32" s="231"/>
      <c r="AN32" s="231"/>
      <c r="AO32" s="231"/>
      <c r="AR32" s="36"/>
      <c r="BE32" s="220"/>
    </row>
    <row r="33" spans="2:57" s="2" customFormat="1" ht="14.45" hidden="1" customHeight="1">
      <c r="B33" s="36"/>
      <c r="F33" s="27" t="s">
        <v>49</v>
      </c>
      <c r="L33" s="232">
        <v>0</v>
      </c>
      <c r="M33" s="231"/>
      <c r="N33" s="231"/>
      <c r="O33" s="231"/>
      <c r="P33" s="231"/>
      <c r="W33" s="230">
        <f>ROUNDUP(BD94, 2)</f>
        <v>0</v>
      </c>
      <c r="X33" s="231"/>
      <c r="Y33" s="231"/>
      <c r="Z33" s="231"/>
      <c r="AA33" s="231"/>
      <c r="AB33" s="231"/>
      <c r="AC33" s="231"/>
      <c r="AD33" s="231"/>
      <c r="AE33" s="231"/>
      <c r="AK33" s="230">
        <v>0</v>
      </c>
      <c r="AL33" s="231"/>
      <c r="AM33" s="231"/>
      <c r="AN33" s="231"/>
      <c r="AO33" s="231"/>
      <c r="AR33" s="36"/>
      <c r="BE33" s="220"/>
    </row>
    <row r="34" spans="2:57" s="1" customFormat="1" ht="6.95" customHeight="1">
      <c r="B34" s="32"/>
      <c r="AR34" s="32"/>
      <c r="BE34" s="219"/>
    </row>
    <row r="35" spans="2:57" s="1" customFormat="1" ht="25.9" customHeight="1">
      <c r="B35" s="32"/>
      <c r="C35" s="37"/>
      <c r="D35" s="38" t="s">
        <v>50</v>
      </c>
      <c r="E35" s="39"/>
      <c r="F35" s="39"/>
      <c r="G35" s="39"/>
      <c r="H35" s="39"/>
      <c r="I35" s="39"/>
      <c r="J35" s="39"/>
      <c r="K35" s="39"/>
      <c r="L35" s="39"/>
      <c r="M35" s="39"/>
      <c r="N35" s="39"/>
      <c r="O35" s="39"/>
      <c r="P35" s="39"/>
      <c r="Q35" s="39"/>
      <c r="R35" s="39"/>
      <c r="S35" s="39"/>
      <c r="T35" s="40" t="s">
        <v>51</v>
      </c>
      <c r="U35" s="39"/>
      <c r="V35" s="39"/>
      <c r="W35" s="39"/>
      <c r="X35" s="236" t="s">
        <v>52</v>
      </c>
      <c r="Y35" s="234"/>
      <c r="Z35" s="234"/>
      <c r="AA35" s="234"/>
      <c r="AB35" s="234"/>
      <c r="AC35" s="39"/>
      <c r="AD35" s="39"/>
      <c r="AE35" s="39"/>
      <c r="AF35" s="39"/>
      <c r="AG35" s="39"/>
      <c r="AH35" s="39"/>
      <c r="AI35" s="39"/>
      <c r="AJ35" s="39"/>
      <c r="AK35" s="233">
        <f>SUM(AK26:AK33)</f>
        <v>0</v>
      </c>
      <c r="AL35" s="234"/>
      <c r="AM35" s="234"/>
      <c r="AN35" s="234"/>
      <c r="AO35" s="235"/>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55</v>
      </c>
      <c r="E60" s="34"/>
      <c r="F60" s="34"/>
      <c r="G60" s="34"/>
      <c r="H60" s="34"/>
      <c r="I60" s="34"/>
      <c r="J60" s="34"/>
      <c r="K60" s="34"/>
      <c r="L60" s="34"/>
      <c r="M60" s="34"/>
      <c r="N60" s="34"/>
      <c r="O60" s="34"/>
      <c r="P60" s="34"/>
      <c r="Q60" s="34"/>
      <c r="R60" s="34"/>
      <c r="S60" s="34"/>
      <c r="T60" s="34"/>
      <c r="U60" s="34"/>
      <c r="V60" s="43" t="s">
        <v>56</v>
      </c>
      <c r="W60" s="34"/>
      <c r="X60" s="34"/>
      <c r="Y60" s="34"/>
      <c r="Z60" s="34"/>
      <c r="AA60" s="34"/>
      <c r="AB60" s="34"/>
      <c r="AC60" s="34"/>
      <c r="AD60" s="34"/>
      <c r="AE60" s="34"/>
      <c r="AF60" s="34"/>
      <c r="AG60" s="34"/>
      <c r="AH60" s="43" t="s">
        <v>55</v>
      </c>
      <c r="AI60" s="34"/>
      <c r="AJ60" s="34"/>
      <c r="AK60" s="34"/>
      <c r="AL60" s="34"/>
      <c r="AM60" s="43" t="s">
        <v>56</v>
      </c>
      <c r="AN60" s="34"/>
      <c r="AO60" s="34"/>
      <c r="AR60" s="32"/>
    </row>
    <row r="61" spans="2:44" ht="11.25">
      <c r="B61" s="20"/>
      <c r="AR61" s="20"/>
    </row>
    <row r="62" spans="2:44" ht="11.25">
      <c r="B62" s="20"/>
      <c r="AR62" s="20"/>
    </row>
    <row r="63" spans="2:44" ht="11.25">
      <c r="B63" s="20"/>
      <c r="AR63" s="20"/>
    </row>
    <row r="64" spans="2:44" s="1" customFormat="1" ht="12.75">
      <c r="B64" s="32"/>
      <c r="D64" s="41" t="s">
        <v>57</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58</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55</v>
      </c>
      <c r="E75" s="34"/>
      <c r="F75" s="34"/>
      <c r="G75" s="34"/>
      <c r="H75" s="34"/>
      <c r="I75" s="34"/>
      <c r="J75" s="34"/>
      <c r="K75" s="34"/>
      <c r="L75" s="34"/>
      <c r="M75" s="34"/>
      <c r="N75" s="34"/>
      <c r="O75" s="34"/>
      <c r="P75" s="34"/>
      <c r="Q75" s="34"/>
      <c r="R75" s="34"/>
      <c r="S75" s="34"/>
      <c r="T75" s="34"/>
      <c r="U75" s="34"/>
      <c r="V75" s="43" t="s">
        <v>56</v>
      </c>
      <c r="W75" s="34"/>
      <c r="X75" s="34"/>
      <c r="Y75" s="34"/>
      <c r="Z75" s="34"/>
      <c r="AA75" s="34"/>
      <c r="AB75" s="34"/>
      <c r="AC75" s="34"/>
      <c r="AD75" s="34"/>
      <c r="AE75" s="34"/>
      <c r="AF75" s="34"/>
      <c r="AG75" s="34"/>
      <c r="AH75" s="43" t="s">
        <v>55</v>
      </c>
      <c r="AI75" s="34"/>
      <c r="AJ75" s="34"/>
      <c r="AK75" s="34"/>
      <c r="AL75" s="34"/>
      <c r="AM75" s="43" t="s">
        <v>56</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59</v>
      </c>
      <c r="AR82" s="32"/>
    </row>
    <row r="83" spans="1:91" s="1" customFormat="1" ht="6.95" customHeight="1">
      <c r="B83" s="32"/>
      <c r="AR83" s="32"/>
    </row>
    <row r="84" spans="1:91" s="3" customFormat="1" ht="12" customHeight="1">
      <c r="B84" s="48"/>
      <c r="C84" s="27" t="s">
        <v>13</v>
      </c>
      <c r="L84" s="3" t="str">
        <f>K5</f>
        <v>2014-088_SFDI_Iet</v>
      </c>
      <c r="AR84" s="48"/>
    </row>
    <row r="85" spans="1:91" s="4" customFormat="1" ht="36.950000000000003" customHeight="1">
      <c r="B85" s="49"/>
      <c r="C85" s="50" t="s">
        <v>16</v>
      </c>
      <c r="L85" s="195" t="str">
        <f>K6</f>
        <v>III/2444 a III/0105A Přezletice, průtah - I. etapa</v>
      </c>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R85" s="49"/>
    </row>
    <row r="86" spans="1:91" s="1" customFormat="1" ht="6.95" customHeight="1">
      <c r="B86" s="32"/>
      <c r="AR86" s="32"/>
    </row>
    <row r="87" spans="1:91" s="1" customFormat="1" ht="12" customHeight="1">
      <c r="B87" s="32"/>
      <c r="C87" s="27" t="s">
        <v>20</v>
      </c>
      <c r="L87" s="51" t="str">
        <f>IF(K8="","",K8)</f>
        <v xml:space="preserve"> </v>
      </c>
      <c r="AI87" s="27" t="s">
        <v>22</v>
      </c>
      <c r="AM87" s="197" t="str">
        <f>IF(AN8= "","",AN8)</f>
        <v>30. 1. 2024</v>
      </c>
      <c r="AN87" s="197"/>
      <c r="AR87" s="32"/>
    </row>
    <row r="88" spans="1:91" s="1" customFormat="1" ht="6.95" customHeight="1">
      <c r="B88" s="32"/>
      <c r="AR88" s="32"/>
    </row>
    <row r="89" spans="1:91" s="1" customFormat="1" ht="15.2" customHeight="1">
      <c r="B89" s="32"/>
      <c r="C89" s="27" t="s">
        <v>24</v>
      </c>
      <c r="L89" s="3" t="str">
        <f>IF(E11= "","",E11)</f>
        <v>KSÚS středočeského kraje, Obec Přezletice</v>
      </c>
      <c r="AI89" s="27" t="s">
        <v>30</v>
      </c>
      <c r="AM89" s="202" t="str">
        <f>IF(E17="","",E17)</f>
        <v>CR Project s.r.o.</v>
      </c>
      <c r="AN89" s="203"/>
      <c r="AO89" s="203"/>
      <c r="AP89" s="203"/>
      <c r="AR89" s="32"/>
      <c r="AS89" s="198" t="s">
        <v>60</v>
      </c>
      <c r="AT89" s="199"/>
      <c r="AU89" s="53"/>
      <c r="AV89" s="53"/>
      <c r="AW89" s="53"/>
      <c r="AX89" s="53"/>
      <c r="AY89" s="53"/>
      <c r="AZ89" s="53"/>
      <c r="BA89" s="53"/>
      <c r="BB89" s="53"/>
      <c r="BC89" s="53"/>
      <c r="BD89" s="54"/>
    </row>
    <row r="90" spans="1:91" s="1" customFormat="1" ht="15.2" customHeight="1">
      <c r="B90" s="32"/>
      <c r="C90" s="27" t="s">
        <v>28</v>
      </c>
      <c r="L90" s="3" t="str">
        <f>IF(E14= "Vyplň údaj","",E14)</f>
        <v/>
      </c>
      <c r="AI90" s="27" t="s">
        <v>35</v>
      </c>
      <c r="AM90" s="202" t="str">
        <f>IF(E20="","",E20)</f>
        <v>Josef Nentwich</v>
      </c>
      <c r="AN90" s="203"/>
      <c r="AO90" s="203"/>
      <c r="AP90" s="203"/>
      <c r="AR90" s="32"/>
      <c r="AS90" s="200"/>
      <c r="AT90" s="201"/>
      <c r="BD90" s="56"/>
    </row>
    <row r="91" spans="1:91" s="1" customFormat="1" ht="10.9" customHeight="1">
      <c r="B91" s="32"/>
      <c r="AR91" s="32"/>
      <c r="AS91" s="200"/>
      <c r="AT91" s="201"/>
      <c r="BD91" s="56"/>
    </row>
    <row r="92" spans="1:91" s="1" customFormat="1" ht="29.25" customHeight="1">
      <c r="B92" s="32"/>
      <c r="C92" s="204" t="s">
        <v>61</v>
      </c>
      <c r="D92" s="205"/>
      <c r="E92" s="205"/>
      <c r="F92" s="205"/>
      <c r="G92" s="205"/>
      <c r="H92" s="57"/>
      <c r="I92" s="207" t="s">
        <v>62</v>
      </c>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6" t="s">
        <v>63</v>
      </c>
      <c r="AH92" s="205"/>
      <c r="AI92" s="205"/>
      <c r="AJ92" s="205"/>
      <c r="AK92" s="205"/>
      <c r="AL92" s="205"/>
      <c r="AM92" s="205"/>
      <c r="AN92" s="207" t="s">
        <v>64</v>
      </c>
      <c r="AO92" s="205"/>
      <c r="AP92" s="208"/>
      <c r="AQ92" s="58" t="s">
        <v>65</v>
      </c>
      <c r="AR92" s="32"/>
      <c r="AS92" s="59" t="s">
        <v>66</v>
      </c>
      <c r="AT92" s="60" t="s">
        <v>67</v>
      </c>
      <c r="AU92" s="60" t="s">
        <v>68</v>
      </c>
      <c r="AV92" s="60" t="s">
        <v>69</v>
      </c>
      <c r="AW92" s="60" t="s">
        <v>70</v>
      </c>
      <c r="AX92" s="60" t="s">
        <v>71</v>
      </c>
      <c r="AY92" s="60" t="s">
        <v>72</v>
      </c>
      <c r="AZ92" s="60" t="s">
        <v>73</v>
      </c>
      <c r="BA92" s="60" t="s">
        <v>74</v>
      </c>
      <c r="BB92" s="60" t="s">
        <v>75</v>
      </c>
      <c r="BC92" s="60" t="s">
        <v>76</v>
      </c>
      <c r="BD92" s="61" t="s">
        <v>77</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78</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16">
        <f>ROUNDUP(AG95+AG99,2)</f>
        <v>0</v>
      </c>
      <c r="AH94" s="216"/>
      <c r="AI94" s="216"/>
      <c r="AJ94" s="216"/>
      <c r="AK94" s="216"/>
      <c r="AL94" s="216"/>
      <c r="AM94" s="216"/>
      <c r="AN94" s="217">
        <f t="shared" ref="AN94:AN102" si="0">SUM(AG94,AT94)</f>
        <v>0</v>
      </c>
      <c r="AO94" s="217"/>
      <c r="AP94" s="217"/>
      <c r="AQ94" s="67" t="s">
        <v>1</v>
      </c>
      <c r="AR94" s="63"/>
      <c r="AS94" s="68">
        <f>ROUNDUP(AS95+AS99,2)</f>
        <v>0</v>
      </c>
      <c r="AT94" s="69">
        <f t="shared" ref="AT94:AT102" si="1">ROUNDUP(SUM(AV94:AW94),1)</f>
        <v>0</v>
      </c>
      <c r="AU94" s="70">
        <f>ROUNDUP(AU95+AU99,5)</f>
        <v>0</v>
      </c>
      <c r="AV94" s="69">
        <f>ROUNDUP(AZ94*L29,1)</f>
        <v>0</v>
      </c>
      <c r="AW94" s="69">
        <f>ROUNDUP(BA94*L30,1)</f>
        <v>0</v>
      </c>
      <c r="AX94" s="69">
        <f>ROUNDUP(BB94*L29,1)</f>
        <v>0</v>
      </c>
      <c r="AY94" s="69">
        <f>ROUNDUP(BC94*L30,1)</f>
        <v>0</v>
      </c>
      <c r="AZ94" s="69">
        <f>ROUNDUP(AZ95+AZ99,2)</f>
        <v>0</v>
      </c>
      <c r="BA94" s="69">
        <f>ROUNDUP(BA95+BA99,2)</f>
        <v>0</v>
      </c>
      <c r="BB94" s="69">
        <f>ROUNDUP(BB95+BB99,2)</f>
        <v>0</v>
      </c>
      <c r="BC94" s="69">
        <f>ROUNDUP(BC95+BC99,2)</f>
        <v>0</v>
      </c>
      <c r="BD94" s="71">
        <f>ROUNDUP(BD95+BD99,2)</f>
        <v>0</v>
      </c>
      <c r="BS94" s="72" t="s">
        <v>79</v>
      </c>
      <c r="BT94" s="72" t="s">
        <v>80</v>
      </c>
      <c r="BU94" s="73" t="s">
        <v>81</v>
      </c>
      <c r="BV94" s="72" t="s">
        <v>82</v>
      </c>
      <c r="BW94" s="72" t="s">
        <v>5</v>
      </c>
      <c r="BX94" s="72" t="s">
        <v>83</v>
      </c>
      <c r="CL94" s="72" t="s">
        <v>1</v>
      </c>
    </row>
    <row r="95" spans="1:91" s="6" customFormat="1" ht="16.5" customHeight="1">
      <c r="B95" s="74"/>
      <c r="C95" s="75"/>
      <c r="D95" s="212" t="s">
        <v>84</v>
      </c>
      <c r="E95" s="212"/>
      <c r="F95" s="212"/>
      <c r="G95" s="212"/>
      <c r="H95" s="212"/>
      <c r="I95" s="76"/>
      <c r="J95" s="212" t="s">
        <v>85</v>
      </c>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09">
        <f>ROUNDUP(SUM(AG96:AG98),2)</f>
        <v>0</v>
      </c>
      <c r="AH95" s="210"/>
      <c r="AI95" s="210"/>
      <c r="AJ95" s="210"/>
      <c r="AK95" s="210"/>
      <c r="AL95" s="210"/>
      <c r="AM95" s="210"/>
      <c r="AN95" s="211">
        <f t="shared" si="0"/>
        <v>0</v>
      </c>
      <c r="AO95" s="210"/>
      <c r="AP95" s="210"/>
      <c r="AQ95" s="77" t="s">
        <v>86</v>
      </c>
      <c r="AR95" s="74"/>
      <c r="AS95" s="78">
        <f>ROUNDUP(SUM(AS96:AS98),2)</f>
        <v>0</v>
      </c>
      <c r="AT95" s="79">
        <f t="shared" si="1"/>
        <v>0</v>
      </c>
      <c r="AU95" s="80">
        <f>ROUNDUP(SUM(AU96:AU98),5)</f>
        <v>0</v>
      </c>
      <c r="AV95" s="79">
        <f>ROUNDUP(AZ95*L29,1)</f>
        <v>0</v>
      </c>
      <c r="AW95" s="79">
        <f>ROUNDUP(BA95*L30,1)</f>
        <v>0</v>
      </c>
      <c r="AX95" s="79">
        <f>ROUNDUP(BB95*L29,1)</f>
        <v>0</v>
      </c>
      <c r="AY95" s="79">
        <f>ROUNDUP(BC95*L30,1)</f>
        <v>0</v>
      </c>
      <c r="AZ95" s="79">
        <f>ROUNDUP(SUM(AZ96:AZ98),2)</f>
        <v>0</v>
      </c>
      <c r="BA95" s="79">
        <f>ROUNDUP(SUM(BA96:BA98),2)</f>
        <v>0</v>
      </c>
      <c r="BB95" s="79">
        <f>ROUNDUP(SUM(BB96:BB98),2)</f>
        <v>0</v>
      </c>
      <c r="BC95" s="79">
        <f>ROUNDUP(SUM(BC96:BC98),2)</f>
        <v>0</v>
      </c>
      <c r="BD95" s="81">
        <f>ROUNDUP(SUM(BD96:BD98),2)</f>
        <v>0</v>
      </c>
      <c r="BS95" s="82" t="s">
        <v>79</v>
      </c>
      <c r="BT95" s="82" t="s">
        <v>84</v>
      </c>
      <c r="BU95" s="82" t="s">
        <v>81</v>
      </c>
      <c r="BV95" s="82" t="s">
        <v>82</v>
      </c>
      <c r="BW95" s="82" t="s">
        <v>87</v>
      </c>
      <c r="BX95" s="82" t="s">
        <v>5</v>
      </c>
      <c r="CL95" s="82" t="s">
        <v>1</v>
      </c>
      <c r="CM95" s="82" t="s">
        <v>88</v>
      </c>
    </row>
    <row r="96" spans="1:91" s="3" customFormat="1" ht="23.25" customHeight="1">
      <c r="A96" s="83" t="s">
        <v>89</v>
      </c>
      <c r="B96" s="48"/>
      <c r="C96" s="9"/>
      <c r="D96" s="9"/>
      <c r="E96" s="215" t="s">
        <v>90</v>
      </c>
      <c r="F96" s="215"/>
      <c r="G96" s="215"/>
      <c r="H96" s="215"/>
      <c r="I96" s="215"/>
      <c r="J96" s="9"/>
      <c r="K96" s="215" t="s">
        <v>91</v>
      </c>
      <c r="L96" s="215"/>
      <c r="M96" s="215"/>
      <c r="N96" s="215"/>
      <c r="O96" s="215"/>
      <c r="P96" s="215"/>
      <c r="Q96" s="215"/>
      <c r="R96" s="215"/>
      <c r="S96" s="215"/>
      <c r="T96" s="215"/>
      <c r="U96" s="215"/>
      <c r="V96" s="215"/>
      <c r="W96" s="215"/>
      <c r="X96" s="215"/>
      <c r="Y96" s="215"/>
      <c r="Z96" s="215"/>
      <c r="AA96" s="215"/>
      <c r="AB96" s="215"/>
      <c r="AC96" s="215"/>
      <c r="AD96" s="215"/>
      <c r="AE96" s="215"/>
      <c r="AF96" s="215"/>
      <c r="AG96" s="213">
        <f>'SO.102.1-I - SO.102.1-I -...'!J32</f>
        <v>0</v>
      </c>
      <c r="AH96" s="214"/>
      <c r="AI96" s="214"/>
      <c r="AJ96" s="214"/>
      <c r="AK96" s="214"/>
      <c r="AL96" s="214"/>
      <c r="AM96" s="214"/>
      <c r="AN96" s="213">
        <f t="shared" si="0"/>
        <v>0</v>
      </c>
      <c r="AO96" s="214"/>
      <c r="AP96" s="214"/>
      <c r="AQ96" s="84" t="s">
        <v>92</v>
      </c>
      <c r="AR96" s="48"/>
      <c r="AS96" s="85">
        <v>0</v>
      </c>
      <c r="AT96" s="86">
        <f t="shared" si="1"/>
        <v>0</v>
      </c>
      <c r="AU96" s="87">
        <f>'SO.102.1-I - SO.102.1-I -...'!P141</f>
        <v>0</v>
      </c>
      <c r="AV96" s="86">
        <f>'SO.102.1-I - SO.102.1-I -...'!J35</f>
        <v>0</v>
      </c>
      <c r="AW96" s="86">
        <f>'SO.102.1-I - SO.102.1-I -...'!J36</f>
        <v>0</v>
      </c>
      <c r="AX96" s="86">
        <f>'SO.102.1-I - SO.102.1-I -...'!J37</f>
        <v>0</v>
      </c>
      <c r="AY96" s="86">
        <f>'SO.102.1-I - SO.102.1-I -...'!J38</f>
        <v>0</v>
      </c>
      <c r="AZ96" s="86">
        <f>'SO.102.1-I - SO.102.1-I -...'!F35</f>
        <v>0</v>
      </c>
      <c r="BA96" s="86">
        <f>'SO.102.1-I - SO.102.1-I -...'!F36</f>
        <v>0</v>
      </c>
      <c r="BB96" s="86">
        <f>'SO.102.1-I - SO.102.1-I -...'!F37</f>
        <v>0</v>
      </c>
      <c r="BC96" s="86">
        <f>'SO.102.1-I - SO.102.1-I -...'!F38</f>
        <v>0</v>
      </c>
      <c r="BD96" s="88">
        <f>'SO.102.1-I - SO.102.1-I -...'!F39</f>
        <v>0</v>
      </c>
      <c r="BT96" s="25" t="s">
        <v>88</v>
      </c>
      <c r="BV96" s="25" t="s">
        <v>82</v>
      </c>
      <c r="BW96" s="25" t="s">
        <v>93</v>
      </c>
      <c r="BX96" s="25" t="s">
        <v>87</v>
      </c>
      <c r="CL96" s="25" t="s">
        <v>1</v>
      </c>
    </row>
    <row r="97" spans="1:91" s="3" customFormat="1" ht="23.25" customHeight="1">
      <c r="A97" s="83" t="s">
        <v>89</v>
      </c>
      <c r="B97" s="48"/>
      <c r="C97" s="9"/>
      <c r="D97" s="9"/>
      <c r="E97" s="215" t="s">
        <v>94</v>
      </c>
      <c r="F97" s="215"/>
      <c r="G97" s="215"/>
      <c r="H97" s="215"/>
      <c r="I97" s="215"/>
      <c r="J97" s="9"/>
      <c r="K97" s="215" t="s">
        <v>95</v>
      </c>
      <c r="L97" s="215"/>
      <c r="M97" s="215"/>
      <c r="N97" s="215"/>
      <c r="O97" s="215"/>
      <c r="P97" s="215"/>
      <c r="Q97" s="215"/>
      <c r="R97" s="215"/>
      <c r="S97" s="215"/>
      <c r="T97" s="215"/>
      <c r="U97" s="215"/>
      <c r="V97" s="215"/>
      <c r="W97" s="215"/>
      <c r="X97" s="215"/>
      <c r="Y97" s="215"/>
      <c r="Z97" s="215"/>
      <c r="AA97" s="215"/>
      <c r="AB97" s="215"/>
      <c r="AC97" s="215"/>
      <c r="AD97" s="215"/>
      <c r="AE97" s="215"/>
      <c r="AF97" s="215"/>
      <c r="AG97" s="213">
        <f>'SO.403.1-I - SO.403.1-I -...'!J32</f>
        <v>0</v>
      </c>
      <c r="AH97" s="214"/>
      <c r="AI97" s="214"/>
      <c r="AJ97" s="214"/>
      <c r="AK97" s="214"/>
      <c r="AL97" s="214"/>
      <c r="AM97" s="214"/>
      <c r="AN97" s="213">
        <f t="shared" si="0"/>
        <v>0</v>
      </c>
      <c r="AO97" s="214"/>
      <c r="AP97" s="214"/>
      <c r="AQ97" s="84" t="s">
        <v>92</v>
      </c>
      <c r="AR97" s="48"/>
      <c r="AS97" s="85">
        <v>0</v>
      </c>
      <c r="AT97" s="86">
        <f t="shared" si="1"/>
        <v>0</v>
      </c>
      <c r="AU97" s="87">
        <f>'SO.403.1-I - SO.403.1-I -...'!P122</f>
        <v>0</v>
      </c>
      <c r="AV97" s="86">
        <f>'SO.403.1-I - SO.403.1-I -...'!J35</f>
        <v>0</v>
      </c>
      <c r="AW97" s="86">
        <f>'SO.403.1-I - SO.403.1-I -...'!J36</f>
        <v>0</v>
      </c>
      <c r="AX97" s="86">
        <f>'SO.403.1-I - SO.403.1-I -...'!J37</f>
        <v>0</v>
      </c>
      <c r="AY97" s="86">
        <f>'SO.403.1-I - SO.403.1-I -...'!J38</f>
        <v>0</v>
      </c>
      <c r="AZ97" s="86">
        <f>'SO.403.1-I - SO.403.1-I -...'!F35</f>
        <v>0</v>
      </c>
      <c r="BA97" s="86">
        <f>'SO.403.1-I - SO.403.1-I -...'!F36</f>
        <v>0</v>
      </c>
      <c r="BB97" s="86">
        <f>'SO.403.1-I - SO.403.1-I -...'!F37</f>
        <v>0</v>
      </c>
      <c r="BC97" s="86">
        <f>'SO.403.1-I - SO.403.1-I -...'!F38</f>
        <v>0</v>
      </c>
      <c r="BD97" s="88">
        <f>'SO.403.1-I - SO.403.1-I -...'!F39</f>
        <v>0</v>
      </c>
      <c r="BT97" s="25" t="s">
        <v>88</v>
      </c>
      <c r="BV97" s="25" t="s">
        <v>82</v>
      </c>
      <c r="BW97" s="25" t="s">
        <v>96</v>
      </c>
      <c r="BX97" s="25" t="s">
        <v>87</v>
      </c>
      <c r="CL97" s="25" t="s">
        <v>1</v>
      </c>
    </row>
    <row r="98" spans="1:91" s="3" customFormat="1" ht="16.5" customHeight="1">
      <c r="A98" s="83" t="s">
        <v>89</v>
      </c>
      <c r="B98" s="48"/>
      <c r="C98" s="9"/>
      <c r="D98" s="9"/>
      <c r="E98" s="215" t="s">
        <v>97</v>
      </c>
      <c r="F98" s="215"/>
      <c r="G98" s="215"/>
      <c r="H98" s="215"/>
      <c r="I98" s="215"/>
      <c r="J98" s="9"/>
      <c r="K98" s="215" t="s">
        <v>98</v>
      </c>
      <c r="L98" s="215"/>
      <c r="M98" s="215"/>
      <c r="N98" s="215"/>
      <c r="O98" s="215"/>
      <c r="P98" s="215"/>
      <c r="Q98" s="215"/>
      <c r="R98" s="215"/>
      <c r="S98" s="215"/>
      <c r="T98" s="215"/>
      <c r="U98" s="215"/>
      <c r="V98" s="215"/>
      <c r="W98" s="215"/>
      <c r="X98" s="215"/>
      <c r="Y98" s="215"/>
      <c r="Z98" s="215"/>
      <c r="AA98" s="215"/>
      <c r="AB98" s="215"/>
      <c r="AC98" s="215"/>
      <c r="AD98" s="215"/>
      <c r="AE98" s="215"/>
      <c r="AF98" s="215"/>
      <c r="AG98" s="213">
        <f>'VoN.1 - Vedlejší a ostatn...'!J32</f>
        <v>0</v>
      </c>
      <c r="AH98" s="214"/>
      <c r="AI98" s="214"/>
      <c r="AJ98" s="214"/>
      <c r="AK98" s="214"/>
      <c r="AL98" s="214"/>
      <c r="AM98" s="214"/>
      <c r="AN98" s="213">
        <f t="shared" si="0"/>
        <v>0</v>
      </c>
      <c r="AO98" s="214"/>
      <c r="AP98" s="214"/>
      <c r="AQ98" s="84" t="s">
        <v>92</v>
      </c>
      <c r="AR98" s="48"/>
      <c r="AS98" s="85">
        <v>0</v>
      </c>
      <c r="AT98" s="86">
        <f t="shared" si="1"/>
        <v>0</v>
      </c>
      <c r="AU98" s="87">
        <f>'VoN.1 - Vedlejší a ostatn...'!P123</f>
        <v>0</v>
      </c>
      <c r="AV98" s="86">
        <f>'VoN.1 - Vedlejší a ostatn...'!J35</f>
        <v>0</v>
      </c>
      <c r="AW98" s="86">
        <f>'VoN.1 - Vedlejší a ostatn...'!J36</f>
        <v>0</v>
      </c>
      <c r="AX98" s="86">
        <f>'VoN.1 - Vedlejší a ostatn...'!J37</f>
        <v>0</v>
      </c>
      <c r="AY98" s="86">
        <f>'VoN.1 - Vedlejší a ostatn...'!J38</f>
        <v>0</v>
      </c>
      <c r="AZ98" s="86">
        <f>'VoN.1 - Vedlejší a ostatn...'!F35</f>
        <v>0</v>
      </c>
      <c r="BA98" s="86">
        <f>'VoN.1 - Vedlejší a ostatn...'!F36</f>
        <v>0</v>
      </c>
      <c r="BB98" s="86">
        <f>'VoN.1 - Vedlejší a ostatn...'!F37</f>
        <v>0</v>
      </c>
      <c r="BC98" s="86">
        <f>'VoN.1 - Vedlejší a ostatn...'!F38</f>
        <v>0</v>
      </c>
      <c r="BD98" s="88">
        <f>'VoN.1 - Vedlejší a ostatn...'!F39</f>
        <v>0</v>
      </c>
      <c r="BT98" s="25" t="s">
        <v>88</v>
      </c>
      <c r="BV98" s="25" t="s">
        <v>82</v>
      </c>
      <c r="BW98" s="25" t="s">
        <v>99</v>
      </c>
      <c r="BX98" s="25" t="s">
        <v>87</v>
      </c>
      <c r="CL98" s="25" t="s">
        <v>1</v>
      </c>
    </row>
    <row r="99" spans="1:91" s="6" customFormat="1" ht="16.5" customHeight="1">
      <c r="B99" s="74"/>
      <c r="C99" s="75"/>
      <c r="D99" s="212" t="s">
        <v>88</v>
      </c>
      <c r="E99" s="212"/>
      <c r="F99" s="212"/>
      <c r="G99" s="212"/>
      <c r="H99" s="212"/>
      <c r="I99" s="76"/>
      <c r="J99" s="212" t="s">
        <v>100</v>
      </c>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09">
        <f>ROUNDUP(SUM(AG100:AG102),2)</f>
        <v>0</v>
      </c>
      <c r="AH99" s="210"/>
      <c r="AI99" s="210"/>
      <c r="AJ99" s="210"/>
      <c r="AK99" s="210"/>
      <c r="AL99" s="210"/>
      <c r="AM99" s="210"/>
      <c r="AN99" s="211">
        <f t="shared" si="0"/>
        <v>0</v>
      </c>
      <c r="AO99" s="210"/>
      <c r="AP99" s="210"/>
      <c r="AQ99" s="77" t="s">
        <v>86</v>
      </c>
      <c r="AR99" s="74"/>
      <c r="AS99" s="78">
        <f>ROUNDUP(SUM(AS100:AS102),2)</f>
        <v>0</v>
      </c>
      <c r="AT99" s="79">
        <f t="shared" si="1"/>
        <v>0</v>
      </c>
      <c r="AU99" s="80">
        <f>ROUNDUP(SUM(AU100:AU102),5)</f>
        <v>0</v>
      </c>
      <c r="AV99" s="79">
        <f>ROUNDUP(AZ99*L29,1)</f>
        <v>0</v>
      </c>
      <c r="AW99" s="79">
        <f>ROUNDUP(BA99*L30,1)</f>
        <v>0</v>
      </c>
      <c r="AX99" s="79">
        <f>ROUNDUP(BB99*L29,1)</f>
        <v>0</v>
      </c>
      <c r="AY99" s="79">
        <f>ROUNDUP(BC99*L30,1)</f>
        <v>0</v>
      </c>
      <c r="AZ99" s="79">
        <f>ROUNDUP(SUM(AZ100:AZ102),2)</f>
        <v>0</v>
      </c>
      <c r="BA99" s="79">
        <f>ROUNDUP(SUM(BA100:BA102),2)</f>
        <v>0</v>
      </c>
      <c r="BB99" s="79">
        <f>ROUNDUP(SUM(BB100:BB102),2)</f>
        <v>0</v>
      </c>
      <c r="BC99" s="79">
        <f>ROUNDUP(SUM(BC100:BC102),2)</f>
        <v>0</v>
      </c>
      <c r="BD99" s="81">
        <f>ROUNDUP(SUM(BD100:BD102),2)</f>
        <v>0</v>
      </c>
      <c r="BS99" s="82" t="s">
        <v>79</v>
      </c>
      <c r="BT99" s="82" t="s">
        <v>84</v>
      </c>
      <c r="BU99" s="82" t="s">
        <v>81</v>
      </c>
      <c r="BV99" s="82" t="s">
        <v>82</v>
      </c>
      <c r="BW99" s="82" t="s">
        <v>101</v>
      </c>
      <c r="BX99" s="82" t="s">
        <v>5</v>
      </c>
      <c r="CL99" s="82" t="s">
        <v>1</v>
      </c>
      <c r="CM99" s="82" t="s">
        <v>88</v>
      </c>
    </row>
    <row r="100" spans="1:91" s="3" customFormat="1" ht="23.25" customHeight="1">
      <c r="A100" s="83" t="s">
        <v>89</v>
      </c>
      <c r="B100" s="48"/>
      <c r="C100" s="9"/>
      <c r="D100" s="9"/>
      <c r="E100" s="215" t="s">
        <v>102</v>
      </c>
      <c r="F100" s="215"/>
      <c r="G100" s="215"/>
      <c r="H100" s="215"/>
      <c r="I100" s="215"/>
      <c r="J100" s="9"/>
      <c r="K100" s="215" t="s">
        <v>103</v>
      </c>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3">
        <f>'SO.102.2-I - SO.102.2-I -...'!J32</f>
        <v>0</v>
      </c>
      <c r="AH100" s="214"/>
      <c r="AI100" s="214"/>
      <c r="AJ100" s="214"/>
      <c r="AK100" s="214"/>
      <c r="AL100" s="214"/>
      <c r="AM100" s="214"/>
      <c r="AN100" s="213">
        <f t="shared" si="0"/>
        <v>0</v>
      </c>
      <c r="AO100" s="214"/>
      <c r="AP100" s="214"/>
      <c r="AQ100" s="84" t="s">
        <v>92</v>
      </c>
      <c r="AR100" s="48"/>
      <c r="AS100" s="85">
        <v>0</v>
      </c>
      <c r="AT100" s="86">
        <f t="shared" si="1"/>
        <v>0</v>
      </c>
      <c r="AU100" s="87">
        <f>'SO.102.2-I - SO.102.2-I -...'!P149</f>
        <v>0</v>
      </c>
      <c r="AV100" s="86">
        <f>'SO.102.2-I - SO.102.2-I -...'!J35</f>
        <v>0</v>
      </c>
      <c r="AW100" s="86">
        <f>'SO.102.2-I - SO.102.2-I -...'!J36</f>
        <v>0</v>
      </c>
      <c r="AX100" s="86">
        <f>'SO.102.2-I - SO.102.2-I -...'!J37</f>
        <v>0</v>
      </c>
      <c r="AY100" s="86">
        <f>'SO.102.2-I - SO.102.2-I -...'!J38</f>
        <v>0</v>
      </c>
      <c r="AZ100" s="86">
        <f>'SO.102.2-I - SO.102.2-I -...'!F35</f>
        <v>0</v>
      </c>
      <c r="BA100" s="86">
        <f>'SO.102.2-I - SO.102.2-I -...'!F36</f>
        <v>0</v>
      </c>
      <c r="BB100" s="86">
        <f>'SO.102.2-I - SO.102.2-I -...'!F37</f>
        <v>0</v>
      </c>
      <c r="BC100" s="86">
        <f>'SO.102.2-I - SO.102.2-I -...'!F38</f>
        <v>0</v>
      </c>
      <c r="BD100" s="88">
        <f>'SO.102.2-I - SO.102.2-I -...'!F39</f>
        <v>0</v>
      </c>
      <c r="BT100" s="25" t="s">
        <v>88</v>
      </c>
      <c r="BV100" s="25" t="s">
        <v>82</v>
      </c>
      <c r="BW100" s="25" t="s">
        <v>104</v>
      </c>
      <c r="BX100" s="25" t="s">
        <v>101</v>
      </c>
      <c r="CL100" s="25" t="s">
        <v>1</v>
      </c>
    </row>
    <row r="101" spans="1:91" s="3" customFormat="1" ht="23.25" customHeight="1">
      <c r="A101" s="83" t="s">
        <v>89</v>
      </c>
      <c r="B101" s="48"/>
      <c r="C101" s="9"/>
      <c r="D101" s="9"/>
      <c r="E101" s="215" t="s">
        <v>105</v>
      </c>
      <c r="F101" s="215"/>
      <c r="G101" s="215"/>
      <c r="H101" s="215"/>
      <c r="I101" s="215"/>
      <c r="J101" s="9"/>
      <c r="K101" s="215" t="s">
        <v>106</v>
      </c>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3">
        <f>'SO.403.2-I - SO.403.2-I -...'!J32</f>
        <v>0</v>
      </c>
      <c r="AH101" s="214"/>
      <c r="AI101" s="214"/>
      <c r="AJ101" s="214"/>
      <c r="AK101" s="214"/>
      <c r="AL101" s="214"/>
      <c r="AM101" s="214"/>
      <c r="AN101" s="213">
        <f t="shared" si="0"/>
        <v>0</v>
      </c>
      <c r="AO101" s="214"/>
      <c r="AP101" s="214"/>
      <c r="AQ101" s="84" t="s">
        <v>92</v>
      </c>
      <c r="AR101" s="48"/>
      <c r="AS101" s="85">
        <v>0</v>
      </c>
      <c r="AT101" s="86">
        <f t="shared" si="1"/>
        <v>0</v>
      </c>
      <c r="AU101" s="87">
        <f>'SO.403.2-I - SO.403.2-I -...'!P122</f>
        <v>0</v>
      </c>
      <c r="AV101" s="86">
        <f>'SO.403.2-I - SO.403.2-I -...'!J35</f>
        <v>0</v>
      </c>
      <c r="AW101" s="86">
        <f>'SO.403.2-I - SO.403.2-I -...'!J36</f>
        <v>0</v>
      </c>
      <c r="AX101" s="86">
        <f>'SO.403.2-I - SO.403.2-I -...'!J37</f>
        <v>0</v>
      </c>
      <c r="AY101" s="86">
        <f>'SO.403.2-I - SO.403.2-I -...'!J38</f>
        <v>0</v>
      </c>
      <c r="AZ101" s="86">
        <f>'SO.403.2-I - SO.403.2-I -...'!F35</f>
        <v>0</v>
      </c>
      <c r="BA101" s="86">
        <f>'SO.403.2-I - SO.403.2-I -...'!F36</f>
        <v>0</v>
      </c>
      <c r="BB101" s="86">
        <f>'SO.403.2-I - SO.403.2-I -...'!F37</f>
        <v>0</v>
      </c>
      <c r="BC101" s="86">
        <f>'SO.403.2-I - SO.403.2-I -...'!F38</f>
        <v>0</v>
      </c>
      <c r="BD101" s="88">
        <f>'SO.403.2-I - SO.403.2-I -...'!F39</f>
        <v>0</v>
      </c>
      <c r="BT101" s="25" t="s">
        <v>88</v>
      </c>
      <c r="BV101" s="25" t="s">
        <v>82</v>
      </c>
      <c r="BW101" s="25" t="s">
        <v>107</v>
      </c>
      <c r="BX101" s="25" t="s">
        <v>101</v>
      </c>
      <c r="CL101" s="25" t="s">
        <v>1</v>
      </c>
    </row>
    <row r="102" spans="1:91" s="3" customFormat="1" ht="16.5" customHeight="1">
      <c r="A102" s="83" t="s">
        <v>89</v>
      </c>
      <c r="B102" s="48"/>
      <c r="C102" s="9"/>
      <c r="D102" s="9"/>
      <c r="E102" s="215" t="s">
        <v>108</v>
      </c>
      <c r="F102" s="215"/>
      <c r="G102" s="215"/>
      <c r="H102" s="215"/>
      <c r="I102" s="215"/>
      <c r="J102" s="9"/>
      <c r="K102" s="215" t="s">
        <v>98</v>
      </c>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3">
        <f>'VoN.2 - Vedlejší a ostatn...'!J32</f>
        <v>0</v>
      </c>
      <c r="AH102" s="214"/>
      <c r="AI102" s="214"/>
      <c r="AJ102" s="214"/>
      <c r="AK102" s="214"/>
      <c r="AL102" s="214"/>
      <c r="AM102" s="214"/>
      <c r="AN102" s="213">
        <f t="shared" si="0"/>
        <v>0</v>
      </c>
      <c r="AO102" s="214"/>
      <c r="AP102" s="214"/>
      <c r="AQ102" s="84" t="s">
        <v>92</v>
      </c>
      <c r="AR102" s="48"/>
      <c r="AS102" s="89">
        <v>0</v>
      </c>
      <c r="AT102" s="90">
        <f t="shared" si="1"/>
        <v>0</v>
      </c>
      <c r="AU102" s="91">
        <f>'VoN.2 - Vedlejší a ostatn...'!P123</f>
        <v>0</v>
      </c>
      <c r="AV102" s="90">
        <f>'VoN.2 - Vedlejší a ostatn...'!J35</f>
        <v>0</v>
      </c>
      <c r="AW102" s="90">
        <f>'VoN.2 - Vedlejší a ostatn...'!J36</f>
        <v>0</v>
      </c>
      <c r="AX102" s="90">
        <f>'VoN.2 - Vedlejší a ostatn...'!J37</f>
        <v>0</v>
      </c>
      <c r="AY102" s="90">
        <f>'VoN.2 - Vedlejší a ostatn...'!J38</f>
        <v>0</v>
      </c>
      <c r="AZ102" s="90">
        <f>'VoN.2 - Vedlejší a ostatn...'!F35</f>
        <v>0</v>
      </c>
      <c r="BA102" s="90">
        <f>'VoN.2 - Vedlejší a ostatn...'!F36</f>
        <v>0</v>
      </c>
      <c r="BB102" s="90">
        <f>'VoN.2 - Vedlejší a ostatn...'!F37</f>
        <v>0</v>
      </c>
      <c r="BC102" s="90">
        <f>'VoN.2 - Vedlejší a ostatn...'!F38</f>
        <v>0</v>
      </c>
      <c r="BD102" s="92">
        <f>'VoN.2 - Vedlejší a ostatn...'!F39</f>
        <v>0</v>
      </c>
      <c r="BT102" s="25" t="s">
        <v>88</v>
      </c>
      <c r="BV102" s="25" t="s">
        <v>82</v>
      </c>
      <c r="BW102" s="25" t="s">
        <v>109</v>
      </c>
      <c r="BX102" s="25" t="s">
        <v>101</v>
      </c>
      <c r="CL102" s="25" t="s">
        <v>1</v>
      </c>
    </row>
    <row r="103" spans="1:91" s="1" customFormat="1" ht="30" customHeight="1">
      <c r="B103" s="32"/>
      <c r="AR103" s="32"/>
    </row>
    <row r="104" spans="1:91" s="1" customFormat="1" ht="6.95" customHeight="1">
      <c r="B104" s="44"/>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32"/>
    </row>
  </sheetData>
  <sheetProtection algorithmName="SHA-512" hashValue="mTvego/2rCN4vckQ3IGNBQSncEVFiefxm2zruDm2TKNZK/g5FJeI5faWN7LtRTVVWpF0ig/2xkXP7NuRaHWrbQ==" saltValue="cGYjyoZC9eeTFdAC0pVNv3nyUlAYPUAh1HRTrSoYdUm8BybCLRrPLGAhC6gIzfaqbynwcHlRFZJiBukOJZsyqA==" spinCount="100000" sheet="1" objects="1" scenarios="1" formatColumns="0" formatRows="0"/>
  <mergeCells count="70">
    <mergeCell ref="AR2:BE2"/>
    <mergeCell ref="L33:P33"/>
    <mergeCell ref="AK33:AO33"/>
    <mergeCell ref="W33:AE33"/>
    <mergeCell ref="AK35:AO35"/>
    <mergeCell ref="X35:AB35"/>
    <mergeCell ref="W31:AE31"/>
    <mergeCell ref="L31:P31"/>
    <mergeCell ref="L32:P32"/>
    <mergeCell ref="W32:AE32"/>
    <mergeCell ref="AK32:AO32"/>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102:AP102"/>
    <mergeCell ref="AG102:AM102"/>
    <mergeCell ref="E102:I102"/>
    <mergeCell ref="K102:AF102"/>
    <mergeCell ref="AG94:AM94"/>
    <mergeCell ref="AN94:AP94"/>
    <mergeCell ref="AN100:AP100"/>
    <mergeCell ref="AG100:AM100"/>
    <mergeCell ref="E100:I100"/>
    <mergeCell ref="K100:AF100"/>
    <mergeCell ref="AN101:AP101"/>
    <mergeCell ref="AG101:AM101"/>
    <mergeCell ref="E101:I101"/>
    <mergeCell ref="K101:AF101"/>
    <mergeCell ref="AG98:AM98"/>
    <mergeCell ref="AN98:AP98"/>
    <mergeCell ref="E98:I98"/>
    <mergeCell ref="K98:AF98"/>
    <mergeCell ref="AN99:AP99"/>
    <mergeCell ref="AG99:AM99"/>
    <mergeCell ref="D99:H99"/>
    <mergeCell ref="J99:AF99"/>
    <mergeCell ref="AN96:AP96"/>
    <mergeCell ref="E96:I96"/>
    <mergeCell ref="K96:AF96"/>
    <mergeCell ref="AG96:AM96"/>
    <mergeCell ref="K97:AF97"/>
    <mergeCell ref="AN97:AP97"/>
    <mergeCell ref="E97:I97"/>
    <mergeCell ref="AG97:AM97"/>
    <mergeCell ref="C92:G92"/>
    <mergeCell ref="AG92:AM92"/>
    <mergeCell ref="AN92:AP92"/>
    <mergeCell ref="I92:AF92"/>
    <mergeCell ref="AG95:AM95"/>
    <mergeCell ref="AN95:AP95"/>
    <mergeCell ref="J95:AF95"/>
    <mergeCell ref="D95:H95"/>
    <mergeCell ref="L85:AJ85"/>
    <mergeCell ref="AM87:AN87"/>
    <mergeCell ref="AS89:AT91"/>
    <mergeCell ref="AM89:AP89"/>
    <mergeCell ref="AM90:AP90"/>
  </mergeCells>
  <hyperlinks>
    <hyperlink ref="A96" location="'SO.102.1-I - SO.102.1-I -...'!C2" display="/" xr:uid="{00000000-0004-0000-0000-000000000000}"/>
    <hyperlink ref="A97" location="'SO.403.1-I - SO.403.1-I -...'!C2" display="/" xr:uid="{00000000-0004-0000-0000-000001000000}"/>
    <hyperlink ref="A98" location="'VoN.1 - Vedlejší a ostatn...'!C2" display="/" xr:uid="{00000000-0004-0000-0000-000002000000}"/>
    <hyperlink ref="A100" location="'SO.102.2-I - SO.102.2-I -...'!C2" display="/" xr:uid="{00000000-0004-0000-0000-000003000000}"/>
    <hyperlink ref="A101" location="'SO.403.2-I - SO.403.2-I -...'!C2" display="/" xr:uid="{00000000-0004-0000-0000-000004000000}"/>
    <hyperlink ref="A102" location="'VoN.2 - Vedlejší a ostatn...'!C2" display="/" xr:uid="{00000000-0004-0000-0000-000005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1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2"/>
      <c r="M2" s="222"/>
      <c r="N2" s="222"/>
      <c r="O2" s="222"/>
      <c r="P2" s="222"/>
      <c r="Q2" s="222"/>
      <c r="R2" s="222"/>
      <c r="S2" s="222"/>
      <c r="T2" s="222"/>
      <c r="U2" s="222"/>
      <c r="V2" s="222"/>
      <c r="AT2" s="17" t="s">
        <v>93</v>
      </c>
    </row>
    <row r="3" spans="2:46" ht="6.95" customHeight="1">
      <c r="B3" s="18"/>
      <c r="C3" s="19"/>
      <c r="D3" s="19"/>
      <c r="E3" s="19"/>
      <c r="F3" s="19"/>
      <c r="G3" s="19"/>
      <c r="H3" s="19"/>
      <c r="I3" s="19"/>
      <c r="J3" s="19"/>
      <c r="K3" s="19"/>
      <c r="L3" s="20"/>
      <c r="AT3" s="17" t="s">
        <v>88</v>
      </c>
    </row>
    <row r="4" spans="2:46" ht="24.95" customHeight="1">
      <c r="B4" s="20"/>
      <c r="D4" s="21" t="s">
        <v>110</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III/2444 a III/0105A Přezletice, průtah - I. etapa</v>
      </c>
      <c r="F7" s="238"/>
      <c r="G7" s="238"/>
      <c r="H7" s="238"/>
      <c r="L7" s="20"/>
    </row>
    <row r="8" spans="2:46" ht="12" customHeight="1">
      <c r="B8" s="20"/>
      <c r="D8" s="27" t="s">
        <v>111</v>
      </c>
      <c r="L8" s="20"/>
    </row>
    <row r="9" spans="2:46" s="1" customFormat="1" ht="16.5" customHeight="1">
      <c r="B9" s="32"/>
      <c r="E9" s="237" t="s">
        <v>112</v>
      </c>
      <c r="F9" s="239"/>
      <c r="G9" s="239"/>
      <c r="H9" s="239"/>
      <c r="L9" s="32"/>
    </row>
    <row r="10" spans="2:46" s="1" customFormat="1" ht="12" customHeight="1">
      <c r="B10" s="32"/>
      <c r="D10" s="27" t="s">
        <v>113</v>
      </c>
      <c r="L10" s="32"/>
    </row>
    <row r="11" spans="2:46" s="1" customFormat="1" ht="16.5" customHeight="1">
      <c r="B11" s="32"/>
      <c r="E11" s="195" t="s">
        <v>114</v>
      </c>
      <c r="F11" s="239"/>
      <c r="G11" s="239"/>
      <c r="H11" s="239"/>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0" t="str">
        <f>'Rekapitulace stavby'!E14</f>
        <v>Vyplň údaj</v>
      </c>
      <c r="F20" s="221"/>
      <c r="G20" s="221"/>
      <c r="H20" s="221"/>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37</v>
      </c>
      <c r="I26" s="27" t="s">
        <v>27</v>
      </c>
      <c r="J26" s="25" t="s">
        <v>1</v>
      </c>
      <c r="L26" s="32"/>
    </row>
    <row r="27" spans="2:12" s="1" customFormat="1" ht="6.95" customHeight="1">
      <c r="B27" s="32"/>
      <c r="L27" s="32"/>
    </row>
    <row r="28" spans="2:12" s="1" customFormat="1" ht="12" customHeight="1">
      <c r="B28" s="32"/>
      <c r="D28" s="27" t="s">
        <v>38</v>
      </c>
      <c r="L28" s="32"/>
    </row>
    <row r="29" spans="2:12" s="7" customFormat="1" ht="16.5" customHeight="1">
      <c r="B29" s="94"/>
      <c r="E29" s="226" t="s">
        <v>1</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ROUNDUP(J141,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ROUNDUP((SUM(BE141:BE417)),  2)</f>
        <v>0</v>
      </c>
      <c r="I35" s="96">
        <v>0.21</v>
      </c>
      <c r="J35" s="86">
        <f>ROUNDUP(((SUM(BE141:BE417))*I35),  2)</f>
        <v>0</v>
      </c>
      <c r="L35" s="32"/>
    </row>
    <row r="36" spans="2:12" s="1" customFormat="1" ht="14.45" customHeight="1">
      <c r="B36" s="32"/>
      <c r="E36" s="27" t="s">
        <v>46</v>
      </c>
      <c r="F36" s="86">
        <f>ROUNDUP((SUM(BF141:BF417)),  2)</f>
        <v>0</v>
      </c>
      <c r="I36" s="96">
        <v>0.12</v>
      </c>
      <c r="J36" s="86">
        <f>ROUNDUP(((SUM(BF141:BF417))*I36),  2)</f>
        <v>0</v>
      </c>
      <c r="L36" s="32"/>
    </row>
    <row r="37" spans="2:12" s="1" customFormat="1" ht="14.45" hidden="1" customHeight="1">
      <c r="B37" s="32"/>
      <c r="E37" s="27" t="s">
        <v>47</v>
      </c>
      <c r="F37" s="86">
        <f>ROUNDUP((SUM(BG141:BG417)),  2)</f>
        <v>0</v>
      </c>
      <c r="I37" s="96">
        <v>0.21</v>
      </c>
      <c r="J37" s="86">
        <f>0</f>
        <v>0</v>
      </c>
      <c r="L37" s="32"/>
    </row>
    <row r="38" spans="2:12" s="1" customFormat="1" ht="14.45" hidden="1" customHeight="1">
      <c r="B38" s="32"/>
      <c r="E38" s="27" t="s">
        <v>48</v>
      </c>
      <c r="F38" s="86">
        <f>ROUNDUP((SUM(BH141:BH417)),  2)</f>
        <v>0</v>
      </c>
      <c r="I38" s="96">
        <v>0.12</v>
      </c>
      <c r="J38" s="86">
        <f>0</f>
        <v>0</v>
      </c>
      <c r="L38" s="32"/>
    </row>
    <row r="39" spans="2:12" s="1" customFormat="1" ht="14.45" hidden="1" customHeight="1">
      <c r="B39" s="32"/>
      <c r="E39" s="27" t="s">
        <v>49</v>
      </c>
      <c r="F39" s="86">
        <f>ROUNDUP((SUM(BI141:BI417)),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103" t="s">
        <v>56</v>
      </c>
      <c r="G61" s="43" t="s">
        <v>55</v>
      </c>
      <c r="H61" s="34"/>
      <c r="I61" s="34"/>
      <c r="J61" s="104"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115</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III/2444 a III/0105A Přezletice, průtah - I. etapa</v>
      </c>
      <c r="F85" s="238"/>
      <c r="G85" s="238"/>
      <c r="H85" s="238"/>
      <c r="L85" s="32"/>
    </row>
    <row r="86" spans="2:12" ht="12" customHeight="1">
      <c r="B86" s="20"/>
      <c r="C86" s="27" t="s">
        <v>111</v>
      </c>
      <c r="L86" s="20"/>
    </row>
    <row r="87" spans="2:12" s="1" customFormat="1" ht="16.5" customHeight="1">
      <c r="B87" s="32"/>
      <c r="E87" s="237" t="s">
        <v>112</v>
      </c>
      <c r="F87" s="239"/>
      <c r="G87" s="239"/>
      <c r="H87" s="239"/>
      <c r="L87" s="32"/>
    </row>
    <row r="88" spans="2:12" s="1" customFormat="1" ht="12" customHeight="1">
      <c r="B88" s="32"/>
      <c r="C88" s="27" t="s">
        <v>113</v>
      </c>
      <c r="L88" s="32"/>
    </row>
    <row r="89" spans="2:12" s="1" customFormat="1" ht="16.5" customHeight="1">
      <c r="B89" s="32"/>
      <c r="E89" s="195" t="str">
        <f>E11</f>
        <v>SO.102.1-I - SO.102.1-I - Chodníky, vjezdy a zeleň</v>
      </c>
      <c r="F89" s="239"/>
      <c r="G89" s="239"/>
      <c r="H89" s="239"/>
      <c r="L89" s="32"/>
    </row>
    <row r="90" spans="2:12" s="1" customFormat="1" ht="6.95" customHeight="1">
      <c r="B90" s="32"/>
      <c r="L90" s="32"/>
    </row>
    <row r="91" spans="2:12" s="1" customFormat="1" ht="12" customHeight="1">
      <c r="B91" s="32"/>
      <c r="C91" s="27" t="s">
        <v>20</v>
      </c>
      <c r="F91" s="25" t="str">
        <f>F14</f>
        <v xml:space="preserve"> </v>
      </c>
      <c r="I91" s="27" t="s">
        <v>22</v>
      </c>
      <c r="J91" s="52" t="str">
        <f>IF(J14="","",J14)</f>
        <v>30. 1. 2024</v>
      </c>
      <c r="L91" s="32"/>
    </row>
    <row r="92" spans="2:12" s="1" customFormat="1" ht="6.95" customHeight="1">
      <c r="B92" s="32"/>
      <c r="L92" s="32"/>
    </row>
    <row r="93" spans="2:12" s="1" customFormat="1" ht="15.2" customHeight="1">
      <c r="B93" s="32"/>
      <c r="C93" s="27" t="s">
        <v>24</v>
      </c>
      <c r="F93" s="25" t="str">
        <f>E17</f>
        <v>KSÚS středočeského kraje, Obec Přezletice</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116</v>
      </c>
      <c r="D96" s="97"/>
      <c r="E96" s="97"/>
      <c r="F96" s="97"/>
      <c r="G96" s="97"/>
      <c r="H96" s="97"/>
      <c r="I96" s="97"/>
      <c r="J96" s="106" t="s">
        <v>117</v>
      </c>
      <c r="K96" s="97"/>
      <c r="L96" s="32"/>
    </row>
    <row r="97" spans="2:47" s="1" customFormat="1" ht="10.35" customHeight="1">
      <c r="B97" s="32"/>
      <c r="L97" s="32"/>
    </row>
    <row r="98" spans="2:47" s="1" customFormat="1" ht="22.9" customHeight="1">
      <c r="B98" s="32"/>
      <c r="C98" s="107" t="s">
        <v>118</v>
      </c>
      <c r="J98" s="66">
        <f>J141</f>
        <v>0</v>
      </c>
      <c r="L98" s="32"/>
      <c r="AU98" s="17" t="s">
        <v>119</v>
      </c>
    </row>
    <row r="99" spans="2:47" s="8" customFormat="1" ht="24.95" customHeight="1">
      <c r="B99" s="108"/>
      <c r="D99" s="109" t="s">
        <v>120</v>
      </c>
      <c r="E99" s="110"/>
      <c r="F99" s="110"/>
      <c r="G99" s="110"/>
      <c r="H99" s="110"/>
      <c r="I99" s="110"/>
      <c r="J99" s="111">
        <f>J142</f>
        <v>0</v>
      </c>
      <c r="L99" s="108"/>
    </row>
    <row r="100" spans="2:47" s="9" customFormat="1" ht="19.899999999999999" customHeight="1">
      <c r="B100" s="112"/>
      <c r="D100" s="113" t="s">
        <v>121</v>
      </c>
      <c r="E100" s="114"/>
      <c r="F100" s="114"/>
      <c r="G100" s="114"/>
      <c r="H100" s="114"/>
      <c r="I100" s="114"/>
      <c r="J100" s="115">
        <f>J143</f>
        <v>0</v>
      </c>
      <c r="L100" s="112"/>
    </row>
    <row r="101" spans="2:47" s="9" customFormat="1" ht="14.85" customHeight="1">
      <c r="B101" s="112"/>
      <c r="D101" s="113" t="s">
        <v>122</v>
      </c>
      <c r="E101" s="114"/>
      <c r="F101" s="114"/>
      <c r="G101" s="114"/>
      <c r="H101" s="114"/>
      <c r="I101" s="114"/>
      <c r="J101" s="115">
        <f>J144</f>
        <v>0</v>
      </c>
      <c r="L101" s="112"/>
    </row>
    <row r="102" spans="2:47" s="9" customFormat="1" ht="14.85" customHeight="1">
      <c r="B102" s="112"/>
      <c r="D102" s="113" t="s">
        <v>123</v>
      </c>
      <c r="E102" s="114"/>
      <c r="F102" s="114"/>
      <c r="G102" s="114"/>
      <c r="H102" s="114"/>
      <c r="I102" s="114"/>
      <c r="J102" s="115">
        <f>J164</f>
        <v>0</v>
      </c>
      <c r="L102" s="112"/>
    </row>
    <row r="103" spans="2:47" s="9" customFormat="1" ht="14.85" customHeight="1">
      <c r="B103" s="112"/>
      <c r="D103" s="113" t="s">
        <v>124</v>
      </c>
      <c r="E103" s="114"/>
      <c r="F103" s="114"/>
      <c r="G103" s="114"/>
      <c r="H103" s="114"/>
      <c r="I103" s="114"/>
      <c r="J103" s="115">
        <f>J178</f>
        <v>0</v>
      </c>
      <c r="L103" s="112"/>
    </row>
    <row r="104" spans="2:47" s="9" customFormat="1" ht="14.85" customHeight="1">
      <c r="B104" s="112"/>
      <c r="D104" s="113" t="s">
        <v>125</v>
      </c>
      <c r="E104" s="114"/>
      <c r="F104" s="114"/>
      <c r="G104" s="114"/>
      <c r="H104" s="114"/>
      <c r="I104" s="114"/>
      <c r="J104" s="115">
        <f>J199</f>
        <v>0</v>
      </c>
      <c r="L104" s="112"/>
    </row>
    <row r="105" spans="2:47" s="9" customFormat="1" ht="19.899999999999999" customHeight="1">
      <c r="B105" s="112"/>
      <c r="D105" s="113" t="s">
        <v>126</v>
      </c>
      <c r="E105" s="114"/>
      <c r="F105" s="114"/>
      <c r="G105" s="114"/>
      <c r="H105" s="114"/>
      <c r="I105" s="114"/>
      <c r="J105" s="115">
        <f>J208</f>
        <v>0</v>
      </c>
      <c r="L105" s="112"/>
    </row>
    <row r="106" spans="2:47" s="9" customFormat="1" ht="14.85" customHeight="1">
      <c r="B106" s="112"/>
      <c r="D106" s="113" t="s">
        <v>127</v>
      </c>
      <c r="E106" s="114"/>
      <c r="F106" s="114"/>
      <c r="G106" s="114"/>
      <c r="H106" s="114"/>
      <c r="I106" s="114"/>
      <c r="J106" s="115">
        <f>J209</f>
        <v>0</v>
      </c>
      <c r="L106" s="112"/>
    </row>
    <row r="107" spans="2:47" s="9" customFormat="1" ht="14.85" customHeight="1">
      <c r="B107" s="112"/>
      <c r="D107" s="113" t="s">
        <v>128</v>
      </c>
      <c r="E107" s="114"/>
      <c r="F107" s="114"/>
      <c r="G107" s="114"/>
      <c r="H107" s="114"/>
      <c r="I107" s="114"/>
      <c r="J107" s="115">
        <f>J222</f>
        <v>0</v>
      </c>
      <c r="L107" s="112"/>
    </row>
    <row r="108" spans="2:47" s="9" customFormat="1" ht="14.85" customHeight="1">
      <c r="B108" s="112"/>
      <c r="D108" s="113" t="s">
        <v>129</v>
      </c>
      <c r="E108" s="114"/>
      <c r="F108" s="114"/>
      <c r="G108" s="114"/>
      <c r="H108" s="114"/>
      <c r="I108" s="114"/>
      <c r="J108" s="115">
        <f>J246</f>
        <v>0</v>
      </c>
      <c r="L108" s="112"/>
    </row>
    <row r="109" spans="2:47" s="9" customFormat="1" ht="19.899999999999999" customHeight="1">
      <c r="B109" s="112"/>
      <c r="D109" s="113" t="s">
        <v>130</v>
      </c>
      <c r="E109" s="114"/>
      <c r="F109" s="114"/>
      <c r="G109" s="114"/>
      <c r="H109" s="114"/>
      <c r="I109" s="114"/>
      <c r="J109" s="115">
        <f>J282</f>
        <v>0</v>
      </c>
      <c r="L109" s="112"/>
    </row>
    <row r="110" spans="2:47" s="9" customFormat="1" ht="14.85" customHeight="1">
      <c r="B110" s="112"/>
      <c r="D110" s="113" t="s">
        <v>131</v>
      </c>
      <c r="E110" s="114"/>
      <c r="F110" s="114"/>
      <c r="G110" s="114"/>
      <c r="H110" s="114"/>
      <c r="I110" s="114"/>
      <c r="J110" s="115">
        <f>J283</f>
        <v>0</v>
      </c>
      <c r="L110" s="112"/>
    </row>
    <row r="111" spans="2:47" s="9" customFormat="1" ht="14.85" customHeight="1">
      <c r="B111" s="112"/>
      <c r="D111" s="113" t="s">
        <v>132</v>
      </c>
      <c r="E111" s="114"/>
      <c r="F111" s="114"/>
      <c r="G111" s="114"/>
      <c r="H111" s="114"/>
      <c r="I111" s="114"/>
      <c r="J111" s="115">
        <f>J287</f>
        <v>0</v>
      </c>
      <c r="L111" s="112"/>
    </row>
    <row r="112" spans="2:47" s="9" customFormat="1" ht="14.85" customHeight="1">
      <c r="B112" s="112"/>
      <c r="D112" s="113" t="s">
        <v>133</v>
      </c>
      <c r="E112" s="114"/>
      <c r="F112" s="114"/>
      <c r="G112" s="114"/>
      <c r="H112" s="114"/>
      <c r="I112" s="114"/>
      <c r="J112" s="115">
        <f>J301</f>
        <v>0</v>
      </c>
      <c r="L112" s="112"/>
    </row>
    <row r="113" spans="2:12" s="9" customFormat="1" ht="19.899999999999999" customHeight="1">
      <c r="B113" s="112"/>
      <c r="D113" s="113" t="s">
        <v>134</v>
      </c>
      <c r="E113" s="114"/>
      <c r="F113" s="114"/>
      <c r="G113" s="114"/>
      <c r="H113" s="114"/>
      <c r="I113" s="114"/>
      <c r="J113" s="115">
        <f>J304</f>
        <v>0</v>
      </c>
      <c r="L113" s="112"/>
    </row>
    <row r="114" spans="2:12" s="9" customFormat="1" ht="14.85" customHeight="1">
      <c r="B114" s="112"/>
      <c r="D114" s="113" t="s">
        <v>135</v>
      </c>
      <c r="E114" s="114"/>
      <c r="F114" s="114"/>
      <c r="G114" s="114"/>
      <c r="H114" s="114"/>
      <c r="I114" s="114"/>
      <c r="J114" s="115">
        <f>J305</f>
        <v>0</v>
      </c>
      <c r="L114" s="112"/>
    </row>
    <row r="115" spans="2:12" s="9" customFormat="1" ht="14.85" customHeight="1">
      <c r="B115" s="112"/>
      <c r="D115" s="113" t="s">
        <v>136</v>
      </c>
      <c r="E115" s="114"/>
      <c r="F115" s="114"/>
      <c r="G115" s="114"/>
      <c r="H115" s="114"/>
      <c r="I115" s="114"/>
      <c r="J115" s="115">
        <f>J309</f>
        <v>0</v>
      </c>
      <c r="L115" s="112"/>
    </row>
    <row r="116" spans="2:12" s="9" customFormat="1" ht="14.85" customHeight="1">
      <c r="B116" s="112"/>
      <c r="D116" s="113" t="s">
        <v>137</v>
      </c>
      <c r="E116" s="114"/>
      <c r="F116" s="114"/>
      <c r="G116" s="114"/>
      <c r="H116" s="114"/>
      <c r="I116" s="114"/>
      <c r="J116" s="115">
        <f>J360</f>
        <v>0</v>
      </c>
      <c r="L116" s="112"/>
    </row>
    <row r="117" spans="2:12" s="9" customFormat="1" ht="14.85" customHeight="1">
      <c r="B117" s="112"/>
      <c r="D117" s="113" t="s">
        <v>138</v>
      </c>
      <c r="E117" s="114"/>
      <c r="F117" s="114"/>
      <c r="G117" s="114"/>
      <c r="H117" s="114"/>
      <c r="I117" s="114"/>
      <c r="J117" s="115">
        <f>J390</f>
        <v>0</v>
      </c>
      <c r="L117" s="112"/>
    </row>
    <row r="118" spans="2:12" s="9" customFormat="1" ht="14.85" customHeight="1">
      <c r="B118" s="112"/>
      <c r="D118" s="113" t="s">
        <v>139</v>
      </c>
      <c r="E118" s="114"/>
      <c r="F118" s="114"/>
      <c r="G118" s="114"/>
      <c r="H118" s="114"/>
      <c r="I118" s="114"/>
      <c r="J118" s="115">
        <f>J399</f>
        <v>0</v>
      </c>
      <c r="L118" s="112"/>
    </row>
    <row r="119" spans="2:12" s="9" customFormat="1" ht="14.85" customHeight="1">
      <c r="B119" s="112"/>
      <c r="D119" s="113" t="s">
        <v>140</v>
      </c>
      <c r="E119" s="114"/>
      <c r="F119" s="114"/>
      <c r="G119" s="114"/>
      <c r="H119" s="114"/>
      <c r="I119" s="114"/>
      <c r="J119" s="115">
        <f>J402</f>
        <v>0</v>
      </c>
      <c r="L119" s="112"/>
    </row>
    <row r="120" spans="2:12" s="1" customFormat="1" ht="21.75" customHeight="1">
      <c r="B120" s="32"/>
      <c r="L120" s="32"/>
    </row>
    <row r="121" spans="2:12" s="1" customFormat="1" ht="6.95" customHeight="1">
      <c r="B121" s="44"/>
      <c r="C121" s="45"/>
      <c r="D121" s="45"/>
      <c r="E121" s="45"/>
      <c r="F121" s="45"/>
      <c r="G121" s="45"/>
      <c r="H121" s="45"/>
      <c r="I121" s="45"/>
      <c r="J121" s="45"/>
      <c r="K121" s="45"/>
      <c r="L121" s="32"/>
    </row>
    <row r="125" spans="2:12" s="1" customFormat="1" ht="6.95" customHeight="1">
      <c r="B125" s="46"/>
      <c r="C125" s="47"/>
      <c r="D125" s="47"/>
      <c r="E125" s="47"/>
      <c r="F125" s="47"/>
      <c r="G125" s="47"/>
      <c r="H125" s="47"/>
      <c r="I125" s="47"/>
      <c r="J125" s="47"/>
      <c r="K125" s="47"/>
      <c r="L125" s="32"/>
    </row>
    <row r="126" spans="2:12" s="1" customFormat="1" ht="24.95" customHeight="1">
      <c r="B126" s="32"/>
      <c r="C126" s="21" t="s">
        <v>141</v>
      </c>
      <c r="L126" s="32"/>
    </row>
    <row r="127" spans="2:12" s="1" customFormat="1" ht="6.95" customHeight="1">
      <c r="B127" s="32"/>
      <c r="L127" s="32"/>
    </row>
    <row r="128" spans="2:12" s="1" customFormat="1" ht="12" customHeight="1">
      <c r="B128" s="32"/>
      <c r="C128" s="27" t="s">
        <v>16</v>
      </c>
      <c r="L128" s="32"/>
    </row>
    <row r="129" spans="2:63" s="1" customFormat="1" ht="16.5" customHeight="1">
      <c r="B129" s="32"/>
      <c r="E129" s="237" t="str">
        <f>E7</f>
        <v>III/2444 a III/0105A Přezletice, průtah - I. etapa</v>
      </c>
      <c r="F129" s="238"/>
      <c r="G129" s="238"/>
      <c r="H129" s="238"/>
      <c r="L129" s="32"/>
    </row>
    <row r="130" spans="2:63" ht="12" customHeight="1">
      <c r="B130" s="20"/>
      <c r="C130" s="27" t="s">
        <v>111</v>
      </c>
      <c r="L130" s="20"/>
    </row>
    <row r="131" spans="2:63" s="1" customFormat="1" ht="16.5" customHeight="1">
      <c r="B131" s="32"/>
      <c r="E131" s="237" t="s">
        <v>112</v>
      </c>
      <c r="F131" s="239"/>
      <c r="G131" s="239"/>
      <c r="H131" s="239"/>
      <c r="L131" s="32"/>
    </row>
    <row r="132" spans="2:63" s="1" customFormat="1" ht="12" customHeight="1">
      <c r="B132" s="32"/>
      <c r="C132" s="27" t="s">
        <v>113</v>
      </c>
      <c r="L132" s="32"/>
    </row>
    <row r="133" spans="2:63" s="1" customFormat="1" ht="16.5" customHeight="1">
      <c r="B133" s="32"/>
      <c r="E133" s="195" t="str">
        <f>E11</f>
        <v>SO.102.1-I - SO.102.1-I - Chodníky, vjezdy a zeleň</v>
      </c>
      <c r="F133" s="239"/>
      <c r="G133" s="239"/>
      <c r="H133" s="239"/>
      <c r="L133" s="32"/>
    </row>
    <row r="134" spans="2:63" s="1" customFormat="1" ht="6.95" customHeight="1">
      <c r="B134" s="32"/>
      <c r="L134" s="32"/>
    </row>
    <row r="135" spans="2:63" s="1" customFormat="1" ht="12" customHeight="1">
      <c r="B135" s="32"/>
      <c r="C135" s="27" t="s">
        <v>20</v>
      </c>
      <c r="F135" s="25" t="str">
        <f>F14</f>
        <v xml:space="preserve"> </v>
      </c>
      <c r="I135" s="27" t="s">
        <v>22</v>
      </c>
      <c r="J135" s="52" t="str">
        <f>IF(J14="","",J14)</f>
        <v>30. 1. 2024</v>
      </c>
      <c r="L135" s="32"/>
    </row>
    <row r="136" spans="2:63" s="1" customFormat="1" ht="6.95" customHeight="1">
      <c r="B136" s="32"/>
      <c r="L136" s="32"/>
    </row>
    <row r="137" spans="2:63" s="1" customFormat="1" ht="15.2" customHeight="1">
      <c r="B137" s="32"/>
      <c r="C137" s="27" t="s">
        <v>24</v>
      </c>
      <c r="F137" s="25" t="str">
        <f>E17</f>
        <v>KSÚS středočeského kraje, Obec Přezletice</v>
      </c>
      <c r="I137" s="27" t="s">
        <v>30</v>
      </c>
      <c r="J137" s="30" t="str">
        <f>E23</f>
        <v>CR Project s.r.o.</v>
      </c>
      <c r="L137" s="32"/>
    </row>
    <row r="138" spans="2:63" s="1" customFormat="1" ht="15.2" customHeight="1">
      <c r="B138" s="32"/>
      <c r="C138" s="27" t="s">
        <v>28</v>
      </c>
      <c r="F138" s="25" t="str">
        <f>IF(E20="","",E20)</f>
        <v>Vyplň údaj</v>
      </c>
      <c r="I138" s="27" t="s">
        <v>35</v>
      </c>
      <c r="J138" s="30" t="str">
        <f>E26</f>
        <v>Josef Nentwich</v>
      </c>
      <c r="L138" s="32"/>
    </row>
    <row r="139" spans="2:63" s="1" customFormat="1" ht="10.35" customHeight="1">
      <c r="B139" s="32"/>
      <c r="L139" s="32"/>
    </row>
    <row r="140" spans="2:63" s="10" customFormat="1" ht="29.25" customHeight="1">
      <c r="B140" s="116"/>
      <c r="C140" s="117" t="s">
        <v>142</v>
      </c>
      <c r="D140" s="118" t="s">
        <v>65</v>
      </c>
      <c r="E140" s="118" t="s">
        <v>61</v>
      </c>
      <c r="F140" s="118" t="s">
        <v>62</v>
      </c>
      <c r="G140" s="118" t="s">
        <v>143</v>
      </c>
      <c r="H140" s="118" t="s">
        <v>144</v>
      </c>
      <c r="I140" s="118" t="s">
        <v>145</v>
      </c>
      <c r="J140" s="118" t="s">
        <v>117</v>
      </c>
      <c r="K140" s="119" t="s">
        <v>146</v>
      </c>
      <c r="L140" s="116"/>
      <c r="M140" s="59" t="s">
        <v>1</v>
      </c>
      <c r="N140" s="60" t="s">
        <v>44</v>
      </c>
      <c r="O140" s="60" t="s">
        <v>147</v>
      </c>
      <c r="P140" s="60" t="s">
        <v>148</v>
      </c>
      <c r="Q140" s="60" t="s">
        <v>149</v>
      </c>
      <c r="R140" s="60" t="s">
        <v>150</v>
      </c>
      <c r="S140" s="60" t="s">
        <v>151</v>
      </c>
      <c r="T140" s="61" t="s">
        <v>152</v>
      </c>
    </row>
    <row r="141" spans="2:63" s="1" customFormat="1" ht="22.9" customHeight="1">
      <c r="B141" s="32"/>
      <c r="C141" s="64" t="s">
        <v>153</v>
      </c>
      <c r="J141" s="120">
        <f>BK141</f>
        <v>0</v>
      </c>
      <c r="L141" s="32"/>
      <c r="M141" s="62"/>
      <c r="N141" s="53"/>
      <c r="O141" s="53"/>
      <c r="P141" s="121">
        <f>P142</f>
        <v>0</v>
      </c>
      <c r="Q141" s="53"/>
      <c r="R141" s="121">
        <f>R142</f>
        <v>685.43902405999995</v>
      </c>
      <c r="S141" s="53"/>
      <c r="T141" s="122">
        <f>T142</f>
        <v>706.85969999999998</v>
      </c>
      <c r="AT141" s="17" t="s">
        <v>79</v>
      </c>
      <c r="AU141" s="17" t="s">
        <v>119</v>
      </c>
      <c r="BK141" s="123">
        <f>BK142</f>
        <v>0</v>
      </c>
    </row>
    <row r="142" spans="2:63" s="11" customFormat="1" ht="25.9" customHeight="1">
      <c r="B142" s="124"/>
      <c r="D142" s="125" t="s">
        <v>79</v>
      </c>
      <c r="E142" s="126" t="s">
        <v>154</v>
      </c>
      <c r="F142" s="126" t="s">
        <v>155</v>
      </c>
      <c r="I142" s="127"/>
      <c r="J142" s="128">
        <f>BK142</f>
        <v>0</v>
      </c>
      <c r="L142" s="124"/>
      <c r="M142" s="129"/>
      <c r="P142" s="130">
        <f>P143+P208+P282+P304</f>
        <v>0</v>
      </c>
      <c r="R142" s="130">
        <f>R143+R208+R282+R304</f>
        <v>685.43902405999995</v>
      </c>
      <c r="T142" s="131">
        <f>T143+T208+T282+T304</f>
        <v>706.85969999999998</v>
      </c>
      <c r="AR142" s="125" t="s">
        <v>84</v>
      </c>
      <c r="AT142" s="132" t="s">
        <v>79</v>
      </c>
      <c r="AU142" s="132" t="s">
        <v>80</v>
      </c>
      <c r="AY142" s="125" t="s">
        <v>156</v>
      </c>
      <c r="BK142" s="133">
        <f>BK143+BK208+BK282+BK304</f>
        <v>0</v>
      </c>
    </row>
    <row r="143" spans="2:63" s="11" customFormat="1" ht="22.9" customHeight="1">
      <c r="B143" s="124"/>
      <c r="D143" s="125" t="s">
        <v>79</v>
      </c>
      <c r="E143" s="134" t="s">
        <v>84</v>
      </c>
      <c r="F143" s="134" t="s">
        <v>157</v>
      </c>
      <c r="I143" s="127"/>
      <c r="J143" s="135">
        <f>BK143</f>
        <v>0</v>
      </c>
      <c r="L143" s="124"/>
      <c r="M143" s="129"/>
      <c r="P143" s="130">
        <f>P144+P164+P178+P199</f>
        <v>0</v>
      </c>
      <c r="R143" s="130">
        <f>R144+R164+R178+R199</f>
        <v>82.723047399999999</v>
      </c>
      <c r="T143" s="131">
        <f>T144+T164+T178+T199</f>
        <v>0</v>
      </c>
      <c r="AR143" s="125" t="s">
        <v>84</v>
      </c>
      <c r="AT143" s="132" t="s">
        <v>79</v>
      </c>
      <c r="AU143" s="132" t="s">
        <v>84</v>
      </c>
      <c r="AY143" s="125" t="s">
        <v>156</v>
      </c>
      <c r="BK143" s="133">
        <f>BK144+BK164+BK178+BK199</f>
        <v>0</v>
      </c>
    </row>
    <row r="144" spans="2:63" s="11" customFormat="1" ht="20.85" customHeight="1">
      <c r="B144" s="124"/>
      <c r="D144" s="125" t="s">
        <v>79</v>
      </c>
      <c r="E144" s="134" t="s">
        <v>158</v>
      </c>
      <c r="F144" s="134" t="s">
        <v>159</v>
      </c>
      <c r="I144" s="127"/>
      <c r="J144" s="135">
        <f>BK144</f>
        <v>0</v>
      </c>
      <c r="L144" s="124"/>
      <c r="M144" s="129"/>
      <c r="P144" s="130">
        <f>SUM(P145:P163)</f>
        <v>0</v>
      </c>
      <c r="R144" s="130">
        <f>SUM(R145:R163)</f>
        <v>0</v>
      </c>
      <c r="T144" s="131">
        <f>SUM(T145:T163)</f>
        <v>0</v>
      </c>
      <c r="AR144" s="125" t="s">
        <v>84</v>
      </c>
      <c r="AT144" s="132" t="s">
        <v>79</v>
      </c>
      <c r="AU144" s="132" t="s">
        <v>88</v>
      </c>
      <c r="AY144" s="125" t="s">
        <v>156</v>
      </c>
      <c r="BK144" s="133">
        <f>SUM(BK145:BK163)</f>
        <v>0</v>
      </c>
    </row>
    <row r="145" spans="2:65" s="1" customFormat="1" ht="37.9" customHeight="1">
      <c r="B145" s="32"/>
      <c r="C145" s="136" t="s">
        <v>84</v>
      </c>
      <c r="D145" s="136" t="s">
        <v>160</v>
      </c>
      <c r="E145" s="137" t="s">
        <v>161</v>
      </c>
      <c r="F145" s="138" t="s">
        <v>162</v>
      </c>
      <c r="G145" s="139" t="s">
        <v>163</v>
      </c>
      <c r="H145" s="140">
        <v>134.125</v>
      </c>
      <c r="I145" s="141"/>
      <c r="J145" s="142">
        <f>ROUND(I145*H145,2)</f>
        <v>0</v>
      </c>
      <c r="K145" s="138" t="s">
        <v>164</v>
      </c>
      <c r="L145" s="32"/>
      <c r="M145" s="143" t="s">
        <v>1</v>
      </c>
      <c r="N145" s="144" t="s">
        <v>45</v>
      </c>
      <c r="P145" s="145">
        <f>O145*H145</f>
        <v>0</v>
      </c>
      <c r="Q145" s="145">
        <v>0</v>
      </c>
      <c r="R145" s="145">
        <f>Q145*H145</f>
        <v>0</v>
      </c>
      <c r="S145" s="145">
        <v>0</v>
      </c>
      <c r="T145" s="146">
        <f>S145*H145</f>
        <v>0</v>
      </c>
      <c r="AR145" s="147" t="s">
        <v>165</v>
      </c>
      <c r="AT145" s="147" t="s">
        <v>160</v>
      </c>
      <c r="AU145" s="147" t="s">
        <v>166</v>
      </c>
      <c r="AY145" s="17" t="s">
        <v>156</v>
      </c>
      <c r="BE145" s="148">
        <f>IF(N145="základní",J145,0)</f>
        <v>0</v>
      </c>
      <c r="BF145" s="148">
        <f>IF(N145="snížená",J145,0)</f>
        <v>0</v>
      </c>
      <c r="BG145" s="148">
        <f>IF(N145="zákl. přenesená",J145,0)</f>
        <v>0</v>
      </c>
      <c r="BH145" s="148">
        <f>IF(N145="sníž. přenesená",J145,0)</f>
        <v>0</v>
      </c>
      <c r="BI145" s="148">
        <f>IF(N145="nulová",J145,0)</f>
        <v>0</v>
      </c>
      <c r="BJ145" s="17" t="s">
        <v>84</v>
      </c>
      <c r="BK145" s="148">
        <f>ROUND(I145*H145,2)</f>
        <v>0</v>
      </c>
      <c r="BL145" s="17" t="s">
        <v>165</v>
      </c>
      <c r="BM145" s="147" t="s">
        <v>167</v>
      </c>
    </row>
    <row r="146" spans="2:65" s="12" customFormat="1" ht="11.25">
      <c r="B146" s="149"/>
      <c r="D146" s="150" t="s">
        <v>168</v>
      </c>
      <c r="E146" s="151" t="s">
        <v>1</v>
      </c>
      <c r="F146" s="152" t="s">
        <v>169</v>
      </c>
      <c r="H146" s="151" t="s">
        <v>1</v>
      </c>
      <c r="I146" s="153"/>
      <c r="L146" s="149"/>
      <c r="M146" s="154"/>
      <c r="T146" s="155"/>
      <c r="AT146" s="151" t="s">
        <v>168</v>
      </c>
      <c r="AU146" s="151" t="s">
        <v>166</v>
      </c>
      <c r="AV146" s="12" t="s">
        <v>84</v>
      </c>
      <c r="AW146" s="12" t="s">
        <v>34</v>
      </c>
      <c r="AX146" s="12" t="s">
        <v>80</v>
      </c>
      <c r="AY146" s="151" t="s">
        <v>156</v>
      </c>
    </row>
    <row r="147" spans="2:65" s="13" customFormat="1" ht="11.25">
      <c r="B147" s="156"/>
      <c r="D147" s="150" t="s">
        <v>168</v>
      </c>
      <c r="E147" s="157" t="s">
        <v>1</v>
      </c>
      <c r="F147" s="158" t="s">
        <v>170</v>
      </c>
      <c r="H147" s="159">
        <v>134.125</v>
      </c>
      <c r="I147" s="160"/>
      <c r="L147" s="156"/>
      <c r="M147" s="161"/>
      <c r="T147" s="162"/>
      <c r="AT147" s="157" t="s">
        <v>168</v>
      </c>
      <c r="AU147" s="157" t="s">
        <v>166</v>
      </c>
      <c r="AV147" s="13" t="s">
        <v>88</v>
      </c>
      <c r="AW147" s="13" t="s">
        <v>34</v>
      </c>
      <c r="AX147" s="13" t="s">
        <v>84</v>
      </c>
      <c r="AY147" s="157" t="s">
        <v>156</v>
      </c>
    </row>
    <row r="148" spans="2:65" s="1" customFormat="1" ht="37.9" customHeight="1">
      <c r="B148" s="32"/>
      <c r="C148" s="136" t="s">
        <v>88</v>
      </c>
      <c r="D148" s="136" t="s">
        <v>160</v>
      </c>
      <c r="E148" s="137" t="s">
        <v>171</v>
      </c>
      <c r="F148" s="138" t="s">
        <v>172</v>
      </c>
      <c r="G148" s="139" t="s">
        <v>163</v>
      </c>
      <c r="H148" s="140">
        <v>759.01599999999996</v>
      </c>
      <c r="I148" s="141"/>
      <c r="J148" s="142">
        <f>ROUND(I148*H148,2)</f>
        <v>0</v>
      </c>
      <c r="K148" s="138" t="s">
        <v>164</v>
      </c>
      <c r="L148" s="32"/>
      <c r="M148" s="143" t="s">
        <v>1</v>
      </c>
      <c r="N148" s="144" t="s">
        <v>45</v>
      </c>
      <c r="P148" s="145">
        <f>O148*H148</f>
        <v>0</v>
      </c>
      <c r="Q148" s="145">
        <v>0</v>
      </c>
      <c r="R148" s="145">
        <f>Q148*H148</f>
        <v>0</v>
      </c>
      <c r="S148" s="145">
        <v>0</v>
      </c>
      <c r="T148" s="146">
        <f>S148*H148</f>
        <v>0</v>
      </c>
      <c r="AR148" s="147" t="s">
        <v>165</v>
      </c>
      <c r="AT148" s="147" t="s">
        <v>160</v>
      </c>
      <c r="AU148" s="147" t="s">
        <v>166</v>
      </c>
      <c r="AY148" s="17" t="s">
        <v>156</v>
      </c>
      <c r="BE148" s="148">
        <f>IF(N148="základní",J148,0)</f>
        <v>0</v>
      </c>
      <c r="BF148" s="148">
        <f>IF(N148="snížená",J148,0)</f>
        <v>0</v>
      </c>
      <c r="BG148" s="148">
        <f>IF(N148="zákl. přenesená",J148,0)</f>
        <v>0</v>
      </c>
      <c r="BH148" s="148">
        <f>IF(N148="sníž. přenesená",J148,0)</f>
        <v>0</v>
      </c>
      <c r="BI148" s="148">
        <f>IF(N148="nulová",J148,0)</f>
        <v>0</v>
      </c>
      <c r="BJ148" s="17" t="s">
        <v>84</v>
      </c>
      <c r="BK148" s="148">
        <f>ROUND(I148*H148,2)</f>
        <v>0</v>
      </c>
      <c r="BL148" s="17" t="s">
        <v>165</v>
      </c>
      <c r="BM148" s="147" t="s">
        <v>173</v>
      </c>
    </row>
    <row r="149" spans="2:65" s="12" customFormat="1" ht="11.25">
      <c r="B149" s="149"/>
      <c r="D149" s="150" t="s">
        <v>168</v>
      </c>
      <c r="E149" s="151" t="s">
        <v>1</v>
      </c>
      <c r="F149" s="152" t="s">
        <v>174</v>
      </c>
      <c r="H149" s="151" t="s">
        <v>1</v>
      </c>
      <c r="I149" s="153"/>
      <c r="L149" s="149"/>
      <c r="M149" s="154"/>
      <c r="T149" s="155"/>
      <c r="AT149" s="151" t="s">
        <v>168</v>
      </c>
      <c r="AU149" s="151" t="s">
        <v>166</v>
      </c>
      <c r="AV149" s="12" t="s">
        <v>84</v>
      </c>
      <c r="AW149" s="12" t="s">
        <v>34</v>
      </c>
      <c r="AX149" s="12" t="s">
        <v>80</v>
      </c>
      <c r="AY149" s="151" t="s">
        <v>156</v>
      </c>
    </row>
    <row r="150" spans="2:65" s="13" customFormat="1" ht="11.25">
      <c r="B150" s="156"/>
      <c r="D150" s="150" t="s">
        <v>168</v>
      </c>
      <c r="E150" s="157" t="s">
        <v>1</v>
      </c>
      <c r="F150" s="158" t="s">
        <v>175</v>
      </c>
      <c r="H150" s="159">
        <v>713.69399999999996</v>
      </c>
      <c r="I150" s="160"/>
      <c r="L150" s="156"/>
      <c r="M150" s="161"/>
      <c r="T150" s="162"/>
      <c r="AT150" s="157" t="s">
        <v>168</v>
      </c>
      <c r="AU150" s="157" t="s">
        <v>166</v>
      </c>
      <c r="AV150" s="13" t="s">
        <v>88</v>
      </c>
      <c r="AW150" s="13" t="s">
        <v>34</v>
      </c>
      <c r="AX150" s="13" t="s">
        <v>80</v>
      </c>
      <c r="AY150" s="157" t="s">
        <v>156</v>
      </c>
    </row>
    <row r="151" spans="2:65" s="13" customFormat="1" ht="11.25">
      <c r="B151" s="156"/>
      <c r="D151" s="150" t="s">
        <v>168</v>
      </c>
      <c r="E151" s="157" t="s">
        <v>1</v>
      </c>
      <c r="F151" s="158" t="s">
        <v>176</v>
      </c>
      <c r="H151" s="159">
        <v>45.322000000000003</v>
      </c>
      <c r="I151" s="160"/>
      <c r="L151" s="156"/>
      <c r="M151" s="161"/>
      <c r="T151" s="162"/>
      <c r="AT151" s="157" t="s">
        <v>168</v>
      </c>
      <c r="AU151" s="157" t="s">
        <v>166</v>
      </c>
      <c r="AV151" s="13" t="s">
        <v>88</v>
      </c>
      <c r="AW151" s="13" t="s">
        <v>34</v>
      </c>
      <c r="AX151" s="13" t="s">
        <v>80</v>
      </c>
      <c r="AY151" s="157" t="s">
        <v>156</v>
      </c>
    </row>
    <row r="152" spans="2:65" s="14" customFormat="1" ht="11.25">
      <c r="B152" s="163"/>
      <c r="D152" s="150" t="s">
        <v>168</v>
      </c>
      <c r="E152" s="164" t="s">
        <v>1</v>
      </c>
      <c r="F152" s="165" t="s">
        <v>177</v>
      </c>
      <c r="H152" s="166">
        <v>759.01599999999996</v>
      </c>
      <c r="I152" s="167"/>
      <c r="L152" s="163"/>
      <c r="M152" s="168"/>
      <c r="T152" s="169"/>
      <c r="AT152" s="164" t="s">
        <v>168</v>
      </c>
      <c r="AU152" s="164" t="s">
        <v>166</v>
      </c>
      <c r="AV152" s="14" t="s">
        <v>165</v>
      </c>
      <c r="AW152" s="14" t="s">
        <v>34</v>
      </c>
      <c r="AX152" s="14" t="s">
        <v>84</v>
      </c>
      <c r="AY152" s="164" t="s">
        <v>156</v>
      </c>
    </row>
    <row r="153" spans="2:65" s="1" customFormat="1" ht="37.9" customHeight="1">
      <c r="B153" s="32"/>
      <c r="C153" s="136" t="s">
        <v>166</v>
      </c>
      <c r="D153" s="136" t="s">
        <v>160</v>
      </c>
      <c r="E153" s="137" t="s">
        <v>178</v>
      </c>
      <c r="F153" s="138" t="s">
        <v>179</v>
      </c>
      <c r="G153" s="139" t="s">
        <v>163</v>
      </c>
      <c r="H153" s="140">
        <v>9867.2080000000005</v>
      </c>
      <c r="I153" s="141"/>
      <c r="J153" s="142">
        <f>ROUND(I153*H153,2)</f>
        <v>0</v>
      </c>
      <c r="K153" s="138" t="s">
        <v>164</v>
      </c>
      <c r="L153" s="32"/>
      <c r="M153" s="143" t="s">
        <v>1</v>
      </c>
      <c r="N153" s="144" t="s">
        <v>45</v>
      </c>
      <c r="P153" s="145">
        <f>O153*H153</f>
        <v>0</v>
      </c>
      <c r="Q153" s="145">
        <v>0</v>
      </c>
      <c r="R153" s="145">
        <f>Q153*H153</f>
        <v>0</v>
      </c>
      <c r="S153" s="145">
        <v>0</v>
      </c>
      <c r="T153" s="146">
        <f>S153*H153</f>
        <v>0</v>
      </c>
      <c r="AR153" s="147" t="s">
        <v>165</v>
      </c>
      <c r="AT153" s="147" t="s">
        <v>160</v>
      </c>
      <c r="AU153" s="147" t="s">
        <v>166</v>
      </c>
      <c r="AY153" s="17" t="s">
        <v>156</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165</v>
      </c>
      <c r="BM153" s="147" t="s">
        <v>180</v>
      </c>
    </row>
    <row r="154" spans="2:65" s="13" customFormat="1" ht="11.25">
      <c r="B154" s="156"/>
      <c r="D154" s="150" t="s">
        <v>168</v>
      </c>
      <c r="E154" s="157" t="s">
        <v>1</v>
      </c>
      <c r="F154" s="158" t="s">
        <v>181</v>
      </c>
      <c r="H154" s="159">
        <v>9867.2080000000005</v>
      </c>
      <c r="I154" s="160"/>
      <c r="L154" s="156"/>
      <c r="M154" s="161"/>
      <c r="T154" s="162"/>
      <c r="AT154" s="157" t="s">
        <v>168</v>
      </c>
      <c r="AU154" s="157" t="s">
        <v>166</v>
      </c>
      <c r="AV154" s="13" t="s">
        <v>88</v>
      </c>
      <c r="AW154" s="13" t="s">
        <v>34</v>
      </c>
      <c r="AX154" s="13" t="s">
        <v>84</v>
      </c>
      <c r="AY154" s="157" t="s">
        <v>156</v>
      </c>
    </row>
    <row r="155" spans="2:65" s="1" customFormat="1" ht="16.5" customHeight="1">
      <c r="B155" s="32"/>
      <c r="C155" s="136" t="s">
        <v>165</v>
      </c>
      <c r="D155" s="136" t="s">
        <v>160</v>
      </c>
      <c r="E155" s="137" t="s">
        <v>182</v>
      </c>
      <c r="F155" s="138" t="s">
        <v>183</v>
      </c>
      <c r="G155" s="139" t="s">
        <v>163</v>
      </c>
      <c r="H155" s="140">
        <v>759.01599999999996</v>
      </c>
      <c r="I155" s="141"/>
      <c r="J155" s="142">
        <f>ROUND(I155*H155,2)</f>
        <v>0</v>
      </c>
      <c r="K155" s="138" t="s">
        <v>164</v>
      </c>
      <c r="L155" s="32"/>
      <c r="M155" s="143" t="s">
        <v>1</v>
      </c>
      <c r="N155" s="144" t="s">
        <v>45</v>
      </c>
      <c r="P155" s="145">
        <f>O155*H155</f>
        <v>0</v>
      </c>
      <c r="Q155" s="145">
        <v>0</v>
      </c>
      <c r="R155" s="145">
        <f>Q155*H155</f>
        <v>0</v>
      </c>
      <c r="S155" s="145">
        <v>0</v>
      </c>
      <c r="T155" s="146">
        <f>S155*H155</f>
        <v>0</v>
      </c>
      <c r="AR155" s="147" t="s">
        <v>165</v>
      </c>
      <c r="AT155" s="147" t="s">
        <v>160</v>
      </c>
      <c r="AU155" s="147" t="s">
        <v>166</v>
      </c>
      <c r="AY155" s="17" t="s">
        <v>156</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165</v>
      </c>
      <c r="BM155" s="147" t="s">
        <v>184</v>
      </c>
    </row>
    <row r="156" spans="2:65" s="13" customFormat="1" ht="22.5">
      <c r="B156" s="156"/>
      <c r="D156" s="150" t="s">
        <v>168</v>
      </c>
      <c r="E156" s="157" t="s">
        <v>1</v>
      </c>
      <c r="F156" s="158" t="s">
        <v>185</v>
      </c>
      <c r="H156" s="159">
        <v>759.01599999999996</v>
      </c>
      <c r="I156" s="160"/>
      <c r="L156" s="156"/>
      <c r="M156" s="161"/>
      <c r="T156" s="162"/>
      <c r="AT156" s="157" t="s">
        <v>168</v>
      </c>
      <c r="AU156" s="157" t="s">
        <v>166</v>
      </c>
      <c r="AV156" s="13" t="s">
        <v>88</v>
      </c>
      <c r="AW156" s="13" t="s">
        <v>34</v>
      </c>
      <c r="AX156" s="13" t="s">
        <v>84</v>
      </c>
      <c r="AY156" s="157" t="s">
        <v>156</v>
      </c>
    </row>
    <row r="157" spans="2:65" s="1" customFormat="1" ht="24.2" customHeight="1">
      <c r="B157" s="32"/>
      <c r="C157" s="136" t="s">
        <v>186</v>
      </c>
      <c r="D157" s="136" t="s">
        <v>160</v>
      </c>
      <c r="E157" s="137" t="s">
        <v>187</v>
      </c>
      <c r="F157" s="138" t="s">
        <v>188</v>
      </c>
      <c r="G157" s="139" t="s">
        <v>189</v>
      </c>
      <c r="H157" s="140">
        <v>1328.278</v>
      </c>
      <c r="I157" s="141"/>
      <c r="J157" s="142">
        <f>ROUND(I157*H157,2)</f>
        <v>0</v>
      </c>
      <c r="K157" s="138" t="s">
        <v>1</v>
      </c>
      <c r="L157" s="32"/>
      <c r="M157" s="143" t="s">
        <v>1</v>
      </c>
      <c r="N157" s="144" t="s">
        <v>45</v>
      </c>
      <c r="P157" s="145">
        <f>O157*H157</f>
        <v>0</v>
      </c>
      <c r="Q157" s="145">
        <v>0</v>
      </c>
      <c r="R157" s="145">
        <f>Q157*H157</f>
        <v>0</v>
      </c>
      <c r="S157" s="145">
        <v>0</v>
      </c>
      <c r="T157" s="146">
        <f>S157*H157</f>
        <v>0</v>
      </c>
      <c r="AR157" s="147" t="s">
        <v>165</v>
      </c>
      <c r="AT157" s="147" t="s">
        <v>160</v>
      </c>
      <c r="AU157" s="147" t="s">
        <v>166</v>
      </c>
      <c r="AY157" s="17" t="s">
        <v>156</v>
      </c>
      <c r="BE157" s="148">
        <f>IF(N157="základní",J157,0)</f>
        <v>0</v>
      </c>
      <c r="BF157" s="148">
        <f>IF(N157="snížená",J157,0)</f>
        <v>0</v>
      </c>
      <c r="BG157" s="148">
        <f>IF(N157="zákl. přenesená",J157,0)</f>
        <v>0</v>
      </c>
      <c r="BH157" s="148">
        <f>IF(N157="sníž. přenesená",J157,0)</f>
        <v>0</v>
      </c>
      <c r="BI157" s="148">
        <f>IF(N157="nulová",J157,0)</f>
        <v>0</v>
      </c>
      <c r="BJ157" s="17" t="s">
        <v>84</v>
      </c>
      <c r="BK157" s="148">
        <f>ROUND(I157*H157,2)</f>
        <v>0</v>
      </c>
      <c r="BL157" s="17" t="s">
        <v>165</v>
      </c>
      <c r="BM157" s="147" t="s">
        <v>190</v>
      </c>
    </row>
    <row r="158" spans="2:65" s="13" customFormat="1" ht="22.5">
      <c r="B158" s="156"/>
      <c r="D158" s="150" t="s">
        <v>168</v>
      </c>
      <c r="E158" s="157" t="s">
        <v>1</v>
      </c>
      <c r="F158" s="158" t="s">
        <v>191</v>
      </c>
      <c r="H158" s="159">
        <v>1328.278</v>
      </c>
      <c r="I158" s="160"/>
      <c r="L158" s="156"/>
      <c r="M158" s="161"/>
      <c r="T158" s="162"/>
      <c r="AT158" s="157" t="s">
        <v>168</v>
      </c>
      <c r="AU158" s="157" t="s">
        <v>166</v>
      </c>
      <c r="AV158" s="13" t="s">
        <v>88</v>
      </c>
      <c r="AW158" s="13" t="s">
        <v>34</v>
      </c>
      <c r="AX158" s="13" t="s">
        <v>84</v>
      </c>
      <c r="AY158" s="157" t="s">
        <v>156</v>
      </c>
    </row>
    <row r="159" spans="2:65" s="1" customFormat="1" ht="24.2" customHeight="1">
      <c r="B159" s="32"/>
      <c r="C159" s="136" t="s">
        <v>192</v>
      </c>
      <c r="D159" s="136" t="s">
        <v>160</v>
      </c>
      <c r="E159" s="137" t="s">
        <v>193</v>
      </c>
      <c r="F159" s="138" t="s">
        <v>194</v>
      </c>
      <c r="G159" s="139" t="s">
        <v>195</v>
      </c>
      <c r="H159" s="140">
        <v>1995.38</v>
      </c>
      <c r="I159" s="141"/>
      <c r="J159" s="142">
        <f>ROUND(I159*H159,2)</f>
        <v>0</v>
      </c>
      <c r="K159" s="138" t="s">
        <v>164</v>
      </c>
      <c r="L159" s="32"/>
      <c r="M159" s="143" t="s">
        <v>1</v>
      </c>
      <c r="N159" s="144" t="s">
        <v>45</v>
      </c>
      <c r="P159" s="145">
        <f>O159*H159</f>
        <v>0</v>
      </c>
      <c r="Q159" s="145">
        <v>0</v>
      </c>
      <c r="R159" s="145">
        <f>Q159*H159</f>
        <v>0</v>
      </c>
      <c r="S159" s="145">
        <v>0</v>
      </c>
      <c r="T159" s="146">
        <f>S159*H159</f>
        <v>0</v>
      </c>
      <c r="AR159" s="147" t="s">
        <v>165</v>
      </c>
      <c r="AT159" s="147" t="s">
        <v>160</v>
      </c>
      <c r="AU159" s="147" t="s">
        <v>166</v>
      </c>
      <c r="AY159" s="17" t="s">
        <v>156</v>
      </c>
      <c r="BE159" s="148">
        <f>IF(N159="základní",J159,0)</f>
        <v>0</v>
      </c>
      <c r="BF159" s="148">
        <f>IF(N159="snížená",J159,0)</f>
        <v>0</v>
      </c>
      <c r="BG159" s="148">
        <f>IF(N159="zákl. přenesená",J159,0)</f>
        <v>0</v>
      </c>
      <c r="BH159" s="148">
        <f>IF(N159="sníž. přenesená",J159,0)</f>
        <v>0</v>
      </c>
      <c r="BI159" s="148">
        <f>IF(N159="nulová",J159,0)</f>
        <v>0</v>
      </c>
      <c r="BJ159" s="17" t="s">
        <v>84</v>
      </c>
      <c r="BK159" s="148">
        <f>ROUND(I159*H159,2)</f>
        <v>0</v>
      </c>
      <c r="BL159" s="17" t="s">
        <v>165</v>
      </c>
      <c r="BM159" s="147" t="s">
        <v>196</v>
      </c>
    </row>
    <row r="160" spans="2:65" s="12" customFormat="1" ht="11.25">
      <c r="B160" s="149"/>
      <c r="D160" s="150" t="s">
        <v>168</v>
      </c>
      <c r="E160" s="151" t="s">
        <v>1</v>
      </c>
      <c r="F160" s="152" t="s">
        <v>197</v>
      </c>
      <c r="H160" s="151" t="s">
        <v>1</v>
      </c>
      <c r="I160" s="153"/>
      <c r="L160" s="149"/>
      <c r="M160" s="154"/>
      <c r="T160" s="155"/>
      <c r="AT160" s="151" t="s">
        <v>168</v>
      </c>
      <c r="AU160" s="151" t="s">
        <v>166</v>
      </c>
      <c r="AV160" s="12" t="s">
        <v>84</v>
      </c>
      <c r="AW160" s="12" t="s">
        <v>34</v>
      </c>
      <c r="AX160" s="12" t="s">
        <v>80</v>
      </c>
      <c r="AY160" s="151" t="s">
        <v>156</v>
      </c>
    </row>
    <row r="161" spans="2:65" s="13" customFormat="1" ht="11.25">
      <c r="B161" s="156"/>
      <c r="D161" s="150" t="s">
        <v>168</v>
      </c>
      <c r="E161" s="157" t="s">
        <v>1</v>
      </c>
      <c r="F161" s="158" t="s">
        <v>198</v>
      </c>
      <c r="H161" s="159">
        <v>1699.79</v>
      </c>
      <c r="I161" s="160"/>
      <c r="L161" s="156"/>
      <c r="M161" s="161"/>
      <c r="T161" s="162"/>
      <c r="AT161" s="157" t="s">
        <v>168</v>
      </c>
      <c r="AU161" s="157" t="s">
        <v>166</v>
      </c>
      <c r="AV161" s="13" t="s">
        <v>88</v>
      </c>
      <c r="AW161" s="13" t="s">
        <v>34</v>
      </c>
      <c r="AX161" s="13" t="s">
        <v>80</v>
      </c>
      <c r="AY161" s="157" t="s">
        <v>156</v>
      </c>
    </row>
    <row r="162" spans="2:65" s="13" customFormat="1" ht="11.25">
      <c r="B162" s="156"/>
      <c r="D162" s="150" t="s">
        <v>168</v>
      </c>
      <c r="E162" s="157" t="s">
        <v>1</v>
      </c>
      <c r="F162" s="158" t="s">
        <v>199</v>
      </c>
      <c r="H162" s="159">
        <v>295.58999999999997</v>
      </c>
      <c r="I162" s="160"/>
      <c r="L162" s="156"/>
      <c r="M162" s="161"/>
      <c r="T162" s="162"/>
      <c r="AT162" s="157" t="s">
        <v>168</v>
      </c>
      <c r="AU162" s="157" t="s">
        <v>166</v>
      </c>
      <c r="AV162" s="13" t="s">
        <v>88</v>
      </c>
      <c r="AW162" s="13" t="s">
        <v>34</v>
      </c>
      <c r="AX162" s="13" t="s">
        <v>80</v>
      </c>
      <c r="AY162" s="157" t="s">
        <v>156</v>
      </c>
    </row>
    <row r="163" spans="2:65" s="14" customFormat="1" ht="11.25">
      <c r="B163" s="163"/>
      <c r="D163" s="150" t="s">
        <v>168</v>
      </c>
      <c r="E163" s="164" t="s">
        <v>1</v>
      </c>
      <c r="F163" s="165" t="s">
        <v>177</v>
      </c>
      <c r="H163" s="166">
        <v>1995.38</v>
      </c>
      <c r="I163" s="167"/>
      <c r="L163" s="163"/>
      <c r="M163" s="168"/>
      <c r="T163" s="169"/>
      <c r="AT163" s="164" t="s">
        <v>168</v>
      </c>
      <c r="AU163" s="164" t="s">
        <v>166</v>
      </c>
      <c r="AV163" s="14" t="s">
        <v>165</v>
      </c>
      <c r="AW163" s="14" t="s">
        <v>34</v>
      </c>
      <c r="AX163" s="14" t="s">
        <v>84</v>
      </c>
      <c r="AY163" s="164" t="s">
        <v>156</v>
      </c>
    </row>
    <row r="164" spans="2:65" s="11" customFormat="1" ht="20.85" customHeight="1">
      <c r="B164" s="124"/>
      <c r="D164" s="125" t="s">
        <v>79</v>
      </c>
      <c r="E164" s="134" t="s">
        <v>200</v>
      </c>
      <c r="F164" s="134" t="s">
        <v>201</v>
      </c>
      <c r="I164" s="127"/>
      <c r="J164" s="135">
        <f>BK164</f>
        <v>0</v>
      </c>
      <c r="L164" s="124"/>
      <c r="M164" s="129"/>
      <c r="P164" s="130">
        <f>SUM(P165:P177)</f>
        <v>0</v>
      </c>
      <c r="R164" s="130">
        <f>SUM(R165:R177)</f>
        <v>0</v>
      </c>
      <c r="T164" s="131">
        <f>SUM(T165:T177)</f>
        <v>0</v>
      </c>
      <c r="AR164" s="125" t="s">
        <v>84</v>
      </c>
      <c r="AT164" s="132" t="s">
        <v>79</v>
      </c>
      <c r="AU164" s="132" t="s">
        <v>88</v>
      </c>
      <c r="AY164" s="125" t="s">
        <v>156</v>
      </c>
      <c r="BK164" s="133">
        <f>SUM(BK165:BK177)</f>
        <v>0</v>
      </c>
    </row>
    <row r="165" spans="2:65" s="1" customFormat="1" ht="37.9" customHeight="1">
      <c r="B165" s="32"/>
      <c r="C165" s="136" t="s">
        <v>202</v>
      </c>
      <c r="D165" s="136" t="s">
        <v>160</v>
      </c>
      <c r="E165" s="137" t="s">
        <v>203</v>
      </c>
      <c r="F165" s="138" t="s">
        <v>204</v>
      </c>
      <c r="G165" s="139" t="s">
        <v>163</v>
      </c>
      <c r="H165" s="140">
        <v>713.69399999999996</v>
      </c>
      <c r="I165" s="141"/>
      <c r="J165" s="142">
        <f>ROUND(I165*H165,2)</f>
        <v>0</v>
      </c>
      <c r="K165" s="138" t="s">
        <v>164</v>
      </c>
      <c r="L165" s="32"/>
      <c r="M165" s="143" t="s">
        <v>1</v>
      </c>
      <c r="N165" s="144" t="s">
        <v>45</v>
      </c>
      <c r="P165" s="145">
        <f>O165*H165</f>
        <v>0</v>
      </c>
      <c r="Q165" s="145">
        <v>0</v>
      </c>
      <c r="R165" s="145">
        <f>Q165*H165</f>
        <v>0</v>
      </c>
      <c r="S165" s="145">
        <v>0</v>
      </c>
      <c r="T165" s="146">
        <f>S165*H165</f>
        <v>0</v>
      </c>
      <c r="AR165" s="147" t="s">
        <v>165</v>
      </c>
      <c r="AT165" s="147" t="s">
        <v>160</v>
      </c>
      <c r="AU165" s="147" t="s">
        <v>166</v>
      </c>
      <c r="AY165" s="17" t="s">
        <v>156</v>
      </c>
      <c r="BE165" s="148">
        <f>IF(N165="základní",J165,0)</f>
        <v>0</v>
      </c>
      <c r="BF165" s="148">
        <f>IF(N165="snížená",J165,0)</f>
        <v>0</v>
      </c>
      <c r="BG165" s="148">
        <f>IF(N165="zákl. přenesená",J165,0)</f>
        <v>0</v>
      </c>
      <c r="BH165" s="148">
        <f>IF(N165="sníž. přenesená",J165,0)</f>
        <v>0</v>
      </c>
      <c r="BI165" s="148">
        <f>IF(N165="nulová",J165,0)</f>
        <v>0</v>
      </c>
      <c r="BJ165" s="17" t="s">
        <v>84</v>
      </c>
      <c r="BK165" s="148">
        <f>ROUND(I165*H165,2)</f>
        <v>0</v>
      </c>
      <c r="BL165" s="17" t="s">
        <v>165</v>
      </c>
      <c r="BM165" s="147" t="s">
        <v>205</v>
      </c>
    </row>
    <row r="166" spans="2:65" s="12" customFormat="1" ht="11.25">
      <c r="B166" s="149"/>
      <c r="D166" s="150" t="s">
        <v>168</v>
      </c>
      <c r="E166" s="151" t="s">
        <v>1</v>
      </c>
      <c r="F166" s="152" t="s">
        <v>206</v>
      </c>
      <c r="H166" s="151" t="s">
        <v>1</v>
      </c>
      <c r="I166" s="153"/>
      <c r="L166" s="149"/>
      <c r="M166" s="154"/>
      <c r="T166" s="155"/>
      <c r="AT166" s="151" t="s">
        <v>168</v>
      </c>
      <c r="AU166" s="151" t="s">
        <v>166</v>
      </c>
      <c r="AV166" s="12" t="s">
        <v>84</v>
      </c>
      <c r="AW166" s="12" t="s">
        <v>34</v>
      </c>
      <c r="AX166" s="12" t="s">
        <v>80</v>
      </c>
      <c r="AY166" s="151" t="s">
        <v>156</v>
      </c>
    </row>
    <row r="167" spans="2:65" s="13" customFormat="1" ht="11.25">
      <c r="B167" s="156"/>
      <c r="D167" s="150" t="s">
        <v>168</v>
      </c>
      <c r="E167" s="157" t="s">
        <v>1</v>
      </c>
      <c r="F167" s="158" t="s">
        <v>207</v>
      </c>
      <c r="H167" s="159">
        <v>75.626000000000005</v>
      </c>
      <c r="I167" s="160"/>
      <c r="L167" s="156"/>
      <c r="M167" s="161"/>
      <c r="T167" s="162"/>
      <c r="AT167" s="157" t="s">
        <v>168</v>
      </c>
      <c r="AU167" s="157" t="s">
        <v>166</v>
      </c>
      <c r="AV167" s="13" t="s">
        <v>88</v>
      </c>
      <c r="AW167" s="13" t="s">
        <v>34</v>
      </c>
      <c r="AX167" s="13" t="s">
        <v>80</v>
      </c>
      <c r="AY167" s="157" t="s">
        <v>156</v>
      </c>
    </row>
    <row r="168" spans="2:65" s="13" customFormat="1" ht="11.25">
      <c r="B168" s="156"/>
      <c r="D168" s="150" t="s">
        <v>168</v>
      </c>
      <c r="E168" s="157" t="s">
        <v>1</v>
      </c>
      <c r="F168" s="158" t="s">
        <v>208</v>
      </c>
      <c r="H168" s="159">
        <v>39.454000000000001</v>
      </c>
      <c r="I168" s="160"/>
      <c r="L168" s="156"/>
      <c r="M168" s="161"/>
      <c r="T168" s="162"/>
      <c r="AT168" s="157" t="s">
        <v>168</v>
      </c>
      <c r="AU168" s="157" t="s">
        <v>166</v>
      </c>
      <c r="AV168" s="13" t="s">
        <v>88</v>
      </c>
      <c r="AW168" s="13" t="s">
        <v>34</v>
      </c>
      <c r="AX168" s="13" t="s">
        <v>80</v>
      </c>
      <c r="AY168" s="157" t="s">
        <v>156</v>
      </c>
    </row>
    <row r="169" spans="2:65" s="15" customFormat="1" ht="11.25">
      <c r="B169" s="170"/>
      <c r="D169" s="150" t="s">
        <v>168</v>
      </c>
      <c r="E169" s="171" t="s">
        <v>1</v>
      </c>
      <c r="F169" s="172" t="s">
        <v>209</v>
      </c>
      <c r="H169" s="173">
        <v>115.08</v>
      </c>
      <c r="I169" s="174"/>
      <c r="L169" s="170"/>
      <c r="M169" s="175"/>
      <c r="T169" s="176"/>
      <c r="AT169" s="171" t="s">
        <v>168</v>
      </c>
      <c r="AU169" s="171" t="s">
        <v>166</v>
      </c>
      <c r="AV169" s="15" t="s">
        <v>166</v>
      </c>
      <c r="AW169" s="15" t="s">
        <v>34</v>
      </c>
      <c r="AX169" s="15" t="s">
        <v>80</v>
      </c>
      <c r="AY169" s="171" t="s">
        <v>156</v>
      </c>
    </row>
    <row r="170" spans="2:65" s="12" customFormat="1" ht="11.25">
      <c r="B170" s="149"/>
      <c r="D170" s="150" t="s">
        <v>168</v>
      </c>
      <c r="E170" s="151" t="s">
        <v>1</v>
      </c>
      <c r="F170" s="152" t="s">
        <v>210</v>
      </c>
      <c r="H170" s="151" t="s">
        <v>1</v>
      </c>
      <c r="I170" s="153"/>
      <c r="L170" s="149"/>
      <c r="M170" s="154"/>
      <c r="T170" s="155"/>
      <c r="AT170" s="151" t="s">
        <v>168</v>
      </c>
      <c r="AU170" s="151" t="s">
        <v>166</v>
      </c>
      <c r="AV170" s="12" t="s">
        <v>84</v>
      </c>
      <c r="AW170" s="12" t="s">
        <v>34</v>
      </c>
      <c r="AX170" s="12" t="s">
        <v>80</v>
      </c>
      <c r="AY170" s="151" t="s">
        <v>156</v>
      </c>
    </row>
    <row r="171" spans="2:65" s="13" customFormat="1" ht="11.25">
      <c r="B171" s="156"/>
      <c r="D171" s="150" t="s">
        <v>168</v>
      </c>
      <c r="E171" s="157" t="s">
        <v>1</v>
      </c>
      <c r="F171" s="158" t="s">
        <v>211</v>
      </c>
      <c r="H171" s="159">
        <v>509.93700000000001</v>
      </c>
      <c r="I171" s="160"/>
      <c r="L171" s="156"/>
      <c r="M171" s="161"/>
      <c r="T171" s="162"/>
      <c r="AT171" s="157" t="s">
        <v>168</v>
      </c>
      <c r="AU171" s="157" t="s">
        <v>166</v>
      </c>
      <c r="AV171" s="13" t="s">
        <v>88</v>
      </c>
      <c r="AW171" s="13" t="s">
        <v>34</v>
      </c>
      <c r="AX171" s="13" t="s">
        <v>80</v>
      </c>
      <c r="AY171" s="157" t="s">
        <v>156</v>
      </c>
    </row>
    <row r="172" spans="2:65" s="13" customFormat="1" ht="11.25">
      <c r="B172" s="156"/>
      <c r="D172" s="150" t="s">
        <v>168</v>
      </c>
      <c r="E172" s="157" t="s">
        <v>1</v>
      </c>
      <c r="F172" s="158" t="s">
        <v>212</v>
      </c>
      <c r="H172" s="159">
        <v>88.677000000000007</v>
      </c>
      <c r="I172" s="160"/>
      <c r="L172" s="156"/>
      <c r="M172" s="161"/>
      <c r="T172" s="162"/>
      <c r="AT172" s="157" t="s">
        <v>168</v>
      </c>
      <c r="AU172" s="157" t="s">
        <v>166</v>
      </c>
      <c r="AV172" s="13" t="s">
        <v>88</v>
      </c>
      <c r="AW172" s="13" t="s">
        <v>34</v>
      </c>
      <c r="AX172" s="13" t="s">
        <v>80</v>
      </c>
      <c r="AY172" s="157" t="s">
        <v>156</v>
      </c>
    </row>
    <row r="173" spans="2:65" s="15" customFormat="1" ht="11.25">
      <c r="B173" s="170"/>
      <c r="D173" s="150" t="s">
        <v>168</v>
      </c>
      <c r="E173" s="171" t="s">
        <v>1</v>
      </c>
      <c r="F173" s="172" t="s">
        <v>209</v>
      </c>
      <c r="H173" s="173">
        <v>598.61400000000003</v>
      </c>
      <c r="I173" s="174"/>
      <c r="L173" s="170"/>
      <c r="M173" s="175"/>
      <c r="T173" s="176"/>
      <c r="AT173" s="171" t="s">
        <v>168</v>
      </c>
      <c r="AU173" s="171" t="s">
        <v>166</v>
      </c>
      <c r="AV173" s="15" t="s">
        <v>166</v>
      </c>
      <c r="AW173" s="15" t="s">
        <v>34</v>
      </c>
      <c r="AX173" s="15" t="s">
        <v>80</v>
      </c>
      <c r="AY173" s="171" t="s">
        <v>156</v>
      </c>
    </row>
    <row r="174" spans="2:65" s="14" customFormat="1" ht="11.25">
      <c r="B174" s="163"/>
      <c r="D174" s="150" t="s">
        <v>168</v>
      </c>
      <c r="E174" s="164" t="s">
        <v>1</v>
      </c>
      <c r="F174" s="165" t="s">
        <v>177</v>
      </c>
      <c r="H174" s="166">
        <v>713.69399999999996</v>
      </c>
      <c r="I174" s="167"/>
      <c r="L174" s="163"/>
      <c r="M174" s="168"/>
      <c r="T174" s="169"/>
      <c r="AT174" s="164" t="s">
        <v>168</v>
      </c>
      <c r="AU174" s="164" t="s">
        <v>166</v>
      </c>
      <c r="AV174" s="14" t="s">
        <v>165</v>
      </c>
      <c r="AW174" s="14" t="s">
        <v>34</v>
      </c>
      <c r="AX174" s="14" t="s">
        <v>84</v>
      </c>
      <c r="AY174" s="164" t="s">
        <v>156</v>
      </c>
    </row>
    <row r="175" spans="2:65" s="1" customFormat="1" ht="24.2" customHeight="1">
      <c r="B175" s="32"/>
      <c r="C175" s="136" t="s">
        <v>213</v>
      </c>
      <c r="D175" s="136" t="s">
        <v>160</v>
      </c>
      <c r="E175" s="137" t="s">
        <v>214</v>
      </c>
      <c r="F175" s="138" t="s">
        <v>215</v>
      </c>
      <c r="G175" s="139" t="s">
        <v>163</v>
      </c>
      <c r="H175" s="140">
        <v>35.685000000000002</v>
      </c>
      <c r="I175" s="141"/>
      <c r="J175" s="142">
        <f>ROUND(I175*H175,2)</f>
        <v>0</v>
      </c>
      <c r="K175" s="138" t="s">
        <v>164</v>
      </c>
      <c r="L175" s="32"/>
      <c r="M175" s="143" t="s">
        <v>1</v>
      </c>
      <c r="N175" s="144" t="s">
        <v>45</v>
      </c>
      <c r="P175" s="145">
        <f>O175*H175</f>
        <v>0</v>
      </c>
      <c r="Q175" s="145">
        <v>0</v>
      </c>
      <c r="R175" s="145">
        <f>Q175*H175</f>
        <v>0</v>
      </c>
      <c r="S175" s="145">
        <v>0</v>
      </c>
      <c r="T175" s="146">
        <f>S175*H175</f>
        <v>0</v>
      </c>
      <c r="AR175" s="147" t="s">
        <v>165</v>
      </c>
      <c r="AT175" s="147" t="s">
        <v>160</v>
      </c>
      <c r="AU175" s="147" t="s">
        <v>166</v>
      </c>
      <c r="AY175" s="17" t="s">
        <v>156</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165</v>
      </c>
      <c r="BM175" s="147" t="s">
        <v>216</v>
      </c>
    </row>
    <row r="176" spans="2:65" s="12" customFormat="1" ht="11.25">
      <c r="B176" s="149"/>
      <c r="D176" s="150" t="s">
        <v>168</v>
      </c>
      <c r="E176" s="151" t="s">
        <v>1</v>
      </c>
      <c r="F176" s="152" t="s">
        <v>217</v>
      </c>
      <c r="H176" s="151" t="s">
        <v>1</v>
      </c>
      <c r="I176" s="153"/>
      <c r="L176" s="149"/>
      <c r="M176" s="154"/>
      <c r="T176" s="155"/>
      <c r="AT176" s="151" t="s">
        <v>168</v>
      </c>
      <c r="AU176" s="151" t="s">
        <v>166</v>
      </c>
      <c r="AV176" s="12" t="s">
        <v>84</v>
      </c>
      <c r="AW176" s="12" t="s">
        <v>34</v>
      </c>
      <c r="AX176" s="12" t="s">
        <v>80</v>
      </c>
      <c r="AY176" s="151" t="s">
        <v>156</v>
      </c>
    </row>
    <row r="177" spans="2:65" s="13" customFormat="1" ht="11.25">
      <c r="B177" s="156"/>
      <c r="D177" s="150" t="s">
        <v>168</v>
      </c>
      <c r="E177" s="157" t="s">
        <v>1</v>
      </c>
      <c r="F177" s="158" t="s">
        <v>218</v>
      </c>
      <c r="H177" s="159">
        <v>35.685000000000002</v>
      </c>
      <c r="I177" s="160"/>
      <c r="L177" s="156"/>
      <c r="M177" s="161"/>
      <c r="T177" s="162"/>
      <c r="AT177" s="157" t="s">
        <v>168</v>
      </c>
      <c r="AU177" s="157" t="s">
        <v>166</v>
      </c>
      <c r="AV177" s="13" t="s">
        <v>88</v>
      </c>
      <c r="AW177" s="13" t="s">
        <v>34</v>
      </c>
      <c r="AX177" s="13" t="s">
        <v>84</v>
      </c>
      <c r="AY177" s="157" t="s">
        <v>156</v>
      </c>
    </row>
    <row r="178" spans="2:65" s="11" customFormat="1" ht="20.85" customHeight="1">
      <c r="B178" s="124"/>
      <c r="D178" s="125" t="s">
        <v>79</v>
      </c>
      <c r="E178" s="134" t="s">
        <v>219</v>
      </c>
      <c r="F178" s="134" t="s">
        <v>220</v>
      </c>
      <c r="I178" s="127"/>
      <c r="J178" s="135">
        <f>BK178</f>
        <v>0</v>
      </c>
      <c r="L178" s="124"/>
      <c r="M178" s="129"/>
      <c r="P178" s="130">
        <f>SUM(P179:P198)</f>
        <v>0</v>
      </c>
      <c r="R178" s="130">
        <f>SUM(R179:R198)</f>
        <v>82.723047399999999</v>
      </c>
      <c r="T178" s="131">
        <f>SUM(T179:T198)</f>
        <v>0</v>
      </c>
      <c r="AR178" s="125" t="s">
        <v>84</v>
      </c>
      <c r="AT178" s="132" t="s">
        <v>79</v>
      </c>
      <c r="AU178" s="132" t="s">
        <v>88</v>
      </c>
      <c r="AY178" s="125" t="s">
        <v>156</v>
      </c>
      <c r="BK178" s="133">
        <f>SUM(BK179:BK198)</f>
        <v>0</v>
      </c>
    </row>
    <row r="179" spans="2:65" s="1" customFormat="1" ht="33" customHeight="1">
      <c r="B179" s="32"/>
      <c r="C179" s="136" t="s">
        <v>221</v>
      </c>
      <c r="D179" s="136" t="s">
        <v>160</v>
      </c>
      <c r="E179" s="137" t="s">
        <v>222</v>
      </c>
      <c r="F179" s="138" t="s">
        <v>223</v>
      </c>
      <c r="G179" s="139" t="s">
        <v>163</v>
      </c>
      <c r="H179" s="140">
        <v>45.322000000000003</v>
      </c>
      <c r="I179" s="141"/>
      <c r="J179" s="142">
        <f>ROUND(I179*H179,2)</f>
        <v>0</v>
      </c>
      <c r="K179" s="138" t="s">
        <v>164</v>
      </c>
      <c r="L179" s="32"/>
      <c r="M179" s="143" t="s">
        <v>1</v>
      </c>
      <c r="N179" s="144" t="s">
        <v>45</v>
      </c>
      <c r="P179" s="145">
        <f>O179*H179</f>
        <v>0</v>
      </c>
      <c r="Q179" s="145">
        <v>0</v>
      </c>
      <c r="R179" s="145">
        <f>Q179*H179</f>
        <v>0</v>
      </c>
      <c r="S179" s="145">
        <v>0</v>
      </c>
      <c r="T179" s="146">
        <f>S179*H179</f>
        <v>0</v>
      </c>
      <c r="AR179" s="147" t="s">
        <v>165</v>
      </c>
      <c r="AT179" s="147" t="s">
        <v>160</v>
      </c>
      <c r="AU179" s="147" t="s">
        <v>166</v>
      </c>
      <c r="AY179" s="17" t="s">
        <v>156</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165</v>
      </c>
      <c r="BM179" s="147" t="s">
        <v>224</v>
      </c>
    </row>
    <row r="180" spans="2:65" s="13" customFormat="1" ht="11.25">
      <c r="B180" s="156"/>
      <c r="D180" s="150" t="s">
        <v>168</v>
      </c>
      <c r="E180" s="157" t="s">
        <v>1</v>
      </c>
      <c r="F180" s="158" t="s">
        <v>225</v>
      </c>
      <c r="H180" s="159">
        <v>45.322000000000003</v>
      </c>
      <c r="I180" s="160"/>
      <c r="L180" s="156"/>
      <c r="M180" s="161"/>
      <c r="T180" s="162"/>
      <c r="AT180" s="157" t="s">
        <v>168</v>
      </c>
      <c r="AU180" s="157" t="s">
        <v>166</v>
      </c>
      <c r="AV180" s="13" t="s">
        <v>88</v>
      </c>
      <c r="AW180" s="13" t="s">
        <v>34</v>
      </c>
      <c r="AX180" s="13" t="s">
        <v>84</v>
      </c>
      <c r="AY180" s="157" t="s">
        <v>156</v>
      </c>
    </row>
    <row r="181" spans="2:65" s="1" customFormat="1" ht="24.2" customHeight="1">
      <c r="B181" s="32"/>
      <c r="C181" s="136" t="s">
        <v>226</v>
      </c>
      <c r="D181" s="136" t="s">
        <v>160</v>
      </c>
      <c r="E181" s="137" t="s">
        <v>227</v>
      </c>
      <c r="F181" s="138" t="s">
        <v>228</v>
      </c>
      <c r="G181" s="139" t="s">
        <v>195</v>
      </c>
      <c r="H181" s="140">
        <v>90.644000000000005</v>
      </c>
      <c r="I181" s="141"/>
      <c r="J181" s="142">
        <f>ROUND(I181*H181,2)</f>
        <v>0</v>
      </c>
      <c r="K181" s="138" t="s">
        <v>164</v>
      </c>
      <c r="L181" s="32"/>
      <c r="M181" s="143" t="s">
        <v>1</v>
      </c>
      <c r="N181" s="144" t="s">
        <v>45</v>
      </c>
      <c r="P181" s="145">
        <f>O181*H181</f>
        <v>0</v>
      </c>
      <c r="Q181" s="145">
        <v>8.4999999999999995E-4</v>
      </c>
      <c r="R181" s="145">
        <f>Q181*H181</f>
        <v>7.7047400000000002E-2</v>
      </c>
      <c r="S181" s="145">
        <v>0</v>
      </c>
      <c r="T181" s="146">
        <f>S181*H181</f>
        <v>0</v>
      </c>
      <c r="AR181" s="147" t="s">
        <v>165</v>
      </c>
      <c r="AT181" s="147" t="s">
        <v>160</v>
      </c>
      <c r="AU181" s="147" t="s">
        <v>166</v>
      </c>
      <c r="AY181" s="17" t="s">
        <v>156</v>
      </c>
      <c r="BE181" s="148">
        <f>IF(N181="základní",J181,0)</f>
        <v>0</v>
      </c>
      <c r="BF181" s="148">
        <f>IF(N181="snížená",J181,0)</f>
        <v>0</v>
      </c>
      <c r="BG181" s="148">
        <f>IF(N181="zákl. přenesená",J181,0)</f>
        <v>0</v>
      </c>
      <c r="BH181" s="148">
        <f>IF(N181="sníž. přenesená",J181,0)</f>
        <v>0</v>
      </c>
      <c r="BI181" s="148">
        <f>IF(N181="nulová",J181,0)</f>
        <v>0</v>
      </c>
      <c r="BJ181" s="17" t="s">
        <v>84</v>
      </c>
      <c r="BK181" s="148">
        <f>ROUND(I181*H181,2)</f>
        <v>0</v>
      </c>
      <c r="BL181" s="17" t="s">
        <v>165</v>
      </c>
      <c r="BM181" s="147" t="s">
        <v>229</v>
      </c>
    </row>
    <row r="182" spans="2:65" s="13" customFormat="1" ht="11.25">
      <c r="B182" s="156"/>
      <c r="D182" s="150" t="s">
        <v>168</v>
      </c>
      <c r="E182" s="157" t="s">
        <v>1</v>
      </c>
      <c r="F182" s="158" t="s">
        <v>230</v>
      </c>
      <c r="H182" s="159">
        <v>90.644000000000005</v>
      </c>
      <c r="I182" s="160"/>
      <c r="L182" s="156"/>
      <c r="M182" s="161"/>
      <c r="T182" s="162"/>
      <c r="AT182" s="157" t="s">
        <v>168</v>
      </c>
      <c r="AU182" s="157" t="s">
        <v>166</v>
      </c>
      <c r="AV182" s="13" t="s">
        <v>88</v>
      </c>
      <c r="AW182" s="13" t="s">
        <v>34</v>
      </c>
      <c r="AX182" s="13" t="s">
        <v>84</v>
      </c>
      <c r="AY182" s="157" t="s">
        <v>156</v>
      </c>
    </row>
    <row r="183" spans="2:65" s="1" customFormat="1" ht="24.2" customHeight="1">
      <c r="B183" s="32"/>
      <c r="C183" s="136" t="s">
        <v>231</v>
      </c>
      <c r="D183" s="136" t="s">
        <v>160</v>
      </c>
      <c r="E183" s="137" t="s">
        <v>232</v>
      </c>
      <c r="F183" s="138" t="s">
        <v>233</v>
      </c>
      <c r="G183" s="139" t="s">
        <v>195</v>
      </c>
      <c r="H183" s="140">
        <v>90.644000000000005</v>
      </c>
      <c r="I183" s="141"/>
      <c r="J183" s="142">
        <f>ROUND(I183*H183,2)</f>
        <v>0</v>
      </c>
      <c r="K183" s="138" t="s">
        <v>164</v>
      </c>
      <c r="L183" s="32"/>
      <c r="M183" s="143" t="s">
        <v>1</v>
      </c>
      <c r="N183" s="144" t="s">
        <v>45</v>
      </c>
      <c r="P183" s="145">
        <f>O183*H183</f>
        <v>0</v>
      </c>
      <c r="Q183" s="145">
        <v>0</v>
      </c>
      <c r="R183" s="145">
        <f>Q183*H183</f>
        <v>0</v>
      </c>
      <c r="S183" s="145">
        <v>0</v>
      </c>
      <c r="T183" s="146">
        <f>S183*H183</f>
        <v>0</v>
      </c>
      <c r="AR183" s="147" t="s">
        <v>165</v>
      </c>
      <c r="AT183" s="147" t="s">
        <v>160</v>
      </c>
      <c r="AU183" s="147" t="s">
        <v>166</v>
      </c>
      <c r="AY183" s="17" t="s">
        <v>156</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165</v>
      </c>
      <c r="BM183" s="147" t="s">
        <v>234</v>
      </c>
    </row>
    <row r="184" spans="2:65" s="13" customFormat="1" ht="11.25">
      <c r="B184" s="156"/>
      <c r="D184" s="150" t="s">
        <v>168</v>
      </c>
      <c r="E184" s="157" t="s">
        <v>1</v>
      </c>
      <c r="F184" s="158" t="s">
        <v>235</v>
      </c>
      <c r="H184" s="159">
        <v>90.644000000000005</v>
      </c>
      <c r="I184" s="160"/>
      <c r="L184" s="156"/>
      <c r="M184" s="161"/>
      <c r="T184" s="162"/>
      <c r="AT184" s="157" t="s">
        <v>168</v>
      </c>
      <c r="AU184" s="157" t="s">
        <v>166</v>
      </c>
      <c r="AV184" s="13" t="s">
        <v>88</v>
      </c>
      <c r="AW184" s="13" t="s">
        <v>34</v>
      </c>
      <c r="AX184" s="13" t="s">
        <v>84</v>
      </c>
      <c r="AY184" s="157" t="s">
        <v>156</v>
      </c>
    </row>
    <row r="185" spans="2:65" s="1" customFormat="1" ht="24.2" customHeight="1">
      <c r="B185" s="32"/>
      <c r="C185" s="136" t="s">
        <v>8</v>
      </c>
      <c r="D185" s="136" t="s">
        <v>160</v>
      </c>
      <c r="E185" s="137" t="s">
        <v>236</v>
      </c>
      <c r="F185" s="138" t="s">
        <v>237</v>
      </c>
      <c r="G185" s="139" t="s">
        <v>163</v>
      </c>
      <c r="H185" s="140">
        <v>10.664</v>
      </c>
      <c r="I185" s="141"/>
      <c r="J185" s="142">
        <f>ROUND(I185*H185,2)</f>
        <v>0</v>
      </c>
      <c r="K185" s="138" t="s">
        <v>164</v>
      </c>
      <c r="L185" s="32"/>
      <c r="M185" s="143" t="s">
        <v>1</v>
      </c>
      <c r="N185" s="144" t="s">
        <v>45</v>
      </c>
      <c r="P185" s="145">
        <f>O185*H185</f>
        <v>0</v>
      </c>
      <c r="Q185" s="145">
        <v>0</v>
      </c>
      <c r="R185" s="145">
        <f>Q185*H185</f>
        <v>0</v>
      </c>
      <c r="S185" s="145">
        <v>0</v>
      </c>
      <c r="T185" s="146">
        <f>S185*H185</f>
        <v>0</v>
      </c>
      <c r="AR185" s="147" t="s">
        <v>165</v>
      </c>
      <c r="AT185" s="147" t="s">
        <v>160</v>
      </c>
      <c r="AU185" s="147" t="s">
        <v>166</v>
      </c>
      <c r="AY185" s="17" t="s">
        <v>156</v>
      </c>
      <c r="BE185" s="148">
        <f>IF(N185="základní",J185,0)</f>
        <v>0</v>
      </c>
      <c r="BF185" s="148">
        <f>IF(N185="snížená",J185,0)</f>
        <v>0</v>
      </c>
      <c r="BG185" s="148">
        <f>IF(N185="zákl. přenesená",J185,0)</f>
        <v>0</v>
      </c>
      <c r="BH185" s="148">
        <f>IF(N185="sníž. přenesená",J185,0)</f>
        <v>0</v>
      </c>
      <c r="BI185" s="148">
        <f>IF(N185="nulová",J185,0)</f>
        <v>0</v>
      </c>
      <c r="BJ185" s="17" t="s">
        <v>84</v>
      </c>
      <c r="BK185" s="148">
        <f>ROUND(I185*H185,2)</f>
        <v>0</v>
      </c>
      <c r="BL185" s="17" t="s">
        <v>165</v>
      </c>
      <c r="BM185" s="147" t="s">
        <v>238</v>
      </c>
    </row>
    <row r="186" spans="2:65" s="12" customFormat="1" ht="11.25">
      <c r="B186" s="149"/>
      <c r="D186" s="150" t="s">
        <v>168</v>
      </c>
      <c r="E186" s="151" t="s">
        <v>1</v>
      </c>
      <c r="F186" s="152" t="s">
        <v>239</v>
      </c>
      <c r="H186" s="151" t="s">
        <v>1</v>
      </c>
      <c r="I186" s="153"/>
      <c r="L186" s="149"/>
      <c r="M186" s="154"/>
      <c r="T186" s="155"/>
      <c r="AT186" s="151" t="s">
        <v>168</v>
      </c>
      <c r="AU186" s="151" t="s">
        <v>166</v>
      </c>
      <c r="AV186" s="12" t="s">
        <v>84</v>
      </c>
      <c r="AW186" s="12" t="s">
        <v>34</v>
      </c>
      <c r="AX186" s="12" t="s">
        <v>80</v>
      </c>
      <c r="AY186" s="151" t="s">
        <v>156</v>
      </c>
    </row>
    <row r="187" spans="2:65" s="13" customFormat="1" ht="11.25">
      <c r="B187" s="156"/>
      <c r="D187" s="150" t="s">
        <v>168</v>
      </c>
      <c r="E187" s="157" t="s">
        <v>1</v>
      </c>
      <c r="F187" s="158" t="s">
        <v>240</v>
      </c>
      <c r="H187" s="159">
        <v>10.664</v>
      </c>
      <c r="I187" s="160"/>
      <c r="L187" s="156"/>
      <c r="M187" s="161"/>
      <c r="T187" s="162"/>
      <c r="AT187" s="157" t="s">
        <v>168</v>
      </c>
      <c r="AU187" s="157" t="s">
        <v>166</v>
      </c>
      <c r="AV187" s="13" t="s">
        <v>88</v>
      </c>
      <c r="AW187" s="13" t="s">
        <v>34</v>
      </c>
      <c r="AX187" s="13" t="s">
        <v>84</v>
      </c>
      <c r="AY187" s="157" t="s">
        <v>156</v>
      </c>
    </row>
    <row r="188" spans="2:65" s="1" customFormat="1" ht="16.5" customHeight="1">
      <c r="B188" s="32"/>
      <c r="C188" s="177" t="s">
        <v>241</v>
      </c>
      <c r="D188" s="177" t="s">
        <v>242</v>
      </c>
      <c r="E188" s="178" t="s">
        <v>243</v>
      </c>
      <c r="F188" s="179" t="s">
        <v>244</v>
      </c>
      <c r="G188" s="180" t="s">
        <v>189</v>
      </c>
      <c r="H188" s="181">
        <v>21.327999999999999</v>
      </c>
      <c r="I188" s="182"/>
      <c r="J188" s="183">
        <f>ROUND(I188*H188,2)</f>
        <v>0</v>
      </c>
      <c r="K188" s="179" t="s">
        <v>164</v>
      </c>
      <c r="L188" s="184"/>
      <c r="M188" s="185" t="s">
        <v>1</v>
      </c>
      <c r="N188" s="186" t="s">
        <v>45</v>
      </c>
      <c r="P188" s="145">
        <f>O188*H188</f>
        <v>0</v>
      </c>
      <c r="Q188" s="145">
        <v>1</v>
      </c>
      <c r="R188" s="145">
        <f>Q188*H188</f>
        <v>21.327999999999999</v>
      </c>
      <c r="S188" s="145">
        <v>0</v>
      </c>
      <c r="T188" s="146">
        <f>S188*H188</f>
        <v>0</v>
      </c>
      <c r="AR188" s="147" t="s">
        <v>213</v>
      </c>
      <c r="AT188" s="147" t="s">
        <v>242</v>
      </c>
      <c r="AU188" s="147" t="s">
        <v>166</v>
      </c>
      <c r="AY188" s="17" t="s">
        <v>156</v>
      </c>
      <c r="BE188" s="148">
        <f>IF(N188="základní",J188,0)</f>
        <v>0</v>
      </c>
      <c r="BF188" s="148">
        <f>IF(N188="snížená",J188,0)</f>
        <v>0</v>
      </c>
      <c r="BG188" s="148">
        <f>IF(N188="zákl. přenesená",J188,0)</f>
        <v>0</v>
      </c>
      <c r="BH188" s="148">
        <f>IF(N188="sníž. přenesená",J188,0)</f>
        <v>0</v>
      </c>
      <c r="BI188" s="148">
        <f>IF(N188="nulová",J188,0)</f>
        <v>0</v>
      </c>
      <c r="BJ188" s="17" t="s">
        <v>84</v>
      </c>
      <c r="BK188" s="148">
        <f>ROUND(I188*H188,2)</f>
        <v>0</v>
      </c>
      <c r="BL188" s="17" t="s">
        <v>165</v>
      </c>
      <c r="BM188" s="147" t="s">
        <v>245</v>
      </c>
    </row>
    <row r="189" spans="2:65" s="12" customFormat="1" ht="11.25">
      <c r="B189" s="149"/>
      <c r="D189" s="150" t="s">
        <v>168</v>
      </c>
      <c r="E189" s="151" t="s">
        <v>1</v>
      </c>
      <c r="F189" s="152" t="s">
        <v>239</v>
      </c>
      <c r="H189" s="151" t="s">
        <v>1</v>
      </c>
      <c r="I189" s="153"/>
      <c r="L189" s="149"/>
      <c r="M189" s="154"/>
      <c r="T189" s="155"/>
      <c r="AT189" s="151" t="s">
        <v>168</v>
      </c>
      <c r="AU189" s="151" t="s">
        <v>166</v>
      </c>
      <c r="AV189" s="12" t="s">
        <v>84</v>
      </c>
      <c r="AW189" s="12" t="s">
        <v>34</v>
      </c>
      <c r="AX189" s="12" t="s">
        <v>80</v>
      </c>
      <c r="AY189" s="151" t="s">
        <v>156</v>
      </c>
    </row>
    <row r="190" spans="2:65" s="13" customFormat="1" ht="11.25">
      <c r="B190" s="156"/>
      <c r="D190" s="150" t="s">
        <v>168</v>
      </c>
      <c r="E190" s="157" t="s">
        <v>1</v>
      </c>
      <c r="F190" s="158" t="s">
        <v>240</v>
      </c>
      <c r="H190" s="159">
        <v>10.664</v>
      </c>
      <c r="I190" s="160"/>
      <c r="L190" s="156"/>
      <c r="M190" s="161"/>
      <c r="T190" s="162"/>
      <c r="AT190" s="157" t="s">
        <v>168</v>
      </c>
      <c r="AU190" s="157" t="s">
        <v>166</v>
      </c>
      <c r="AV190" s="13" t="s">
        <v>88</v>
      </c>
      <c r="AW190" s="13" t="s">
        <v>34</v>
      </c>
      <c r="AX190" s="13" t="s">
        <v>84</v>
      </c>
      <c r="AY190" s="157" t="s">
        <v>156</v>
      </c>
    </row>
    <row r="191" spans="2:65" s="13" customFormat="1" ht="11.25">
      <c r="B191" s="156"/>
      <c r="D191" s="150" t="s">
        <v>168</v>
      </c>
      <c r="F191" s="158" t="s">
        <v>246</v>
      </c>
      <c r="H191" s="159">
        <v>21.327999999999999</v>
      </c>
      <c r="I191" s="160"/>
      <c r="L191" s="156"/>
      <c r="M191" s="161"/>
      <c r="T191" s="162"/>
      <c r="AT191" s="157" t="s">
        <v>168</v>
      </c>
      <c r="AU191" s="157" t="s">
        <v>166</v>
      </c>
      <c r="AV191" s="13" t="s">
        <v>88</v>
      </c>
      <c r="AW191" s="13" t="s">
        <v>4</v>
      </c>
      <c r="AX191" s="13" t="s">
        <v>84</v>
      </c>
      <c r="AY191" s="157" t="s">
        <v>156</v>
      </c>
    </row>
    <row r="192" spans="2:65" s="1" customFormat="1" ht="24.2" customHeight="1">
      <c r="B192" s="32"/>
      <c r="C192" s="136" t="s">
        <v>247</v>
      </c>
      <c r="D192" s="136" t="s">
        <v>160</v>
      </c>
      <c r="E192" s="137" t="s">
        <v>248</v>
      </c>
      <c r="F192" s="138" t="s">
        <v>249</v>
      </c>
      <c r="G192" s="139" t="s">
        <v>163</v>
      </c>
      <c r="H192" s="140">
        <v>30.658999999999999</v>
      </c>
      <c r="I192" s="141"/>
      <c r="J192" s="142">
        <f>ROUND(I192*H192,2)</f>
        <v>0</v>
      </c>
      <c r="K192" s="138" t="s">
        <v>164</v>
      </c>
      <c r="L192" s="32"/>
      <c r="M192" s="143" t="s">
        <v>1</v>
      </c>
      <c r="N192" s="144" t="s">
        <v>45</v>
      </c>
      <c r="P192" s="145">
        <f>O192*H192</f>
        <v>0</v>
      </c>
      <c r="Q192" s="145">
        <v>0</v>
      </c>
      <c r="R192" s="145">
        <f>Q192*H192</f>
        <v>0</v>
      </c>
      <c r="S192" s="145">
        <v>0</v>
      </c>
      <c r="T192" s="146">
        <f>S192*H192</f>
        <v>0</v>
      </c>
      <c r="AR192" s="147" t="s">
        <v>165</v>
      </c>
      <c r="AT192" s="147" t="s">
        <v>160</v>
      </c>
      <c r="AU192" s="147" t="s">
        <v>166</v>
      </c>
      <c r="AY192" s="17" t="s">
        <v>156</v>
      </c>
      <c r="BE192" s="148">
        <f>IF(N192="základní",J192,0)</f>
        <v>0</v>
      </c>
      <c r="BF192" s="148">
        <f>IF(N192="snížená",J192,0)</f>
        <v>0</v>
      </c>
      <c r="BG192" s="148">
        <f>IF(N192="zákl. přenesená",J192,0)</f>
        <v>0</v>
      </c>
      <c r="BH192" s="148">
        <f>IF(N192="sníž. přenesená",J192,0)</f>
        <v>0</v>
      </c>
      <c r="BI192" s="148">
        <f>IF(N192="nulová",J192,0)</f>
        <v>0</v>
      </c>
      <c r="BJ192" s="17" t="s">
        <v>84</v>
      </c>
      <c r="BK192" s="148">
        <f>ROUND(I192*H192,2)</f>
        <v>0</v>
      </c>
      <c r="BL192" s="17" t="s">
        <v>165</v>
      </c>
      <c r="BM192" s="147" t="s">
        <v>250</v>
      </c>
    </row>
    <row r="193" spans="2:65" s="12" customFormat="1" ht="11.25">
      <c r="B193" s="149"/>
      <c r="D193" s="150" t="s">
        <v>168</v>
      </c>
      <c r="E193" s="151" t="s">
        <v>1</v>
      </c>
      <c r="F193" s="152" t="s">
        <v>239</v>
      </c>
      <c r="H193" s="151" t="s">
        <v>1</v>
      </c>
      <c r="I193" s="153"/>
      <c r="L193" s="149"/>
      <c r="M193" s="154"/>
      <c r="T193" s="155"/>
      <c r="AT193" s="151" t="s">
        <v>168</v>
      </c>
      <c r="AU193" s="151" t="s">
        <v>166</v>
      </c>
      <c r="AV193" s="12" t="s">
        <v>84</v>
      </c>
      <c r="AW193" s="12" t="s">
        <v>34</v>
      </c>
      <c r="AX193" s="12" t="s">
        <v>80</v>
      </c>
      <c r="AY193" s="151" t="s">
        <v>156</v>
      </c>
    </row>
    <row r="194" spans="2:65" s="13" customFormat="1" ht="11.25">
      <c r="B194" s="156"/>
      <c r="D194" s="150" t="s">
        <v>168</v>
      </c>
      <c r="E194" s="157" t="s">
        <v>1</v>
      </c>
      <c r="F194" s="158" t="s">
        <v>251</v>
      </c>
      <c r="H194" s="159">
        <v>30.658999999999999</v>
      </c>
      <c r="I194" s="160"/>
      <c r="L194" s="156"/>
      <c r="M194" s="161"/>
      <c r="T194" s="162"/>
      <c r="AT194" s="157" t="s">
        <v>168</v>
      </c>
      <c r="AU194" s="157" t="s">
        <v>166</v>
      </c>
      <c r="AV194" s="13" t="s">
        <v>88</v>
      </c>
      <c r="AW194" s="13" t="s">
        <v>34</v>
      </c>
      <c r="AX194" s="13" t="s">
        <v>84</v>
      </c>
      <c r="AY194" s="157" t="s">
        <v>156</v>
      </c>
    </row>
    <row r="195" spans="2:65" s="1" customFormat="1" ht="16.5" customHeight="1">
      <c r="B195" s="32"/>
      <c r="C195" s="177" t="s">
        <v>252</v>
      </c>
      <c r="D195" s="177" t="s">
        <v>242</v>
      </c>
      <c r="E195" s="178" t="s">
        <v>253</v>
      </c>
      <c r="F195" s="179" t="s">
        <v>254</v>
      </c>
      <c r="G195" s="180" t="s">
        <v>189</v>
      </c>
      <c r="H195" s="181">
        <v>61.317999999999998</v>
      </c>
      <c r="I195" s="182"/>
      <c r="J195" s="183">
        <f>ROUND(I195*H195,2)</f>
        <v>0</v>
      </c>
      <c r="K195" s="179" t="s">
        <v>164</v>
      </c>
      <c r="L195" s="184"/>
      <c r="M195" s="185" t="s">
        <v>1</v>
      </c>
      <c r="N195" s="186" t="s">
        <v>45</v>
      </c>
      <c r="P195" s="145">
        <f>O195*H195</f>
        <v>0</v>
      </c>
      <c r="Q195" s="145">
        <v>1</v>
      </c>
      <c r="R195" s="145">
        <f>Q195*H195</f>
        <v>61.317999999999998</v>
      </c>
      <c r="S195" s="145">
        <v>0</v>
      </c>
      <c r="T195" s="146">
        <f>S195*H195</f>
        <v>0</v>
      </c>
      <c r="AR195" s="147" t="s">
        <v>213</v>
      </c>
      <c r="AT195" s="147" t="s">
        <v>242</v>
      </c>
      <c r="AU195" s="147" t="s">
        <v>166</v>
      </c>
      <c r="AY195" s="17" t="s">
        <v>156</v>
      </c>
      <c r="BE195" s="148">
        <f>IF(N195="základní",J195,0)</f>
        <v>0</v>
      </c>
      <c r="BF195" s="148">
        <f>IF(N195="snížená",J195,0)</f>
        <v>0</v>
      </c>
      <c r="BG195" s="148">
        <f>IF(N195="zákl. přenesená",J195,0)</f>
        <v>0</v>
      </c>
      <c r="BH195" s="148">
        <f>IF(N195="sníž. přenesená",J195,0)</f>
        <v>0</v>
      </c>
      <c r="BI195" s="148">
        <f>IF(N195="nulová",J195,0)</f>
        <v>0</v>
      </c>
      <c r="BJ195" s="17" t="s">
        <v>84</v>
      </c>
      <c r="BK195" s="148">
        <f>ROUND(I195*H195,2)</f>
        <v>0</v>
      </c>
      <c r="BL195" s="17" t="s">
        <v>165</v>
      </c>
      <c r="BM195" s="147" t="s">
        <v>255</v>
      </c>
    </row>
    <row r="196" spans="2:65" s="12" customFormat="1" ht="11.25">
      <c r="B196" s="149"/>
      <c r="D196" s="150" t="s">
        <v>168</v>
      </c>
      <c r="E196" s="151" t="s">
        <v>1</v>
      </c>
      <c r="F196" s="152" t="s">
        <v>239</v>
      </c>
      <c r="H196" s="151" t="s">
        <v>1</v>
      </c>
      <c r="I196" s="153"/>
      <c r="L196" s="149"/>
      <c r="M196" s="154"/>
      <c r="T196" s="155"/>
      <c r="AT196" s="151" t="s">
        <v>168</v>
      </c>
      <c r="AU196" s="151" t="s">
        <v>166</v>
      </c>
      <c r="AV196" s="12" t="s">
        <v>84</v>
      </c>
      <c r="AW196" s="12" t="s">
        <v>34</v>
      </c>
      <c r="AX196" s="12" t="s">
        <v>80</v>
      </c>
      <c r="AY196" s="151" t="s">
        <v>156</v>
      </c>
    </row>
    <row r="197" spans="2:65" s="13" customFormat="1" ht="11.25">
      <c r="B197" s="156"/>
      <c r="D197" s="150" t="s">
        <v>168</v>
      </c>
      <c r="E197" s="157" t="s">
        <v>1</v>
      </c>
      <c r="F197" s="158" t="s">
        <v>251</v>
      </c>
      <c r="H197" s="159">
        <v>30.658999999999999</v>
      </c>
      <c r="I197" s="160"/>
      <c r="L197" s="156"/>
      <c r="M197" s="161"/>
      <c r="T197" s="162"/>
      <c r="AT197" s="157" t="s">
        <v>168</v>
      </c>
      <c r="AU197" s="157" t="s">
        <v>166</v>
      </c>
      <c r="AV197" s="13" t="s">
        <v>88</v>
      </c>
      <c r="AW197" s="13" t="s">
        <v>34</v>
      </c>
      <c r="AX197" s="13" t="s">
        <v>84</v>
      </c>
      <c r="AY197" s="157" t="s">
        <v>156</v>
      </c>
    </row>
    <row r="198" spans="2:65" s="13" customFormat="1" ht="11.25">
      <c r="B198" s="156"/>
      <c r="D198" s="150" t="s">
        <v>168</v>
      </c>
      <c r="F198" s="158" t="s">
        <v>256</v>
      </c>
      <c r="H198" s="159">
        <v>61.317999999999998</v>
      </c>
      <c r="I198" s="160"/>
      <c r="L198" s="156"/>
      <c r="M198" s="161"/>
      <c r="T198" s="162"/>
      <c r="AT198" s="157" t="s">
        <v>168</v>
      </c>
      <c r="AU198" s="157" t="s">
        <v>166</v>
      </c>
      <c r="AV198" s="13" t="s">
        <v>88</v>
      </c>
      <c r="AW198" s="13" t="s">
        <v>4</v>
      </c>
      <c r="AX198" s="13" t="s">
        <v>84</v>
      </c>
      <c r="AY198" s="157" t="s">
        <v>156</v>
      </c>
    </row>
    <row r="199" spans="2:65" s="11" customFormat="1" ht="20.85" customHeight="1">
      <c r="B199" s="124"/>
      <c r="D199" s="125" t="s">
        <v>79</v>
      </c>
      <c r="E199" s="134" t="s">
        <v>257</v>
      </c>
      <c r="F199" s="134" t="s">
        <v>258</v>
      </c>
      <c r="I199" s="127"/>
      <c r="J199" s="135">
        <f>BK199</f>
        <v>0</v>
      </c>
      <c r="L199" s="124"/>
      <c r="M199" s="129"/>
      <c r="P199" s="130">
        <f>SUM(P200:P207)</f>
        <v>0</v>
      </c>
      <c r="R199" s="130">
        <f>SUM(R200:R207)</f>
        <v>0</v>
      </c>
      <c r="T199" s="131">
        <f>SUM(T200:T207)</f>
        <v>0</v>
      </c>
      <c r="AR199" s="125" t="s">
        <v>84</v>
      </c>
      <c r="AT199" s="132" t="s">
        <v>79</v>
      </c>
      <c r="AU199" s="132" t="s">
        <v>88</v>
      </c>
      <c r="AY199" s="125" t="s">
        <v>156</v>
      </c>
      <c r="BK199" s="133">
        <f>SUM(BK200:BK207)</f>
        <v>0</v>
      </c>
    </row>
    <row r="200" spans="2:65" s="1" customFormat="1" ht="24.2" customHeight="1">
      <c r="B200" s="32"/>
      <c r="C200" s="136" t="s">
        <v>259</v>
      </c>
      <c r="D200" s="136" t="s">
        <v>160</v>
      </c>
      <c r="E200" s="137" t="s">
        <v>260</v>
      </c>
      <c r="F200" s="138" t="s">
        <v>261</v>
      </c>
      <c r="G200" s="139" t="s">
        <v>163</v>
      </c>
      <c r="H200" s="140">
        <v>134.125</v>
      </c>
      <c r="I200" s="141"/>
      <c r="J200" s="142">
        <f>ROUND(I200*H200,2)</f>
        <v>0</v>
      </c>
      <c r="K200" s="138" t="s">
        <v>164</v>
      </c>
      <c r="L200" s="32"/>
      <c r="M200" s="143" t="s">
        <v>1</v>
      </c>
      <c r="N200" s="144" t="s">
        <v>45</v>
      </c>
      <c r="P200" s="145">
        <f>O200*H200</f>
        <v>0</v>
      </c>
      <c r="Q200" s="145">
        <v>0</v>
      </c>
      <c r="R200" s="145">
        <f>Q200*H200</f>
        <v>0</v>
      </c>
      <c r="S200" s="145">
        <v>0</v>
      </c>
      <c r="T200" s="146">
        <f>S200*H200</f>
        <v>0</v>
      </c>
      <c r="AR200" s="147" t="s">
        <v>165</v>
      </c>
      <c r="AT200" s="147" t="s">
        <v>160</v>
      </c>
      <c r="AU200" s="147" t="s">
        <v>166</v>
      </c>
      <c r="AY200" s="17" t="s">
        <v>156</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165</v>
      </c>
      <c r="BM200" s="147" t="s">
        <v>262</v>
      </c>
    </row>
    <row r="201" spans="2:65" s="12" customFormat="1" ht="11.25">
      <c r="B201" s="149"/>
      <c r="D201" s="150" t="s">
        <v>168</v>
      </c>
      <c r="E201" s="151" t="s">
        <v>1</v>
      </c>
      <c r="F201" s="152" t="s">
        <v>263</v>
      </c>
      <c r="H201" s="151" t="s">
        <v>1</v>
      </c>
      <c r="I201" s="153"/>
      <c r="L201" s="149"/>
      <c r="M201" s="154"/>
      <c r="T201" s="155"/>
      <c r="AT201" s="151" t="s">
        <v>168</v>
      </c>
      <c r="AU201" s="151" t="s">
        <v>166</v>
      </c>
      <c r="AV201" s="12" t="s">
        <v>84</v>
      </c>
      <c r="AW201" s="12" t="s">
        <v>34</v>
      </c>
      <c r="AX201" s="12" t="s">
        <v>80</v>
      </c>
      <c r="AY201" s="151" t="s">
        <v>156</v>
      </c>
    </row>
    <row r="202" spans="2:65" s="12" customFormat="1" ht="11.25">
      <c r="B202" s="149"/>
      <c r="D202" s="150" t="s">
        <v>168</v>
      </c>
      <c r="E202" s="151" t="s">
        <v>1</v>
      </c>
      <c r="F202" s="152" t="s">
        <v>264</v>
      </c>
      <c r="H202" s="151" t="s">
        <v>1</v>
      </c>
      <c r="I202" s="153"/>
      <c r="L202" s="149"/>
      <c r="M202" s="154"/>
      <c r="T202" s="155"/>
      <c r="AT202" s="151" t="s">
        <v>168</v>
      </c>
      <c r="AU202" s="151" t="s">
        <v>166</v>
      </c>
      <c r="AV202" s="12" t="s">
        <v>84</v>
      </c>
      <c r="AW202" s="12" t="s">
        <v>34</v>
      </c>
      <c r="AX202" s="12" t="s">
        <v>80</v>
      </c>
      <c r="AY202" s="151" t="s">
        <v>156</v>
      </c>
    </row>
    <row r="203" spans="2:65" s="13" customFormat="1" ht="11.25">
      <c r="B203" s="156"/>
      <c r="D203" s="150" t="s">
        <v>168</v>
      </c>
      <c r="E203" s="157" t="s">
        <v>1</v>
      </c>
      <c r="F203" s="158" t="s">
        <v>265</v>
      </c>
      <c r="H203" s="159">
        <v>22.25</v>
      </c>
      <c r="I203" s="160"/>
      <c r="L203" s="156"/>
      <c r="M203" s="161"/>
      <c r="T203" s="162"/>
      <c r="AT203" s="157" t="s">
        <v>168</v>
      </c>
      <c r="AU203" s="157" t="s">
        <v>166</v>
      </c>
      <c r="AV203" s="13" t="s">
        <v>88</v>
      </c>
      <c r="AW203" s="13" t="s">
        <v>34</v>
      </c>
      <c r="AX203" s="13" t="s">
        <v>80</v>
      </c>
      <c r="AY203" s="157" t="s">
        <v>156</v>
      </c>
    </row>
    <row r="204" spans="2:65" s="13" customFormat="1" ht="22.5">
      <c r="B204" s="156"/>
      <c r="D204" s="150" t="s">
        <v>168</v>
      </c>
      <c r="E204" s="157" t="s">
        <v>1</v>
      </c>
      <c r="F204" s="158" t="s">
        <v>266</v>
      </c>
      <c r="H204" s="159">
        <v>111.875</v>
      </c>
      <c r="I204" s="160"/>
      <c r="L204" s="156"/>
      <c r="M204" s="161"/>
      <c r="T204" s="162"/>
      <c r="AT204" s="157" t="s">
        <v>168</v>
      </c>
      <c r="AU204" s="157" t="s">
        <v>166</v>
      </c>
      <c r="AV204" s="13" t="s">
        <v>88</v>
      </c>
      <c r="AW204" s="13" t="s">
        <v>34</v>
      </c>
      <c r="AX204" s="13" t="s">
        <v>80</v>
      </c>
      <c r="AY204" s="157" t="s">
        <v>156</v>
      </c>
    </row>
    <row r="205" spans="2:65" s="14" customFormat="1" ht="11.25">
      <c r="B205" s="163"/>
      <c r="D205" s="150" t="s">
        <v>168</v>
      </c>
      <c r="E205" s="164" t="s">
        <v>1</v>
      </c>
      <c r="F205" s="165" t="s">
        <v>177</v>
      </c>
      <c r="H205" s="166">
        <v>134.125</v>
      </c>
      <c r="I205" s="167"/>
      <c r="L205" s="163"/>
      <c r="M205" s="168"/>
      <c r="T205" s="169"/>
      <c r="AT205" s="164" t="s">
        <v>168</v>
      </c>
      <c r="AU205" s="164" t="s">
        <v>166</v>
      </c>
      <c r="AV205" s="14" t="s">
        <v>165</v>
      </c>
      <c r="AW205" s="14" t="s">
        <v>34</v>
      </c>
      <c r="AX205" s="14" t="s">
        <v>84</v>
      </c>
      <c r="AY205" s="164" t="s">
        <v>156</v>
      </c>
    </row>
    <row r="206" spans="2:65" s="1" customFormat="1" ht="33" customHeight="1">
      <c r="B206" s="32"/>
      <c r="C206" s="136" t="s">
        <v>267</v>
      </c>
      <c r="D206" s="136" t="s">
        <v>160</v>
      </c>
      <c r="E206" s="137" t="s">
        <v>268</v>
      </c>
      <c r="F206" s="138" t="s">
        <v>269</v>
      </c>
      <c r="G206" s="139" t="s">
        <v>195</v>
      </c>
      <c r="H206" s="140">
        <v>169</v>
      </c>
      <c r="I206" s="141"/>
      <c r="J206" s="142">
        <f>ROUND(I206*H206,2)</f>
        <v>0</v>
      </c>
      <c r="K206" s="138" t="s">
        <v>164</v>
      </c>
      <c r="L206" s="32"/>
      <c r="M206" s="143" t="s">
        <v>1</v>
      </c>
      <c r="N206" s="144" t="s">
        <v>45</v>
      </c>
      <c r="P206" s="145">
        <f>O206*H206</f>
        <v>0</v>
      </c>
      <c r="Q206" s="145">
        <v>0</v>
      </c>
      <c r="R206" s="145">
        <f>Q206*H206</f>
        <v>0</v>
      </c>
      <c r="S206" s="145">
        <v>0</v>
      </c>
      <c r="T206" s="146">
        <f>S206*H206</f>
        <v>0</v>
      </c>
      <c r="AR206" s="147" t="s">
        <v>165</v>
      </c>
      <c r="AT206" s="147" t="s">
        <v>160</v>
      </c>
      <c r="AU206" s="147" t="s">
        <v>166</v>
      </c>
      <c r="AY206" s="17" t="s">
        <v>156</v>
      </c>
      <c r="BE206" s="148">
        <f>IF(N206="základní",J206,0)</f>
        <v>0</v>
      </c>
      <c r="BF206" s="148">
        <f>IF(N206="snížená",J206,0)</f>
        <v>0</v>
      </c>
      <c r="BG206" s="148">
        <f>IF(N206="zákl. přenesená",J206,0)</f>
        <v>0</v>
      </c>
      <c r="BH206" s="148">
        <f>IF(N206="sníž. přenesená",J206,0)</f>
        <v>0</v>
      </c>
      <c r="BI206" s="148">
        <f>IF(N206="nulová",J206,0)</f>
        <v>0</v>
      </c>
      <c r="BJ206" s="17" t="s">
        <v>84</v>
      </c>
      <c r="BK206" s="148">
        <f>ROUND(I206*H206,2)</f>
        <v>0</v>
      </c>
      <c r="BL206" s="17" t="s">
        <v>165</v>
      </c>
      <c r="BM206" s="147" t="s">
        <v>270</v>
      </c>
    </row>
    <row r="207" spans="2:65" s="13" customFormat="1" ht="11.25">
      <c r="B207" s="156"/>
      <c r="D207" s="150" t="s">
        <v>168</v>
      </c>
      <c r="E207" s="157" t="s">
        <v>1</v>
      </c>
      <c r="F207" s="158" t="s">
        <v>271</v>
      </c>
      <c r="H207" s="159">
        <v>169</v>
      </c>
      <c r="I207" s="160"/>
      <c r="L207" s="156"/>
      <c r="M207" s="161"/>
      <c r="T207" s="162"/>
      <c r="AT207" s="157" t="s">
        <v>168</v>
      </c>
      <c r="AU207" s="157" t="s">
        <v>166</v>
      </c>
      <c r="AV207" s="13" t="s">
        <v>88</v>
      </c>
      <c r="AW207" s="13" t="s">
        <v>34</v>
      </c>
      <c r="AX207" s="13" t="s">
        <v>84</v>
      </c>
      <c r="AY207" s="157" t="s">
        <v>156</v>
      </c>
    </row>
    <row r="208" spans="2:65" s="11" customFormat="1" ht="22.9" customHeight="1">
      <c r="B208" s="124"/>
      <c r="D208" s="125" t="s">
        <v>79</v>
      </c>
      <c r="E208" s="134" t="s">
        <v>186</v>
      </c>
      <c r="F208" s="134" t="s">
        <v>272</v>
      </c>
      <c r="I208" s="127"/>
      <c r="J208" s="135">
        <f>BK208</f>
        <v>0</v>
      </c>
      <c r="L208" s="124"/>
      <c r="M208" s="129"/>
      <c r="P208" s="130">
        <f>P209+P222+P246</f>
        <v>0</v>
      </c>
      <c r="R208" s="130">
        <f>R209+R222+R246</f>
        <v>393.885763</v>
      </c>
      <c r="T208" s="131">
        <f>T209+T222+T246</f>
        <v>0</v>
      </c>
      <c r="AR208" s="125" t="s">
        <v>84</v>
      </c>
      <c r="AT208" s="132" t="s">
        <v>79</v>
      </c>
      <c r="AU208" s="132" t="s">
        <v>84</v>
      </c>
      <c r="AY208" s="125" t="s">
        <v>156</v>
      </c>
      <c r="BK208" s="133">
        <f>BK209+BK222+BK246</f>
        <v>0</v>
      </c>
    </row>
    <row r="209" spans="2:65" s="11" customFormat="1" ht="20.85" customHeight="1">
      <c r="B209" s="124"/>
      <c r="D209" s="125" t="s">
        <v>79</v>
      </c>
      <c r="E209" s="134" t="s">
        <v>273</v>
      </c>
      <c r="F209" s="134" t="s">
        <v>274</v>
      </c>
      <c r="I209" s="127"/>
      <c r="J209" s="135">
        <f>BK209</f>
        <v>0</v>
      </c>
      <c r="L209" s="124"/>
      <c r="M209" s="129"/>
      <c r="P209" s="130">
        <f>SUM(P210:P221)</f>
        <v>0</v>
      </c>
      <c r="R209" s="130">
        <f>SUM(R210:R221)</f>
        <v>0</v>
      </c>
      <c r="T209" s="131">
        <f>SUM(T210:T221)</f>
        <v>0</v>
      </c>
      <c r="AR209" s="125" t="s">
        <v>84</v>
      </c>
      <c r="AT209" s="132" t="s">
        <v>79</v>
      </c>
      <c r="AU209" s="132" t="s">
        <v>88</v>
      </c>
      <c r="AY209" s="125" t="s">
        <v>156</v>
      </c>
      <c r="BK209" s="133">
        <f>SUM(BK210:BK221)</f>
        <v>0</v>
      </c>
    </row>
    <row r="210" spans="2:65" s="1" customFormat="1" ht="24.2" customHeight="1">
      <c r="B210" s="32"/>
      <c r="C210" s="136" t="s">
        <v>275</v>
      </c>
      <c r="D210" s="136" t="s">
        <v>160</v>
      </c>
      <c r="E210" s="137" t="s">
        <v>276</v>
      </c>
      <c r="F210" s="138" t="s">
        <v>277</v>
      </c>
      <c r="G210" s="139" t="s">
        <v>195</v>
      </c>
      <c r="H210" s="140">
        <v>5503.2849999999999</v>
      </c>
      <c r="I210" s="141"/>
      <c r="J210" s="142">
        <f>ROUND(I210*H210,2)</f>
        <v>0</v>
      </c>
      <c r="K210" s="138" t="s">
        <v>164</v>
      </c>
      <c r="L210" s="32"/>
      <c r="M210" s="143" t="s">
        <v>1</v>
      </c>
      <c r="N210" s="144" t="s">
        <v>45</v>
      </c>
      <c r="P210" s="145">
        <f>O210*H210</f>
        <v>0</v>
      </c>
      <c r="Q210" s="145">
        <v>0</v>
      </c>
      <c r="R210" s="145">
        <f>Q210*H210</f>
        <v>0</v>
      </c>
      <c r="S210" s="145">
        <v>0</v>
      </c>
      <c r="T210" s="146">
        <f>S210*H210</f>
        <v>0</v>
      </c>
      <c r="AR210" s="147" t="s">
        <v>165</v>
      </c>
      <c r="AT210" s="147" t="s">
        <v>160</v>
      </c>
      <c r="AU210" s="147" t="s">
        <v>166</v>
      </c>
      <c r="AY210" s="17" t="s">
        <v>156</v>
      </c>
      <c r="BE210" s="148">
        <f>IF(N210="základní",J210,0)</f>
        <v>0</v>
      </c>
      <c r="BF210" s="148">
        <f>IF(N210="snížená",J210,0)</f>
        <v>0</v>
      </c>
      <c r="BG210" s="148">
        <f>IF(N210="zákl. přenesená",J210,0)</f>
        <v>0</v>
      </c>
      <c r="BH210" s="148">
        <f>IF(N210="sníž. přenesená",J210,0)</f>
        <v>0</v>
      </c>
      <c r="BI210" s="148">
        <f>IF(N210="nulová",J210,0)</f>
        <v>0</v>
      </c>
      <c r="BJ210" s="17" t="s">
        <v>84</v>
      </c>
      <c r="BK210" s="148">
        <f>ROUND(I210*H210,2)</f>
        <v>0</v>
      </c>
      <c r="BL210" s="17" t="s">
        <v>165</v>
      </c>
      <c r="BM210" s="147" t="s">
        <v>278</v>
      </c>
    </row>
    <row r="211" spans="2:65" s="12" customFormat="1" ht="11.25">
      <c r="B211" s="149"/>
      <c r="D211" s="150" t="s">
        <v>168</v>
      </c>
      <c r="E211" s="151" t="s">
        <v>1</v>
      </c>
      <c r="F211" s="152" t="s">
        <v>279</v>
      </c>
      <c r="H211" s="151" t="s">
        <v>1</v>
      </c>
      <c r="I211" s="153"/>
      <c r="L211" s="149"/>
      <c r="M211" s="154"/>
      <c r="T211" s="155"/>
      <c r="AT211" s="151" t="s">
        <v>168</v>
      </c>
      <c r="AU211" s="151" t="s">
        <v>166</v>
      </c>
      <c r="AV211" s="12" t="s">
        <v>84</v>
      </c>
      <c r="AW211" s="12" t="s">
        <v>34</v>
      </c>
      <c r="AX211" s="12" t="s">
        <v>80</v>
      </c>
      <c r="AY211" s="151" t="s">
        <v>156</v>
      </c>
    </row>
    <row r="212" spans="2:65" s="13" customFormat="1" ht="11.25">
      <c r="B212" s="156"/>
      <c r="D212" s="150" t="s">
        <v>168</v>
      </c>
      <c r="E212" s="157" t="s">
        <v>1</v>
      </c>
      <c r="F212" s="158" t="s">
        <v>280</v>
      </c>
      <c r="H212" s="159">
        <v>1512.5250000000001</v>
      </c>
      <c r="I212" s="160"/>
      <c r="L212" s="156"/>
      <c r="M212" s="161"/>
      <c r="T212" s="162"/>
      <c r="AT212" s="157" t="s">
        <v>168</v>
      </c>
      <c r="AU212" s="157" t="s">
        <v>166</v>
      </c>
      <c r="AV212" s="13" t="s">
        <v>88</v>
      </c>
      <c r="AW212" s="13" t="s">
        <v>34</v>
      </c>
      <c r="AX212" s="13" t="s">
        <v>80</v>
      </c>
      <c r="AY212" s="157" t="s">
        <v>156</v>
      </c>
    </row>
    <row r="213" spans="2:65" s="15" customFormat="1" ht="11.25">
      <c r="B213" s="170"/>
      <c r="D213" s="150" t="s">
        <v>168</v>
      </c>
      <c r="E213" s="171" t="s">
        <v>1</v>
      </c>
      <c r="F213" s="172" t="s">
        <v>209</v>
      </c>
      <c r="H213" s="173">
        <v>1512.5250000000001</v>
      </c>
      <c r="I213" s="174"/>
      <c r="L213" s="170"/>
      <c r="M213" s="175"/>
      <c r="T213" s="176"/>
      <c r="AT213" s="171" t="s">
        <v>168</v>
      </c>
      <c r="AU213" s="171" t="s">
        <v>166</v>
      </c>
      <c r="AV213" s="15" t="s">
        <v>166</v>
      </c>
      <c r="AW213" s="15" t="s">
        <v>34</v>
      </c>
      <c r="AX213" s="15" t="s">
        <v>80</v>
      </c>
      <c r="AY213" s="171" t="s">
        <v>156</v>
      </c>
    </row>
    <row r="214" spans="2:65" s="12" customFormat="1" ht="11.25">
      <c r="B214" s="149"/>
      <c r="D214" s="150" t="s">
        <v>168</v>
      </c>
      <c r="E214" s="151" t="s">
        <v>1</v>
      </c>
      <c r="F214" s="152" t="s">
        <v>281</v>
      </c>
      <c r="H214" s="151" t="s">
        <v>1</v>
      </c>
      <c r="I214" s="153"/>
      <c r="L214" s="149"/>
      <c r="M214" s="154"/>
      <c r="T214" s="155"/>
      <c r="AT214" s="151" t="s">
        <v>168</v>
      </c>
      <c r="AU214" s="151" t="s">
        <v>166</v>
      </c>
      <c r="AV214" s="12" t="s">
        <v>84</v>
      </c>
      <c r="AW214" s="12" t="s">
        <v>34</v>
      </c>
      <c r="AX214" s="12" t="s">
        <v>80</v>
      </c>
      <c r="AY214" s="151" t="s">
        <v>156</v>
      </c>
    </row>
    <row r="215" spans="2:65" s="13" customFormat="1" ht="11.25">
      <c r="B215" s="156"/>
      <c r="D215" s="150" t="s">
        <v>168</v>
      </c>
      <c r="E215" s="157" t="s">
        <v>1</v>
      </c>
      <c r="F215" s="158" t="s">
        <v>282</v>
      </c>
      <c r="H215" s="159">
        <v>3399.58</v>
      </c>
      <c r="I215" s="160"/>
      <c r="L215" s="156"/>
      <c r="M215" s="161"/>
      <c r="T215" s="162"/>
      <c r="AT215" s="157" t="s">
        <v>168</v>
      </c>
      <c r="AU215" s="157" t="s">
        <v>166</v>
      </c>
      <c r="AV215" s="13" t="s">
        <v>88</v>
      </c>
      <c r="AW215" s="13" t="s">
        <v>34</v>
      </c>
      <c r="AX215" s="13" t="s">
        <v>80</v>
      </c>
      <c r="AY215" s="157" t="s">
        <v>156</v>
      </c>
    </row>
    <row r="216" spans="2:65" s="13" customFormat="1" ht="11.25">
      <c r="B216" s="156"/>
      <c r="D216" s="150" t="s">
        <v>168</v>
      </c>
      <c r="E216" s="157" t="s">
        <v>1</v>
      </c>
      <c r="F216" s="158" t="s">
        <v>283</v>
      </c>
      <c r="H216" s="159">
        <v>591.17999999999995</v>
      </c>
      <c r="I216" s="160"/>
      <c r="L216" s="156"/>
      <c r="M216" s="161"/>
      <c r="T216" s="162"/>
      <c r="AT216" s="157" t="s">
        <v>168</v>
      </c>
      <c r="AU216" s="157" t="s">
        <v>166</v>
      </c>
      <c r="AV216" s="13" t="s">
        <v>88</v>
      </c>
      <c r="AW216" s="13" t="s">
        <v>34</v>
      </c>
      <c r="AX216" s="13" t="s">
        <v>80</v>
      </c>
      <c r="AY216" s="157" t="s">
        <v>156</v>
      </c>
    </row>
    <row r="217" spans="2:65" s="15" customFormat="1" ht="11.25">
      <c r="B217" s="170"/>
      <c r="D217" s="150" t="s">
        <v>168</v>
      </c>
      <c r="E217" s="171" t="s">
        <v>1</v>
      </c>
      <c r="F217" s="172" t="s">
        <v>209</v>
      </c>
      <c r="H217" s="173">
        <v>3990.76</v>
      </c>
      <c r="I217" s="174"/>
      <c r="L217" s="170"/>
      <c r="M217" s="175"/>
      <c r="T217" s="176"/>
      <c r="AT217" s="171" t="s">
        <v>168</v>
      </c>
      <c r="AU217" s="171" t="s">
        <v>166</v>
      </c>
      <c r="AV217" s="15" t="s">
        <v>166</v>
      </c>
      <c r="AW217" s="15" t="s">
        <v>34</v>
      </c>
      <c r="AX217" s="15" t="s">
        <v>80</v>
      </c>
      <c r="AY217" s="171" t="s">
        <v>156</v>
      </c>
    </row>
    <row r="218" spans="2:65" s="14" customFormat="1" ht="11.25">
      <c r="B218" s="163"/>
      <c r="D218" s="150" t="s">
        <v>168</v>
      </c>
      <c r="E218" s="164" t="s">
        <v>1</v>
      </c>
      <c r="F218" s="165" t="s">
        <v>177</v>
      </c>
      <c r="H218" s="166">
        <v>5503.2849999999999</v>
      </c>
      <c r="I218" s="167"/>
      <c r="L218" s="163"/>
      <c r="M218" s="168"/>
      <c r="T218" s="169"/>
      <c r="AT218" s="164" t="s">
        <v>168</v>
      </c>
      <c r="AU218" s="164" t="s">
        <v>166</v>
      </c>
      <c r="AV218" s="14" t="s">
        <v>165</v>
      </c>
      <c r="AW218" s="14" t="s">
        <v>34</v>
      </c>
      <c r="AX218" s="14" t="s">
        <v>84</v>
      </c>
      <c r="AY218" s="164" t="s">
        <v>156</v>
      </c>
    </row>
    <row r="219" spans="2:65" s="1" customFormat="1" ht="24.2" customHeight="1">
      <c r="B219" s="32"/>
      <c r="C219" s="136" t="s">
        <v>284</v>
      </c>
      <c r="D219" s="136" t="s">
        <v>160</v>
      </c>
      <c r="E219" s="137" t="s">
        <v>285</v>
      </c>
      <c r="F219" s="138" t="s">
        <v>286</v>
      </c>
      <c r="G219" s="139" t="s">
        <v>195</v>
      </c>
      <c r="H219" s="140">
        <v>263.02499999999998</v>
      </c>
      <c r="I219" s="141"/>
      <c r="J219" s="142">
        <f>ROUND(I219*H219,2)</f>
        <v>0</v>
      </c>
      <c r="K219" s="138" t="s">
        <v>164</v>
      </c>
      <c r="L219" s="32"/>
      <c r="M219" s="143" t="s">
        <v>1</v>
      </c>
      <c r="N219" s="144" t="s">
        <v>45</v>
      </c>
      <c r="P219" s="145">
        <f>O219*H219</f>
        <v>0</v>
      </c>
      <c r="Q219" s="145">
        <v>0</v>
      </c>
      <c r="R219" s="145">
        <f>Q219*H219</f>
        <v>0</v>
      </c>
      <c r="S219" s="145">
        <v>0</v>
      </c>
      <c r="T219" s="146">
        <f>S219*H219</f>
        <v>0</v>
      </c>
      <c r="AR219" s="147" t="s">
        <v>165</v>
      </c>
      <c r="AT219" s="147" t="s">
        <v>160</v>
      </c>
      <c r="AU219" s="147" t="s">
        <v>166</v>
      </c>
      <c r="AY219" s="17" t="s">
        <v>156</v>
      </c>
      <c r="BE219" s="148">
        <f>IF(N219="základní",J219,0)</f>
        <v>0</v>
      </c>
      <c r="BF219" s="148">
        <f>IF(N219="snížená",J219,0)</f>
        <v>0</v>
      </c>
      <c r="BG219" s="148">
        <f>IF(N219="zákl. přenesená",J219,0)</f>
        <v>0</v>
      </c>
      <c r="BH219" s="148">
        <f>IF(N219="sníž. přenesená",J219,0)</f>
        <v>0</v>
      </c>
      <c r="BI219" s="148">
        <f>IF(N219="nulová",J219,0)</f>
        <v>0</v>
      </c>
      <c r="BJ219" s="17" t="s">
        <v>84</v>
      </c>
      <c r="BK219" s="148">
        <f>ROUND(I219*H219,2)</f>
        <v>0</v>
      </c>
      <c r="BL219" s="17" t="s">
        <v>165</v>
      </c>
      <c r="BM219" s="147" t="s">
        <v>287</v>
      </c>
    </row>
    <row r="220" spans="2:65" s="12" customFormat="1" ht="11.25">
      <c r="B220" s="149"/>
      <c r="D220" s="150" t="s">
        <v>168</v>
      </c>
      <c r="E220" s="151" t="s">
        <v>1</v>
      </c>
      <c r="F220" s="152" t="s">
        <v>279</v>
      </c>
      <c r="H220" s="151" t="s">
        <v>1</v>
      </c>
      <c r="I220" s="153"/>
      <c r="L220" s="149"/>
      <c r="M220" s="154"/>
      <c r="T220" s="155"/>
      <c r="AT220" s="151" t="s">
        <v>168</v>
      </c>
      <c r="AU220" s="151" t="s">
        <v>166</v>
      </c>
      <c r="AV220" s="12" t="s">
        <v>84</v>
      </c>
      <c r="AW220" s="12" t="s">
        <v>34</v>
      </c>
      <c r="AX220" s="12" t="s">
        <v>80</v>
      </c>
      <c r="AY220" s="151" t="s">
        <v>156</v>
      </c>
    </row>
    <row r="221" spans="2:65" s="13" customFormat="1" ht="11.25">
      <c r="B221" s="156"/>
      <c r="D221" s="150" t="s">
        <v>168</v>
      </c>
      <c r="E221" s="157" t="s">
        <v>1</v>
      </c>
      <c r="F221" s="158" t="s">
        <v>288</v>
      </c>
      <c r="H221" s="159">
        <v>263.02499999999998</v>
      </c>
      <c r="I221" s="160"/>
      <c r="L221" s="156"/>
      <c r="M221" s="161"/>
      <c r="T221" s="162"/>
      <c r="AT221" s="157" t="s">
        <v>168</v>
      </c>
      <c r="AU221" s="157" t="s">
        <v>166</v>
      </c>
      <c r="AV221" s="13" t="s">
        <v>88</v>
      </c>
      <c r="AW221" s="13" t="s">
        <v>34</v>
      </c>
      <c r="AX221" s="13" t="s">
        <v>84</v>
      </c>
      <c r="AY221" s="157" t="s">
        <v>156</v>
      </c>
    </row>
    <row r="222" spans="2:65" s="11" customFormat="1" ht="20.85" customHeight="1">
      <c r="B222" s="124"/>
      <c r="D222" s="125" t="s">
        <v>79</v>
      </c>
      <c r="E222" s="134" t="s">
        <v>289</v>
      </c>
      <c r="F222" s="134" t="s">
        <v>290</v>
      </c>
      <c r="I222" s="127"/>
      <c r="J222" s="135">
        <f>BK222</f>
        <v>0</v>
      </c>
      <c r="L222" s="124"/>
      <c r="M222" s="129"/>
      <c r="P222" s="130">
        <f>SUM(P223:P245)</f>
        <v>0</v>
      </c>
      <c r="R222" s="130">
        <f>SUM(R223:R245)</f>
        <v>72.884873999999996</v>
      </c>
      <c r="T222" s="131">
        <f>SUM(T223:T245)</f>
        <v>0</v>
      </c>
      <c r="AR222" s="125" t="s">
        <v>84</v>
      </c>
      <c r="AT222" s="132" t="s">
        <v>79</v>
      </c>
      <c r="AU222" s="132" t="s">
        <v>88</v>
      </c>
      <c r="AY222" s="125" t="s">
        <v>156</v>
      </c>
      <c r="BK222" s="133">
        <f>SUM(BK223:BK245)</f>
        <v>0</v>
      </c>
    </row>
    <row r="223" spans="2:65" s="1" customFormat="1" ht="24.2" customHeight="1">
      <c r="B223" s="32"/>
      <c r="C223" s="136" t="s">
        <v>291</v>
      </c>
      <c r="D223" s="136" t="s">
        <v>160</v>
      </c>
      <c r="E223" s="137" t="s">
        <v>292</v>
      </c>
      <c r="F223" s="138" t="s">
        <v>293</v>
      </c>
      <c r="G223" s="139" t="s">
        <v>195</v>
      </c>
      <c r="H223" s="140">
        <v>250.5</v>
      </c>
      <c r="I223" s="141"/>
      <c r="J223" s="142">
        <f>ROUND(I223*H223,2)</f>
        <v>0</v>
      </c>
      <c r="K223" s="138" t="s">
        <v>164</v>
      </c>
      <c r="L223" s="32"/>
      <c r="M223" s="143" t="s">
        <v>1</v>
      </c>
      <c r="N223" s="144" t="s">
        <v>45</v>
      </c>
      <c r="P223" s="145">
        <f>O223*H223</f>
        <v>0</v>
      </c>
      <c r="Q223" s="145">
        <v>0.11162</v>
      </c>
      <c r="R223" s="145">
        <f>Q223*H223</f>
        <v>27.960809999999999</v>
      </c>
      <c r="S223" s="145">
        <v>0</v>
      </c>
      <c r="T223" s="146">
        <f>S223*H223</f>
        <v>0</v>
      </c>
      <c r="AR223" s="147" t="s">
        <v>165</v>
      </c>
      <c r="AT223" s="147" t="s">
        <v>160</v>
      </c>
      <c r="AU223" s="147" t="s">
        <v>166</v>
      </c>
      <c r="AY223" s="17" t="s">
        <v>156</v>
      </c>
      <c r="BE223" s="148">
        <f>IF(N223="základní",J223,0)</f>
        <v>0</v>
      </c>
      <c r="BF223" s="148">
        <f>IF(N223="snížená",J223,0)</f>
        <v>0</v>
      </c>
      <c r="BG223" s="148">
        <f>IF(N223="zákl. přenesená",J223,0)</f>
        <v>0</v>
      </c>
      <c r="BH223" s="148">
        <f>IF(N223="sníž. přenesená",J223,0)</f>
        <v>0</v>
      </c>
      <c r="BI223" s="148">
        <f>IF(N223="nulová",J223,0)</f>
        <v>0</v>
      </c>
      <c r="BJ223" s="17" t="s">
        <v>84</v>
      </c>
      <c r="BK223" s="148">
        <f>ROUND(I223*H223,2)</f>
        <v>0</v>
      </c>
      <c r="BL223" s="17" t="s">
        <v>165</v>
      </c>
      <c r="BM223" s="147" t="s">
        <v>294</v>
      </c>
    </row>
    <row r="224" spans="2:65" s="13" customFormat="1" ht="33.75">
      <c r="B224" s="156"/>
      <c r="D224" s="150" t="s">
        <v>168</v>
      </c>
      <c r="E224" s="157" t="s">
        <v>1</v>
      </c>
      <c r="F224" s="158" t="s">
        <v>295</v>
      </c>
      <c r="H224" s="159">
        <v>250.5</v>
      </c>
      <c r="I224" s="160"/>
      <c r="L224" s="156"/>
      <c r="M224" s="161"/>
      <c r="T224" s="162"/>
      <c r="AT224" s="157" t="s">
        <v>168</v>
      </c>
      <c r="AU224" s="157" t="s">
        <v>166</v>
      </c>
      <c r="AV224" s="13" t="s">
        <v>88</v>
      </c>
      <c r="AW224" s="13" t="s">
        <v>34</v>
      </c>
      <c r="AX224" s="13" t="s">
        <v>84</v>
      </c>
      <c r="AY224" s="157" t="s">
        <v>156</v>
      </c>
    </row>
    <row r="225" spans="2:65" s="1" customFormat="1" ht="24.2" customHeight="1">
      <c r="B225" s="32"/>
      <c r="C225" s="177" t="s">
        <v>7</v>
      </c>
      <c r="D225" s="177" t="s">
        <v>242</v>
      </c>
      <c r="E225" s="178" t="s">
        <v>296</v>
      </c>
      <c r="F225" s="179" t="s">
        <v>297</v>
      </c>
      <c r="G225" s="180" t="s">
        <v>195</v>
      </c>
      <c r="H225" s="181">
        <v>155.71299999999999</v>
      </c>
      <c r="I225" s="182"/>
      <c r="J225" s="183">
        <f>ROUND(I225*H225,2)</f>
        <v>0</v>
      </c>
      <c r="K225" s="179" t="s">
        <v>164</v>
      </c>
      <c r="L225" s="184"/>
      <c r="M225" s="185" t="s">
        <v>1</v>
      </c>
      <c r="N225" s="186" t="s">
        <v>45</v>
      </c>
      <c r="P225" s="145">
        <f>O225*H225</f>
        <v>0</v>
      </c>
      <c r="Q225" s="145">
        <v>0.17599999999999999</v>
      </c>
      <c r="R225" s="145">
        <f>Q225*H225</f>
        <v>27.405487999999998</v>
      </c>
      <c r="S225" s="145">
        <v>0</v>
      </c>
      <c r="T225" s="146">
        <f>S225*H225</f>
        <v>0</v>
      </c>
      <c r="AR225" s="147" t="s">
        <v>213</v>
      </c>
      <c r="AT225" s="147" t="s">
        <v>242</v>
      </c>
      <c r="AU225" s="147" t="s">
        <v>166</v>
      </c>
      <c r="AY225" s="17" t="s">
        <v>156</v>
      </c>
      <c r="BE225" s="148">
        <f>IF(N225="základní",J225,0)</f>
        <v>0</v>
      </c>
      <c r="BF225" s="148">
        <f>IF(N225="snížená",J225,0)</f>
        <v>0</v>
      </c>
      <c r="BG225" s="148">
        <f>IF(N225="zákl. přenesená",J225,0)</f>
        <v>0</v>
      </c>
      <c r="BH225" s="148">
        <f>IF(N225="sníž. přenesená",J225,0)</f>
        <v>0</v>
      </c>
      <c r="BI225" s="148">
        <f>IF(N225="nulová",J225,0)</f>
        <v>0</v>
      </c>
      <c r="BJ225" s="17" t="s">
        <v>84</v>
      </c>
      <c r="BK225" s="148">
        <f>ROUND(I225*H225,2)</f>
        <v>0</v>
      </c>
      <c r="BL225" s="17" t="s">
        <v>165</v>
      </c>
      <c r="BM225" s="147" t="s">
        <v>298</v>
      </c>
    </row>
    <row r="226" spans="2:65" s="13" customFormat="1" ht="11.25">
      <c r="B226" s="156"/>
      <c r="D226" s="150" t="s">
        <v>168</v>
      </c>
      <c r="E226" s="157" t="s">
        <v>1</v>
      </c>
      <c r="F226" s="158" t="s">
        <v>299</v>
      </c>
      <c r="H226" s="159">
        <v>250.5</v>
      </c>
      <c r="I226" s="160"/>
      <c r="L226" s="156"/>
      <c r="M226" s="161"/>
      <c r="T226" s="162"/>
      <c r="AT226" s="157" t="s">
        <v>168</v>
      </c>
      <c r="AU226" s="157" t="s">
        <v>166</v>
      </c>
      <c r="AV226" s="13" t="s">
        <v>88</v>
      </c>
      <c r="AW226" s="13" t="s">
        <v>34</v>
      </c>
      <c r="AX226" s="13" t="s">
        <v>80</v>
      </c>
      <c r="AY226" s="157" t="s">
        <v>156</v>
      </c>
    </row>
    <row r="227" spans="2:65" s="13" customFormat="1" ht="11.25">
      <c r="B227" s="156"/>
      <c r="D227" s="150" t="s">
        <v>168</v>
      </c>
      <c r="E227" s="157" t="s">
        <v>1</v>
      </c>
      <c r="F227" s="158" t="s">
        <v>300</v>
      </c>
      <c r="H227" s="159">
        <v>-97.84</v>
      </c>
      <c r="I227" s="160"/>
      <c r="L227" s="156"/>
      <c r="M227" s="161"/>
      <c r="T227" s="162"/>
      <c r="AT227" s="157" t="s">
        <v>168</v>
      </c>
      <c r="AU227" s="157" t="s">
        <v>166</v>
      </c>
      <c r="AV227" s="13" t="s">
        <v>88</v>
      </c>
      <c r="AW227" s="13" t="s">
        <v>34</v>
      </c>
      <c r="AX227" s="13" t="s">
        <v>80</v>
      </c>
      <c r="AY227" s="157" t="s">
        <v>156</v>
      </c>
    </row>
    <row r="228" spans="2:65" s="15" customFormat="1" ht="11.25">
      <c r="B228" s="170"/>
      <c r="D228" s="150" t="s">
        <v>168</v>
      </c>
      <c r="E228" s="171" t="s">
        <v>1</v>
      </c>
      <c r="F228" s="172" t="s">
        <v>209</v>
      </c>
      <c r="H228" s="173">
        <v>152.66</v>
      </c>
      <c r="I228" s="174"/>
      <c r="L228" s="170"/>
      <c r="M228" s="175"/>
      <c r="T228" s="176"/>
      <c r="AT228" s="171" t="s">
        <v>168</v>
      </c>
      <c r="AU228" s="171" t="s">
        <v>166</v>
      </c>
      <c r="AV228" s="15" t="s">
        <v>166</v>
      </c>
      <c r="AW228" s="15" t="s">
        <v>34</v>
      </c>
      <c r="AX228" s="15" t="s">
        <v>80</v>
      </c>
      <c r="AY228" s="171" t="s">
        <v>156</v>
      </c>
    </row>
    <row r="229" spans="2:65" s="13" customFormat="1" ht="11.25">
      <c r="B229" s="156"/>
      <c r="D229" s="150" t="s">
        <v>168</v>
      </c>
      <c r="E229" s="157" t="s">
        <v>1</v>
      </c>
      <c r="F229" s="158" t="s">
        <v>301</v>
      </c>
      <c r="H229" s="159">
        <v>3.0529999999999999</v>
      </c>
      <c r="I229" s="160"/>
      <c r="L229" s="156"/>
      <c r="M229" s="161"/>
      <c r="T229" s="162"/>
      <c r="AT229" s="157" t="s">
        <v>168</v>
      </c>
      <c r="AU229" s="157" t="s">
        <v>166</v>
      </c>
      <c r="AV229" s="13" t="s">
        <v>88</v>
      </c>
      <c r="AW229" s="13" t="s">
        <v>34</v>
      </c>
      <c r="AX229" s="13" t="s">
        <v>80</v>
      </c>
      <c r="AY229" s="157" t="s">
        <v>156</v>
      </c>
    </row>
    <row r="230" spans="2:65" s="14" customFormat="1" ht="11.25">
      <c r="B230" s="163"/>
      <c r="D230" s="150" t="s">
        <v>168</v>
      </c>
      <c r="E230" s="164" t="s">
        <v>1</v>
      </c>
      <c r="F230" s="165" t="s">
        <v>177</v>
      </c>
      <c r="H230" s="166">
        <v>155.71299999999999</v>
      </c>
      <c r="I230" s="167"/>
      <c r="L230" s="163"/>
      <c r="M230" s="168"/>
      <c r="T230" s="169"/>
      <c r="AT230" s="164" t="s">
        <v>168</v>
      </c>
      <c r="AU230" s="164" t="s">
        <v>166</v>
      </c>
      <c r="AV230" s="14" t="s">
        <v>165</v>
      </c>
      <c r="AW230" s="14" t="s">
        <v>34</v>
      </c>
      <c r="AX230" s="14" t="s">
        <v>84</v>
      </c>
      <c r="AY230" s="164" t="s">
        <v>156</v>
      </c>
    </row>
    <row r="231" spans="2:65" s="1" customFormat="1" ht="33" customHeight="1">
      <c r="B231" s="32"/>
      <c r="C231" s="136" t="s">
        <v>302</v>
      </c>
      <c r="D231" s="136" t="s">
        <v>160</v>
      </c>
      <c r="E231" s="137" t="s">
        <v>303</v>
      </c>
      <c r="F231" s="138" t="s">
        <v>304</v>
      </c>
      <c r="G231" s="139" t="s">
        <v>195</v>
      </c>
      <c r="H231" s="140">
        <v>97.84</v>
      </c>
      <c r="I231" s="141"/>
      <c r="J231" s="142">
        <f>ROUND(I231*H231,2)</f>
        <v>0</v>
      </c>
      <c r="K231" s="138" t="s">
        <v>164</v>
      </c>
      <c r="L231" s="32"/>
      <c r="M231" s="143" t="s">
        <v>1</v>
      </c>
      <c r="N231" s="144" t="s">
        <v>45</v>
      </c>
      <c r="P231" s="145">
        <f>O231*H231</f>
        <v>0</v>
      </c>
      <c r="Q231" s="145">
        <v>0</v>
      </c>
      <c r="R231" s="145">
        <f>Q231*H231</f>
        <v>0</v>
      </c>
      <c r="S231" s="145">
        <v>0</v>
      </c>
      <c r="T231" s="146">
        <f>S231*H231</f>
        <v>0</v>
      </c>
      <c r="AR231" s="147" t="s">
        <v>165</v>
      </c>
      <c r="AT231" s="147" t="s">
        <v>160</v>
      </c>
      <c r="AU231" s="147" t="s">
        <v>166</v>
      </c>
      <c r="AY231" s="17" t="s">
        <v>156</v>
      </c>
      <c r="BE231" s="148">
        <f>IF(N231="základní",J231,0)</f>
        <v>0</v>
      </c>
      <c r="BF231" s="148">
        <f>IF(N231="snížená",J231,0)</f>
        <v>0</v>
      </c>
      <c r="BG231" s="148">
        <f>IF(N231="zákl. přenesená",J231,0)</f>
        <v>0</v>
      </c>
      <c r="BH231" s="148">
        <f>IF(N231="sníž. přenesená",J231,0)</f>
        <v>0</v>
      </c>
      <c r="BI231" s="148">
        <f>IF(N231="nulová",J231,0)</f>
        <v>0</v>
      </c>
      <c r="BJ231" s="17" t="s">
        <v>84</v>
      </c>
      <c r="BK231" s="148">
        <f>ROUND(I231*H231,2)</f>
        <v>0</v>
      </c>
      <c r="BL231" s="17" t="s">
        <v>165</v>
      </c>
      <c r="BM231" s="147" t="s">
        <v>305</v>
      </c>
    </row>
    <row r="232" spans="2:65" s="13" customFormat="1" ht="11.25">
      <c r="B232" s="156"/>
      <c r="D232" s="150" t="s">
        <v>168</v>
      </c>
      <c r="E232" s="157" t="s">
        <v>1</v>
      </c>
      <c r="F232" s="158" t="s">
        <v>306</v>
      </c>
      <c r="H232" s="159">
        <v>44.8</v>
      </c>
      <c r="I232" s="160"/>
      <c r="L232" s="156"/>
      <c r="M232" s="161"/>
      <c r="T232" s="162"/>
      <c r="AT232" s="157" t="s">
        <v>168</v>
      </c>
      <c r="AU232" s="157" t="s">
        <v>166</v>
      </c>
      <c r="AV232" s="13" t="s">
        <v>88</v>
      </c>
      <c r="AW232" s="13" t="s">
        <v>34</v>
      </c>
      <c r="AX232" s="13" t="s">
        <v>80</v>
      </c>
      <c r="AY232" s="157" t="s">
        <v>156</v>
      </c>
    </row>
    <row r="233" spans="2:65" s="13" customFormat="1" ht="11.25">
      <c r="B233" s="156"/>
      <c r="D233" s="150" t="s">
        <v>168</v>
      </c>
      <c r="E233" s="157" t="s">
        <v>1</v>
      </c>
      <c r="F233" s="158" t="s">
        <v>307</v>
      </c>
      <c r="H233" s="159">
        <v>53.04</v>
      </c>
      <c r="I233" s="160"/>
      <c r="L233" s="156"/>
      <c r="M233" s="161"/>
      <c r="T233" s="162"/>
      <c r="AT233" s="157" t="s">
        <v>168</v>
      </c>
      <c r="AU233" s="157" t="s">
        <v>166</v>
      </c>
      <c r="AV233" s="13" t="s">
        <v>88</v>
      </c>
      <c r="AW233" s="13" t="s">
        <v>34</v>
      </c>
      <c r="AX233" s="13" t="s">
        <v>80</v>
      </c>
      <c r="AY233" s="157" t="s">
        <v>156</v>
      </c>
    </row>
    <row r="234" spans="2:65" s="14" customFormat="1" ht="11.25">
      <c r="B234" s="163"/>
      <c r="D234" s="150" t="s">
        <v>168</v>
      </c>
      <c r="E234" s="164" t="s">
        <v>1</v>
      </c>
      <c r="F234" s="165" t="s">
        <v>177</v>
      </c>
      <c r="H234" s="166">
        <v>97.84</v>
      </c>
      <c r="I234" s="167"/>
      <c r="L234" s="163"/>
      <c r="M234" s="168"/>
      <c r="T234" s="169"/>
      <c r="AT234" s="164" t="s">
        <v>168</v>
      </c>
      <c r="AU234" s="164" t="s">
        <v>166</v>
      </c>
      <c r="AV234" s="14" t="s">
        <v>165</v>
      </c>
      <c r="AW234" s="14" t="s">
        <v>34</v>
      </c>
      <c r="AX234" s="14" t="s">
        <v>84</v>
      </c>
      <c r="AY234" s="164" t="s">
        <v>156</v>
      </c>
    </row>
    <row r="235" spans="2:65" s="1" customFormat="1" ht="24.2" customHeight="1">
      <c r="B235" s="32"/>
      <c r="C235" s="177" t="s">
        <v>308</v>
      </c>
      <c r="D235" s="177" t="s">
        <v>242</v>
      </c>
      <c r="E235" s="178" t="s">
        <v>309</v>
      </c>
      <c r="F235" s="179" t="s">
        <v>310</v>
      </c>
      <c r="G235" s="180" t="s">
        <v>195</v>
      </c>
      <c r="H235" s="181">
        <v>45.695999999999998</v>
      </c>
      <c r="I235" s="182"/>
      <c r="J235" s="183">
        <f>ROUND(I235*H235,2)</f>
        <v>0</v>
      </c>
      <c r="K235" s="179" t="s">
        <v>164</v>
      </c>
      <c r="L235" s="184"/>
      <c r="M235" s="185" t="s">
        <v>1</v>
      </c>
      <c r="N235" s="186" t="s">
        <v>45</v>
      </c>
      <c r="P235" s="145">
        <f>O235*H235</f>
        <v>0</v>
      </c>
      <c r="Q235" s="145">
        <v>0.17499999999999999</v>
      </c>
      <c r="R235" s="145">
        <f>Q235*H235</f>
        <v>7.9967999999999995</v>
      </c>
      <c r="S235" s="145">
        <v>0</v>
      </c>
      <c r="T235" s="146">
        <f>S235*H235</f>
        <v>0</v>
      </c>
      <c r="AR235" s="147" t="s">
        <v>213</v>
      </c>
      <c r="AT235" s="147" t="s">
        <v>242</v>
      </c>
      <c r="AU235" s="147" t="s">
        <v>166</v>
      </c>
      <c r="AY235" s="17" t="s">
        <v>156</v>
      </c>
      <c r="BE235" s="148">
        <f>IF(N235="základní",J235,0)</f>
        <v>0</v>
      </c>
      <c r="BF235" s="148">
        <f>IF(N235="snížená",J235,0)</f>
        <v>0</v>
      </c>
      <c r="BG235" s="148">
        <f>IF(N235="zákl. přenesená",J235,0)</f>
        <v>0</v>
      </c>
      <c r="BH235" s="148">
        <f>IF(N235="sníž. přenesená",J235,0)</f>
        <v>0</v>
      </c>
      <c r="BI235" s="148">
        <f>IF(N235="nulová",J235,0)</f>
        <v>0</v>
      </c>
      <c r="BJ235" s="17" t="s">
        <v>84</v>
      </c>
      <c r="BK235" s="148">
        <f>ROUND(I235*H235,2)</f>
        <v>0</v>
      </c>
      <c r="BL235" s="17" t="s">
        <v>165</v>
      </c>
      <c r="BM235" s="147" t="s">
        <v>311</v>
      </c>
    </row>
    <row r="236" spans="2:65" s="13" customFormat="1" ht="33.75">
      <c r="B236" s="156"/>
      <c r="D236" s="150" t="s">
        <v>168</v>
      </c>
      <c r="E236" s="157" t="s">
        <v>1</v>
      </c>
      <c r="F236" s="158" t="s">
        <v>312</v>
      </c>
      <c r="H236" s="159">
        <v>44.8</v>
      </c>
      <c r="I236" s="160"/>
      <c r="L236" s="156"/>
      <c r="M236" s="161"/>
      <c r="T236" s="162"/>
      <c r="AT236" s="157" t="s">
        <v>168</v>
      </c>
      <c r="AU236" s="157" t="s">
        <v>166</v>
      </c>
      <c r="AV236" s="13" t="s">
        <v>88</v>
      </c>
      <c r="AW236" s="13" t="s">
        <v>34</v>
      </c>
      <c r="AX236" s="13" t="s">
        <v>80</v>
      </c>
      <c r="AY236" s="157" t="s">
        <v>156</v>
      </c>
    </row>
    <row r="237" spans="2:65" s="13" customFormat="1" ht="11.25">
      <c r="B237" s="156"/>
      <c r="D237" s="150" t="s">
        <v>168</v>
      </c>
      <c r="E237" s="157" t="s">
        <v>1</v>
      </c>
      <c r="F237" s="158" t="s">
        <v>313</v>
      </c>
      <c r="H237" s="159">
        <v>0.89600000000000002</v>
      </c>
      <c r="I237" s="160"/>
      <c r="L237" s="156"/>
      <c r="M237" s="161"/>
      <c r="T237" s="162"/>
      <c r="AT237" s="157" t="s">
        <v>168</v>
      </c>
      <c r="AU237" s="157" t="s">
        <v>166</v>
      </c>
      <c r="AV237" s="13" t="s">
        <v>88</v>
      </c>
      <c r="AW237" s="13" t="s">
        <v>34</v>
      </c>
      <c r="AX237" s="13" t="s">
        <v>80</v>
      </c>
      <c r="AY237" s="157" t="s">
        <v>156</v>
      </c>
    </row>
    <row r="238" spans="2:65" s="14" customFormat="1" ht="11.25">
      <c r="B238" s="163"/>
      <c r="D238" s="150" t="s">
        <v>168</v>
      </c>
      <c r="E238" s="164" t="s">
        <v>1</v>
      </c>
      <c r="F238" s="165" t="s">
        <v>177</v>
      </c>
      <c r="H238" s="166">
        <v>45.695999999999998</v>
      </c>
      <c r="I238" s="167"/>
      <c r="L238" s="163"/>
      <c r="M238" s="168"/>
      <c r="T238" s="169"/>
      <c r="AT238" s="164" t="s">
        <v>168</v>
      </c>
      <c r="AU238" s="164" t="s">
        <v>166</v>
      </c>
      <c r="AV238" s="14" t="s">
        <v>165</v>
      </c>
      <c r="AW238" s="14" t="s">
        <v>34</v>
      </c>
      <c r="AX238" s="14" t="s">
        <v>84</v>
      </c>
      <c r="AY238" s="164" t="s">
        <v>156</v>
      </c>
    </row>
    <row r="239" spans="2:65" s="1" customFormat="1" ht="24.2" customHeight="1">
      <c r="B239" s="32"/>
      <c r="C239" s="177" t="s">
        <v>314</v>
      </c>
      <c r="D239" s="177" t="s">
        <v>242</v>
      </c>
      <c r="E239" s="178" t="s">
        <v>315</v>
      </c>
      <c r="F239" s="179" t="s">
        <v>316</v>
      </c>
      <c r="G239" s="180" t="s">
        <v>195</v>
      </c>
      <c r="H239" s="181">
        <v>54.100999999999999</v>
      </c>
      <c r="I239" s="182"/>
      <c r="J239" s="183">
        <f>ROUND(I239*H239,2)</f>
        <v>0</v>
      </c>
      <c r="K239" s="179" t="s">
        <v>1</v>
      </c>
      <c r="L239" s="184"/>
      <c r="M239" s="185" t="s">
        <v>1</v>
      </c>
      <c r="N239" s="186" t="s">
        <v>45</v>
      </c>
      <c r="P239" s="145">
        <f>O239*H239</f>
        <v>0</v>
      </c>
      <c r="Q239" s="145">
        <v>0.17599999999999999</v>
      </c>
      <c r="R239" s="145">
        <f>Q239*H239</f>
        <v>9.5217759999999991</v>
      </c>
      <c r="S239" s="145">
        <v>0</v>
      </c>
      <c r="T239" s="146">
        <f>S239*H239</f>
        <v>0</v>
      </c>
      <c r="AR239" s="147" t="s">
        <v>213</v>
      </c>
      <c r="AT239" s="147" t="s">
        <v>242</v>
      </c>
      <c r="AU239" s="147" t="s">
        <v>166</v>
      </c>
      <c r="AY239" s="17" t="s">
        <v>156</v>
      </c>
      <c r="BE239" s="148">
        <f>IF(N239="základní",J239,0)</f>
        <v>0</v>
      </c>
      <c r="BF239" s="148">
        <f>IF(N239="snížená",J239,0)</f>
        <v>0</v>
      </c>
      <c r="BG239" s="148">
        <f>IF(N239="zákl. přenesená",J239,0)</f>
        <v>0</v>
      </c>
      <c r="BH239" s="148">
        <f>IF(N239="sníž. přenesená",J239,0)</f>
        <v>0</v>
      </c>
      <c r="BI239" s="148">
        <f>IF(N239="nulová",J239,0)</f>
        <v>0</v>
      </c>
      <c r="BJ239" s="17" t="s">
        <v>84</v>
      </c>
      <c r="BK239" s="148">
        <f>ROUND(I239*H239,2)</f>
        <v>0</v>
      </c>
      <c r="BL239" s="17" t="s">
        <v>165</v>
      </c>
      <c r="BM239" s="147" t="s">
        <v>317</v>
      </c>
    </row>
    <row r="240" spans="2:65" s="12" customFormat="1" ht="11.25">
      <c r="B240" s="149"/>
      <c r="D240" s="150" t="s">
        <v>168</v>
      </c>
      <c r="E240" s="151" t="s">
        <v>1</v>
      </c>
      <c r="F240" s="152" t="s">
        <v>318</v>
      </c>
      <c r="H240" s="151" t="s">
        <v>1</v>
      </c>
      <c r="I240" s="153"/>
      <c r="L240" s="149"/>
      <c r="M240" s="154"/>
      <c r="T240" s="155"/>
      <c r="AT240" s="151" t="s">
        <v>168</v>
      </c>
      <c r="AU240" s="151" t="s">
        <v>166</v>
      </c>
      <c r="AV240" s="12" t="s">
        <v>84</v>
      </c>
      <c r="AW240" s="12" t="s">
        <v>34</v>
      </c>
      <c r="AX240" s="12" t="s">
        <v>80</v>
      </c>
      <c r="AY240" s="151" t="s">
        <v>156</v>
      </c>
    </row>
    <row r="241" spans="2:65" s="13" customFormat="1" ht="22.5">
      <c r="B241" s="156"/>
      <c r="D241" s="150" t="s">
        <v>168</v>
      </c>
      <c r="E241" s="157" t="s">
        <v>1</v>
      </c>
      <c r="F241" s="158" t="s">
        <v>319</v>
      </c>
      <c r="H241" s="159">
        <v>44.2</v>
      </c>
      <c r="I241" s="160"/>
      <c r="L241" s="156"/>
      <c r="M241" s="161"/>
      <c r="T241" s="162"/>
      <c r="AT241" s="157" t="s">
        <v>168</v>
      </c>
      <c r="AU241" s="157" t="s">
        <v>166</v>
      </c>
      <c r="AV241" s="13" t="s">
        <v>88</v>
      </c>
      <c r="AW241" s="13" t="s">
        <v>34</v>
      </c>
      <c r="AX241" s="13" t="s">
        <v>80</v>
      </c>
      <c r="AY241" s="157" t="s">
        <v>156</v>
      </c>
    </row>
    <row r="242" spans="2:65" s="15" customFormat="1" ht="11.25">
      <c r="B242" s="170"/>
      <c r="D242" s="150" t="s">
        <v>168</v>
      </c>
      <c r="E242" s="171" t="s">
        <v>1</v>
      </c>
      <c r="F242" s="172" t="s">
        <v>209</v>
      </c>
      <c r="H242" s="173">
        <v>44.2</v>
      </c>
      <c r="I242" s="174"/>
      <c r="L242" s="170"/>
      <c r="M242" s="175"/>
      <c r="T242" s="176"/>
      <c r="AT242" s="171" t="s">
        <v>168</v>
      </c>
      <c r="AU242" s="171" t="s">
        <v>166</v>
      </c>
      <c r="AV242" s="15" t="s">
        <v>166</v>
      </c>
      <c r="AW242" s="15" t="s">
        <v>34</v>
      </c>
      <c r="AX242" s="15" t="s">
        <v>80</v>
      </c>
      <c r="AY242" s="171" t="s">
        <v>156</v>
      </c>
    </row>
    <row r="243" spans="2:65" s="13" customFormat="1" ht="11.25">
      <c r="B243" s="156"/>
      <c r="D243" s="150" t="s">
        <v>168</v>
      </c>
      <c r="E243" s="157" t="s">
        <v>1</v>
      </c>
      <c r="F243" s="158" t="s">
        <v>320</v>
      </c>
      <c r="H243" s="159">
        <v>8.84</v>
      </c>
      <c r="I243" s="160"/>
      <c r="L243" s="156"/>
      <c r="M243" s="161"/>
      <c r="T243" s="162"/>
      <c r="AT243" s="157" t="s">
        <v>168</v>
      </c>
      <c r="AU243" s="157" t="s">
        <v>166</v>
      </c>
      <c r="AV243" s="13" t="s">
        <v>88</v>
      </c>
      <c r="AW243" s="13" t="s">
        <v>34</v>
      </c>
      <c r="AX243" s="13" t="s">
        <v>80</v>
      </c>
      <c r="AY243" s="157" t="s">
        <v>156</v>
      </c>
    </row>
    <row r="244" spans="2:65" s="13" customFormat="1" ht="11.25">
      <c r="B244" s="156"/>
      <c r="D244" s="150" t="s">
        <v>168</v>
      </c>
      <c r="E244" s="157" t="s">
        <v>1</v>
      </c>
      <c r="F244" s="158" t="s">
        <v>321</v>
      </c>
      <c r="H244" s="159">
        <v>1.0609999999999999</v>
      </c>
      <c r="I244" s="160"/>
      <c r="L244" s="156"/>
      <c r="M244" s="161"/>
      <c r="T244" s="162"/>
      <c r="AT244" s="157" t="s">
        <v>168</v>
      </c>
      <c r="AU244" s="157" t="s">
        <v>166</v>
      </c>
      <c r="AV244" s="13" t="s">
        <v>88</v>
      </c>
      <c r="AW244" s="13" t="s">
        <v>34</v>
      </c>
      <c r="AX244" s="13" t="s">
        <v>80</v>
      </c>
      <c r="AY244" s="157" t="s">
        <v>156</v>
      </c>
    </row>
    <row r="245" spans="2:65" s="14" customFormat="1" ht="11.25">
      <c r="B245" s="163"/>
      <c r="D245" s="150" t="s">
        <v>168</v>
      </c>
      <c r="E245" s="164" t="s">
        <v>1</v>
      </c>
      <c r="F245" s="165" t="s">
        <v>177</v>
      </c>
      <c r="H245" s="166">
        <v>54.100999999999999</v>
      </c>
      <c r="I245" s="167"/>
      <c r="L245" s="163"/>
      <c r="M245" s="168"/>
      <c r="T245" s="169"/>
      <c r="AT245" s="164" t="s">
        <v>168</v>
      </c>
      <c r="AU245" s="164" t="s">
        <v>166</v>
      </c>
      <c r="AV245" s="14" t="s">
        <v>165</v>
      </c>
      <c r="AW245" s="14" t="s">
        <v>34</v>
      </c>
      <c r="AX245" s="14" t="s">
        <v>84</v>
      </c>
      <c r="AY245" s="164" t="s">
        <v>156</v>
      </c>
    </row>
    <row r="246" spans="2:65" s="11" customFormat="1" ht="20.85" customHeight="1">
      <c r="B246" s="124"/>
      <c r="D246" s="125" t="s">
        <v>79</v>
      </c>
      <c r="E246" s="134" t="s">
        <v>322</v>
      </c>
      <c r="F246" s="134" t="s">
        <v>323</v>
      </c>
      <c r="I246" s="127"/>
      <c r="J246" s="135">
        <f>BK246</f>
        <v>0</v>
      </c>
      <c r="L246" s="124"/>
      <c r="M246" s="129"/>
      <c r="P246" s="130">
        <f>SUM(P247:P281)</f>
        <v>0</v>
      </c>
      <c r="R246" s="130">
        <f>SUM(R247:R281)</f>
        <v>321.00088899999997</v>
      </c>
      <c r="T246" s="131">
        <f>SUM(T247:T281)</f>
        <v>0</v>
      </c>
      <c r="AR246" s="125" t="s">
        <v>84</v>
      </c>
      <c r="AT246" s="132" t="s">
        <v>79</v>
      </c>
      <c r="AU246" s="132" t="s">
        <v>88</v>
      </c>
      <c r="AY246" s="125" t="s">
        <v>156</v>
      </c>
      <c r="BK246" s="133">
        <f>SUM(BK247:BK281)</f>
        <v>0</v>
      </c>
    </row>
    <row r="247" spans="2:65" s="1" customFormat="1" ht="33" customHeight="1">
      <c r="B247" s="32"/>
      <c r="C247" s="136" t="s">
        <v>324</v>
      </c>
      <c r="D247" s="136" t="s">
        <v>160</v>
      </c>
      <c r="E247" s="137" t="s">
        <v>325</v>
      </c>
      <c r="F247" s="138" t="s">
        <v>326</v>
      </c>
      <c r="G247" s="139" t="s">
        <v>195</v>
      </c>
      <c r="H247" s="140">
        <v>1440.5</v>
      </c>
      <c r="I247" s="141"/>
      <c r="J247" s="142">
        <f>ROUND(I247*H247,2)</f>
        <v>0</v>
      </c>
      <c r="K247" s="138" t="s">
        <v>164</v>
      </c>
      <c r="L247" s="32"/>
      <c r="M247" s="143" t="s">
        <v>1</v>
      </c>
      <c r="N247" s="144" t="s">
        <v>45</v>
      </c>
      <c r="P247" s="145">
        <f>O247*H247</f>
        <v>0</v>
      </c>
      <c r="Q247" s="145">
        <v>8.9219999999999994E-2</v>
      </c>
      <c r="R247" s="145">
        <f>Q247*H247</f>
        <v>128.52141</v>
      </c>
      <c r="S247" s="145">
        <v>0</v>
      </c>
      <c r="T247" s="146">
        <f>S247*H247</f>
        <v>0</v>
      </c>
      <c r="AR247" s="147" t="s">
        <v>165</v>
      </c>
      <c r="AT247" s="147" t="s">
        <v>160</v>
      </c>
      <c r="AU247" s="147" t="s">
        <v>166</v>
      </c>
      <c r="AY247" s="17" t="s">
        <v>156</v>
      </c>
      <c r="BE247" s="148">
        <f>IF(N247="základní",J247,0)</f>
        <v>0</v>
      </c>
      <c r="BF247" s="148">
        <f>IF(N247="snížená",J247,0)</f>
        <v>0</v>
      </c>
      <c r="BG247" s="148">
        <f>IF(N247="zákl. přenesená",J247,0)</f>
        <v>0</v>
      </c>
      <c r="BH247" s="148">
        <f>IF(N247="sníž. přenesená",J247,0)</f>
        <v>0</v>
      </c>
      <c r="BI247" s="148">
        <f>IF(N247="nulová",J247,0)</f>
        <v>0</v>
      </c>
      <c r="BJ247" s="17" t="s">
        <v>84</v>
      </c>
      <c r="BK247" s="148">
        <f>ROUND(I247*H247,2)</f>
        <v>0</v>
      </c>
      <c r="BL247" s="17" t="s">
        <v>165</v>
      </c>
      <c r="BM247" s="147" t="s">
        <v>327</v>
      </c>
    </row>
    <row r="248" spans="2:65" s="12" customFormat="1" ht="11.25">
      <c r="B248" s="149"/>
      <c r="D248" s="150" t="s">
        <v>168</v>
      </c>
      <c r="E248" s="151" t="s">
        <v>1</v>
      </c>
      <c r="F248" s="152" t="s">
        <v>328</v>
      </c>
      <c r="H248" s="151" t="s">
        <v>1</v>
      </c>
      <c r="I248" s="153"/>
      <c r="L248" s="149"/>
      <c r="M248" s="154"/>
      <c r="T248" s="155"/>
      <c r="AT248" s="151" t="s">
        <v>168</v>
      </c>
      <c r="AU248" s="151" t="s">
        <v>166</v>
      </c>
      <c r="AV248" s="12" t="s">
        <v>84</v>
      </c>
      <c r="AW248" s="12" t="s">
        <v>34</v>
      </c>
      <c r="AX248" s="12" t="s">
        <v>80</v>
      </c>
      <c r="AY248" s="151" t="s">
        <v>156</v>
      </c>
    </row>
    <row r="249" spans="2:65" s="13" customFormat="1" ht="33.75">
      <c r="B249" s="156"/>
      <c r="D249" s="150" t="s">
        <v>168</v>
      </c>
      <c r="E249" s="157" t="s">
        <v>1</v>
      </c>
      <c r="F249" s="158" t="s">
        <v>329</v>
      </c>
      <c r="H249" s="159">
        <v>914</v>
      </c>
      <c r="I249" s="160"/>
      <c r="L249" s="156"/>
      <c r="M249" s="161"/>
      <c r="T249" s="162"/>
      <c r="AT249" s="157" t="s">
        <v>168</v>
      </c>
      <c r="AU249" s="157" t="s">
        <v>166</v>
      </c>
      <c r="AV249" s="13" t="s">
        <v>88</v>
      </c>
      <c r="AW249" s="13" t="s">
        <v>34</v>
      </c>
      <c r="AX249" s="13" t="s">
        <v>80</v>
      </c>
      <c r="AY249" s="157" t="s">
        <v>156</v>
      </c>
    </row>
    <row r="250" spans="2:65" s="13" customFormat="1" ht="11.25">
      <c r="B250" s="156"/>
      <c r="D250" s="150" t="s">
        <v>168</v>
      </c>
      <c r="E250" s="157" t="s">
        <v>1</v>
      </c>
      <c r="F250" s="158" t="s">
        <v>330</v>
      </c>
      <c r="H250" s="159">
        <v>526.5</v>
      </c>
      <c r="I250" s="160"/>
      <c r="L250" s="156"/>
      <c r="M250" s="161"/>
      <c r="T250" s="162"/>
      <c r="AT250" s="157" t="s">
        <v>168</v>
      </c>
      <c r="AU250" s="157" t="s">
        <v>166</v>
      </c>
      <c r="AV250" s="13" t="s">
        <v>88</v>
      </c>
      <c r="AW250" s="13" t="s">
        <v>34</v>
      </c>
      <c r="AX250" s="13" t="s">
        <v>80</v>
      </c>
      <c r="AY250" s="157" t="s">
        <v>156</v>
      </c>
    </row>
    <row r="251" spans="2:65" s="14" customFormat="1" ht="11.25">
      <c r="B251" s="163"/>
      <c r="D251" s="150" t="s">
        <v>168</v>
      </c>
      <c r="E251" s="164" t="s">
        <v>1</v>
      </c>
      <c r="F251" s="165" t="s">
        <v>177</v>
      </c>
      <c r="H251" s="166">
        <v>1440.5</v>
      </c>
      <c r="I251" s="167"/>
      <c r="L251" s="163"/>
      <c r="M251" s="168"/>
      <c r="T251" s="169"/>
      <c r="AT251" s="164" t="s">
        <v>168</v>
      </c>
      <c r="AU251" s="164" t="s">
        <v>166</v>
      </c>
      <c r="AV251" s="14" t="s">
        <v>165</v>
      </c>
      <c r="AW251" s="14" t="s">
        <v>34</v>
      </c>
      <c r="AX251" s="14" t="s">
        <v>84</v>
      </c>
      <c r="AY251" s="164" t="s">
        <v>156</v>
      </c>
    </row>
    <row r="252" spans="2:65" s="1" customFormat="1" ht="24.2" customHeight="1">
      <c r="B252" s="32"/>
      <c r="C252" s="177" t="s">
        <v>331</v>
      </c>
      <c r="D252" s="177" t="s">
        <v>242</v>
      </c>
      <c r="E252" s="178" t="s">
        <v>332</v>
      </c>
      <c r="F252" s="179" t="s">
        <v>333</v>
      </c>
      <c r="G252" s="180" t="s">
        <v>195</v>
      </c>
      <c r="H252" s="181">
        <v>1300.3119999999999</v>
      </c>
      <c r="I252" s="182"/>
      <c r="J252" s="183">
        <f>ROUND(I252*H252,2)</f>
        <v>0</v>
      </c>
      <c r="K252" s="179" t="s">
        <v>164</v>
      </c>
      <c r="L252" s="184"/>
      <c r="M252" s="185" t="s">
        <v>1</v>
      </c>
      <c r="N252" s="186" t="s">
        <v>45</v>
      </c>
      <c r="P252" s="145">
        <f>O252*H252</f>
        <v>0</v>
      </c>
      <c r="Q252" s="145">
        <v>0.13100000000000001</v>
      </c>
      <c r="R252" s="145">
        <f>Q252*H252</f>
        <v>170.34087199999999</v>
      </c>
      <c r="S252" s="145">
        <v>0</v>
      </c>
      <c r="T252" s="146">
        <f>S252*H252</f>
        <v>0</v>
      </c>
      <c r="AR252" s="147" t="s">
        <v>213</v>
      </c>
      <c r="AT252" s="147" t="s">
        <v>242</v>
      </c>
      <c r="AU252" s="147" t="s">
        <v>166</v>
      </c>
      <c r="AY252" s="17" t="s">
        <v>156</v>
      </c>
      <c r="BE252" s="148">
        <f>IF(N252="základní",J252,0)</f>
        <v>0</v>
      </c>
      <c r="BF252" s="148">
        <f>IF(N252="snížená",J252,0)</f>
        <v>0</v>
      </c>
      <c r="BG252" s="148">
        <f>IF(N252="zákl. přenesená",J252,0)</f>
        <v>0</v>
      </c>
      <c r="BH252" s="148">
        <f>IF(N252="sníž. přenesená",J252,0)</f>
        <v>0</v>
      </c>
      <c r="BI252" s="148">
        <f>IF(N252="nulová",J252,0)</f>
        <v>0</v>
      </c>
      <c r="BJ252" s="17" t="s">
        <v>84</v>
      </c>
      <c r="BK252" s="148">
        <f>ROUND(I252*H252,2)</f>
        <v>0</v>
      </c>
      <c r="BL252" s="17" t="s">
        <v>165</v>
      </c>
      <c r="BM252" s="147" t="s">
        <v>334</v>
      </c>
    </row>
    <row r="253" spans="2:65" s="13" customFormat="1" ht="11.25">
      <c r="B253" s="156"/>
      <c r="D253" s="150" t="s">
        <v>168</v>
      </c>
      <c r="E253" s="157" t="s">
        <v>1</v>
      </c>
      <c r="F253" s="158" t="s">
        <v>335</v>
      </c>
      <c r="H253" s="159">
        <v>1440.5</v>
      </c>
      <c r="I253" s="160"/>
      <c r="L253" s="156"/>
      <c r="M253" s="161"/>
      <c r="T253" s="162"/>
      <c r="AT253" s="157" t="s">
        <v>168</v>
      </c>
      <c r="AU253" s="157" t="s">
        <v>166</v>
      </c>
      <c r="AV253" s="13" t="s">
        <v>88</v>
      </c>
      <c r="AW253" s="13" t="s">
        <v>34</v>
      </c>
      <c r="AX253" s="13" t="s">
        <v>80</v>
      </c>
      <c r="AY253" s="157" t="s">
        <v>156</v>
      </c>
    </row>
    <row r="254" spans="2:65" s="13" customFormat="1" ht="11.25">
      <c r="B254" s="156"/>
      <c r="D254" s="150" t="s">
        <v>168</v>
      </c>
      <c r="E254" s="157" t="s">
        <v>1</v>
      </c>
      <c r="F254" s="158" t="s">
        <v>336</v>
      </c>
      <c r="H254" s="159">
        <v>-165.684</v>
      </c>
      <c r="I254" s="160"/>
      <c r="L254" s="156"/>
      <c r="M254" s="161"/>
      <c r="T254" s="162"/>
      <c r="AT254" s="157" t="s">
        <v>168</v>
      </c>
      <c r="AU254" s="157" t="s">
        <v>166</v>
      </c>
      <c r="AV254" s="13" t="s">
        <v>88</v>
      </c>
      <c r="AW254" s="13" t="s">
        <v>34</v>
      </c>
      <c r="AX254" s="13" t="s">
        <v>80</v>
      </c>
      <c r="AY254" s="157" t="s">
        <v>156</v>
      </c>
    </row>
    <row r="255" spans="2:65" s="15" customFormat="1" ht="11.25">
      <c r="B255" s="170"/>
      <c r="D255" s="150" t="s">
        <v>168</v>
      </c>
      <c r="E255" s="171" t="s">
        <v>1</v>
      </c>
      <c r="F255" s="172" t="s">
        <v>209</v>
      </c>
      <c r="H255" s="173">
        <v>1274.816</v>
      </c>
      <c r="I255" s="174"/>
      <c r="L255" s="170"/>
      <c r="M255" s="175"/>
      <c r="T255" s="176"/>
      <c r="AT255" s="171" t="s">
        <v>168</v>
      </c>
      <c r="AU255" s="171" t="s">
        <v>166</v>
      </c>
      <c r="AV255" s="15" t="s">
        <v>166</v>
      </c>
      <c r="AW255" s="15" t="s">
        <v>34</v>
      </c>
      <c r="AX255" s="15" t="s">
        <v>80</v>
      </c>
      <c r="AY255" s="171" t="s">
        <v>156</v>
      </c>
    </row>
    <row r="256" spans="2:65" s="13" customFormat="1" ht="11.25">
      <c r="B256" s="156"/>
      <c r="D256" s="150" t="s">
        <v>168</v>
      </c>
      <c r="E256" s="157" t="s">
        <v>1</v>
      </c>
      <c r="F256" s="158" t="s">
        <v>337</v>
      </c>
      <c r="H256" s="159">
        <v>25.495999999999999</v>
      </c>
      <c r="I256" s="160"/>
      <c r="L256" s="156"/>
      <c r="M256" s="161"/>
      <c r="T256" s="162"/>
      <c r="AT256" s="157" t="s">
        <v>168</v>
      </c>
      <c r="AU256" s="157" t="s">
        <v>166</v>
      </c>
      <c r="AV256" s="13" t="s">
        <v>88</v>
      </c>
      <c r="AW256" s="13" t="s">
        <v>34</v>
      </c>
      <c r="AX256" s="13" t="s">
        <v>80</v>
      </c>
      <c r="AY256" s="157" t="s">
        <v>156</v>
      </c>
    </row>
    <row r="257" spans="2:65" s="14" customFormat="1" ht="11.25">
      <c r="B257" s="163"/>
      <c r="D257" s="150" t="s">
        <v>168</v>
      </c>
      <c r="E257" s="164" t="s">
        <v>1</v>
      </c>
      <c r="F257" s="165" t="s">
        <v>177</v>
      </c>
      <c r="H257" s="166">
        <v>1300.3119999999999</v>
      </c>
      <c r="I257" s="167"/>
      <c r="L257" s="163"/>
      <c r="M257" s="168"/>
      <c r="T257" s="169"/>
      <c r="AT257" s="164" t="s">
        <v>168</v>
      </c>
      <c r="AU257" s="164" t="s">
        <v>166</v>
      </c>
      <c r="AV257" s="14" t="s">
        <v>165</v>
      </c>
      <c r="AW257" s="14" t="s">
        <v>34</v>
      </c>
      <c r="AX257" s="14" t="s">
        <v>84</v>
      </c>
      <c r="AY257" s="164" t="s">
        <v>156</v>
      </c>
    </row>
    <row r="258" spans="2:65" s="1" customFormat="1" ht="37.9" customHeight="1">
      <c r="B258" s="32"/>
      <c r="C258" s="136" t="s">
        <v>338</v>
      </c>
      <c r="D258" s="136" t="s">
        <v>160</v>
      </c>
      <c r="E258" s="137" t="s">
        <v>339</v>
      </c>
      <c r="F258" s="138" t="s">
        <v>340</v>
      </c>
      <c r="G258" s="139" t="s">
        <v>195</v>
      </c>
      <c r="H258" s="140">
        <v>165.684</v>
      </c>
      <c r="I258" s="141"/>
      <c r="J258" s="142">
        <f>ROUND(I258*H258,2)</f>
        <v>0</v>
      </c>
      <c r="K258" s="138" t="s">
        <v>164</v>
      </c>
      <c r="L258" s="32"/>
      <c r="M258" s="143" t="s">
        <v>1</v>
      </c>
      <c r="N258" s="144" t="s">
        <v>45</v>
      </c>
      <c r="P258" s="145">
        <f>O258*H258</f>
        <v>0</v>
      </c>
      <c r="Q258" s="145">
        <v>0</v>
      </c>
      <c r="R258" s="145">
        <f>Q258*H258</f>
        <v>0</v>
      </c>
      <c r="S258" s="145">
        <v>0</v>
      </c>
      <c r="T258" s="146">
        <f>S258*H258</f>
        <v>0</v>
      </c>
      <c r="AR258" s="147" t="s">
        <v>165</v>
      </c>
      <c r="AT258" s="147" t="s">
        <v>160</v>
      </c>
      <c r="AU258" s="147" t="s">
        <v>166</v>
      </c>
      <c r="AY258" s="17" t="s">
        <v>156</v>
      </c>
      <c r="BE258" s="148">
        <f>IF(N258="základní",J258,0)</f>
        <v>0</v>
      </c>
      <c r="BF258" s="148">
        <f>IF(N258="snížená",J258,0)</f>
        <v>0</v>
      </c>
      <c r="BG258" s="148">
        <f>IF(N258="zákl. přenesená",J258,0)</f>
        <v>0</v>
      </c>
      <c r="BH258" s="148">
        <f>IF(N258="sníž. přenesená",J258,0)</f>
        <v>0</v>
      </c>
      <c r="BI258" s="148">
        <f>IF(N258="nulová",J258,0)</f>
        <v>0</v>
      </c>
      <c r="BJ258" s="17" t="s">
        <v>84</v>
      </c>
      <c r="BK258" s="148">
        <f>ROUND(I258*H258,2)</f>
        <v>0</v>
      </c>
      <c r="BL258" s="17" t="s">
        <v>165</v>
      </c>
      <c r="BM258" s="147" t="s">
        <v>341</v>
      </c>
    </row>
    <row r="259" spans="2:65" s="13" customFormat="1" ht="11.25">
      <c r="B259" s="156"/>
      <c r="D259" s="150" t="s">
        <v>168</v>
      </c>
      <c r="E259" s="157" t="s">
        <v>1</v>
      </c>
      <c r="F259" s="158" t="s">
        <v>342</v>
      </c>
      <c r="H259" s="159">
        <v>89.62</v>
      </c>
      <c r="I259" s="160"/>
      <c r="L259" s="156"/>
      <c r="M259" s="161"/>
      <c r="T259" s="162"/>
      <c r="AT259" s="157" t="s">
        <v>168</v>
      </c>
      <c r="AU259" s="157" t="s">
        <v>166</v>
      </c>
      <c r="AV259" s="13" t="s">
        <v>88</v>
      </c>
      <c r="AW259" s="13" t="s">
        <v>34</v>
      </c>
      <c r="AX259" s="13" t="s">
        <v>80</v>
      </c>
      <c r="AY259" s="157" t="s">
        <v>156</v>
      </c>
    </row>
    <row r="260" spans="2:65" s="13" customFormat="1" ht="11.25">
      <c r="B260" s="156"/>
      <c r="D260" s="150" t="s">
        <v>168</v>
      </c>
      <c r="E260" s="157" t="s">
        <v>1</v>
      </c>
      <c r="F260" s="158" t="s">
        <v>343</v>
      </c>
      <c r="H260" s="159">
        <v>68.063999999999993</v>
      </c>
      <c r="I260" s="160"/>
      <c r="L260" s="156"/>
      <c r="M260" s="161"/>
      <c r="T260" s="162"/>
      <c r="AT260" s="157" t="s">
        <v>168</v>
      </c>
      <c r="AU260" s="157" t="s">
        <v>166</v>
      </c>
      <c r="AV260" s="13" t="s">
        <v>88</v>
      </c>
      <c r="AW260" s="13" t="s">
        <v>34</v>
      </c>
      <c r="AX260" s="13" t="s">
        <v>80</v>
      </c>
      <c r="AY260" s="157" t="s">
        <v>156</v>
      </c>
    </row>
    <row r="261" spans="2:65" s="13" customFormat="1" ht="11.25">
      <c r="B261" s="156"/>
      <c r="D261" s="150" t="s">
        <v>168</v>
      </c>
      <c r="E261" s="157" t="s">
        <v>1</v>
      </c>
      <c r="F261" s="158" t="s">
        <v>344</v>
      </c>
      <c r="H261" s="159">
        <v>8</v>
      </c>
      <c r="I261" s="160"/>
      <c r="L261" s="156"/>
      <c r="M261" s="161"/>
      <c r="T261" s="162"/>
      <c r="AT261" s="157" t="s">
        <v>168</v>
      </c>
      <c r="AU261" s="157" t="s">
        <v>166</v>
      </c>
      <c r="AV261" s="13" t="s">
        <v>88</v>
      </c>
      <c r="AW261" s="13" t="s">
        <v>34</v>
      </c>
      <c r="AX261" s="13" t="s">
        <v>80</v>
      </c>
      <c r="AY261" s="157" t="s">
        <v>156</v>
      </c>
    </row>
    <row r="262" spans="2:65" s="14" customFormat="1" ht="11.25">
      <c r="B262" s="163"/>
      <c r="D262" s="150" t="s">
        <v>168</v>
      </c>
      <c r="E262" s="164" t="s">
        <v>1</v>
      </c>
      <c r="F262" s="165" t="s">
        <v>177</v>
      </c>
      <c r="H262" s="166">
        <v>165.684</v>
      </c>
      <c r="I262" s="167"/>
      <c r="L262" s="163"/>
      <c r="M262" s="168"/>
      <c r="T262" s="169"/>
      <c r="AT262" s="164" t="s">
        <v>168</v>
      </c>
      <c r="AU262" s="164" t="s">
        <v>166</v>
      </c>
      <c r="AV262" s="14" t="s">
        <v>165</v>
      </c>
      <c r="AW262" s="14" t="s">
        <v>34</v>
      </c>
      <c r="AX262" s="14" t="s">
        <v>84</v>
      </c>
      <c r="AY262" s="164" t="s">
        <v>156</v>
      </c>
    </row>
    <row r="263" spans="2:65" s="1" customFormat="1" ht="24.2" customHeight="1">
      <c r="B263" s="32"/>
      <c r="C263" s="177" t="s">
        <v>345</v>
      </c>
      <c r="D263" s="177" t="s">
        <v>242</v>
      </c>
      <c r="E263" s="178" t="s">
        <v>346</v>
      </c>
      <c r="F263" s="179" t="s">
        <v>347</v>
      </c>
      <c r="G263" s="180" t="s">
        <v>195</v>
      </c>
      <c r="H263" s="181">
        <v>91.412000000000006</v>
      </c>
      <c r="I263" s="182"/>
      <c r="J263" s="183">
        <f>ROUND(I263*H263,2)</f>
        <v>0</v>
      </c>
      <c r="K263" s="179" t="s">
        <v>164</v>
      </c>
      <c r="L263" s="184"/>
      <c r="M263" s="185" t="s">
        <v>1</v>
      </c>
      <c r="N263" s="186" t="s">
        <v>45</v>
      </c>
      <c r="P263" s="145">
        <f>O263*H263</f>
        <v>0</v>
      </c>
      <c r="Q263" s="145">
        <v>0.13100000000000001</v>
      </c>
      <c r="R263" s="145">
        <f>Q263*H263</f>
        <v>11.974972000000001</v>
      </c>
      <c r="S263" s="145">
        <v>0</v>
      </c>
      <c r="T263" s="146">
        <f>S263*H263</f>
        <v>0</v>
      </c>
      <c r="AR263" s="147" t="s">
        <v>213</v>
      </c>
      <c r="AT263" s="147" t="s">
        <v>242</v>
      </c>
      <c r="AU263" s="147" t="s">
        <v>166</v>
      </c>
      <c r="AY263" s="17" t="s">
        <v>156</v>
      </c>
      <c r="BE263" s="148">
        <f>IF(N263="základní",J263,0)</f>
        <v>0</v>
      </c>
      <c r="BF263" s="148">
        <f>IF(N263="snížená",J263,0)</f>
        <v>0</v>
      </c>
      <c r="BG263" s="148">
        <f>IF(N263="zákl. přenesená",J263,0)</f>
        <v>0</v>
      </c>
      <c r="BH263" s="148">
        <f>IF(N263="sníž. přenesená",J263,0)</f>
        <v>0</v>
      </c>
      <c r="BI263" s="148">
        <f>IF(N263="nulová",J263,0)</f>
        <v>0</v>
      </c>
      <c r="BJ263" s="17" t="s">
        <v>84</v>
      </c>
      <c r="BK263" s="148">
        <f>ROUND(I263*H263,2)</f>
        <v>0</v>
      </c>
      <c r="BL263" s="17" t="s">
        <v>165</v>
      </c>
      <c r="BM263" s="147" t="s">
        <v>348</v>
      </c>
    </row>
    <row r="264" spans="2:65" s="13" customFormat="1" ht="11.25">
      <c r="B264" s="156"/>
      <c r="D264" s="150" t="s">
        <v>168</v>
      </c>
      <c r="E264" s="157" t="s">
        <v>1</v>
      </c>
      <c r="F264" s="158" t="s">
        <v>349</v>
      </c>
      <c r="H264" s="159">
        <v>38</v>
      </c>
      <c r="I264" s="160"/>
      <c r="L264" s="156"/>
      <c r="M264" s="161"/>
      <c r="T264" s="162"/>
      <c r="AT264" s="157" t="s">
        <v>168</v>
      </c>
      <c r="AU264" s="157" t="s">
        <v>166</v>
      </c>
      <c r="AV264" s="13" t="s">
        <v>88</v>
      </c>
      <c r="AW264" s="13" t="s">
        <v>34</v>
      </c>
      <c r="AX264" s="13" t="s">
        <v>80</v>
      </c>
      <c r="AY264" s="157" t="s">
        <v>156</v>
      </c>
    </row>
    <row r="265" spans="2:65" s="13" customFormat="1" ht="22.5">
      <c r="B265" s="156"/>
      <c r="D265" s="150" t="s">
        <v>168</v>
      </c>
      <c r="E265" s="157" t="s">
        <v>1</v>
      </c>
      <c r="F265" s="158" t="s">
        <v>350</v>
      </c>
      <c r="H265" s="159">
        <v>46.5</v>
      </c>
      <c r="I265" s="160"/>
      <c r="L265" s="156"/>
      <c r="M265" s="161"/>
      <c r="T265" s="162"/>
      <c r="AT265" s="157" t="s">
        <v>168</v>
      </c>
      <c r="AU265" s="157" t="s">
        <v>166</v>
      </c>
      <c r="AV265" s="13" t="s">
        <v>88</v>
      </c>
      <c r="AW265" s="13" t="s">
        <v>34</v>
      </c>
      <c r="AX265" s="13" t="s">
        <v>80</v>
      </c>
      <c r="AY265" s="157" t="s">
        <v>156</v>
      </c>
    </row>
    <row r="266" spans="2:65" s="13" customFormat="1" ht="11.25">
      <c r="B266" s="156"/>
      <c r="D266" s="150" t="s">
        <v>168</v>
      </c>
      <c r="E266" s="157" t="s">
        <v>1</v>
      </c>
      <c r="F266" s="158" t="s">
        <v>351</v>
      </c>
      <c r="H266" s="159">
        <v>5.12</v>
      </c>
      <c r="I266" s="160"/>
      <c r="L266" s="156"/>
      <c r="M266" s="161"/>
      <c r="T266" s="162"/>
      <c r="AT266" s="157" t="s">
        <v>168</v>
      </c>
      <c r="AU266" s="157" t="s">
        <v>166</v>
      </c>
      <c r="AV266" s="13" t="s">
        <v>88</v>
      </c>
      <c r="AW266" s="13" t="s">
        <v>34</v>
      </c>
      <c r="AX266" s="13" t="s">
        <v>80</v>
      </c>
      <c r="AY266" s="157" t="s">
        <v>156</v>
      </c>
    </row>
    <row r="267" spans="2:65" s="15" customFormat="1" ht="11.25">
      <c r="B267" s="170"/>
      <c r="D267" s="150" t="s">
        <v>168</v>
      </c>
      <c r="E267" s="171" t="s">
        <v>1</v>
      </c>
      <c r="F267" s="172" t="s">
        <v>209</v>
      </c>
      <c r="H267" s="173">
        <v>89.62</v>
      </c>
      <c r="I267" s="174"/>
      <c r="L267" s="170"/>
      <c r="M267" s="175"/>
      <c r="T267" s="176"/>
      <c r="AT267" s="171" t="s">
        <v>168</v>
      </c>
      <c r="AU267" s="171" t="s">
        <v>166</v>
      </c>
      <c r="AV267" s="15" t="s">
        <v>166</v>
      </c>
      <c r="AW267" s="15" t="s">
        <v>34</v>
      </c>
      <c r="AX267" s="15" t="s">
        <v>80</v>
      </c>
      <c r="AY267" s="171" t="s">
        <v>156</v>
      </c>
    </row>
    <row r="268" spans="2:65" s="13" customFormat="1" ht="11.25">
      <c r="B268" s="156"/>
      <c r="D268" s="150" t="s">
        <v>168</v>
      </c>
      <c r="E268" s="157" t="s">
        <v>1</v>
      </c>
      <c r="F268" s="158" t="s">
        <v>352</v>
      </c>
      <c r="H268" s="159">
        <v>1.792</v>
      </c>
      <c r="I268" s="160"/>
      <c r="L268" s="156"/>
      <c r="M268" s="161"/>
      <c r="T268" s="162"/>
      <c r="AT268" s="157" t="s">
        <v>168</v>
      </c>
      <c r="AU268" s="157" t="s">
        <v>166</v>
      </c>
      <c r="AV268" s="13" t="s">
        <v>88</v>
      </c>
      <c r="AW268" s="13" t="s">
        <v>34</v>
      </c>
      <c r="AX268" s="13" t="s">
        <v>80</v>
      </c>
      <c r="AY268" s="157" t="s">
        <v>156</v>
      </c>
    </row>
    <row r="269" spans="2:65" s="14" customFormat="1" ht="11.25">
      <c r="B269" s="163"/>
      <c r="D269" s="150" t="s">
        <v>168</v>
      </c>
      <c r="E269" s="164" t="s">
        <v>1</v>
      </c>
      <c r="F269" s="165" t="s">
        <v>177</v>
      </c>
      <c r="H269" s="166">
        <v>91.412000000000006</v>
      </c>
      <c r="I269" s="167"/>
      <c r="L269" s="163"/>
      <c r="M269" s="168"/>
      <c r="T269" s="169"/>
      <c r="AT269" s="164" t="s">
        <v>168</v>
      </c>
      <c r="AU269" s="164" t="s">
        <v>166</v>
      </c>
      <c r="AV269" s="14" t="s">
        <v>165</v>
      </c>
      <c r="AW269" s="14" t="s">
        <v>34</v>
      </c>
      <c r="AX269" s="14" t="s">
        <v>84</v>
      </c>
      <c r="AY269" s="164" t="s">
        <v>156</v>
      </c>
    </row>
    <row r="270" spans="2:65" s="1" customFormat="1" ht="24.2" customHeight="1">
      <c r="B270" s="32"/>
      <c r="C270" s="177" t="s">
        <v>353</v>
      </c>
      <c r="D270" s="177" t="s">
        <v>242</v>
      </c>
      <c r="E270" s="178" t="s">
        <v>354</v>
      </c>
      <c r="F270" s="179" t="s">
        <v>355</v>
      </c>
      <c r="G270" s="180" t="s">
        <v>195</v>
      </c>
      <c r="H270" s="181">
        <v>69.424999999999997</v>
      </c>
      <c r="I270" s="182"/>
      <c r="J270" s="183">
        <f>ROUND(I270*H270,2)</f>
        <v>0</v>
      </c>
      <c r="K270" s="179" t="s">
        <v>1</v>
      </c>
      <c r="L270" s="184"/>
      <c r="M270" s="185" t="s">
        <v>1</v>
      </c>
      <c r="N270" s="186" t="s">
        <v>45</v>
      </c>
      <c r="P270" s="145">
        <f>O270*H270</f>
        <v>0</v>
      </c>
      <c r="Q270" s="145">
        <v>0.13100000000000001</v>
      </c>
      <c r="R270" s="145">
        <f>Q270*H270</f>
        <v>9.0946750000000005</v>
      </c>
      <c r="S270" s="145">
        <v>0</v>
      </c>
      <c r="T270" s="146">
        <f>S270*H270</f>
        <v>0</v>
      </c>
      <c r="AR270" s="147" t="s">
        <v>213</v>
      </c>
      <c r="AT270" s="147" t="s">
        <v>242</v>
      </c>
      <c r="AU270" s="147" t="s">
        <v>166</v>
      </c>
      <c r="AY270" s="17" t="s">
        <v>156</v>
      </c>
      <c r="BE270" s="148">
        <f>IF(N270="základní",J270,0)</f>
        <v>0</v>
      </c>
      <c r="BF270" s="148">
        <f>IF(N270="snížená",J270,0)</f>
        <v>0</v>
      </c>
      <c r="BG270" s="148">
        <f>IF(N270="zákl. přenesená",J270,0)</f>
        <v>0</v>
      </c>
      <c r="BH270" s="148">
        <f>IF(N270="sníž. přenesená",J270,0)</f>
        <v>0</v>
      </c>
      <c r="BI270" s="148">
        <f>IF(N270="nulová",J270,0)</f>
        <v>0</v>
      </c>
      <c r="BJ270" s="17" t="s">
        <v>84</v>
      </c>
      <c r="BK270" s="148">
        <f>ROUND(I270*H270,2)</f>
        <v>0</v>
      </c>
      <c r="BL270" s="17" t="s">
        <v>165</v>
      </c>
      <c r="BM270" s="147" t="s">
        <v>356</v>
      </c>
    </row>
    <row r="271" spans="2:65" s="13" customFormat="1" ht="11.25">
      <c r="B271" s="156"/>
      <c r="D271" s="150" t="s">
        <v>168</v>
      </c>
      <c r="E271" s="157" t="s">
        <v>1</v>
      </c>
      <c r="F271" s="158" t="s">
        <v>357</v>
      </c>
      <c r="H271" s="159">
        <v>20.6</v>
      </c>
      <c r="I271" s="160"/>
      <c r="L271" s="156"/>
      <c r="M271" s="161"/>
      <c r="T271" s="162"/>
      <c r="AT271" s="157" t="s">
        <v>168</v>
      </c>
      <c r="AU271" s="157" t="s">
        <v>166</v>
      </c>
      <c r="AV271" s="13" t="s">
        <v>88</v>
      </c>
      <c r="AW271" s="13" t="s">
        <v>34</v>
      </c>
      <c r="AX271" s="13" t="s">
        <v>80</v>
      </c>
      <c r="AY271" s="157" t="s">
        <v>156</v>
      </c>
    </row>
    <row r="272" spans="2:65" s="13" customFormat="1" ht="22.5">
      <c r="B272" s="156"/>
      <c r="D272" s="150" t="s">
        <v>168</v>
      </c>
      <c r="E272" s="157" t="s">
        <v>1</v>
      </c>
      <c r="F272" s="158" t="s">
        <v>358</v>
      </c>
      <c r="H272" s="159">
        <v>30.2</v>
      </c>
      <c r="I272" s="160"/>
      <c r="L272" s="156"/>
      <c r="M272" s="161"/>
      <c r="T272" s="162"/>
      <c r="AT272" s="157" t="s">
        <v>168</v>
      </c>
      <c r="AU272" s="157" t="s">
        <v>166</v>
      </c>
      <c r="AV272" s="13" t="s">
        <v>88</v>
      </c>
      <c r="AW272" s="13" t="s">
        <v>34</v>
      </c>
      <c r="AX272" s="13" t="s">
        <v>80</v>
      </c>
      <c r="AY272" s="157" t="s">
        <v>156</v>
      </c>
    </row>
    <row r="273" spans="2:65" s="13" customFormat="1" ht="11.25">
      <c r="B273" s="156"/>
      <c r="D273" s="150" t="s">
        <v>168</v>
      </c>
      <c r="E273" s="157" t="s">
        <v>1</v>
      </c>
      <c r="F273" s="158" t="s">
        <v>359</v>
      </c>
      <c r="H273" s="159">
        <v>5.92</v>
      </c>
      <c r="I273" s="160"/>
      <c r="L273" s="156"/>
      <c r="M273" s="161"/>
      <c r="T273" s="162"/>
      <c r="AT273" s="157" t="s">
        <v>168</v>
      </c>
      <c r="AU273" s="157" t="s">
        <v>166</v>
      </c>
      <c r="AV273" s="13" t="s">
        <v>88</v>
      </c>
      <c r="AW273" s="13" t="s">
        <v>34</v>
      </c>
      <c r="AX273" s="13" t="s">
        <v>80</v>
      </c>
      <c r="AY273" s="157" t="s">
        <v>156</v>
      </c>
    </row>
    <row r="274" spans="2:65" s="15" customFormat="1" ht="11.25">
      <c r="B274" s="170"/>
      <c r="D274" s="150" t="s">
        <v>168</v>
      </c>
      <c r="E274" s="171" t="s">
        <v>1</v>
      </c>
      <c r="F274" s="172" t="s">
        <v>209</v>
      </c>
      <c r="H274" s="173">
        <v>56.72</v>
      </c>
      <c r="I274" s="174"/>
      <c r="L274" s="170"/>
      <c r="M274" s="175"/>
      <c r="T274" s="176"/>
      <c r="AT274" s="171" t="s">
        <v>168</v>
      </c>
      <c r="AU274" s="171" t="s">
        <v>166</v>
      </c>
      <c r="AV274" s="15" t="s">
        <v>166</v>
      </c>
      <c r="AW274" s="15" t="s">
        <v>34</v>
      </c>
      <c r="AX274" s="15" t="s">
        <v>80</v>
      </c>
      <c r="AY274" s="171" t="s">
        <v>156</v>
      </c>
    </row>
    <row r="275" spans="2:65" s="13" customFormat="1" ht="11.25">
      <c r="B275" s="156"/>
      <c r="D275" s="150" t="s">
        <v>168</v>
      </c>
      <c r="E275" s="157" t="s">
        <v>1</v>
      </c>
      <c r="F275" s="158" t="s">
        <v>360</v>
      </c>
      <c r="H275" s="159">
        <v>11.343999999999999</v>
      </c>
      <c r="I275" s="160"/>
      <c r="L275" s="156"/>
      <c r="M275" s="161"/>
      <c r="T275" s="162"/>
      <c r="AT275" s="157" t="s">
        <v>168</v>
      </c>
      <c r="AU275" s="157" t="s">
        <v>166</v>
      </c>
      <c r="AV275" s="13" t="s">
        <v>88</v>
      </c>
      <c r="AW275" s="13" t="s">
        <v>34</v>
      </c>
      <c r="AX275" s="13" t="s">
        <v>80</v>
      </c>
      <c r="AY275" s="157" t="s">
        <v>156</v>
      </c>
    </row>
    <row r="276" spans="2:65" s="13" customFormat="1" ht="11.25">
      <c r="B276" s="156"/>
      <c r="D276" s="150" t="s">
        <v>168</v>
      </c>
      <c r="E276" s="157" t="s">
        <v>1</v>
      </c>
      <c r="F276" s="158" t="s">
        <v>361</v>
      </c>
      <c r="H276" s="159">
        <v>1.361</v>
      </c>
      <c r="I276" s="160"/>
      <c r="L276" s="156"/>
      <c r="M276" s="161"/>
      <c r="T276" s="162"/>
      <c r="AT276" s="157" t="s">
        <v>168</v>
      </c>
      <c r="AU276" s="157" t="s">
        <v>166</v>
      </c>
      <c r="AV276" s="13" t="s">
        <v>88</v>
      </c>
      <c r="AW276" s="13" t="s">
        <v>34</v>
      </c>
      <c r="AX276" s="13" t="s">
        <v>80</v>
      </c>
      <c r="AY276" s="157" t="s">
        <v>156</v>
      </c>
    </row>
    <row r="277" spans="2:65" s="14" customFormat="1" ht="11.25">
      <c r="B277" s="163"/>
      <c r="D277" s="150" t="s">
        <v>168</v>
      </c>
      <c r="E277" s="164" t="s">
        <v>1</v>
      </c>
      <c r="F277" s="165" t="s">
        <v>177</v>
      </c>
      <c r="H277" s="166">
        <v>69.424999999999997</v>
      </c>
      <c r="I277" s="167"/>
      <c r="L277" s="163"/>
      <c r="M277" s="168"/>
      <c r="T277" s="169"/>
      <c r="AT277" s="164" t="s">
        <v>168</v>
      </c>
      <c r="AU277" s="164" t="s">
        <v>166</v>
      </c>
      <c r="AV277" s="14" t="s">
        <v>165</v>
      </c>
      <c r="AW277" s="14" t="s">
        <v>34</v>
      </c>
      <c r="AX277" s="14" t="s">
        <v>84</v>
      </c>
      <c r="AY277" s="164" t="s">
        <v>156</v>
      </c>
    </row>
    <row r="278" spans="2:65" s="1" customFormat="1" ht="24.2" customHeight="1">
      <c r="B278" s="32"/>
      <c r="C278" s="177" t="s">
        <v>362</v>
      </c>
      <c r="D278" s="177" t="s">
        <v>242</v>
      </c>
      <c r="E278" s="178" t="s">
        <v>363</v>
      </c>
      <c r="F278" s="179" t="s">
        <v>364</v>
      </c>
      <c r="G278" s="180" t="s">
        <v>195</v>
      </c>
      <c r="H278" s="181">
        <v>8.16</v>
      </c>
      <c r="I278" s="182"/>
      <c r="J278" s="183">
        <f>ROUND(I278*H278,2)</f>
        <v>0</v>
      </c>
      <c r="K278" s="179" t="s">
        <v>164</v>
      </c>
      <c r="L278" s="184"/>
      <c r="M278" s="185" t="s">
        <v>1</v>
      </c>
      <c r="N278" s="186" t="s">
        <v>45</v>
      </c>
      <c r="P278" s="145">
        <f>O278*H278</f>
        <v>0</v>
      </c>
      <c r="Q278" s="145">
        <v>0.13100000000000001</v>
      </c>
      <c r="R278" s="145">
        <f>Q278*H278</f>
        <v>1.0689600000000001</v>
      </c>
      <c r="S278" s="145">
        <v>0</v>
      </c>
      <c r="T278" s="146">
        <f>S278*H278</f>
        <v>0</v>
      </c>
      <c r="AR278" s="147" t="s">
        <v>213</v>
      </c>
      <c r="AT278" s="147" t="s">
        <v>242</v>
      </c>
      <c r="AU278" s="147" t="s">
        <v>166</v>
      </c>
      <c r="AY278" s="17" t="s">
        <v>156</v>
      </c>
      <c r="BE278" s="148">
        <f>IF(N278="základní",J278,0)</f>
        <v>0</v>
      </c>
      <c r="BF278" s="148">
        <f>IF(N278="snížená",J278,0)</f>
        <v>0</v>
      </c>
      <c r="BG278" s="148">
        <f>IF(N278="zákl. přenesená",J278,0)</f>
        <v>0</v>
      </c>
      <c r="BH278" s="148">
        <f>IF(N278="sníž. přenesená",J278,0)</f>
        <v>0</v>
      </c>
      <c r="BI278" s="148">
        <f>IF(N278="nulová",J278,0)</f>
        <v>0</v>
      </c>
      <c r="BJ278" s="17" t="s">
        <v>84</v>
      </c>
      <c r="BK278" s="148">
        <f>ROUND(I278*H278,2)</f>
        <v>0</v>
      </c>
      <c r="BL278" s="17" t="s">
        <v>165</v>
      </c>
      <c r="BM278" s="147" t="s">
        <v>365</v>
      </c>
    </row>
    <row r="279" spans="2:65" s="13" customFormat="1" ht="11.25">
      <c r="B279" s="156"/>
      <c r="D279" s="150" t="s">
        <v>168</v>
      </c>
      <c r="E279" s="157" t="s">
        <v>1</v>
      </c>
      <c r="F279" s="158" t="s">
        <v>366</v>
      </c>
      <c r="H279" s="159">
        <v>8</v>
      </c>
      <c r="I279" s="160"/>
      <c r="L279" s="156"/>
      <c r="M279" s="161"/>
      <c r="T279" s="162"/>
      <c r="AT279" s="157" t="s">
        <v>168</v>
      </c>
      <c r="AU279" s="157" t="s">
        <v>166</v>
      </c>
      <c r="AV279" s="13" t="s">
        <v>88</v>
      </c>
      <c r="AW279" s="13" t="s">
        <v>34</v>
      </c>
      <c r="AX279" s="13" t="s">
        <v>80</v>
      </c>
      <c r="AY279" s="157" t="s">
        <v>156</v>
      </c>
    </row>
    <row r="280" spans="2:65" s="13" customFormat="1" ht="11.25">
      <c r="B280" s="156"/>
      <c r="D280" s="150" t="s">
        <v>168</v>
      </c>
      <c r="E280" s="157" t="s">
        <v>1</v>
      </c>
      <c r="F280" s="158" t="s">
        <v>367</v>
      </c>
      <c r="H280" s="159">
        <v>0.16</v>
      </c>
      <c r="I280" s="160"/>
      <c r="L280" s="156"/>
      <c r="M280" s="161"/>
      <c r="T280" s="162"/>
      <c r="AT280" s="157" t="s">
        <v>168</v>
      </c>
      <c r="AU280" s="157" t="s">
        <v>166</v>
      </c>
      <c r="AV280" s="13" t="s">
        <v>88</v>
      </c>
      <c r="AW280" s="13" t="s">
        <v>34</v>
      </c>
      <c r="AX280" s="13" t="s">
        <v>80</v>
      </c>
      <c r="AY280" s="157" t="s">
        <v>156</v>
      </c>
    </row>
    <row r="281" spans="2:65" s="14" customFormat="1" ht="11.25">
      <c r="B281" s="163"/>
      <c r="D281" s="150" t="s">
        <v>168</v>
      </c>
      <c r="E281" s="164" t="s">
        <v>1</v>
      </c>
      <c r="F281" s="165" t="s">
        <v>177</v>
      </c>
      <c r="H281" s="166">
        <v>8.16</v>
      </c>
      <c r="I281" s="167"/>
      <c r="L281" s="163"/>
      <c r="M281" s="168"/>
      <c r="T281" s="169"/>
      <c r="AT281" s="164" t="s">
        <v>168</v>
      </c>
      <c r="AU281" s="164" t="s">
        <v>166</v>
      </c>
      <c r="AV281" s="14" t="s">
        <v>165</v>
      </c>
      <c r="AW281" s="14" t="s">
        <v>34</v>
      </c>
      <c r="AX281" s="14" t="s">
        <v>84</v>
      </c>
      <c r="AY281" s="164" t="s">
        <v>156</v>
      </c>
    </row>
    <row r="282" spans="2:65" s="11" customFormat="1" ht="22.9" customHeight="1">
      <c r="B282" s="124"/>
      <c r="D282" s="125" t="s">
        <v>79</v>
      </c>
      <c r="E282" s="134" t="s">
        <v>213</v>
      </c>
      <c r="F282" s="134" t="s">
        <v>368</v>
      </c>
      <c r="I282" s="127"/>
      <c r="J282" s="135">
        <f>BK282</f>
        <v>0</v>
      </c>
      <c r="L282" s="124"/>
      <c r="M282" s="129"/>
      <c r="P282" s="130">
        <f>P283+P287+P301</f>
        <v>0</v>
      </c>
      <c r="R282" s="130">
        <f>R283+R287+R301</f>
        <v>22.596707459999998</v>
      </c>
      <c r="T282" s="131">
        <f>T283+T287+T301</f>
        <v>0.159</v>
      </c>
      <c r="AR282" s="125" t="s">
        <v>84</v>
      </c>
      <c r="AT282" s="132" t="s">
        <v>79</v>
      </c>
      <c r="AU282" s="132" t="s">
        <v>84</v>
      </c>
      <c r="AY282" s="125" t="s">
        <v>156</v>
      </c>
      <c r="BK282" s="133">
        <f>BK283+BK287+BK301</f>
        <v>0</v>
      </c>
    </row>
    <row r="283" spans="2:65" s="11" customFormat="1" ht="20.85" customHeight="1">
      <c r="B283" s="124"/>
      <c r="D283" s="125" t="s">
        <v>79</v>
      </c>
      <c r="E283" s="134" t="s">
        <v>369</v>
      </c>
      <c r="F283" s="134" t="s">
        <v>370</v>
      </c>
      <c r="I283" s="127"/>
      <c r="J283" s="135">
        <f>BK283</f>
        <v>0</v>
      </c>
      <c r="L283" s="124"/>
      <c r="M283" s="129"/>
      <c r="P283" s="130">
        <f>SUM(P284:P286)</f>
        <v>0</v>
      </c>
      <c r="R283" s="130">
        <f>SUM(R284:R286)</f>
        <v>3.6107800000000001</v>
      </c>
      <c r="T283" s="131">
        <f>SUM(T284:T286)</f>
        <v>0</v>
      </c>
      <c r="AR283" s="125" t="s">
        <v>84</v>
      </c>
      <c r="AT283" s="132" t="s">
        <v>79</v>
      </c>
      <c r="AU283" s="132" t="s">
        <v>88</v>
      </c>
      <c r="AY283" s="125" t="s">
        <v>156</v>
      </c>
      <c r="BK283" s="133">
        <f>SUM(BK284:BK286)</f>
        <v>0</v>
      </c>
    </row>
    <row r="284" spans="2:65" s="1" customFormat="1" ht="24.2" customHeight="1">
      <c r="B284" s="32"/>
      <c r="C284" s="136" t="s">
        <v>371</v>
      </c>
      <c r="D284" s="136" t="s">
        <v>160</v>
      </c>
      <c r="E284" s="137" t="s">
        <v>372</v>
      </c>
      <c r="F284" s="138" t="s">
        <v>373</v>
      </c>
      <c r="G284" s="139" t="s">
        <v>374</v>
      </c>
      <c r="H284" s="140">
        <v>1</v>
      </c>
      <c r="I284" s="141"/>
      <c r="J284" s="142">
        <f>ROUND(I284*H284,2)</f>
        <v>0</v>
      </c>
      <c r="K284" s="138" t="s">
        <v>1</v>
      </c>
      <c r="L284" s="32"/>
      <c r="M284" s="143" t="s">
        <v>1</v>
      </c>
      <c r="N284" s="144" t="s">
        <v>45</v>
      </c>
      <c r="P284" s="145">
        <f>O284*H284</f>
        <v>0</v>
      </c>
      <c r="Q284" s="145">
        <v>0.42080000000000001</v>
      </c>
      <c r="R284" s="145">
        <f>Q284*H284</f>
        <v>0.42080000000000001</v>
      </c>
      <c r="S284" s="145">
        <v>0</v>
      </c>
      <c r="T284" s="146">
        <f>S284*H284</f>
        <v>0</v>
      </c>
      <c r="AR284" s="147" t="s">
        <v>165</v>
      </c>
      <c r="AT284" s="147" t="s">
        <v>160</v>
      </c>
      <c r="AU284" s="147" t="s">
        <v>166</v>
      </c>
      <c r="AY284" s="17" t="s">
        <v>156</v>
      </c>
      <c r="BE284" s="148">
        <f>IF(N284="základní",J284,0)</f>
        <v>0</v>
      </c>
      <c r="BF284" s="148">
        <f>IF(N284="snížená",J284,0)</f>
        <v>0</v>
      </c>
      <c r="BG284" s="148">
        <f>IF(N284="zákl. přenesená",J284,0)</f>
        <v>0</v>
      </c>
      <c r="BH284" s="148">
        <f>IF(N284="sníž. přenesená",J284,0)</f>
        <v>0</v>
      </c>
      <c r="BI284" s="148">
        <f>IF(N284="nulová",J284,0)</f>
        <v>0</v>
      </c>
      <c r="BJ284" s="17" t="s">
        <v>84</v>
      </c>
      <c r="BK284" s="148">
        <f>ROUND(I284*H284,2)</f>
        <v>0</v>
      </c>
      <c r="BL284" s="17" t="s">
        <v>165</v>
      </c>
      <c r="BM284" s="147" t="s">
        <v>375</v>
      </c>
    </row>
    <row r="285" spans="2:65" s="1" customFormat="1" ht="33" customHeight="1">
      <c r="B285" s="32"/>
      <c r="C285" s="136" t="s">
        <v>376</v>
      </c>
      <c r="D285" s="136" t="s">
        <v>160</v>
      </c>
      <c r="E285" s="137" t="s">
        <v>377</v>
      </c>
      <c r="F285" s="138" t="s">
        <v>378</v>
      </c>
      <c r="G285" s="139" t="s">
        <v>374</v>
      </c>
      <c r="H285" s="140">
        <v>6</v>
      </c>
      <c r="I285" s="141"/>
      <c r="J285" s="142">
        <f>ROUND(I285*H285,2)</f>
        <v>0</v>
      </c>
      <c r="K285" s="138" t="s">
        <v>1</v>
      </c>
      <c r="L285" s="32"/>
      <c r="M285" s="143" t="s">
        <v>1</v>
      </c>
      <c r="N285" s="144" t="s">
        <v>45</v>
      </c>
      <c r="P285" s="145">
        <f>O285*H285</f>
        <v>0</v>
      </c>
      <c r="Q285" s="145">
        <v>0.31108000000000002</v>
      </c>
      <c r="R285" s="145">
        <f>Q285*H285</f>
        <v>1.8664800000000001</v>
      </c>
      <c r="S285" s="145">
        <v>0</v>
      </c>
      <c r="T285" s="146">
        <f>S285*H285</f>
        <v>0</v>
      </c>
      <c r="AR285" s="147" t="s">
        <v>165</v>
      </c>
      <c r="AT285" s="147" t="s">
        <v>160</v>
      </c>
      <c r="AU285" s="147" t="s">
        <v>166</v>
      </c>
      <c r="AY285" s="17" t="s">
        <v>156</v>
      </c>
      <c r="BE285" s="148">
        <f>IF(N285="základní",J285,0)</f>
        <v>0</v>
      </c>
      <c r="BF285" s="148">
        <f>IF(N285="snížená",J285,0)</f>
        <v>0</v>
      </c>
      <c r="BG285" s="148">
        <f>IF(N285="zákl. přenesená",J285,0)</f>
        <v>0</v>
      </c>
      <c r="BH285" s="148">
        <f>IF(N285="sníž. přenesená",J285,0)</f>
        <v>0</v>
      </c>
      <c r="BI285" s="148">
        <f>IF(N285="nulová",J285,0)</f>
        <v>0</v>
      </c>
      <c r="BJ285" s="17" t="s">
        <v>84</v>
      </c>
      <c r="BK285" s="148">
        <f>ROUND(I285*H285,2)</f>
        <v>0</v>
      </c>
      <c r="BL285" s="17" t="s">
        <v>165</v>
      </c>
      <c r="BM285" s="147" t="s">
        <v>379</v>
      </c>
    </row>
    <row r="286" spans="2:65" s="1" customFormat="1" ht="33" customHeight="1">
      <c r="B286" s="32"/>
      <c r="C286" s="136" t="s">
        <v>380</v>
      </c>
      <c r="D286" s="136" t="s">
        <v>160</v>
      </c>
      <c r="E286" s="137" t="s">
        <v>381</v>
      </c>
      <c r="F286" s="138" t="s">
        <v>382</v>
      </c>
      <c r="G286" s="139" t="s">
        <v>374</v>
      </c>
      <c r="H286" s="140">
        <v>5</v>
      </c>
      <c r="I286" s="141"/>
      <c r="J286" s="142">
        <f>ROUND(I286*H286,2)</f>
        <v>0</v>
      </c>
      <c r="K286" s="138" t="s">
        <v>1</v>
      </c>
      <c r="L286" s="32"/>
      <c r="M286" s="143" t="s">
        <v>1</v>
      </c>
      <c r="N286" s="144" t="s">
        <v>45</v>
      </c>
      <c r="P286" s="145">
        <f>O286*H286</f>
        <v>0</v>
      </c>
      <c r="Q286" s="145">
        <v>0.26469999999999999</v>
      </c>
      <c r="R286" s="145">
        <f>Q286*H286</f>
        <v>1.3234999999999999</v>
      </c>
      <c r="S286" s="145">
        <v>0</v>
      </c>
      <c r="T286" s="146">
        <f>S286*H286</f>
        <v>0</v>
      </c>
      <c r="AR286" s="147" t="s">
        <v>165</v>
      </c>
      <c r="AT286" s="147" t="s">
        <v>160</v>
      </c>
      <c r="AU286" s="147" t="s">
        <v>166</v>
      </c>
      <c r="AY286" s="17" t="s">
        <v>156</v>
      </c>
      <c r="BE286" s="148">
        <f>IF(N286="základní",J286,0)</f>
        <v>0</v>
      </c>
      <c r="BF286" s="148">
        <f>IF(N286="snížená",J286,0)</f>
        <v>0</v>
      </c>
      <c r="BG286" s="148">
        <f>IF(N286="zákl. přenesená",J286,0)</f>
        <v>0</v>
      </c>
      <c r="BH286" s="148">
        <f>IF(N286="sníž. přenesená",J286,0)</f>
        <v>0</v>
      </c>
      <c r="BI286" s="148">
        <f>IF(N286="nulová",J286,0)</f>
        <v>0</v>
      </c>
      <c r="BJ286" s="17" t="s">
        <v>84</v>
      </c>
      <c r="BK286" s="148">
        <f>ROUND(I286*H286,2)</f>
        <v>0</v>
      </c>
      <c r="BL286" s="17" t="s">
        <v>165</v>
      </c>
      <c r="BM286" s="147" t="s">
        <v>383</v>
      </c>
    </row>
    <row r="287" spans="2:65" s="11" customFormat="1" ht="20.85" customHeight="1">
      <c r="B287" s="124"/>
      <c r="D287" s="125" t="s">
        <v>79</v>
      </c>
      <c r="E287" s="134" t="s">
        <v>384</v>
      </c>
      <c r="F287" s="134" t="s">
        <v>385</v>
      </c>
      <c r="I287" s="127"/>
      <c r="J287" s="135">
        <f>BK287</f>
        <v>0</v>
      </c>
      <c r="L287" s="124"/>
      <c r="M287" s="129"/>
      <c r="P287" s="130">
        <f>SUM(P288:P300)</f>
        <v>0</v>
      </c>
      <c r="R287" s="130">
        <f>SUM(R288:R300)</f>
        <v>15.17804246</v>
      </c>
      <c r="T287" s="131">
        <f>SUM(T288:T300)</f>
        <v>0.159</v>
      </c>
      <c r="AR287" s="125" t="s">
        <v>84</v>
      </c>
      <c r="AT287" s="132" t="s">
        <v>79</v>
      </c>
      <c r="AU287" s="132" t="s">
        <v>88</v>
      </c>
      <c r="AY287" s="125" t="s">
        <v>156</v>
      </c>
      <c r="BK287" s="133">
        <f>SUM(BK288:BK300)</f>
        <v>0</v>
      </c>
    </row>
    <row r="288" spans="2:65" s="1" customFormat="1" ht="24.2" customHeight="1">
      <c r="B288" s="32"/>
      <c r="C288" s="136" t="s">
        <v>386</v>
      </c>
      <c r="D288" s="136" t="s">
        <v>160</v>
      </c>
      <c r="E288" s="137" t="s">
        <v>387</v>
      </c>
      <c r="F288" s="138" t="s">
        <v>388</v>
      </c>
      <c r="G288" s="139" t="s">
        <v>163</v>
      </c>
      <c r="H288" s="140">
        <v>7.9980000000000002</v>
      </c>
      <c r="I288" s="141"/>
      <c r="J288" s="142">
        <f>ROUND(I288*H288,2)</f>
        <v>0</v>
      </c>
      <c r="K288" s="138" t="s">
        <v>164</v>
      </c>
      <c r="L288" s="32"/>
      <c r="M288" s="143" t="s">
        <v>1</v>
      </c>
      <c r="N288" s="144" t="s">
        <v>45</v>
      </c>
      <c r="P288" s="145">
        <f>O288*H288</f>
        <v>0</v>
      </c>
      <c r="Q288" s="145">
        <v>1.8907700000000001</v>
      </c>
      <c r="R288" s="145">
        <f>Q288*H288</f>
        <v>15.12237846</v>
      </c>
      <c r="S288" s="145">
        <v>0</v>
      </c>
      <c r="T288" s="146">
        <f>S288*H288</f>
        <v>0</v>
      </c>
      <c r="AR288" s="147" t="s">
        <v>165</v>
      </c>
      <c r="AT288" s="147" t="s">
        <v>160</v>
      </c>
      <c r="AU288" s="147" t="s">
        <v>166</v>
      </c>
      <c r="AY288" s="17" t="s">
        <v>156</v>
      </c>
      <c r="BE288" s="148">
        <f>IF(N288="základní",J288,0)</f>
        <v>0</v>
      </c>
      <c r="BF288" s="148">
        <f>IF(N288="snížená",J288,0)</f>
        <v>0</v>
      </c>
      <c r="BG288" s="148">
        <f>IF(N288="zákl. přenesená",J288,0)</f>
        <v>0</v>
      </c>
      <c r="BH288" s="148">
        <f>IF(N288="sníž. přenesená",J288,0)</f>
        <v>0</v>
      </c>
      <c r="BI288" s="148">
        <f>IF(N288="nulová",J288,0)</f>
        <v>0</v>
      </c>
      <c r="BJ288" s="17" t="s">
        <v>84</v>
      </c>
      <c r="BK288" s="148">
        <f>ROUND(I288*H288,2)</f>
        <v>0</v>
      </c>
      <c r="BL288" s="17" t="s">
        <v>165</v>
      </c>
      <c r="BM288" s="147" t="s">
        <v>389</v>
      </c>
    </row>
    <row r="289" spans="2:65" s="13" customFormat="1" ht="11.25">
      <c r="B289" s="156"/>
      <c r="D289" s="150" t="s">
        <v>168</v>
      </c>
      <c r="E289" s="157" t="s">
        <v>1</v>
      </c>
      <c r="F289" s="158" t="s">
        <v>390</v>
      </c>
      <c r="H289" s="159">
        <v>7.9980000000000002</v>
      </c>
      <c r="I289" s="160"/>
      <c r="L289" s="156"/>
      <c r="M289" s="161"/>
      <c r="T289" s="162"/>
      <c r="AT289" s="157" t="s">
        <v>168</v>
      </c>
      <c r="AU289" s="157" t="s">
        <v>166</v>
      </c>
      <c r="AV289" s="13" t="s">
        <v>88</v>
      </c>
      <c r="AW289" s="13" t="s">
        <v>34</v>
      </c>
      <c r="AX289" s="13" t="s">
        <v>84</v>
      </c>
      <c r="AY289" s="157" t="s">
        <v>156</v>
      </c>
    </row>
    <row r="290" spans="2:65" s="1" customFormat="1" ht="24.2" customHeight="1">
      <c r="B290" s="32"/>
      <c r="C290" s="136" t="s">
        <v>391</v>
      </c>
      <c r="D290" s="136" t="s">
        <v>160</v>
      </c>
      <c r="E290" s="137" t="s">
        <v>392</v>
      </c>
      <c r="F290" s="138" t="s">
        <v>393</v>
      </c>
      <c r="G290" s="139" t="s">
        <v>394</v>
      </c>
      <c r="H290" s="140">
        <v>26.66</v>
      </c>
      <c r="I290" s="141"/>
      <c r="J290" s="142">
        <f>ROUND(I290*H290,2)</f>
        <v>0</v>
      </c>
      <c r="K290" s="138" t="s">
        <v>164</v>
      </c>
      <c r="L290" s="32"/>
      <c r="M290" s="143" t="s">
        <v>1</v>
      </c>
      <c r="N290" s="144" t="s">
        <v>45</v>
      </c>
      <c r="P290" s="145">
        <f>O290*H290</f>
        <v>0</v>
      </c>
      <c r="Q290" s="145">
        <v>1.0000000000000001E-5</v>
      </c>
      <c r="R290" s="145">
        <f>Q290*H290</f>
        <v>2.6660000000000003E-4</v>
      </c>
      <c r="S290" s="145">
        <v>0</v>
      </c>
      <c r="T290" s="146">
        <f>S290*H290</f>
        <v>0</v>
      </c>
      <c r="AR290" s="147" t="s">
        <v>165</v>
      </c>
      <c r="AT290" s="147" t="s">
        <v>160</v>
      </c>
      <c r="AU290" s="147" t="s">
        <v>166</v>
      </c>
      <c r="AY290" s="17" t="s">
        <v>156</v>
      </c>
      <c r="BE290" s="148">
        <f>IF(N290="základní",J290,0)</f>
        <v>0</v>
      </c>
      <c r="BF290" s="148">
        <f>IF(N290="snížená",J290,0)</f>
        <v>0</v>
      </c>
      <c r="BG290" s="148">
        <f>IF(N290="zákl. přenesená",J290,0)</f>
        <v>0</v>
      </c>
      <c r="BH290" s="148">
        <f>IF(N290="sníž. přenesená",J290,0)</f>
        <v>0</v>
      </c>
      <c r="BI290" s="148">
        <f>IF(N290="nulová",J290,0)</f>
        <v>0</v>
      </c>
      <c r="BJ290" s="17" t="s">
        <v>84</v>
      </c>
      <c r="BK290" s="148">
        <f>ROUND(I290*H290,2)</f>
        <v>0</v>
      </c>
      <c r="BL290" s="17" t="s">
        <v>165</v>
      </c>
      <c r="BM290" s="147" t="s">
        <v>395</v>
      </c>
    </row>
    <row r="291" spans="2:65" s="13" customFormat="1" ht="11.25">
      <c r="B291" s="156"/>
      <c r="D291" s="150" t="s">
        <v>168</v>
      </c>
      <c r="E291" s="157" t="s">
        <v>1</v>
      </c>
      <c r="F291" s="158" t="s">
        <v>396</v>
      </c>
      <c r="H291" s="159">
        <v>26.66</v>
      </c>
      <c r="I291" s="160"/>
      <c r="L291" s="156"/>
      <c r="M291" s="161"/>
      <c r="T291" s="162"/>
      <c r="AT291" s="157" t="s">
        <v>168</v>
      </c>
      <c r="AU291" s="157" t="s">
        <v>166</v>
      </c>
      <c r="AV291" s="13" t="s">
        <v>88</v>
      </c>
      <c r="AW291" s="13" t="s">
        <v>34</v>
      </c>
      <c r="AX291" s="13" t="s">
        <v>84</v>
      </c>
      <c r="AY291" s="157" t="s">
        <v>156</v>
      </c>
    </row>
    <row r="292" spans="2:65" s="1" customFormat="1" ht="24.2" customHeight="1">
      <c r="B292" s="32"/>
      <c r="C292" s="177" t="s">
        <v>397</v>
      </c>
      <c r="D292" s="177" t="s">
        <v>242</v>
      </c>
      <c r="E292" s="178" t="s">
        <v>398</v>
      </c>
      <c r="F292" s="179" t="s">
        <v>399</v>
      </c>
      <c r="G292" s="180" t="s">
        <v>394</v>
      </c>
      <c r="H292" s="181">
        <v>27.992999999999999</v>
      </c>
      <c r="I292" s="182"/>
      <c r="J292" s="183">
        <f>ROUND(I292*H292,2)</f>
        <v>0</v>
      </c>
      <c r="K292" s="179" t="s">
        <v>164</v>
      </c>
      <c r="L292" s="184"/>
      <c r="M292" s="185" t="s">
        <v>1</v>
      </c>
      <c r="N292" s="186" t="s">
        <v>45</v>
      </c>
      <c r="P292" s="145">
        <f>O292*H292</f>
        <v>0</v>
      </c>
      <c r="Q292" s="145">
        <v>1.8E-3</v>
      </c>
      <c r="R292" s="145">
        <f>Q292*H292</f>
        <v>5.0387399999999999E-2</v>
      </c>
      <c r="S292" s="145">
        <v>0</v>
      </c>
      <c r="T292" s="146">
        <f>S292*H292</f>
        <v>0</v>
      </c>
      <c r="AR292" s="147" t="s">
        <v>213</v>
      </c>
      <c r="AT292" s="147" t="s">
        <v>242</v>
      </c>
      <c r="AU292" s="147" t="s">
        <v>166</v>
      </c>
      <c r="AY292" s="17" t="s">
        <v>156</v>
      </c>
      <c r="BE292" s="148">
        <f>IF(N292="základní",J292,0)</f>
        <v>0</v>
      </c>
      <c r="BF292" s="148">
        <f>IF(N292="snížená",J292,0)</f>
        <v>0</v>
      </c>
      <c r="BG292" s="148">
        <f>IF(N292="zákl. přenesená",J292,0)</f>
        <v>0</v>
      </c>
      <c r="BH292" s="148">
        <f>IF(N292="sníž. přenesená",J292,0)</f>
        <v>0</v>
      </c>
      <c r="BI292" s="148">
        <f>IF(N292="nulová",J292,0)</f>
        <v>0</v>
      </c>
      <c r="BJ292" s="17" t="s">
        <v>84</v>
      </c>
      <c r="BK292" s="148">
        <f>ROUND(I292*H292,2)</f>
        <v>0</v>
      </c>
      <c r="BL292" s="17" t="s">
        <v>165</v>
      </c>
      <c r="BM292" s="147" t="s">
        <v>400</v>
      </c>
    </row>
    <row r="293" spans="2:65" s="13" customFormat="1" ht="11.25">
      <c r="B293" s="156"/>
      <c r="D293" s="150" t="s">
        <v>168</v>
      </c>
      <c r="E293" s="157" t="s">
        <v>1</v>
      </c>
      <c r="F293" s="158" t="s">
        <v>396</v>
      </c>
      <c r="H293" s="159">
        <v>26.66</v>
      </c>
      <c r="I293" s="160"/>
      <c r="L293" s="156"/>
      <c r="M293" s="161"/>
      <c r="T293" s="162"/>
      <c r="AT293" s="157" t="s">
        <v>168</v>
      </c>
      <c r="AU293" s="157" t="s">
        <v>166</v>
      </c>
      <c r="AV293" s="13" t="s">
        <v>88</v>
      </c>
      <c r="AW293" s="13" t="s">
        <v>34</v>
      </c>
      <c r="AX293" s="13" t="s">
        <v>80</v>
      </c>
      <c r="AY293" s="157" t="s">
        <v>156</v>
      </c>
    </row>
    <row r="294" spans="2:65" s="13" customFormat="1" ht="11.25">
      <c r="B294" s="156"/>
      <c r="D294" s="150" t="s">
        <v>168</v>
      </c>
      <c r="E294" s="157" t="s">
        <v>1</v>
      </c>
      <c r="F294" s="158" t="s">
        <v>401</v>
      </c>
      <c r="H294" s="159">
        <v>1.333</v>
      </c>
      <c r="I294" s="160"/>
      <c r="L294" s="156"/>
      <c r="M294" s="161"/>
      <c r="T294" s="162"/>
      <c r="AT294" s="157" t="s">
        <v>168</v>
      </c>
      <c r="AU294" s="157" t="s">
        <v>166</v>
      </c>
      <c r="AV294" s="13" t="s">
        <v>88</v>
      </c>
      <c r="AW294" s="13" t="s">
        <v>34</v>
      </c>
      <c r="AX294" s="13" t="s">
        <v>80</v>
      </c>
      <c r="AY294" s="157" t="s">
        <v>156</v>
      </c>
    </row>
    <row r="295" spans="2:65" s="14" customFormat="1" ht="11.25">
      <c r="B295" s="163"/>
      <c r="D295" s="150" t="s">
        <v>168</v>
      </c>
      <c r="E295" s="164" t="s">
        <v>1</v>
      </c>
      <c r="F295" s="165" t="s">
        <v>177</v>
      </c>
      <c r="H295" s="166">
        <v>27.992999999999999</v>
      </c>
      <c r="I295" s="167"/>
      <c r="L295" s="163"/>
      <c r="M295" s="168"/>
      <c r="T295" s="169"/>
      <c r="AT295" s="164" t="s">
        <v>168</v>
      </c>
      <c r="AU295" s="164" t="s">
        <v>166</v>
      </c>
      <c r="AV295" s="14" t="s">
        <v>165</v>
      </c>
      <c r="AW295" s="14" t="s">
        <v>34</v>
      </c>
      <c r="AX295" s="14" t="s">
        <v>84</v>
      </c>
      <c r="AY295" s="164" t="s">
        <v>156</v>
      </c>
    </row>
    <row r="296" spans="2:65" s="1" customFormat="1" ht="33" customHeight="1">
      <c r="B296" s="32"/>
      <c r="C296" s="136" t="s">
        <v>402</v>
      </c>
      <c r="D296" s="136" t="s">
        <v>160</v>
      </c>
      <c r="E296" s="137" t="s">
        <v>403</v>
      </c>
      <c r="F296" s="138" t="s">
        <v>404</v>
      </c>
      <c r="G296" s="139" t="s">
        <v>374</v>
      </c>
      <c r="H296" s="140">
        <v>6</v>
      </c>
      <c r="I296" s="141"/>
      <c r="J296" s="142">
        <f>ROUND(I296*H296,2)</f>
        <v>0</v>
      </c>
      <c r="K296" s="138" t="s">
        <v>164</v>
      </c>
      <c r="L296" s="32"/>
      <c r="M296" s="143" t="s">
        <v>1</v>
      </c>
      <c r="N296" s="144" t="s">
        <v>45</v>
      </c>
      <c r="P296" s="145">
        <f>O296*H296</f>
        <v>0</v>
      </c>
      <c r="Q296" s="145">
        <v>0</v>
      </c>
      <c r="R296" s="145">
        <f>Q296*H296</f>
        <v>0</v>
      </c>
      <c r="S296" s="145">
        <v>0</v>
      </c>
      <c r="T296" s="146">
        <f>S296*H296</f>
        <v>0</v>
      </c>
      <c r="AR296" s="147" t="s">
        <v>165</v>
      </c>
      <c r="AT296" s="147" t="s">
        <v>160</v>
      </c>
      <c r="AU296" s="147" t="s">
        <v>166</v>
      </c>
      <c r="AY296" s="17" t="s">
        <v>156</v>
      </c>
      <c r="BE296" s="148">
        <f>IF(N296="základní",J296,0)</f>
        <v>0</v>
      </c>
      <c r="BF296" s="148">
        <f>IF(N296="snížená",J296,0)</f>
        <v>0</v>
      </c>
      <c r="BG296" s="148">
        <f>IF(N296="zákl. přenesená",J296,0)</f>
        <v>0</v>
      </c>
      <c r="BH296" s="148">
        <f>IF(N296="sníž. přenesená",J296,0)</f>
        <v>0</v>
      </c>
      <c r="BI296" s="148">
        <f>IF(N296="nulová",J296,0)</f>
        <v>0</v>
      </c>
      <c r="BJ296" s="17" t="s">
        <v>84</v>
      </c>
      <c r="BK296" s="148">
        <f>ROUND(I296*H296,2)</f>
        <v>0</v>
      </c>
      <c r="BL296" s="17" t="s">
        <v>165</v>
      </c>
      <c r="BM296" s="147" t="s">
        <v>405</v>
      </c>
    </row>
    <row r="297" spans="2:65" s="13" customFormat="1" ht="11.25">
      <c r="B297" s="156"/>
      <c r="D297" s="150" t="s">
        <v>168</v>
      </c>
      <c r="E297" s="157" t="s">
        <v>1</v>
      </c>
      <c r="F297" s="158" t="s">
        <v>406</v>
      </c>
      <c r="H297" s="159">
        <v>6</v>
      </c>
      <c r="I297" s="160"/>
      <c r="L297" s="156"/>
      <c r="M297" s="161"/>
      <c r="T297" s="162"/>
      <c r="AT297" s="157" t="s">
        <v>168</v>
      </c>
      <c r="AU297" s="157" t="s">
        <v>166</v>
      </c>
      <c r="AV297" s="13" t="s">
        <v>88</v>
      </c>
      <c r="AW297" s="13" t="s">
        <v>34</v>
      </c>
      <c r="AX297" s="13" t="s">
        <v>84</v>
      </c>
      <c r="AY297" s="157" t="s">
        <v>156</v>
      </c>
    </row>
    <row r="298" spans="2:65" s="1" customFormat="1" ht="16.5" customHeight="1">
      <c r="B298" s="32"/>
      <c r="C298" s="177" t="s">
        <v>407</v>
      </c>
      <c r="D298" s="177" t="s">
        <v>242</v>
      </c>
      <c r="E298" s="178" t="s">
        <v>408</v>
      </c>
      <c r="F298" s="179" t="s">
        <v>409</v>
      </c>
      <c r="G298" s="180" t="s">
        <v>374</v>
      </c>
      <c r="H298" s="181">
        <v>6</v>
      </c>
      <c r="I298" s="182"/>
      <c r="J298" s="183">
        <f>ROUND(I298*H298,2)</f>
        <v>0</v>
      </c>
      <c r="K298" s="179" t="s">
        <v>164</v>
      </c>
      <c r="L298" s="184"/>
      <c r="M298" s="185" t="s">
        <v>1</v>
      </c>
      <c r="N298" s="186" t="s">
        <v>45</v>
      </c>
      <c r="P298" s="145">
        <f>O298*H298</f>
        <v>0</v>
      </c>
      <c r="Q298" s="145">
        <v>4.4000000000000002E-4</v>
      </c>
      <c r="R298" s="145">
        <f>Q298*H298</f>
        <v>2.64E-3</v>
      </c>
      <c r="S298" s="145">
        <v>0</v>
      </c>
      <c r="T298" s="146">
        <f>S298*H298</f>
        <v>0</v>
      </c>
      <c r="AR298" s="147" t="s">
        <v>213</v>
      </c>
      <c r="AT298" s="147" t="s">
        <v>242</v>
      </c>
      <c r="AU298" s="147" t="s">
        <v>166</v>
      </c>
      <c r="AY298" s="17" t="s">
        <v>156</v>
      </c>
      <c r="BE298" s="148">
        <f>IF(N298="základní",J298,0)</f>
        <v>0</v>
      </c>
      <c r="BF298" s="148">
        <f>IF(N298="snížená",J298,0)</f>
        <v>0</v>
      </c>
      <c r="BG298" s="148">
        <f>IF(N298="zákl. přenesená",J298,0)</f>
        <v>0</v>
      </c>
      <c r="BH298" s="148">
        <f>IF(N298="sníž. přenesená",J298,0)</f>
        <v>0</v>
      </c>
      <c r="BI298" s="148">
        <f>IF(N298="nulová",J298,0)</f>
        <v>0</v>
      </c>
      <c r="BJ298" s="17" t="s">
        <v>84</v>
      </c>
      <c r="BK298" s="148">
        <f>ROUND(I298*H298,2)</f>
        <v>0</v>
      </c>
      <c r="BL298" s="17" t="s">
        <v>165</v>
      </c>
      <c r="BM298" s="147" t="s">
        <v>410</v>
      </c>
    </row>
    <row r="299" spans="2:65" s="1" customFormat="1" ht="24.2" customHeight="1">
      <c r="B299" s="32"/>
      <c r="C299" s="136" t="s">
        <v>411</v>
      </c>
      <c r="D299" s="136" t="s">
        <v>160</v>
      </c>
      <c r="E299" s="137" t="s">
        <v>412</v>
      </c>
      <c r="F299" s="138" t="s">
        <v>413</v>
      </c>
      <c r="G299" s="139" t="s">
        <v>374</v>
      </c>
      <c r="H299" s="140">
        <v>3</v>
      </c>
      <c r="I299" s="141"/>
      <c r="J299" s="142">
        <f>ROUND(I299*H299,2)</f>
        <v>0</v>
      </c>
      <c r="K299" s="138" t="s">
        <v>1</v>
      </c>
      <c r="L299" s="32"/>
      <c r="M299" s="143" t="s">
        <v>1</v>
      </c>
      <c r="N299" s="144" t="s">
        <v>45</v>
      </c>
      <c r="P299" s="145">
        <f>O299*H299</f>
        <v>0</v>
      </c>
      <c r="Q299" s="145">
        <v>7.9000000000000001E-4</v>
      </c>
      <c r="R299" s="145">
        <f>Q299*H299</f>
        <v>2.3700000000000001E-3</v>
      </c>
      <c r="S299" s="145">
        <v>5.2999999999999999E-2</v>
      </c>
      <c r="T299" s="146">
        <f>S299*H299</f>
        <v>0.159</v>
      </c>
      <c r="AR299" s="147" t="s">
        <v>165</v>
      </c>
      <c r="AT299" s="147" t="s">
        <v>160</v>
      </c>
      <c r="AU299" s="147" t="s">
        <v>166</v>
      </c>
      <c r="AY299" s="17" t="s">
        <v>156</v>
      </c>
      <c r="BE299" s="148">
        <f>IF(N299="základní",J299,0)</f>
        <v>0</v>
      </c>
      <c r="BF299" s="148">
        <f>IF(N299="snížená",J299,0)</f>
        <v>0</v>
      </c>
      <c r="BG299" s="148">
        <f>IF(N299="zákl. přenesená",J299,0)</f>
        <v>0</v>
      </c>
      <c r="BH299" s="148">
        <f>IF(N299="sníž. přenesená",J299,0)</f>
        <v>0</v>
      </c>
      <c r="BI299" s="148">
        <f>IF(N299="nulová",J299,0)</f>
        <v>0</v>
      </c>
      <c r="BJ299" s="17" t="s">
        <v>84</v>
      </c>
      <c r="BK299" s="148">
        <f>ROUND(I299*H299,2)</f>
        <v>0</v>
      </c>
      <c r="BL299" s="17" t="s">
        <v>165</v>
      </c>
      <c r="BM299" s="147" t="s">
        <v>414</v>
      </c>
    </row>
    <row r="300" spans="2:65" s="13" customFormat="1" ht="11.25">
      <c r="B300" s="156"/>
      <c r="D300" s="150" t="s">
        <v>168</v>
      </c>
      <c r="E300" s="157" t="s">
        <v>1</v>
      </c>
      <c r="F300" s="158" t="s">
        <v>415</v>
      </c>
      <c r="H300" s="159">
        <v>3</v>
      </c>
      <c r="I300" s="160"/>
      <c r="L300" s="156"/>
      <c r="M300" s="161"/>
      <c r="T300" s="162"/>
      <c r="AT300" s="157" t="s">
        <v>168</v>
      </c>
      <c r="AU300" s="157" t="s">
        <v>166</v>
      </c>
      <c r="AV300" s="13" t="s">
        <v>88</v>
      </c>
      <c r="AW300" s="13" t="s">
        <v>34</v>
      </c>
      <c r="AX300" s="13" t="s">
        <v>84</v>
      </c>
      <c r="AY300" s="157" t="s">
        <v>156</v>
      </c>
    </row>
    <row r="301" spans="2:65" s="11" customFormat="1" ht="20.85" customHeight="1">
      <c r="B301" s="124"/>
      <c r="D301" s="125" t="s">
        <v>79</v>
      </c>
      <c r="E301" s="134" t="s">
        <v>416</v>
      </c>
      <c r="F301" s="134" t="s">
        <v>417</v>
      </c>
      <c r="I301" s="127"/>
      <c r="J301" s="135">
        <f>BK301</f>
        <v>0</v>
      </c>
      <c r="L301" s="124"/>
      <c r="M301" s="129"/>
      <c r="P301" s="130">
        <f>SUM(P302:P303)</f>
        <v>0</v>
      </c>
      <c r="R301" s="130">
        <f>SUM(R302:R303)</f>
        <v>3.8078850000000002</v>
      </c>
      <c r="T301" s="131">
        <f>SUM(T302:T303)</f>
        <v>0</v>
      </c>
      <c r="AR301" s="125" t="s">
        <v>84</v>
      </c>
      <c r="AT301" s="132" t="s">
        <v>79</v>
      </c>
      <c r="AU301" s="132" t="s">
        <v>88</v>
      </c>
      <c r="AY301" s="125" t="s">
        <v>156</v>
      </c>
      <c r="BK301" s="133">
        <f>SUM(BK302:BK303)</f>
        <v>0</v>
      </c>
    </row>
    <row r="302" spans="2:65" s="1" customFormat="1" ht="24.2" customHeight="1">
      <c r="B302" s="32"/>
      <c r="C302" s="136" t="s">
        <v>418</v>
      </c>
      <c r="D302" s="136" t="s">
        <v>160</v>
      </c>
      <c r="E302" s="137" t="s">
        <v>419</v>
      </c>
      <c r="F302" s="138" t="s">
        <v>420</v>
      </c>
      <c r="G302" s="139" t="s">
        <v>394</v>
      </c>
      <c r="H302" s="140">
        <v>15.5</v>
      </c>
      <c r="I302" s="141"/>
      <c r="J302" s="142">
        <f>ROUND(I302*H302,2)</f>
        <v>0</v>
      </c>
      <c r="K302" s="138" t="s">
        <v>164</v>
      </c>
      <c r="L302" s="32"/>
      <c r="M302" s="143" t="s">
        <v>1</v>
      </c>
      <c r="N302" s="144" t="s">
        <v>45</v>
      </c>
      <c r="P302" s="145">
        <f>O302*H302</f>
        <v>0</v>
      </c>
      <c r="Q302" s="145">
        <v>0.24567</v>
      </c>
      <c r="R302" s="145">
        <f>Q302*H302</f>
        <v>3.8078850000000002</v>
      </c>
      <c r="S302" s="145">
        <v>0</v>
      </c>
      <c r="T302" s="146">
        <f>S302*H302</f>
        <v>0</v>
      </c>
      <c r="AR302" s="147" t="s">
        <v>165</v>
      </c>
      <c r="AT302" s="147" t="s">
        <v>160</v>
      </c>
      <c r="AU302" s="147" t="s">
        <v>166</v>
      </c>
      <c r="AY302" s="17" t="s">
        <v>156</v>
      </c>
      <c r="BE302" s="148">
        <f>IF(N302="základní",J302,0)</f>
        <v>0</v>
      </c>
      <c r="BF302" s="148">
        <f>IF(N302="snížená",J302,0)</f>
        <v>0</v>
      </c>
      <c r="BG302" s="148">
        <f>IF(N302="zákl. přenesená",J302,0)</f>
        <v>0</v>
      </c>
      <c r="BH302" s="148">
        <f>IF(N302="sníž. přenesená",J302,0)</f>
        <v>0</v>
      </c>
      <c r="BI302" s="148">
        <f>IF(N302="nulová",J302,0)</f>
        <v>0</v>
      </c>
      <c r="BJ302" s="17" t="s">
        <v>84</v>
      </c>
      <c r="BK302" s="148">
        <f>ROUND(I302*H302,2)</f>
        <v>0</v>
      </c>
      <c r="BL302" s="17" t="s">
        <v>165</v>
      </c>
      <c r="BM302" s="147" t="s">
        <v>421</v>
      </c>
    </row>
    <row r="303" spans="2:65" s="13" customFormat="1" ht="11.25">
      <c r="B303" s="156"/>
      <c r="D303" s="150" t="s">
        <v>168</v>
      </c>
      <c r="E303" s="157" t="s">
        <v>1</v>
      </c>
      <c r="F303" s="158" t="s">
        <v>422</v>
      </c>
      <c r="H303" s="159">
        <v>15.5</v>
      </c>
      <c r="I303" s="160"/>
      <c r="L303" s="156"/>
      <c r="M303" s="161"/>
      <c r="T303" s="162"/>
      <c r="AT303" s="157" t="s">
        <v>168</v>
      </c>
      <c r="AU303" s="157" t="s">
        <v>166</v>
      </c>
      <c r="AV303" s="13" t="s">
        <v>88</v>
      </c>
      <c r="AW303" s="13" t="s">
        <v>34</v>
      </c>
      <c r="AX303" s="13" t="s">
        <v>84</v>
      </c>
      <c r="AY303" s="157" t="s">
        <v>156</v>
      </c>
    </row>
    <row r="304" spans="2:65" s="11" customFormat="1" ht="22.9" customHeight="1">
      <c r="B304" s="124"/>
      <c r="D304" s="125" t="s">
        <v>79</v>
      </c>
      <c r="E304" s="134" t="s">
        <v>221</v>
      </c>
      <c r="F304" s="134" t="s">
        <v>423</v>
      </c>
      <c r="I304" s="127"/>
      <c r="J304" s="135">
        <f>BK304</f>
        <v>0</v>
      </c>
      <c r="L304" s="124"/>
      <c r="M304" s="129"/>
      <c r="P304" s="130">
        <f>P305+P309+P360+P390+P399+P402</f>
        <v>0</v>
      </c>
      <c r="R304" s="130">
        <f>R305+R309+R360+R390+R399+R402</f>
        <v>186.23350619999999</v>
      </c>
      <c r="T304" s="131">
        <f>T305+T309+T360+T390+T399+T402</f>
        <v>706.70069999999998</v>
      </c>
      <c r="AR304" s="125" t="s">
        <v>84</v>
      </c>
      <c r="AT304" s="132" t="s">
        <v>79</v>
      </c>
      <c r="AU304" s="132" t="s">
        <v>84</v>
      </c>
      <c r="AY304" s="125" t="s">
        <v>156</v>
      </c>
      <c r="BK304" s="133">
        <f>BK305+BK309+BK360+BK390+BK399+BK402</f>
        <v>0</v>
      </c>
    </row>
    <row r="305" spans="2:65" s="11" customFormat="1" ht="20.85" customHeight="1">
      <c r="B305" s="124"/>
      <c r="D305" s="125" t="s">
        <v>79</v>
      </c>
      <c r="E305" s="134" t="s">
        <v>424</v>
      </c>
      <c r="F305" s="134" t="s">
        <v>425</v>
      </c>
      <c r="I305" s="127"/>
      <c r="J305" s="135">
        <f>BK305</f>
        <v>0</v>
      </c>
      <c r="L305" s="124"/>
      <c r="M305" s="129"/>
      <c r="P305" s="130">
        <f>SUM(P306:P308)</f>
        <v>0</v>
      </c>
      <c r="R305" s="130">
        <f>SUM(R306:R308)</f>
        <v>0</v>
      </c>
      <c r="T305" s="131">
        <f>SUM(T306:T308)</f>
        <v>0</v>
      </c>
      <c r="AR305" s="125" t="s">
        <v>84</v>
      </c>
      <c r="AT305" s="132" t="s">
        <v>79</v>
      </c>
      <c r="AU305" s="132" t="s">
        <v>88</v>
      </c>
      <c r="AY305" s="125" t="s">
        <v>156</v>
      </c>
      <c r="BK305" s="133">
        <f>SUM(BK306:BK308)</f>
        <v>0</v>
      </c>
    </row>
    <row r="306" spans="2:65" s="1" customFormat="1" ht="16.5" customHeight="1">
      <c r="B306" s="32"/>
      <c r="C306" s="136" t="s">
        <v>426</v>
      </c>
      <c r="D306" s="136" t="s">
        <v>160</v>
      </c>
      <c r="E306" s="137" t="s">
        <v>427</v>
      </c>
      <c r="F306" s="138" t="s">
        <v>428</v>
      </c>
      <c r="G306" s="139" t="s">
        <v>394</v>
      </c>
      <c r="H306" s="140">
        <v>4</v>
      </c>
      <c r="I306" s="141"/>
      <c r="J306" s="142">
        <f>ROUND(I306*H306,2)</f>
        <v>0</v>
      </c>
      <c r="K306" s="138" t="s">
        <v>164</v>
      </c>
      <c r="L306" s="32"/>
      <c r="M306" s="143" t="s">
        <v>1</v>
      </c>
      <c r="N306" s="144" t="s">
        <v>45</v>
      </c>
      <c r="P306" s="145">
        <f>O306*H306</f>
        <v>0</v>
      </c>
      <c r="Q306" s="145">
        <v>0</v>
      </c>
      <c r="R306" s="145">
        <f>Q306*H306</f>
        <v>0</v>
      </c>
      <c r="S306" s="145">
        <v>0</v>
      </c>
      <c r="T306" s="146">
        <f>S306*H306</f>
        <v>0</v>
      </c>
      <c r="AR306" s="147" t="s">
        <v>165</v>
      </c>
      <c r="AT306" s="147" t="s">
        <v>160</v>
      </c>
      <c r="AU306" s="147" t="s">
        <v>166</v>
      </c>
      <c r="AY306" s="17" t="s">
        <v>156</v>
      </c>
      <c r="BE306" s="148">
        <f>IF(N306="základní",J306,0)</f>
        <v>0</v>
      </c>
      <c r="BF306" s="148">
        <f>IF(N306="snížená",J306,0)</f>
        <v>0</v>
      </c>
      <c r="BG306" s="148">
        <f>IF(N306="zákl. přenesená",J306,0)</f>
        <v>0</v>
      </c>
      <c r="BH306" s="148">
        <f>IF(N306="sníž. přenesená",J306,0)</f>
        <v>0</v>
      </c>
      <c r="BI306" s="148">
        <f>IF(N306="nulová",J306,0)</f>
        <v>0</v>
      </c>
      <c r="BJ306" s="17" t="s">
        <v>84</v>
      </c>
      <c r="BK306" s="148">
        <f>ROUND(I306*H306,2)</f>
        <v>0</v>
      </c>
      <c r="BL306" s="17" t="s">
        <v>165</v>
      </c>
      <c r="BM306" s="147" t="s">
        <v>429</v>
      </c>
    </row>
    <row r="307" spans="2:65" s="12" customFormat="1" ht="11.25">
      <c r="B307" s="149"/>
      <c r="D307" s="150" t="s">
        <v>168</v>
      </c>
      <c r="E307" s="151" t="s">
        <v>1</v>
      </c>
      <c r="F307" s="152" t="s">
        <v>430</v>
      </c>
      <c r="H307" s="151" t="s">
        <v>1</v>
      </c>
      <c r="I307" s="153"/>
      <c r="L307" s="149"/>
      <c r="M307" s="154"/>
      <c r="T307" s="155"/>
      <c r="AT307" s="151" t="s">
        <v>168</v>
      </c>
      <c r="AU307" s="151" t="s">
        <v>166</v>
      </c>
      <c r="AV307" s="12" t="s">
        <v>84</v>
      </c>
      <c r="AW307" s="12" t="s">
        <v>34</v>
      </c>
      <c r="AX307" s="12" t="s">
        <v>80</v>
      </c>
      <c r="AY307" s="151" t="s">
        <v>156</v>
      </c>
    </row>
    <row r="308" spans="2:65" s="13" customFormat="1" ht="11.25">
      <c r="B308" s="156"/>
      <c r="D308" s="150" t="s">
        <v>168</v>
      </c>
      <c r="E308" s="157" t="s">
        <v>1</v>
      </c>
      <c r="F308" s="158" t="s">
        <v>431</v>
      </c>
      <c r="H308" s="159">
        <v>4</v>
      </c>
      <c r="I308" s="160"/>
      <c r="L308" s="156"/>
      <c r="M308" s="161"/>
      <c r="T308" s="162"/>
      <c r="AT308" s="157" t="s">
        <v>168</v>
      </c>
      <c r="AU308" s="157" t="s">
        <v>166</v>
      </c>
      <c r="AV308" s="13" t="s">
        <v>88</v>
      </c>
      <c r="AW308" s="13" t="s">
        <v>34</v>
      </c>
      <c r="AX308" s="13" t="s">
        <v>84</v>
      </c>
      <c r="AY308" s="157" t="s">
        <v>156</v>
      </c>
    </row>
    <row r="309" spans="2:65" s="11" customFormat="1" ht="20.85" customHeight="1">
      <c r="B309" s="124"/>
      <c r="D309" s="125" t="s">
        <v>79</v>
      </c>
      <c r="E309" s="134" t="s">
        <v>432</v>
      </c>
      <c r="F309" s="134" t="s">
        <v>433</v>
      </c>
      <c r="I309" s="127"/>
      <c r="J309" s="135">
        <f>BK309</f>
        <v>0</v>
      </c>
      <c r="L309" s="124"/>
      <c r="M309" s="129"/>
      <c r="P309" s="130">
        <f>SUM(P310:P359)</f>
        <v>0</v>
      </c>
      <c r="R309" s="130">
        <f>SUM(R310:R359)</f>
        <v>186.1181962</v>
      </c>
      <c r="T309" s="131">
        <f>SUM(T310:T359)</f>
        <v>0</v>
      </c>
      <c r="AR309" s="125" t="s">
        <v>84</v>
      </c>
      <c r="AT309" s="132" t="s">
        <v>79</v>
      </c>
      <c r="AU309" s="132" t="s">
        <v>88</v>
      </c>
      <c r="AY309" s="125" t="s">
        <v>156</v>
      </c>
      <c r="BK309" s="133">
        <f>SUM(BK310:BK359)</f>
        <v>0</v>
      </c>
    </row>
    <row r="310" spans="2:65" s="1" customFormat="1" ht="33" customHeight="1">
      <c r="B310" s="32"/>
      <c r="C310" s="136" t="s">
        <v>434</v>
      </c>
      <c r="D310" s="136" t="s">
        <v>160</v>
      </c>
      <c r="E310" s="137" t="s">
        <v>435</v>
      </c>
      <c r="F310" s="138" t="s">
        <v>436</v>
      </c>
      <c r="G310" s="139" t="s">
        <v>394</v>
      </c>
      <c r="H310" s="140">
        <v>451</v>
      </c>
      <c r="I310" s="141"/>
      <c r="J310" s="142">
        <f>ROUND(I310*H310,2)</f>
        <v>0</v>
      </c>
      <c r="K310" s="138" t="s">
        <v>164</v>
      </c>
      <c r="L310" s="32"/>
      <c r="M310" s="143" t="s">
        <v>1</v>
      </c>
      <c r="N310" s="144" t="s">
        <v>45</v>
      </c>
      <c r="P310" s="145">
        <f>O310*H310</f>
        <v>0</v>
      </c>
      <c r="Q310" s="145">
        <v>0.15540000000000001</v>
      </c>
      <c r="R310" s="145">
        <f>Q310*H310</f>
        <v>70.085400000000007</v>
      </c>
      <c r="S310" s="145">
        <v>0</v>
      </c>
      <c r="T310" s="146">
        <f>S310*H310</f>
        <v>0</v>
      </c>
      <c r="AR310" s="147" t="s">
        <v>165</v>
      </c>
      <c r="AT310" s="147" t="s">
        <v>160</v>
      </c>
      <c r="AU310" s="147" t="s">
        <v>166</v>
      </c>
      <c r="AY310" s="17" t="s">
        <v>156</v>
      </c>
      <c r="BE310" s="148">
        <f>IF(N310="základní",J310,0)</f>
        <v>0</v>
      </c>
      <c r="BF310" s="148">
        <f>IF(N310="snížená",J310,0)</f>
        <v>0</v>
      </c>
      <c r="BG310" s="148">
        <f>IF(N310="zákl. přenesená",J310,0)</f>
        <v>0</v>
      </c>
      <c r="BH310" s="148">
        <f>IF(N310="sníž. přenesená",J310,0)</f>
        <v>0</v>
      </c>
      <c r="BI310" s="148">
        <f>IF(N310="nulová",J310,0)</f>
        <v>0</v>
      </c>
      <c r="BJ310" s="17" t="s">
        <v>84</v>
      </c>
      <c r="BK310" s="148">
        <f>ROUND(I310*H310,2)</f>
        <v>0</v>
      </c>
      <c r="BL310" s="17" t="s">
        <v>165</v>
      </c>
      <c r="BM310" s="147" t="s">
        <v>437</v>
      </c>
    </row>
    <row r="311" spans="2:65" s="13" customFormat="1" ht="22.5">
      <c r="B311" s="156"/>
      <c r="D311" s="150" t="s">
        <v>168</v>
      </c>
      <c r="E311" s="157" t="s">
        <v>1</v>
      </c>
      <c r="F311" s="158" t="s">
        <v>438</v>
      </c>
      <c r="H311" s="159">
        <v>451</v>
      </c>
      <c r="I311" s="160"/>
      <c r="L311" s="156"/>
      <c r="M311" s="161"/>
      <c r="T311" s="162"/>
      <c r="AT311" s="157" t="s">
        <v>168</v>
      </c>
      <c r="AU311" s="157" t="s">
        <v>166</v>
      </c>
      <c r="AV311" s="13" t="s">
        <v>88</v>
      </c>
      <c r="AW311" s="13" t="s">
        <v>34</v>
      </c>
      <c r="AX311" s="13" t="s">
        <v>84</v>
      </c>
      <c r="AY311" s="157" t="s">
        <v>156</v>
      </c>
    </row>
    <row r="312" spans="2:65" s="1" customFormat="1" ht="24.2" customHeight="1">
      <c r="B312" s="32"/>
      <c r="C312" s="177" t="s">
        <v>439</v>
      </c>
      <c r="D312" s="177" t="s">
        <v>242</v>
      </c>
      <c r="E312" s="178" t="s">
        <v>440</v>
      </c>
      <c r="F312" s="179" t="s">
        <v>441</v>
      </c>
      <c r="G312" s="180" t="s">
        <v>394</v>
      </c>
      <c r="H312" s="181">
        <v>124.95</v>
      </c>
      <c r="I312" s="182"/>
      <c r="J312" s="183">
        <f>ROUND(I312*H312,2)</f>
        <v>0</v>
      </c>
      <c r="K312" s="179" t="s">
        <v>164</v>
      </c>
      <c r="L312" s="184"/>
      <c r="M312" s="185" t="s">
        <v>1</v>
      </c>
      <c r="N312" s="186" t="s">
        <v>45</v>
      </c>
      <c r="P312" s="145">
        <f>O312*H312</f>
        <v>0</v>
      </c>
      <c r="Q312" s="145">
        <v>4.8300000000000003E-2</v>
      </c>
      <c r="R312" s="145">
        <f>Q312*H312</f>
        <v>6.0350850000000005</v>
      </c>
      <c r="S312" s="145">
        <v>0</v>
      </c>
      <c r="T312" s="146">
        <f>S312*H312</f>
        <v>0</v>
      </c>
      <c r="AR312" s="147" t="s">
        <v>213</v>
      </c>
      <c r="AT312" s="147" t="s">
        <v>242</v>
      </c>
      <c r="AU312" s="147" t="s">
        <v>166</v>
      </c>
      <c r="AY312" s="17" t="s">
        <v>156</v>
      </c>
      <c r="BE312" s="148">
        <f>IF(N312="základní",J312,0)</f>
        <v>0</v>
      </c>
      <c r="BF312" s="148">
        <f>IF(N312="snížená",J312,0)</f>
        <v>0</v>
      </c>
      <c r="BG312" s="148">
        <f>IF(N312="zákl. přenesená",J312,0)</f>
        <v>0</v>
      </c>
      <c r="BH312" s="148">
        <f>IF(N312="sníž. přenesená",J312,0)</f>
        <v>0</v>
      </c>
      <c r="BI312" s="148">
        <f>IF(N312="nulová",J312,0)</f>
        <v>0</v>
      </c>
      <c r="BJ312" s="17" t="s">
        <v>84</v>
      </c>
      <c r="BK312" s="148">
        <f>ROUND(I312*H312,2)</f>
        <v>0</v>
      </c>
      <c r="BL312" s="17" t="s">
        <v>165</v>
      </c>
      <c r="BM312" s="147" t="s">
        <v>442</v>
      </c>
    </row>
    <row r="313" spans="2:65" s="12" customFormat="1" ht="11.25">
      <c r="B313" s="149"/>
      <c r="D313" s="150" t="s">
        <v>168</v>
      </c>
      <c r="E313" s="151" t="s">
        <v>1</v>
      </c>
      <c r="F313" s="152" t="s">
        <v>443</v>
      </c>
      <c r="H313" s="151" t="s">
        <v>1</v>
      </c>
      <c r="I313" s="153"/>
      <c r="L313" s="149"/>
      <c r="M313" s="154"/>
      <c r="T313" s="155"/>
      <c r="AT313" s="151" t="s">
        <v>168</v>
      </c>
      <c r="AU313" s="151" t="s">
        <v>166</v>
      </c>
      <c r="AV313" s="12" t="s">
        <v>84</v>
      </c>
      <c r="AW313" s="12" t="s">
        <v>34</v>
      </c>
      <c r="AX313" s="12" t="s">
        <v>80</v>
      </c>
      <c r="AY313" s="151" t="s">
        <v>156</v>
      </c>
    </row>
    <row r="314" spans="2:65" s="13" customFormat="1" ht="33.75">
      <c r="B314" s="156"/>
      <c r="D314" s="150" t="s">
        <v>168</v>
      </c>
      <c r="E314" s="157" t="s">
        <v>1</v>
      </c>
      <c r="F314" s="158" t="s">
        <v>444</v>
      </c>
      <c r="H314" s="159">
        <v>122.5</v>
      </c>
      <c r="I314" s="160"/>
      <c r="L314" s="156"/>
      <c r="M314" s="161"/>
      <c r="T314" s="162"/>
      <c r="AT314" s="157" t="s">
        <v>168</v>
      </c>
      <c r="AU314" s="157" t="s">
        <v>166</v>
      </c>
      <c r="AV314" s="13" t="s">
        <v>88</v>
      </c>
      <c r="AW314" s="13" t="s">
        <v>34</v>
      </c>
      <c r="AX314" s="13" t="s">
        <v>80</v>
      </c>
      <c r="AY314" s="157" t="s">
        <v>156</v>
      </c>
    </row>
    <row r="315" spans="2:65" s="13" customFormat="1" ht="11.25">
      <c r="B315" s="156"/>
      <c r="D315" s="150" t="s">
        <v>168</v>
      </c>
      <c r="E315" s="157" t="s">
        <v>1</v>
      </c>
      <c r="F315" s="158" t="s">
        <v>445</v>
      </c>
      <c r="H315" s="159">
        <v>2.4500000000000002</v>
      </c>
      <c r="I315" s="160"/>
      <c r="L315" s="156"/>
      <c r="M315" s="161"/>
      <c r="T315" s="162"/>
      <c r="AT315" s="157" t="s">
        <v>168</v>
      </c>
      <c r="AU315" s="157" t="s">
        <v>166</v>
      </c>
      <c r="AV315" s="13" t="s">
        <v>88</v>
      </c>
      <c r="AW315" s="13" t="s">
        <v>34</v>
      </c>
      <c r="AX315" s="13" t="s">
        <v>80</v>
      </c>
      <c r="AY315" s="157" t="s">
        <v>156</v>
      </c>
    </row>
    <row r="316" spans="2:65" s="14" customFormat="1" ht="11.25">
      <c r="B316" s="163"/>
      <c r="D316" s="150" t="s">
        <v>168</v>
      </c>
      <c r="E316" s="164" t="s">
        <v>1</v>
      </c>
      <c r="F316" s="165" t="s">
        <v>177</v>
      </c>
      <c r="H316" s="166">
        <v>124.95</v>
      </c>
      <c r="I316" s="167"/>
      <c r="L316" s="163"/>
      <c r="M316" s="168"/>
      <c r="T316" s="169"/>
      <c r="AT316" s="164" t="s">
        <v>168</v>
      </c>
      <c r="AU316" s="164" t="s">
        <v>166</v>
      </c>
      <c r="AV316" s="14" t="s">
        <v>165</v>
      </c>
      <c r="AW316" s="14" t="s">
        <v>34</v>
      </c>
      <c r="AX316" s="14" t="s">
        <v>84</v>
      </c>
      <c r="AY316" s="164" t="s">
        <v>156</v>
      </c>
    </row>
    <row r="317" spans="2:65" s="1" customFormat="1" ht="24.2" customHeight="1">
      <c r="B317" s="32"/>
      <c r="C317" s="177" t="s">
        <v>446</v>
      </c>
      <c r="D317" s="177" t="s">
        <v>242</v>
      </c>
      <c r="E317" s="178" t="s">
        <v>447</v>
      </c>
      <c r="F317" s="179" t="s">
        <v>448</v>
      </c>
      <c r="G317" s="180" t="s">
        <v>394</v>
      </c>
      <c r="H317" s="181">
        <v>57.12</v>
      </c>
      <c r="I317" s="182"/>
      <c r="J317" s="183">
        <f>ROUND(I317*H317,2)</f>
        <v>0</v>
      </c>
      <c r="K317" s="179" t="s">
        <v>164</v>
      </c>
      <c r="L317" s="184"/>
      <c r="M317" s="185" t="s">
        <v>1</v>
      </c>
      <c r="N317" s="186" t="s">
        <v>45</v>
      </c>
      <c r="P317" s="145">
        <f>O317*H317</f>
        <v>0</v>
      </c>
      <c r="Q317" s="145">
        <v>6.5670000000000006E-2</v>
      </c>
      <c r="R317" s="145">
        <f>Q317*H317</f>
        <v>3.7510704000000001</v>
      </c>
      <c r="S317" s="145">
        <v>0</v>
      </c>
      <c r="T317" s="146">
        <f>S317*H317</f>
        <v>0</v>
      </c>
      <c r="AR317" s="147" t="s">
        <v>213</v>
      </c>
      <c r="AT317" s="147" t="s">
        <v>242</v>
      </c>
      <c r="AU317" s="147" t="s">
        <v>166</v>
      </c>
      <c r="AY317" s="17" t="s">
        <v>156</v>
      </c>
      <c r="BE317" s="148">
        <f>IF(N317="základní",J317,0)</f>
        <v>0</v>
      </c>
      <c r="BF317" s="148">
        <f>IF(N317="snížená",J317,0)</f>
        <v>0</v>
      </c>
      <c r="BG317" s="148">
        <f>IF(N317="zákl. přenesená",J317,0)</f>
        <v>0</v>
      </c>
      <c r="BH317" s="148">
        <f>IF(N317="sníž. přenesená",J317,0)</f>
        <v>0</v>
      </c>
      <c r="BI317" s="148">
        <f>IF(N317="nulová",J317,0)</f>
        <v>0</v>
      </c>
      <c r="BJ317" s="17" t="s">
        <v>84</v>
      </c>
      <c r="BK317" s="148">
        <f>ROUND(I317*H317,2)</f>
        <v>0</v>
      </c>
      <c r="BL317" s="17" t="s">
        <v>165</v>
      </c>
      <c r="BM317" s="147" t="s">
        <v>449</v>
      </c>
    </row>
    <row r="318" spans="2:65" s="13" customFormat="1" ht="11.25">
      <c r="B318" s="156"/>
      <c r="D318" s="150" t="s">
        <v>168</v>
      </c>
      <c r="E318" s="157" t="s">
        <v>1</v>
      </c>
      <c r="F318" s="158" t="s">
        <v>450</v>
      </c>
      <c r="H318" s="159">
        <v>56</v>
      </c>
      <c r="I318" s="160"/>
      <c r="L318" s="156"/>
      <c r="M318" s="161"/>
      <c r="T318" s="162"/>
      <c r="AT318" s="157" t="s">
        <v>168</v>
      </c>
      <c r="AU318" s="157" t="s">
        <v>166</v>
      </c>
      <c r="AV318" s="13" t="s">
        <v>88</v>
      </c>
      <c r="AW318" s="13" t="s">
        <v>34</v>
      </c>
      <c r="AX318" s="13" t="s">
        <v>80</v>
      </c>
      <c r="AY318" s="157" t="s">
        <v>156</v>
      </c>
    </row>
    <row r="319" spans="2:65" s="13" customFormat="1" ht="11.25">
      <c r="B319" s="156"/>
      <c r="D319" s="150" t="s">
        <v>168</v>
      </c>
      <c r="E319" s="157" t="s">
        <v>1</v>
      </c>
      <c r="F319" s="158" t="s">
        <v>451</v>
      </c>
      <c r="H319" s="159">
        <v>1.1200000000000001</v>
      </c>
      <c r="I319" s="160"/>
      <c r="L319" s="156"/>
      <c r="M319" s="161"/>
      <c r="T319" s="162"/>
      <c r="AT319" s="157" t="s">
        <v>168</v>
      </c>
      <c r="AU319" s="157" t="s">
        <v>166</v>
      </c>
      <c r="AV319" s="13" t="s">
        <v>88</v>
      </c>
      <c r="AW319" s="13" t="s">
        <v>34</v>
      </c>
      <c r="AX319" s="13" t="s">
        <v>80</v>
      </c>
      <c r="AY319" s="157" t="s">
        <v>156</v>
      </c>
    </row>
    <row r="320" spans="2:65" s="14" customFormat="1" ht="11.25">
      <c r="B320" s="163"/>
      <c r="D320" s="150" t="s">
        <v>168</v>
      </c>
      <c r="E320" s="164" t="s">
        <v>1</v>
      </c>
      <c r="F320" s="165" t="s">
        <v>177</v>
      </c>
      <c r="H320" s="166">
        <v>57.12</v>
      </c>
      <c r="I320" s="167"/>
      <c r="L320" s="163"/>
      <c r="M320" s="168"/>
      <c r="T320" s="169"/>
      <c r="AT320" s="164" t="s">
        <v>168</v>
      </c>
      <c r="AU320" s="164" t="s">
        <v>166</v>
      </c>
      <c r="AV320" s="14" t="s">
        <v>165</v>
      </c>
      <c r="AW320" s="14" t="s">
        <v>34</v>
      </c>
      <c r="AX320" s="14" t="s">
        <v>84</v>
      </c>
      <c r="AY320" s="164" t="s">
        <v>156</v>
      </c>
    </row>
    <row r="321" spans="2:65" s="1" customFormat="1" ht="16.5" customHeight="1">
      <c r="B321" s="32"/>
      <c r="C321" s="177" t="s">
        <v>452</v>
      </c>
      <c r="D321" s="177" t="s">
        <v>242</v>
      </c>
      <c r="E321" s="178" t="s">
        <v>453</v>
      </c>
      <c r="F321" s="179" t="s">
        <v>454</v>
      </c>
      <c r="G321" s="180" t="s">
        <v>394</v>
      </c>
      <c r="H321" s="181">
        <v>276.42</v>
      </c>
      <c r="I321" s="182"/>
      <c r="J321" s="183">
        <f>ROUND(I321*H321,2)</f>
        <v>0</v>
      </c>
      <c r="K321" s="179" t="s">
        <v>164</v>
      </c>
      <c r="L321" s="184"/>
      <c r="M321" s="185" t="s">
        <v>1</v>
      </c>
      <c r="N321" s="186" t="s">
        <v>45</v>
      </c>
      <c r="P321" s="145">
        <f>O321*H321</f>
        <v>0</v>
      </c>
      <c r="Q321" s="145">
        <v>0.08</v>
      </c>
      <c r="R321" s="145">
        <f>Q321*H321</f>
        <v>22.113600000000002</v>
      </c>
      <c r="S321" s="145">
        <v>0</v>
      </c>
      <c r="T321" s="146">
        <f>S321*H321</f>
        <v>0</v>
      </c>
      <c r="AR321" s="147" t="s">
        <v>213</v>
      </c>
      <c r="AT321" s="147" t="s">
        <v>242</v>
      </c>
      <c r="AU321" s="147" t="s">
        <v>166</v>
      </c>
      <c r="AY321" s="17" t="s">
        <v>156</v>
      </c>
      <c r="BE321" s="148">
        <f>IF(N321="základní",J321,0)</f>
        <v>0</v>
      </c>
      <c r="BF321" s="148">
        <f>IF(N321="snížená",J321,0)</f>
        <v>0</v>
      </c>
      <c r="BG321" s="148">
        <f>IF(N321="zákl. přenesená",J321,0)</f>
        <v>0</v>
      </c>
      <c r="BH321" s="148">
        <f>IF(N321="sníž. přenesená",J321,0)</f>
        <v>0</v>
      </c>
      <c r="BI321" s="148">
        <f>IF(N321="nulová",J321,0)</f>
        <v>0</v>
      </c>
      <c r="BJ321" s="17" t="s">
        <v>84</v>
      </c>
      <c r="BK321" s="148">
        <f>ROUND(I321*H321,2)</f>
        <v>0</v>
      </c>
      <c r="BL321" s="17" t="s">
        <v>165</v>
      </c>
      <c r="BM321" s="147" t="s">
        <v>455</v>
      </c>
    </row>
    <row r="322" spans="2:65" s="13" customFormat="1" ht="11.25">
      <c r="B322" s="156"/>
      <c r="D322" s="150" t="s">
        <v>168</v>
      </c>
      <c r="E322" s="157" t="s">
        <v>1</v>
      </c>
      <c r="F322" s="158" t="s">
        <v>456</v>
      </c>
      <c r="H322" s="159">
        <v>451</v>
      </c>
      <c r="I322" s="160"/>
      <c r="L322" s="156"/>
      <c r="M322" s="161"/>
      <c r="T322" s="162"/>
      <c r="AT322" s="157" t="s">
        <v>168</v>
      </c>
      <c r="AU322" s="157" t="s">
        <v>166</v>
      </c>
      <c r="AV322" s="13" t="s">
        <v>88</v>
      </c>
      <c r="AW322" s="13" t="s">
        <v>34</v>
      </c>
      <c r="AX322" s="13" t="s">
        <v>80</v>
      </c>
      <c r="AY322" s="157" t="s">
        <v>156</v>
      </c>
    </row>
    <row r="323" spans="2:65" s="13" customFormat="1" ht="11.25">
      <c r="B323" s="156"/>
      <c r="D323" s="150" t="s">
        <v>168</v>
      </c>
      <c r="E323" s="157" t="s">
        <v>1</v>
      </c>
      <c r="F323" s="158" t="s">
        <v>457</v>
      </c>
      <c r="H323" s="159">
        <v>-122.5</v>
      </c>
      <c r="I323" s="160"/>
      <c r="L323" s="156"/>
      <c r="M323" s="161"/>
      <c r="T323" s="162"/>
      <c r="AT323" s="157" t="s">
        <v>168</v>
      </c>
      <c r="AU323" s="157" t="s">
        <v>166</v>
      </c>
      <c r="AV323" s="13" t="s">
        <v>88</v>
      </c>
      <c r="AW323" s="13" t="s">
        <v>34</v>
      </c>
      <c r="AX323" s="13" t="s">
        <v>80</v>
      </c>
      <c r="AY323" s="157" t="s">
        <v>156</v>
      </c>
    </row>
    <row r="324" spans="2:65" s="13" customFormat="1" ht="11.25">
      <c r="B324" s="156"/>
      <c r="D324" s="150" t="s">
        <v>168</v>
      </c>
      <c r="E324" s="157" t="s">
        <v>1</v>
      </c>
      <c r="F324" s="158" t="s">
        <v>458</v>
      </c>
      <c r="H324" s="159">
        <v>-56</v>
      </c>
      <c r="I324" s="160"/>
      <c r="L324" s="156"/>
      <c r="M324" s="161"/>
      <c r="T324" s="162"/>
      <c r="AT324" s="157" t="s">
        <v>168</v>
      </c>
      <c r="AU324" s="157" t="s">
        <v>166</v>
      </c>
      <c r="AV324" s="13" t="s">
        <v>88</v>
      </c>
      <c r="AW324" s="13" t="s">
        <v>34</v>
      </c>
      <c r="AX324" s="13" t="s">
        <v>80</v>
      </c>
      <c r="AY324" s="157" t="s">
        <v>156</v>
      </c>
    </row>
    <row r="325" spans="2:65" s="13" customFormat="1" ht="11.25">
      <c r="B325" s="156"/>
      <c r="D325" s="150" t="s">
        <v>168</v>
      </c>
      <c r="E325" s="157" t="s">
        <v>1</v>
      </c>
      <c r="F325" s="158" t="s">
        <v>459</v>
      </c>
      <c r="H325" s="159">
        <v>-1.5</v>
      </c>
      <c r="I325" s="160"/>
      <c r="L325" s="156"/>
      <c r="M325" s="161"/>
      <c r="T325" s="162"/>
      <c r="AT325" s="157" t="s">
        <v>168</v>
      </c>
      <c r="AU325" s="157" t="s">
        <v>166</v>
      </c>
      <c r="AV325" s="13" t="s">
        <v>88</v>
      </c>
      <c r="AW325" s="13" t="s">
        <v>34</v>
      </c>
      <c r="AX325" s="13" t="s">
        <v>80</v>
      </c>
      <c r="AY325" s="157" t="s">
        <v>156</v>
      </c>
    </row>
    <row r="326" spans="2:65" s="15" customFormat="1" ht="11.25">
      <c r="B326" s="170"/>
      <c r="D326" s="150" t="s">
        <v>168</v>
      </c>
      <c r="E326" s="171" t="s">
        <v>1</v>
      </c>
      <c r="F326" s="172" t="s">
        <v>209</v>
      </c>
      <c r="H326" s="173">
        <v>271</v>
      </c>
      <c r="I326" s="174"/>
      <c r="L326" s="170"/>
      <c r="M326" s="175"/>
      <c r="T326" s="176"/>
      <c r="AT326" s="171" t="s">
        <v>168</v>
      </c>
      <c r="AU326" s="171" t="s">
        <v>166</v>
      </c>
      <c r="AV326" s="15" t="s">
        <v>166</v>
      </c>
      <c r="AW326" s="15" t="s">
        <v>34</v>
      </c>
      <c r="AX326" s="15" t="s">
        <v>80</v>
      </c>
      <c r="AY326" s="171" t="s">
        <v>156</v>
      </c>
    </row>
    <row r="327" spans="2:65" s="13" customFormat="1" ht="11.25">
      <c r="B327" s="156"/>
      <c r="D327" s="150" t="s">
        <v>168</v>
      </c>
      <c r="E327" s="157" t="s">
        <v>1</v>
      </c>
      <c r="F327" s="158" t="s">
        <v>460</v>
      </c>
      <c r="H327" s="159">
        <v>5.42</v>
      </c>
      <c r="I327" s="160"/>
      <c r="L327" s="156"/>
      <c r="M327" s="161"/>
      <c r="T327" s="162"/>
      <c r="AT327" s="157" t="s">
        <v>168</v>
      </c>
      <c r="AU327" s="157" t="s">
        <v>166</v>
      </c>
      <c r="AV327" s="13" t="s">
        <v>88</v>
      </c>
      <c r="AW327" s="13" t="s">
        <v>34</v>
      </c>
      <c r="AX327" s="13" t="s">
        <v>80</v>
      </c>
      <c r="AY327" s="157" t="s">
        <v>156</v>
      </c>
    </row>
    <row r="328" spans="2:65" s="14" customFormat="1" ht="11.25">
      <c r="B328" s="163"/>
      <c r="D328" s="150" t="s">
        <v>168</v>
      </c>
      <c r="E328" s="164" t="s">
        <v>1</v>
      </c>
      <c r="F328" s="165" t="s">
        <v>177</v>
      </c>
      <c r="H328" s="166">
        <v>276.42</v>
      </c>
      <c r="I328" s="167"/>
      <c r="L328" s="163"/>
      <c r="M328" s="168"/>
      <c r="T328" s="169"/>
      <c r="AT328" s="164" t="s">
        <v>168</v>
      </c>
      <c r="AU328" s="164" t="s">
        <v>166</v>
      </c>
      <c r="AV328" s="14" t="s">
        <v>165</v>
      </c>
      <c r="AW328" s="14" t="s">
        <v>34</v>
      </c>
      <c r="AX328" s="14" t="s">
        <v>84</v>
      </c>
      <c r="AY328" s="164" t="s">
        <v>156</v>
      </c>
    </row>
    <row r="329" spans="2:65" s="1" customFormat="1" ht="21.75" customHeight="1">
      <c r="B329" s="32"/>
      <c r="C329" s="177" t="s">
        <v>461</v>
      </c>
      <c r="D329" s="177" t="s">
        <v>242</v>
      </c>
      <c r="E329" s="178" t="s">
        <v>462</v>
      </c>
      <c r="F329" s="179" t="s">
        <v>463</v>
      </c>
      <c r="G329" s="180" t="s">
        <v>394</v>
      </c>
      <c r="H329" s="181">
        <v>1.53</v>
      </c>
      <c r="I329" s="182"/>
      <c r="J329" s="183">
        <f>ROUND(I329*H329,2)</f>
        <v>0</v>
      </c>
      <c r="K329" s="179" t="s">
        <v>164</v>
      </c>
      <c r="L329" s="184"/>
      <c r="M329" s="185" t="s">
        <v>1</v>
      </c>
      <c r="N329" s="186" t="s">
        <v>45</v>
      </c>
      <c r="P329" s="145">
        <f>O329*H329</f>
        <v>0</v>
      </c>
      <c r="Q329" s="145">
        <v>6.0999999999999999E-2</v>
      </c>
      <c r="R329" s="145">
        <f>Q329*H329</f>
        <v>9.3329999999999996E-2</v>
      </c>
      <c r="S329" s="145">
        <v>0</v>
      </c>
      <c r="T329" s="146">
        <f>S329*H329</f>
        <v>0</v>
      </c>
      <c r="AR329" s="147" t="s">
        <v>213</v>
      </c>
      <c r="AT329" s="147" t="s">
        <v>242</v>
      </c>
      <c r="AU329" s="147" t="s">
        <v>166</v>
      </c>
      <c r="AY329" s="17" t="s">
        <v>156</v>
      </c>
      <c r="BE329" s="148">
        <f>IF(N329="základní",J329,0)</f>
        <v>0</v>
      </c>
      <c r="BF329" s="148">
        <f>IF(N329="snížená",J329,0)</f>
        <v>0</v>
      </c>
      <c r="BG329" s="148">
        <f>IF(N329="zákl. přenesená",J329,0)</f>
        <v>0</v>
      </c>
      <c r="BH329" s="148">
        <f>IF(N329="sníž. přenesená",J329,0)</f>
        <v>0</v>
      </c>
      <c r="BI329" s="148">
        <f>IF(N329="nulová",J329,0)</f>
        <v>0</v>
      </c>
      <c r="BJ329" s="17" t="s">
        <v>84</v>
      </c>
      <c r="BK329" s="148">
        <f>ROUND(I329*H329,2)</f>
        <v>0</v>
      </c>
      <c r="BL329" s="17" t="s">
        <v>165</v>
      </c>
      <c r="BM329" s="147" t="s">
        <v>464</v>
      </c>
    </row>
    <row r="330" spans="2:65" s="13" customFormat="1" ht="11.25">
      <c r="B330" s="156"/>
      <c r="D330" s="150" t="s">
        <v>168</v>
      </c>
      <c r="E330" s="157" t="s">
        <v>1</v>
      </c>
      <c r="F330" s="158" t="s">
        <v>465</v>
      </c>
      <c r="H330" s="159">
        <v>1.5</v>
      </c>
      <c r="I330" s="160"/>
      <c r="L330" s="156"/>
      <c r="M330" s="161"/>
      <c r="T330" s="162"/>
      <c r="AT330" s="157" t="s">
        <v>168</v>
      </c>
      <c r="AU330" s="157" t="s">
        <v>166</v>
      </c>
      <c r="AV330" s="13" t="s">
        <v>88</v>
      </c>
      <c r="AW330" s="13" t="s">
        <v>34</v>
      </c>
      <c r="AX330" s="13" t="s">
        <v>80</v>
      </c>
      <c r="AY330" s="157" t="s">
        <v>156</v>
      </c>
    </row>
    <row r="331" spans="2:65" s="13" customFormat="1" ht="11.25">
      <c r="B331" s="156"/>
      <c r="D331" s="150" t="s">
        <v>168</v>
      </c>
      <c r="E331" s="157" t="s">
        <v>1</v>
      </c>
      <c r="F331" s="158" t="s">
        <v>466</v>
      </c>
      <c r="H331" s="159">
        <v>0.03</v>
      </c>
      <c r="I331" s="160"/>
      <c r="L331" s="156"/>
      <c r="M331" s="161"/>
      <c r="T331" s="162"/>
      <c r="AT331" s="157" t="s">
        <v>168</v>
      </c>
      <c r="AU331" s="157" t="s">
        <v>166</v>
      </c>
      <c r="AV331" s="13" t="s">
        <v>88</v>
      </c>
      <c r="AW331" s="13" t="s">
        <v>34</v>
      </c>
      <c r="AX331" s="13" t="s">
        <v>80</v>
      </c>
      <c r="AY331" s="157" t="s">
        <v>156</v>
      </c>
    </row>
    <row r="332" spans="2:65" s="14" customFormat="1" ht="11.25">
      <c r="B332" s="163"/>
      <c r="D332" s="150" t="s">
        <v>168</v>
      </c>
      <c r="E332" s="164" t="s">
        <v>1</v>
      </c>
      <c r="F332" s="165" t="s">
        <v>177</v>
      </c>
      <c r="H332" s="166">
        <v>1.53</v>
      </c>
      <c r="I332" s="167"/>
      <c r="L332" s="163"/>
      <c r="M332" s="168"/>
      <c r="T332" s="169"/>
      <c r="AT332" s="164" t="s">
        <v>168</v>
      </c>
      <c r="AU332" s="164" t="s">
        <v>166</v>
      </c>
      <c r="AV332" s="14" t="s">
        <v>165</v>
      </c>
      <c r="AW332" s="14" t="s">
        <v>34</v>
      </c>
      <c r="AX332" s="14" t="s">
        <v>84</v>
      </c>
      <c r="AY332" s="164" t="s">
        <v>156</v>
      </c>
    </row>
    <row r="333" spans="2:65" s="1" customFormat="1" ht="33" customHeight="1">
      <c r="B333" s="32"/>
      <c r="C333" s="136" t="s">
        <v>467</v>
      </c>
      <c r="D333" s="136" t="s">
        <v>160</v>
      </c>
      <c r="E333" s="137" t="s">
        <v>468</v>
      </c>
      <c r="F333" s="138" t="s">
        <v>469</v>
      </c>
      <c r="G333" s="139" t="s">
        <v>394</v>
      </c>
      <c r="H333" s="140">
        <v>2</v>
      </c>
      <c r="I333" s="141"/>
      <c r="J333" s="142">
        <f>ROUND(I333*H333,2)</f>
        <v>0</v>
      </c>
      <c r="K333" s="138" t="s">
        <v>164</v>
      </c>
      <c r="L333" s="32"/>
      <c r="M333" s="143" t="s">
        <v>1</v>
      </c>
      <c r="N333" s="144" t="s">
        <v>45</v>
      </c>
      <c r="P333" s="145">
        <f>O333*H333</f>
        <v>0</v>
      </c>
      <c r="Q333" s="145">
        <v>0.1295</v>
      </c>
      <c r="R333" s="145">
        <f>Q333*H333</f>
        <v>0.25900000000000001</v>
      </c>
      <c r="S333" s="145">
        <v>0</v>
      </c>
      <c r="T333" s="146">
        <f>S333*H333</f>
        <v>0</v>
      </c>
      <c r="AR333" s="147" t="s">
        <v>165</v>
      </c>
      <c r="AT333" s="147" t="s">
        <v>160</v>
      </c>
      <c r="AU333" s="147" t="s">
        <v>166</v>
      </c>
      <c r="AY333" s="17" t="s">
        <v>156</v>
      </c>
      <c r="BE333" s="148">
        <f>IF(N333="základní",J333,0)</f>
        <v>0</v>
      </c>
      <c r="BF333" s="148">
        <f>IF(N333="snížená",J333,0)</f>
        <v>0</v>
      </c>
      <c r="BG333" s="148">
        <f>IF(N333="zákl. přenesená",J333,0)</f>
        <v>0</v>
      </c>
      <c r="BH333" s="148">
        <f>IF(N333="sníž. přenesená",J333,0)</f>
        <v>0</v>
      </c>
      <c r="BI333" s="148">
        <f>IF(N333="nulová",J333,0)</f>
        <v>0</v>
      </c>
      <c r="BJ333" s="17" t="s">
        <v>84</v>
      </c>
      <c r="BK333" s="148">
        <f>ROUND(I333*H333,2)</f>
        <v>0</v>
      </c>
      <c r="BL333" s="17" t="s">
        <v>165</v>
      </c>
      <c r="BM333" s="147" t="s">
        <v>470</v>
      </c>
    </row>
    <row r="334" spans="2:65" s="13" customFormat="1" ht="11.25">
      <c r="B334" s="156"/>
      <c r="D334" s="150" t="s">
        <v>168</v>
      </c>
      <c r="E334" s="157" t="s">
        <v>1</v>
      </c>
      <c r="F334" s="158" t="s">
        <v>471</v>
      </c>
      <c r="H334" s="159">
        <v>2</v>
      </c>
      <c r="I334" s="160"/>
      <c r="L334" s="156"/>
      <c r="M334" s="161"/>
      <c r="T334" s="162"/>
      <c r="AT334" s="157" t="s">
        <v>168</v>
      </c>
      <c r="AU334" s="157" t="s">
        <v>166</v>
      </c>
      <c r="AV334" s="13" t="s">
        <v>88</v>
      </c>
      <c r="AW334" s="13" t="s">
        <v>34</v>
      </c>
      <c r="AX334" s="13" t="s">
        <v>84</v>
      </c>
      <c r="AY334" s="157" t="s">
        <v>156</v>
      </c>
    </row>
    <row r="335" spans="2:65" s="1" customFormat="1" ht="16.5" customHeight="1">
      <c r="B335" s="32"/>
      <c r="C335" s="177" t="s">
        <v>472</v>
      </c>
      <c r="D335" s="177" t="s">
        <v>242</v>
      </c>
      <c r="E335" s="178" t="s">
        <v>473</v>
      </c>
      <c r="F335" s="179" t="s">
        <v>474</v>
      </c>
      <c r="G335" s="180" t="s">
        <v>394</v>
      </c>
      <c r="H335" s="181">
        <v>2.04</v>
      </c>
      <c r="I335" s="182"/>
      <c r="J335" s="183">
        <f>ROUND(I335*H335,2)</f>
        <v>0</v>
      </c>
      <c r="K335" s="179" t="s">
        <v>164</v>
      </c>
      <c r="L335" s="184"/>
      <c r="M335" s="185" t="s">
        <v>1</v>
      </c>
      <c r="N335" s="186" t="s">
        <v>45</v>
      </c>
      <c r="P335" s="145">
        <f>O335*H335</f>
        <v>0</v>
      </c>
      <c r="Q335" s="145">
        <v>5.6120000000000003E-2</v>
      </c>
      <c r="R335" s="145">
        <f>Q335*H335</f>
        <v>0.11448480000000001</v>
      </c>
      <c r="S335" s="145">
        <v>0</v>
      </c>
      <c r="T335" s="146">
        <f>S335*H335</f>
        <v>0</v>
      </c>
      <c r="AR335" s="147" t="s">
        <v>213</v>
      </c>
      <c r="AT335" s="147" t="s">
        <v>242</v>
      </c>
      <c r="AU335" s="147" t="s">
        <v>166</v>
      </c>
      <c r="AY335" s="17" t="s">
        <v>156</v>
      </c>
      <c r="BE335" s="148">
        <f>IF(N335="základní",J335,0)</f>
        <v>0</v>
      </c>
      <c r="BF335" s="148">
        <f>IF(N335="snížená",J335,0)</f>
        <v>0</v>
      </c>
      <c r="BG335" s="148">
        <f>IF(N335="zákl. přenesená",J335,0)</f>
        <v>0</v>
      </c>
      <c r="BH335" s="148">
        <f>IF(N335="sníž. přenesená",J335,0)</f>
        <v>0</v>
      </c>
      <c r="BI335" s="148">
        <f>IF(N335="nulová",J335,0)</f>
        <v>0</v>
      </c>
      <c r="BJ335" s="17" t="s">
        <v>84</v>
      </c>
      <c r="BK335" s="148">
        <f>ROUND(I335*H335,2)</f>
        <v>0</v>
      </c>
      <c r="BL335" s="17" t="s">
        <v>165</v>
      </c>
      <c r="BM335" s="147" t="s">
        <v>475</v>
      </c>
    </row>
    <row r="336" spans="2:65" s="13" customFormat="1" ht="11.25">
      <c r="B336" s="156"/>
      <c r="D336" s="150" t="s">
        <v>168</v>
      </c>
      <c r="E336" s="157" t="s">
        <v>1</v>
      </c>
      <c r="F336" s="158" t="s">
        <v>476</v>
      </c>
      <c r="H336" s="159">
        <v>2</v>
      </c>
      <c r="I336" s="160"/>
      <c r="L336" s="156"/>
      <c r="M336" s="161"/>
      <c r="T336" s="162"/>
      <c r="AT336" s="157" t="s">
        <v>168</v>
      </c>
      <c r="AU336" s="157" t="s">
        <v>166</v>
      </c>
      <c r="AV336" s="13" t="s">
        <v>88</v>
      </c>
      <c r="AW336" s="13" t="s">
        <v>34</v>
      </c>
      <c r="AX336" s="13" t="s">
        <v>80</v>
      </c>
      <c r="AY336" s="157" t="s">
        <v>156</v>
      </c>
    </row>
    <row r="337" spans="2:65" s="13" customFormat="1" ht="11.25">
      <c r="B337" s="156"/>
      <c r="D337" s="150" t="s">
        <v>168</v>
      </c>
      <c r="E337" s="157" t="s">
        <v>1</v>
      </c>
      <c r="F337" s="158" t="s">
        <v>477</v>
      </c>
      <c r="H337" s="159">
        <v>0.04</v>
      </c>
      <c r="I337" s="160"/>
      <c r="L337" s="156"/>
      <c r="M337" s="161"/>
      <c r="T337" s="162"/>
      <c r="AT337" s="157" t="s">
        <v>168</v>
      </c>
      <c r="AU337" s="157" t="s">
        <v>166</v>
      </c>
      <c r="AV337" s="13" t="s">
        <v>88</v>
      </c>
      <c r="AW337" s="13" t="s">
        <v>34</v>
      </c>
      <c r="AX337" s="13" t="s">
        <v>80</v>
      </c>
      <c r="AY337" s="157" t="s">
        <v>156</v>
      </c>
    </row>
    <row r="338" spans="2:65" s="14" customFormat="1" ht="11.25">
      <c r="B338" s="163"/>
      <c r="D338" s="150" t="s">
        <v>168</v>
      </c>
      <c r="E338" s="164" t="s">
        <v>1</v>
      </c>
      <c r="F338" s="165" t="s">
        <v>177</v>
      </c>
      <c r="H338" s="166">
        <v>2.04</v>
      </c>
      <c r="I338" s="167"/>
      <c r="L338" s="163"/>
      <c r="M338" s="168"/>
      <c r="T338" s="169"/>
      <c r="AT338" s="164" t="s">
        <v>168</v>
      </c>
      <c r="AU338" s="164" t="s">
        <v>166</v>
      </c>
      <c r="AV338" s="14" t="s">
        <v>165</v>
      </c>
      <c r="AW338" s="14" t="s">
        <v>34</v>
      </c>
      <c r="AX338" s="14" t="s">
        <v>84</v>
      </c>
      <c r="AY338" s="164" t="s">
        <v>156</v>
      </c>
    </row>
    <row r="339" spans="2:65" s="1" customFormat="1" ht="24.2" customHeight="1">
      <c r="B339" s="32"/>
      <c r="C339" s="136" t="s">
        <v>478</v>
      </c>
      <c r="D339" s="136" t="s">
        <v>160</v>
      </c>
      <c r="E339" s="137" t="s">
        <v>479</v>
      </c>
      <c r="F339" s="138" t="s">
        <v>480</v>
      </c>
      <c r="G339" s="139" t="s">
        <v>394</v>
      </c>
      <c r="H339" s="140">
        <v>511</v>
      </c>
      <c r="I339" s="141"/>
      <c r="J339" s="142">
        <f>ROUND(I339*H339,2)</f>
        <v>0</v>
      </c>
      <c r="K339" s="138" t="s">
        <v>164</v>
      </c>
      <c r="L339" s="32"/>
      <c r="M339" s="143" t="s">
        <v>1</v>
      </c>
      <c r="N339" s="144" t="s">
        <v>45</v>
      </c>
      <c r="P339" s="145">
        <f>O339*H339</f>
        <v>0</v>
      </c>
      <c r="Q339" s="145">
        <v>0.10095</v>
      </c>
      <c r="R339" s="145">
        <f>Q339*H339</f>
        <v>51.585450000000002</v>
      </c>
      <c r="S339" s="145">
        <v>0</v>
      </c>
      <c r="T339" s="146">
        <f>S339*H339</f>
        <v>0</v>
      </c>
      <c r="AR339" s="147" t="s">
        <v>165</v>
      </c>
      <c r="AT339" s="147" t="s">
        <v>160</v>
      </c>
      <c r="AU339" s="147" t="s">
        <v>166</v>
      </c>
      <c r="AY339" s="17" t="s">
        <v>156</v>
      </c>
      <c r="BE339" s="148">
        <f>IF(N339="základní",J339,0)</f>
        <v>0</v>
      </c>
      <c r="BF339" s="148">
        <f>IF(N339="snížená",J339,0)</f>
        <v>0</v>
      </c>
      <c r="BG339" s="148">
        <f>IF(N339="zákl. přenesená",J339,0)</f>
        <v>0</v>
      </c>
      <c r="BH339" s="148">
        <f>IF(N339="sníž. přenesená",J339,0)</f>
        <v>0</v>
      </c>
      <c r="BI339" s="148">
        <f>IF(N339="nulová",J339,0)</f>
        <v>0</v>
      </c>
      <c r="BJ339" s="17" t="s">
        <v>84</v>
      </c>
      <c r="BK339" s="148">
        <f>ROUND(I339*H339,2)</f>
        <v>0</v>
      </c>
      <c r="BL339" s="17" t="s">
        <v>165</v>
      </c>
      <c r="BM339" s="147" t="s">
        <v>481</v>
      </c>
    </row>
    <row r="340" spans="2:65" s="13" customFormat="1" ht="33.75">
      <c r="B340" s="156"/>
      <c r="D340" s="150" t="s">
        <v>168</v>
      </c>
      <c r="E340" s="157" t="s">
        <v>1</v>
      </c>
      <c r="F340" s="158" t="s">
        <v>482</v>
      </c>
      <c r="H340" s="159">
        <v>273.5</v>
      </c>
      <c r="I340" s="160"/>
      <c r="L340" s="156"/>
      <c r="M340" s="161"/>
      <c r="T340" s="162"/>
      <c r="AT340" s="157" t="s">
        <v>168</v>
      </c>
      <c r="AU340" s="157" t="s">
        <v>166</v>
      </c>
      <c r="AV340" s="13" t="s">
        <v>88</v>
      </c>
      <c r="AW340" s="13" t="s">
        <v>34</v>
      </c>
      <c r="AX340" s="13" t="s">
        <v>80</v>
      </c>
      <c r="AY340" s="157" t="s">
        <v>156</v>
      </c>
    </row>
    <row r="341" spans="2:65" s="13" customFormat="1" ht="22.5">
      <c r="B341" s="156"/>
      <c r="D341" s="150" t="s">
        <v>168</v>
      </c>
      <c r="E341" s="157" t="s">
        <v>1</v>
      </c>
      <c r="F341" s="158" t="s">
        <v>483</v>
      </c>
      <c r="H341" s="159">
        <v>237.5</v>
      </c>
      <c r="I341" s="160"/>
      <c r="L341" s="156"/>
      <c r="M341" s="161"/>
      <c r="T341" s="162"/>
      <c r="AT341" s="157" t="s">
        <v>168</v>
      </c>
      <c r="AU341" s="157" t="s">
        <v>166</v>
      </c>
      <c r="AV341" s="13" t="s">
        <v>88</v>
      </c>
      <c r="AW341" s="13" t="s">
        <v>34</v>
      </c>
      <c r="AX341" s="13" t="s">
        <v>80</v>
      </c>
      <c r="AY341" s="157" t="s">
        <v>156</v>
      </c>
    </row>
    <row r="342" spans="2:65" s="14" customFormat="1" ht="11.25">
      <c r="B342" s="163"/>
      <c r="D342" s="150" t="s">
        <v>168</v>
      </c>
      <c r="E342" s="164" t="s">
        <v>1</v>
      </c>
      <c r="F342" s="165" t="s">
        <v>177</v>
      </c>
      <c r="H342" s="166">
        <v>511</v>
      </c>
      <c r="I342" s="167"/>
      <c r="L342" s="163"/>
      <c r="M342" s="168"/>
      <c r="T342" s="169"/>
      <c r="AT342" s="164" t="s">
        <v>168</v>
      </c>
      <c r="AU342" s="164" t="s">
        <v>166</v>
      </c>
      <c r="AV342" s="14" t="s">
        <v>165</v>
      </c>
      <c r="AW342" s="14" t="s">
        <v>34</v>
      </c>
      <c r="AX342" s="14" t="s">
        <v>84</v>
      </c>
      <c r="AY342" s="164" t="s">
        <v>156</v>
      </c>
    </row>
    <row r="343" spans="2:65" s="1" customFormat="1" ht="16.5" customHeight="1">
      <c r="B343" s="32"/>
      <c r="C343" s="177" t="s">
        <v>484</v>
      </c>
      <c r="D343" s="177" t="s">
        <v>242</v>
      </c>
      <c r="E343" s="178" t="s">
        <v>485</v>
      </c>
      <c r="F343" s="179" t="s">
        <v>486</v>
      </c>
      <c r="G343" s="180" t="s">
        <v>394</v>
      </c>
      <c r="H343" s="181">
        <v>521.22</v>
      </c>
      <c r="I343" s="182"/>
      <c r="J343" s="183">
        <f>ROUND(I343*H343,2)</f>
        <v>0</v>
      </c>
      <c r="K343" s="179" t="s">
        <v>164</v>
      </c>
      <c r="L343" s="184"/>
      <c r="M343" s="185" t="s">
        <v>1</v>
      </c>
      <c r="N343" s="186" t="s">
        <v>45</v>
      </c>
      <c r="P343" s="145">
        <f>O343*H343</f>
        <v>0</v>
      </c>
      <c r="Q343" s="145">
        <v>2.4E-2</v>
      </c>
      <c r="R343" s="145">
        <f>Q343*H343</f>
        <v>12.50928</v>
      </c>
      <c r="S343" s="145">
        <v>0</v>
      </c>
      <c r="T343" s="146">
        <f>S343*H343</f>
        <v>0</v>
      </c>
      <c r="AR343" s="147" t="s">
        <v>213</v>
      </c>
      <c r="AT343" s="147" t="s">
        <v>242</v>
      </c>
      <c r="AU343" s="147" t="s">
        <v>166</v>
      </c>
      <c r="AY343" s="17" t="s">
        <v>156</v>
      </c>
      <c r="BE343" s="148">
        <f>IF(N343="základní",J343,0)</f>
        <v>0</v>
      </c>
      <c r="BF343" s="148">
        <f>IF(N343="snížená",J343,0)</f>
        <v>0</v>
      </c>
      <c r="BG343" s="148">
        <f>IF(N343="zákl. přenesená",J343,0)</f>
        <v>0</v>
      </c>
      <c r="BH343" s="148">
        <f>IF(N343="sníž. přenesená",J343,0)</f>
        <v>0</v>
      </c>
      <c r="BI343" s="148">
        <f>IF(N343="nulová",J343,0)</f>
        <v>0</v>
      </c>
      <c r="BJ343" s="17" t="s">
        <v>84</v>
      </c>
      <c r="BK343" s="148">
        <f>ROUND(I343*H343,2)</f>
        <v>0</v>
      </c>
      <c r="BL343" s="17" t="s">
        <v>165</v>
      </c>
      <c r="BM343" s="147" t="s">
        <v>487</v>
      </c>
    </row>
    <row r="344" spans="2:65" s="13" customFormat="1" ht="11.25">
      <c r="B344" s="156"/>
      <c r="D344" s="150" t="s">
        <v>168</v>
      </c>
      <c r="E344" s="157" t="s">
        <v>1</v>
      </c>
      <c r="F344" s="158" t="s">
        <v>488</v>
      </c>
      <c r="H344" s="159">
        <v>511</v>
      </c>
      <c r="I344" s="160"/>
      <c r="L344" s="156"/>
      <c r="M344" s="161"/>
      <c r="T344" s="162"/>
      <c r="AT344" s="157" t="s">
        <v>168</v>
      </c>
      <c r="AU344" s="157" t="s">
        <v>166</v>
      </c>
      <c r="AV344" s="13" t="s">
        <v>88</v>
      </c>
      <c r="AW344" s="13" t="s">
        <v>34</v>
      </c>
      <c r="AX344" s="13" t="s">
        <v>80</v>
      </c>
      <c r="AY344" s="157" t="s">
        <v>156</v>
      </c>
    </row>
    <row r="345" spans="2:65" s="13" customFormat="1" ht="11.25">
      <c r="B345" s="156"/>
      <c r="D345" s="150" t="s">
        <v>168</v>
      </c>
      <c r="E345" s="157" t="s">
        <v>1</v>
      </c>
      <c r="F345" s="158" t="s">
        <v>489</v>
      </c>
      <c r="H345" s="159">
        <v>10.220000000000001</v>
      </c>
      <c r="I345" s="160"/>
      <c r="L345" s="156"/>
      <c r="M345" s="161"/>
      <c r="T345" s="162"/>
      <c r="AT345" s="157" t="s">
        <v>168</v>
      </c>
      <c r="AU345" s="157" t="s">
        <v>166</v>
      </c>
      <c r="AV345" s="13" t="s">
        <v>88</v>
      </c>
      <c r="AW345" s="13" t="s">
        <v>34</v>
      </c>
      <c r="AX345" s="13" t="s">
        <v>80</v>
      </c>
      <c r="AY345" s="157" t="s">
        <v>156</v>
      </c>
    </row>
    <row r="346" spans="2:65" s="14" customFormat="1" ht="11.25">
      <c r="B346" s="163"/>
      <c r="D346" s="150" t="s">
        <v>168</v>
      </c>
      <c r="E346" s="164" t="s">
        <v>1</v>
      </c>
      <c r="F346" s="165" t="s">
        <v>177</v>
      </c>
      <c r="H346" s="166">
        <v>521.22</v>
      </c>
      <c r="I346" s="167"/>
      <c r="L346" s="163"/>
      <c r="M346" s="168"/>
      <c r="T346" s="169"/>
      <c r="AT346" s="164" t="s">
        <v>168</v>
      </c>
      <c r="AU346" s="164" t="s">
        <v>166</v>
      </c>
      <c r="AV346" s="14" t="s">
        <v>165</v>
      </c>
      <c r="AW346" s="14" t="s">
        <v>34</v>
      </c>
      <c r="AX346" s="14" t="s">
        <v>84</v>
      </c>
      <c r="AY346" s="164" t="s">
        <v>156</v>
      </c>
    </row>
    <row r="347" spans="2:65" s="1" customFormat="1" ht="24.2" customHeight="1">
      <c r="B347" s="32"/>
      <c r="C347" s="136" t="s">
        <v>490</v>
      </c>
      <c r="D347" s="136" t="s">
        <v>160</v>
      </c>
      <c r="E347" s="137" t="s">
        <v>491</v>
      </c>
      <c r="F347" s="138" t="s">
        <v>492</v>
      </c>
      <c r="G347" s="139" t="s">
        <v>394</v>
      </c>
      <c r="H347" s="140">
        <v>30</v>
      </c>
      <c r="I347" s="141"/>
      <c r="J347" s="142">
        <f>ROUND(I347*H347,2)</f>
        <v>0</v>
      </c>
      <c r="K347" s="138" t="s">
        <v>164</v>
      </c>
      <c r="L347" s="32"/>
      <c r="M347" s="143" t="s">
        <v>1</v>
      </c>
      <c r="N347" s="144" t="s">
        <v>45</v>
      </c>
      <c r="P347" s="145">
        <f>O347*H347</f>
        <v>0</v>
      </c>
      <c r="Q347" s="145">
        <v>0.34612999999999999</v>
      </c>
      <c r="R347" s="145">
        <f>Q347*H347</f>
        <v>10.383900000000001</v>
      </c>
      <c r="S347" s="145">
        <v>0</v>
      </c>
      <c r="T347" s="146">
        <f>S347*H347</f>
        <v>0</v>
      </c>
      <c r="AR347" s="147" t="s">
        <v>165</v>
      </c>
      <c r="AT347" s="147" t="s">
        <v>160</v>
      </c>
      <c r="AU347" s="147" t="s">
        <v>166</v>
      </c>
      <c r="AY347" s="17" t="s">
        <v>156</v>
      </c>
      <c r="BE347" s="148">
        <f>IF(N347="základní",J347,0)</f>
        <v>0</v>
      </c>
      <c r="BF347" s="148">
        <f>IF(N347="snížená",J347,0)</f>
        <v>0</v>
      </c>
      <c r="BG347" s="148">
        <f>IF(N347="zákl. přenesená",J347,0)</f>
        <v>0</v>
      </c>
      <c r="BH347" s="148">
        <f>IF(N347="sníž. přenesená",J347,0)</f>
        <v>0</v>
      </c>
      <c r="BI347" s="148">
        <f>IF(N347="nulová",J347,0)</f>
        <v>0</v>
      </c>
      <c r="BJ347" s="17" t="s">
        <v>84</v>
      </c>
      <c r="BK347" s="148">
        <f>ROUND(I347*H347,2)</f>
        <v>0</v>
      </c>
      <c r="BL347" s="17" t="s">
        <v>165</v>
      </c>
      <c r="BM347" s="147" t="s">
        <v>493</v>
      </c>
    </row>
    <row r="348" spans="2:65" s="13" customFormat="1" ht="11.25">
      <c r="B348" s="156"/>
      <c r="D348" s="150" t="s">
        <v>168</v>
      </c>
      <c r="E348" s="157" t="s">
        <v>1</v>
      </c>
      <c r="F348" s="158" t="s">
        <v>494</v>
      </c>
      <c r="H348" s="159">
        <v>30</v>
      </c>
      <c r="I348" s="160"/>
      <c r="L348" s="156"/>
      <c r="M348" s="161"/>
      <c r="T348" s="162"/>
      <c r="AT348" s="157" t="s">
        <v>168</v>
      </c>
      <c r="AU348" s="157" t="s">
        <v>166</v>
      </c>
      <c r="AV348" s="13" t="s">
        <v>88</v>
      </c>
      <c r="AW348" s="13" t="s">
        <v>34</v>
      </c>
      <c r="AX348" s="13" t="s">
        <v>84</v>
      </c>
      <c r="AY348" s="157" t="s">
        <v>156</v>
      </c>
    </row>
    <row r="349" spans="2:65" s="1" customFormat="1" ht="16.5" customHeight="1">
      <c r="B349" s="32"/>
      <c r="C349" s="177" t="s">
        <v>495</v>
      </c>
      <c r="D349" s="177" t="s">
        <v>242</v>
      </c>
      <c r="E349" s="178" t="s">
        <v>496</v>
      </c>
      <c r="F349" s="179" t="s">
        <v>497</v>
      </c>
      <c r="G349" s="180" t="s">
        <v>394</v>
      </c>
      <c r="H349" s="181">
        <v>4.04</v>
      </c>
      <c r="I349" s="182"/>
      <c r="J349" s="183">
        <f>ROUND(I349*H349,2)</f>
        <v>0</v>
      </c>
      <c r="K349" s="179" t="s">
        <v>164</v>
      </c>
      <c r="L349" s="184"/>
      <c r="M349" s="185" t="s">
        <v>1</v>
      </c>
      <c r="N349" s="186" t="s">
        <v>45</v>
      </c>
      <c r="P349" s="145">
        <f>O349*H349</f>
        <v>0</v>
      </c>
      <c r="Q349" s="145">
        <v>0.15</v>
      </c>
      <c r="R349" s="145">
        <f>Q349*H349</f>
        <v>0.60599999999999998</v>
      </c>
      <c r="S349" s="145">
        <v>0</v>
      </c>
      <c r="T349" s="146">
        <f>S349*H349</f>
        <v>0</v>
      </c>
      <c r="AR349" s="147" t="s">
        <v>213</v>
      </c>
      <c r="AT349" s="147" t="s">
        <v>242</v>
      </c>
      <c r="AU349" s="147" t="s">
        <v>166</v>
      </c>
      <c r="AY349" s="17" t="s">
        <v>156</v>
      </c>
      <c r="BE349" s="148">
        <f>IF(N349="základní",J349,0)</f>
        <v>0</v>
      </c>
      <c r="BF349" s="148">
        <f>IF(N349="snížená",J349,0)</f>
        <v>0</v>
      </c>
      <c r="BG349" s="148">
        <f>IF(N349="zákl. přenesená",J349,0)</f>
        <v>0</v>
      </c>
      <c r="BH349" s="148">
        <f>IF(N349="sníž. přenesená",J349,0)</f>
        <v>0</v>
      </c>
      <c r="BI349" s="148">
        <f>IF(N349="nulová",J349,0)</f>
        <v>0</v>
      </c>
      <c r="BJ349" s="17" t="s">
        <v>84</v>
      </c>
      <c r="BK349" s="148">
        <f>ROUND(I349*H349,2)</f>
        <v>0</v>
      </c>
      <c r="BL349" s="17" t="s">
        <v>165</v>
      </c>
      <c r="BM349" s="147" t="s">
        <v>498</v>
      </c>
    </row>
    <row r="350" spans="2:65" s="13" customFormat="1" ht="11.25">
      <c r="B350" s="156"/>
      <c r="D350" s="150" t="s">
        <v>168</v>
      </c>
      <c r="E350" s="157" t="s">
        <v>1</v>
      </c>
      <c r="F350" s="158" t="s">
        <v>499</v>
      </c>
      <c r="H350" s="159">
        <v>4</v>
      </c>
      <c r="I350" s="160"/>
      <c r="L350" s="156"/>
      <c r="M350" s="161"/>
      <c r="T350" s="162"/>
      <c r="AT350" s="157" t="s">
        <v>168</v>
      </c>
      <c r="AU350" s="157" t="s">
        <v>166</v>
      </c>
      <c r="AV350" s="13" t="s">
        <v>88</v>
      </c>
      <c r="AW350" s="13" t="s">
        <v>34</v>
      </c>
      <c r="AX350" s="13" t="s">
        <v>84</v>
      </c>
      <c r="AY350" s="157" t="s">
        <v>156</v>
      </c>
    </row>
    <row r="351" spans="2:65" s="13" customFormat="1" ht="11.25">
      <c r="B351" s="156"/>
      <c r="D351" s="150" t="s">
        <v>168</v>
      </c>
      <c r="F351" s="158" t="s">
        <v>500</v>
      </c>
      <c r="H351" s="159">
        <v>4.04</v>
      </c>
      <c r="I351" s="160"/>
      <c r="L351" s="156"/>
      <c r="M351" s="161"/>
      <c r="T351" s="162"/>
      <c r="AT351" s="157" t="s">
        <v>168</v>
      </c>
      <c r="AU351" s="157" t="s">
        <v>166</v>
      </c>
      <c r="AV351" s="13" t="s">
        <v>88</v>
      </c>
      <c r="AW351" s="13" t="s">
        <v>4</v>
      </c>
      <c r="AX351" s="13" t="s">
        <v>84</v>
      </c>
      <c r="AY351" s="157" t="s">
        <v>156</v>
      </c>
    </row>
    <row r="352" spans="2:65" s="1" customFormat="1" ht="16.5" customHeight="1">
      <c r="B352" s="32"/>
      <c r="C352" s="177" t="s">
        <v>501</v>
      </c>
      <c r="D352" s="177" t="s">
        <v>242</v>
      </c>
      <c r="E352" s="178" t="s">
        <v>502</v>
      </c>
      <c r="F352" s="179" t="s">
        <v>503</v>
      </c>
      <c r="G352" s="180" t="s">
        <v>394</v>
      </c>
      <c r="H352" s="181">
        <v>26.26</v>
      </c>
      <c r="I352" s="182"/>
      <c r="J352" s="183">
        <f>ROUND(I352*H352,2)</f>
        <v>0</v>
      </c>
      <c r="K352" s="179" t="s">
        <v>164</v>
      </c>
      <c r="L352" s="184"/>
      <c r="M352" s="185" t="s">
        <v>1</v>
      </c>
      <c r="N352" s="186" t="s">
        <v>45</v>
      </c>
      <c r="P352" s="145">
        <f>O352*H352</f>
        <v>0</v>
      </c>
      <c r="Q352" s="145">
        <v>0.22500000000000001</v>
      </c>
      <c r="R352" s="145">
        <f>Q352*H352</f>
        <v>5.9085000000000001</v>
      </c>
      <c r="S352" s="145">
        <v>0</v>
      </c>
      <c r="T352" s="146">
        <f>S352*H352</f>
        <v>0</v>
      </c>
      <c r="AR352" s="147" t="s">
        <v>213</v>
      </c>
      <c r="AT352" s="147" t="s">
        <v>242</v>
      </c>
      <c r="AU352" s="147" t="s">
        <v>166</v>
      </c>
      <c r="AY352" s="17" t="s">
        <v>156</v>
      </c>
      <c r="BE352" s="148">
        <f>IF(N352="základní",J352,0)</f>
        <v>0</v>
      </c>
      <c r="BF352" s="148">
        <f>IF(N352="snížená",J352,0)</f>
        <v>0</v>
      </c>
      <c r="BG352" s="148">
        <f>IF(N352="zákl. přenesená",J352,0)</f>
        <v>0</v>
      </c>
      <c r="BH352" s="148">
        <f>IF(N352="sníž. přenesená",J352,0)</f>
        <v>0</v>
      </c>
      <c r="BI352" s="148">
        <f>IF(N352="nulová",J352,0)</f>
        <v>0</v>
      </c>
      <c r="BJ352" s="17" t="s">
        <v>84</v>
      </c>
      <c r="BK352" s="148">
        <f>ROUND(I352*H352,2)</f>
        <v>0</v>
      </c>
      <c r="BL352" s="17" t="s">
        <v>165</v>
      </c>
      <c r="BM352" s="147" t="s">
        <v>504</v>
      </c>
    </row>
    <row r="353" spans="2:65" s="13" customFormat="1" ht="11.25">
      <c r="B353" s="156"/>
      <c r="D353" s="150" t="s">
        <v>168</v>
      </c>
      <c r="E353" s="157" t="s">
        <v>1</v>
      </c>
      <c r="F353" s="158" t="s">
        <v>505</v>
      </c>
      <c r="H353" s="159">
        <v>26</v>
      </c>
      <c r="I353" s="160"/>
      <c r="L353" s="156"/>
      <c r="M353" s="161"/>
      <c r="T353" s="162"/>
      <c r="AT353" s="157" t="s">
        <v>168</v>
      </c>
      <c r="AU353" s="157" t="s">
        <v>166</v>
      </c>
      <c r="AV353" s="13" t="s">
        <v>88</v>
      </c>
      <c r="AW353" s="13" t="s">
        <v>34</v>
      </c>
      <c r="AX353" s="13" t="s">
        <v>84</v>
      </c>
      <c r="AY353" s="157" t="s">
        <v>156</v>
      </c>
    </row>
    <row r="354" spans="2:65" s="13" customFormat="1" ht="11.25">
      <c r="B354" s="156"/>
      <c r="D354" s="150" t="s">
        <v>168</v>
      </c>
      <c r="F354" s="158" t="s">
        <v>506</v>
      </c>
      <c r="H354" s="159">
        <v>26.26</v>
      </c>
      <c r="I354" s="160"/>
      <c r="L354" s="156"/>
      <c r="M354" s="161"/>
      <c r="T354" s="162"/>
      <c r="AT354" s="157" t="s">
        <v>168</v>
      </c>
      <c r="AU354" s="157" t="s">
        <v>166</v>
      </c>
      <c r="AV354" s="13" t="s">
        <v>88</v>
      </c>
      <c r="AW354" s="13" t="s">
        <v>4</v>
      </c>
      <c r="AX354" s="13" t="s">
        <v>84</v>
      </c>
      <c r="AY354" s="157" t="s">
        <v>156</v>
      </c>
    </row>
    <row r="355" spans="2:65" s="1" customFormat="1" ht="24.2" customHeight="1">
      <c r="B355" s="32"/>
      <c r="C355" s="136" t="s">
        <v>507</v>
      </c>
      <c r="D355" s="136" t="s">
        <v>160</v>
      </c>
      <c r="E355" s="137" t="s">
        <v>508</v>
      </c>
      <c r="F355" s="138" t="s">
        <v>509</v>
      </c>
      <c r="G355" s="139" t="s">
        <v>394</v>
      </c>
      <c r="H355" s="140">
        <v>4.8</v>
      </c>
      <c r="I355" s="141"/>
      <c r="J355" s="142">
        <f>ROUND(I355*H355,2)</f>
        <v>0</v>
      </c>
      <c r="K355" s="138" t="s">
        <v>164</v>
      </c>
      <c r="L355" s="32"/>
      <c r="M355" s="143" t="s">
        <v>1</v>
      </c>
      <c r="N355" s="144" t="s">
        <v>45</v>
      </c>
      <c r="P355" s="145">
        <f>O355*H355</f>
        <v>0</v>
      </c>
      <c r="Q355" s="145">
        <v>0.24127000000000001</v>
      </c>
      <c r="R355" s="145">
        <f>Q355*H355</f>
        <v>1.158096</v>
      </c>
      <c r="S355" s="145">
        <v>0</v>
      </c>
      <c r="T355" s="146">
        <f>S355*H355</f>
        <v>0</v>
      </c>
      <c r="AR355" s="147" t="s">
        <v>165</v>
      </c>
      <c r="AT355" s="147" t="s">
        <v>160</v>
      </c>
      <c r="AU355" s="147" t="s">
        <v>166</v>
      </c>
      <c r="AY355" s="17" t="s">
        <v>156</v>
      </c>
      <c r="BE355" s="148">
        <f>IF(N355="základní",J355,0)</f>
        <v>0</v>
      </c>
      <c r="BF355" s="148">
        <f>IF(N355="snížená",J355,0)</f>
        <v>0</v>
      </c>
      <c r="BG355" s="148">
        <f>IF(N355="zákl. přenesená",J355,0)</f>
        <v>0</v>
      </c>
      <c r="BH355" s="148">
        <f>IF(N355="sníž. přenesená",J355,0)</f>
        <v>0</v>
      </c>
      <c r="BI355" s="148">
        <f>IF(N355="nulová",J355,0)</f>
        <v>0</v>
      </c>
      <c r="BJ355" s="17" t="s">
        <v>84</v>
      </c>
      <c r="BK355" s="148">
        <f>ROUND(I355*H355,2)</f>
        <v>0</v>
      </c>
      <c r="BL355" s="17" t="s">
        <v>165</v>
      </c>
      <c r="BM355" s="147" t="s">
        <v>510</v>
      </c>
    </row>
    <row r="356" spans="2:65" s="13" customFormat="1" ht="11.25">
      <c r="B356" s="156"/>
      <c r="D356" s="150" t="s">
        <v>168</v>
      </c>
      <c r="E356" s="157" t="s">
        <v>1</v>
      </c>
      <c r="F356" s="158" t="s">
        <v>511</v>
      </c>
      <c r="H356" s="159">
        <v>4.8</v>
      </c>
      <c r="I356" s="160"/>
      <c r="L356" s="156"/>
      <c r="M356" s="161"/>
      <c r="T356" s="162"/>
      <c r="AT356" s="157" t="s">
        <v>168</v>
      </c>
      <c r="AU356" s="157" t="s">
        <v>166</v>
      </c>
      <c r="AV356" s="13" t="s">
        <v>88</v>
      </c>
      <c r="AW356" s="13" t="s">
        <v>34</v>
      </c>
      <c r="AX356" s="13" t="s">
        <v>84</v>
      </c>
      <c r="AY356" s="157" t="s">
        <v>156</v>
      </c>
    </row>
    <row r="357" spans="2:65" s="1" customFormat="1" ht="24.2" customHeight="1">
      <c r="B357" s="32"/>
      <c r="C357" s="177" t="s">
        <v>512</v>
      </c>
      <c r="D357" s="177" t="s">
        <v>242</v>
      </c>
      <c r="E357" s="178" t="s">
        <v>513</v>
      </c>
      <c r="F357" s="179" t="s">
        <v>514</v>
      </c>
      <c r="G357" s="180" t="s">
        <v>374</v>
      </c>
      <c r="H357" s="181">
        <v>30.3</v>
      </c>
      <c r="I357" s="182"/>
      <c r="J357" s="183">
        <f>ROUND(I357*H357,2)</f>
        <v>0</v>
      </c>
      <c r="K357" s="179" t="s">
        <v>164</v>
      </c>
      <c r="L357" s="184"/>
      <c r="M357" s="185" t="s">
        <v>1</v>
      </c>
      <c r="N357" s="186" t="s">
        <v>45</v>
      </c>
      <c r="P357" s="145">
        <f>O357*H357</f>
        <v>0</v>
      </c>
      <c r="Q357" s="145">
        <v>0.05</v>
      </c>
      <c r="R357" s="145">
        <f>Q357*H357</f>
        <v>1.5150000000000001</v>
      </c>
      <c r="S357" s="145">
        <v>0</v>
      </c>
      <c r="T357" s="146">
        <f>S357*H357</f>
        <v>0</v>
      </c>
      <c r="AR357" s="147" t="s">
        <v>213</v>
      </c>
      <c r="AT357" s="147" t="s">
        <v>242</v>
      </c>
      <c r="AU357" s="147" t="s">
        <v>166</v>
      </c>
      <c r="AY357" s="17" t="s">
        <v>156</v>
      </c>
      <c r="BE357" s="148">
        <f>IF(N357="základní",J357,0)</f>
        <v>0</v>
      </c>
      <c r="BF357" s="148">
        <f>IF(N357="snížená",J357,0)</f>
        <v>0</v>
      </c>
      <c r="BG357" s="148">
        <f>IF(N357="zákl. přenesená",J357,0)</f>
        <v>0</v>
      </c>
      <c r="BH357" s="148">
        <f>IF(N357="sníž. přenesená",J357,0)</f>
        <v>0</v>
      </c>
      <c r="BI357" s="148">
        <f>IF(N357="nulová",J357,0)</f>
        <v>0</v>
      </c>
      <c r="BJ357" s="17" t="s">
        <v>84</v>
      </c>
      <c r="BK357" s="148">
        <f>ROUND(I357*H357,2)</f>
        <v>0</v>
      </c>
      <c r="BL357" s="17" t="s">
        <v>165</v>
      </c>
      <c r="BM357" s="147" t="s">
        <v>515</v>
      </c>
    </row>
    <row r="358" spans="2:65" s="13" customFormat="1" ht="11.25">
      <c r="B358" s="156"/>
      <c r="D358" s="150" t="s">
        <v>168</v>
      </c>
      <c r="E358" s="157" t="s">
        <v>1</v>
      </c>
      <c r="F358" s="158" t="s">
        <v>516</v>
      </c>
      <c r="H358" s="159">
        <v>30</v>
      </c>
      <c r="I358" s="160"/>
      <c r="L358" s="156"/>
      <c r="M358" s="161"/>
      <c r="T358" s="162"/>
      <c r="AT358" s="157" t="s">
        <v>168</v>
      </c>
      <c r="AU358" s="157" t="s">
        <v>166</v>
      </c>
      <c r="AV358" s="13" t="s">
        <v>88</v>
      </c>
      <c r="AW358" s="13" t="s">
        <v>34</v>
      </c>
      <c r="AX358" s="13" t="s">
        <v>84</v>
      </c>
      <c r="AY358" s="157" t="s">
        <v>156</v>
      </c>
    </row>
    <row r="359" spans="2:65" s="13" customFormat="1" ht="11.25">
      <c r="B359" s="156"/>
      <c r="D359" s="150" t="s">
        <v>168</v>
      </c>
      <c r="F359" s="158" t="s">
        <v>517</v>
      </c>
      <c r="H359" s="159">
        <v>30.3</v>
      </c>
      <c r="I359" s="160"/>
      <c r="L359" s="156"/>
      <c r="M359" s="161"/>
      <c r="T359" s="162"/>
      <c r="AT359" s="157" t="s">
        <v>168</v>
      </c>
      <c r="AU359" s="157" t="s">
        <v>166</v>
      </c>
      <c r="AV359" s="13" t="s">
        <v>88</v>
      </c>
      <c r="AW359" s="13" t="s">
        <v>4</v>
      </c>
      <c r="AX359" s="13" t="s">
        <v>84</v>
      </c>
      <c r="AY359" s="157" t="s">
        <v>156</v>
      </c>
    </row>
    <row r="360" spans="2:65" s="11" customFormat="1" ht="20.85" customHeight="1">
      <c r="B360" s="124"/>
      <c r="D360" s="125" t="s">
        <v>79</v>
      </c>
      <c r="E360" s="134" t="s">
        <v>518</v>
      </c>
      <c r="F360" s="134" t="s">
        <v>519</v>
      </c>
      <c r="I360" s="127"/>
      <c r="J360" s="135">
        <f>BK360</f>
        <v>0</v>
      </c>
      <c r="L360" s="124"/>
      <c r="M360" s="129"/>
      <c r="P360" s="130">
        <f>SUM(P361:P389)</f>
        <v>0</v>
      </c>
      <c r="R360" s="130">
        <f>SUM(R361:R389)</f>
        <v>0</v>
      </c>
      <c r="T360" s="131">
        <f>SUM(T361:T389)</f>
        <v>701.38350000000003</v>
      </c>
      <c r="AR360" s="125" t="s">
        <v>84</v>
      </c>
      <c r="AT360" s="132" t="s">
        <v>79</v>
      </c>
      <c r="AU360" s="132" t="s">
        <v>88</v>
      </c>
      <c r="AY360" s="125" t="s">
        <v>156</v>
      </c>
      <c r="BK360" s="133">
        <f>SUM(BK361:BK389)</f>
        <v>0</v>
      </c>
    </row>
    <row r="361" spans="2:65" s="1" customFormat="1" ht="33" customHeight="1">
      <c r="B361" s="32"/>
      <c r="C361" s="136" t="s">
        <v>520</v>
      </c>
      <c r="D361" s="136" t="s">
        <v>160</v>
      </c>
      <c r="E361" s="137" t="s">
        <v>521</v>
      </c>
      <c r="F361" s="138" t="s">
        <v>522</v>
      </c>
      <c r="G361" s="139" t="s">
        <v>195</v>
      </c>
      <c r="H361" s="140">
        <v>600.5</v>
      </c>
      <c r="I361" s="141"/>
      <c r="J361" s="142">
        <f>ROUND(I361*H361,2)</f>
        <v>0</v>
      </c>
      <c r="K361" s="138" t="s">
        <v>164</v>
      </c>
      <c r="L361" s="32"/>
      <c r="M361" s="143" t="s">
        <v>1</v>
      </c>
      <c r="N361" s="144" t="s">
        <v>45</v>
      </c>
      <c r="P361" s="145">
        <f>O361*H361</f>
        <v>0</v>
      </c>
      <c r="Q361" s="145">
        <v>0</v>
      </c>
      <c r="R361" s="145">
        <f>Q361*H361</f>
        <v>0</v>
      </c>
      <c r="S361" s="145">
        <v>0.255</v>
      </c>
      <c r="T361" s="146">
        <f>S361*H361</f>
        <v>153.1275</v>
      </c>
      <c r="AR361" s="147" t="s">
        <v>165</v>
      </c>
      <c r="AT361" s="147" t="s">
        <v>160</v>
      </c>
      <c r="AU361" s="147" t="s">
        <v>166</v>
      </c>
      <c r="AY361" s="17" t="s">
        <v>156</v>
      </c>
      <c r="BE361" s="148">
        <f>IF(N361="základní",J361,0)</f>
        <v>0</v>
      </c>
      <c r="BF361" s="148">
        <f>IF(N361="snížená",J361,0)</f>
        <v>0</v>
      </c>
      <c r="BG361" s="148">
        <f>IF(N361="zákl. přenesená",J361,0)</f>
        <v>0</v>
      </c>
      <c r="BH361" s="148">
        <f>IF(N361="sníž. přenesená",J361,0)</f>
        <v>0</v>
      </c>
      <c r="BI361" s="148">
        <f>IF(N361="nulová",J361,0)</f>
        <v>0</v>
      </c>
      <c r="BJ361" s="17" t="s">
        <v>84</v>
      </c>
      <c r="BK361" s="148">
        <f>ROUND(I361*H361,2)</f>
        <v>0</v>
      </c>
      <c r="BL361" s="17" t="s">
        <v>165</v>
      </c>
      <c r="BM361" s="147" t="s">
        <v>523</v>
      </c>
    </row>
    <row r="362" spans="2:65" s="13" customFormat="1" ht="22.5">
      <c r="B362" s="156"/>
      <c r="D362" s="150" t="s">
        <v>168</v>
      </c>
      <c r="E362" s="157" t="s">
        <v>1</v>
      </c>
      <c r="F362" s="158" t="s">
        <v>524</v>
      </c>
      <c r="H362" s="159">
        <v>600.5</v>
      </c>
      <c r="I362" s="160"/>
      <c r="L362" s="156"/>
      <c r="M362" s="161"/>
      <c r="T362" s="162"/>
      <c r="AT362" s="157" t="s">
        <v>168</v>
      </c>
      <c r="AU362" s="157" t="s">
        <v>166</v>
      </c>
      <c r="AV362" s="13" t="s">
        <v>88</v>
      </c>
      <c r="AW362" s="13" t="s">
        <v>34</v>
      </c>
      <c r="AX362" s="13" t="s">
        <v>84</v>
      </c>
      <c r="AY362" s="157" t="s">
        <v>156</v>
      </c>
    </row>
    <row r="363" spans="2:65" s="1" customFormat="1" ht="24.2" customHeight="1">
      <c r="B363" s="32"/>
      <c r="C363" s="136" t="s">
        <v>525</v>
      </c>
      <c r="D363" s="136" t="s">
        <v>160</v>
      </c>
      <c r="E363" s="137" t="s">
        <v>526</v>
      </c>
      <c r="F363" s="138" t="s">
        <v>527</v>
      </c>
      <c r="G363" s="139" t="s">
        <v>195</v>
      </c>
      <c r="H363" s="140">
        <v>87</v>
      </c>
      <c r="I363" s="141"/>
      <c r="J363" s="142">
        <f>ROUND(I363*H363,2)</f>
        <v>0</v>
      </c>
      <c r="K363" s="138" t="s">
        <v>164</v>
      </c>
      <c r="L363" s="32"/>
      <c r="M363" s="143" t="s">
        <v>1</v>
      </c>
      <c r="N363" s="144" t="s">
        <v>45</v>
      </c>
      <c r="P363" s="145">
        <f>O363*H363</f>
        <v>0</v>
      </c>
      <c r="Q363" s="145">
        <v>0</v>
      </c>
      <c r="R363" s="145">
        <f>Q363*H363</f>
        <v>0</v>
      </c>
      <c r="S363" s="145">
        <v>0.26</v>
      </c>
      <c r="T363" s="146">
        <f>S363*H363</f>
        <v>22.62</v>
      </c>
      <c r="AR363" s="147" t="s">
        <v>165</v>
      </c>
      <c r="AT363" s="147" t="s">
        <v>160</v>
      </c>
      <c r="AU363" s="147" t="s">
        <v>166</v>
      </c>
      <c r="AY363" s="17" t="s">
        <v>156</v>
      </c>
      <c r="BE363" s="148">
        <f>IF(N363="základní",J363,0)</f>
        <v>0</v>
      </c>
      <c r="BF363" s="148">
        <f>IF(N363="snížená",J363,0)</f>
        <v>0</v>
      </c>
      <c r="BG363" s="148">
        <f>IF(N363="zákl. přenesená",J363,0)</f>
        <v>0</v>
      </c>
      <c r="BH363" s="148">
        <f>IF(N363="sníž. přenesená",J363,0)</f>
        <v>0</v>
      </c>
      <c r="BI363" s="148">
        <f>IF(N363="nulová",J363,0)</f>
        <v>0</v>
      </c>
      <c r="BJ363" s="17" t="s">
        <v>84</v>
      </c>
      <c r="BK363" s="148">
        <f>ROUND(I363*H363,2)</f>
        <v>0</v>
      </c>
      <c r="BL363" s="17" t="s">
        <v>165</v>
      </c>
      <c r="BM363" s="147" t="s">
        <v>528</v>
      </c>
    </row>
    <row r="364" spans="2:65" s="13" customFormat="1" ht="11.25">
      <c r="B364" s="156"/>
      <c r="D364" s="150" t="s">
        <v>168</v>
      </c>
      <c r="E364" s="157" t="s">
        <v>1</v>
      </c>
      <c r="F364" s="158" t="s">
        <v>529</v>
      </c>
      <c r="H364" s="159">
        <v>87</v>
      </c>
      <c r="I364" s="160"/>
      <c r="L364" s="156"/>
      <c r="M364" s="161"/>
      <c r="T364" s="162"/>
      <c r="AT364" s="157" t="s">
        <v>168</v>
      </c>
      <c r="AU364" s="157" t="s">
        <v>166</v>
      </c>
      <c r="AV364" s="13" t="s">
        <v>88</v>
      </c>
      <c r="AW364" s="13" t="s">
        <v>34</v>
      </c>
      <c r="AX364" s="13" t="s">
        <v>84</v>
      </c>
      <c r="AY364" s="157" t="s">
        <v>156</v>
      </c>
    </row>
    <row r="365" spans="2:65" s="1" customFormat="1" ht="24.2" customHeight="1">
      <c r="B365" s="32"/>
      <c r="C365" s="136" t="s">
        <v>530</v>
      </c>
      <c r="D365" s="136" t="s">
        <v>160</v>
      </c>
      <c r="E365" s="137" t="s">
        <v>531</v>
      </c>
      <c r="F365" s="138" t="s">
        <v>532</v>
      </c>
      <c r="G365" s="139" t="s">
        <v>195</v>
      </c>
      <c r="H365" s="140">
        <v>19.5</v>
      </c>
      <c r="I365" s="141"/>
      <c r="J365" s="142">
        <f>ROUND(I365*H365,2)</f>
        <v>0</v>
      </c>
      <c r="K365" s="138" t="s">
        <v>164</v>
      </c>
      <c r="L365" s="32"/>
      <c r="M365" s="143" t="s">
        <v>1</v>
      </c>
      <c r="N365" s="144" t="s">
        <v>45</v>
      </c>
      <c r="P365" s="145">
        <f>O365*H365</f>
        <v>0</v>
      </c>
      <c r="Q365" s="145">
        <v>0</v>
      </c>
      <c r="R365" s="145">
        <f>Q365*H365</f>
        <v>0</v>
      </c>
      <c r="S365" s="145">
        <v>0.32</v>
      </c>
      <c r="T365" s="146">
        <f>S365*H365</f>
        <v>6.24</v>
      </c>
      <c r="AR365" s="147" t="s">
        <v>165</v>
      </c>
      <c r="AT365" s="147" t="s">
        <v>160</v>
      </c>
      <c r="AU365" s="147" t="s">
        <v>166</v>
      </c>
      <c r="AY365" s="17" t="s">
        <v>156</v>
      </c>
      <c r="BE365" s="148">
        <f>IF(N365="základní",J365,0)</f>
        <v>0</v>
      </c>
      <c r="BF365" s="148">
        <f>IF(N365="snížená",J365,0)</f>
        <v>0</v>
      </c>
      <c r="BG365" s="148">
        <f>IF(N365="zákl. přenesená",J365,0)</f>
        <v>0</v>
      </c>
      <c r="BH365" s="148">
        <f>IF(N365="sníž. přenesená",J365,0)</f>
        <v>0</v>
      </c>
      <c r="BI365" s="148">
        <f>IF(N365="nulová",J365,0)</f>
        <v>0</v>
      </c>
      <c r="BJ365" s="17" t="s">
        <v>84</v>
      </c>
      <c r="BK365" s="148">
        <f>ROUND(I365*H365,2)</f>
        <v>0</v>
      </c>
      <c r="BL365" s="17" t="s">
        <v>165</v>
      </c>
      <c r="BM365" s="147" t="s">
        <v>533</v>
      </c>
    </row>
    <row r="366" spans="2:65" s="13" customFormat="1" ht="11.25">
      <c r="B366" s="156"/>
      <c r="D366" s="150" t="s">
        <v>168</v>
      </c>
      <c r="E366" s="157" t="s">
        <v>1</v>
      </c>
      <c r="F366" s="158" t="s">
        <v>534</v>
      </c>
      <c r="H366" s="159">
        <v>19.5</v>
      </c>
      <c r="I366" s="160"/>
      <c r="L366" s="156"/>
      <c r="M366" s="161"/>
      <c r="T366" s="162"/>
      <c r="AT366" s="157" t="s">
        <v>168</v>
      </c>
      <c r="AU366" s="157" t="s">
        <v>166</v>
      </c>
      <c r="AV366" s="13" t="s">
        <v>88</v>
      </c>
      <c r="AW366" s="13" t="s">
        <v>34</v>
      </c>
      <c r="AX366" s="13" t="s">
        <v>84</v>
      </c>
      <c r="AY366" s="157" t="s">
        <v>156</v>
      </c>
    </row>
    <row r="367" spans="2:65" s="1" customFormat="1" ht="24.2" customHeight="1">
      <c r="B367" s="32"/>
      <c r="C367" s="136" t="s">
        <v>535</v>
      </c>
      <c r="D367" s="136" t="s">
        <v>160</v>
      </c>
      <c r="E367" s="137" t="s">
        <v>536</v>
      </c>
      <c r="F367" s="138" t="s">
        <v>537</v>
      </c>
      <c r="G367" s="139" t="s">
        <v>195</v>
      </c>
      <c r="H367" s="140">
        <v>114.5</v>
      </c>
      <c r="I367" s="141"/>
      <c r="J367" s="142">
        <f>ROUND(I367*H367,2)</f>
        <v>0</v>
      </c>
      <c r="K367" s="138" t="s">
        <v>164</v>
      </c>
      <c r="L367" s="32"/>
      <c r="M367" s="143" t="s">
        <v>1</v>
      </c>
      <c r="N367" s="144" t="s">
        <v>45</v>
      </c>
      <c r="P367" s="145">
        <f>O367*H367</f>
        <v>0</v>
      </c>
      <c r="Q367" s="145">
        <v>0</v>
      </c>
      <c r="R367" s="145">
        <f>Q367*H367</f>
        <v>0</v>
      </c>
      <c r="S367" s="145">
        <v>9.8000000000000004E-2</v>
      </c>
      <c r="T367" s="146">
        <f>S367*H367</f>
        <v>11.221</v>
      </c>
      <c r="AR367" s="147" t="s">
        <v>165</v>
      </c>
      <c r="AT367" s="147" t="s">
        <v>160</v>
      </c>
      <c r="AU367" s="147" t="s">
        <v>166</v>
      </c>
      <c r="AY367" s="17" t="s">
        <v>156</v>
      </c>
      <c r="BE367" s="148">
        <f>IF(N367="základní",J367,0)</f>
        <v>0</v>
      </c>
      <c r="BF367" s="148">
        <f>IF(N367="snížená",J367,0)</f>
        <v>0</v>
      </c>
      <c r="BG367" s="148">
        <f>IF(N367="zákl. přenesená",J367,0)</f>
        <v>0</v>
      </c>
      <c r="BH367" s="148">
        <f>IF(N367="sníž. přenesená",J367,0)</f>
        <v>0</v>
      </c>
      <c r="BI367" s="148">
        <f>IF(N367="nulová",J367,0)</f>
        <v>0</v>
      </c>
      <c r="BJ367" s="17" t="s">
        <v>84</v>
      </c>
      <c r="BK367" s="148">
        <f>ROUND(I367*H367,2)</f>
        <v>0</v>
      </c>
      <c r="BL367" s="17" t="s">
        <v>165</v>
      </c>
      <c r="BM367" s="147" t="s">
        <v>538</v>
      </c>
    </row>
    <row r="368" spans="2:65" s="13" customFormat="1" ht="11.25">
      <c r="B368" s="156"/>
      <c r="D368" s="150" t="s">
        <v>168</v>
      </c>
      <c r="E368" s="157" t="s">
        <v>1</v>
      </c>
      <c r="F368" s="158" t="s">
        <v>539</v>
      </c>
      <c r="H368" s="159">
        <v>114.5</v>
      </c>
      <c r="I368" s="160"/>
      <c r="L368" s="156"/>
      <c r="M368" s="161"/>
      <c r="T368" s="162"/>
      <c r="AT368" s="157" t="s">
        <v>168</v>
      </c>
      <c r="AU368" s="157" t="s">
        <v>166</v>
      </c>
      <c r="AV368" s="13" t="s">
        <v>88</v>
      </c>
      <c r="AW368" s="13" t="s">
        <v>34</v>
      </c>
      <c r="AX368" s="13" t="s">
        <v>84</v>
      </c>
      <c r="AY368" s="157" t="s">
        <v>156</v>
      </c>
    </row>
    <row r="369" spans="2:65" s="1" customFormat="1" ht="24.2" customHeight="1">
      <c r="B369" s="32"/>
      <c r="C369" s="136" t="s">
        <v>540</v>
      </c>
      <c r="D369" s="136" t="s">
        <v>160</v>
      </c>
      <c r="E369" s="137" t="s">
        <v>541</v>
      </c>
      <c r="F369" s="138" t="s">
        <v>542</v>
      </c>
      <c r="G369" s="139" t="s">
        <v>195</v>
      </c>
      <c r="H369" s="140">
        <v>233.5</v>
      </c>
      <c r="I369" s="141"/>
      <c r="J369" s="142">
        <f>ROUND(I369*H369,2)</f>
        <v>0</v>
      </c>
      <c r="K369" s="138" t="s">
        <v>164</v>
      </c>
      <c r="L369" s="32"/>
      <c r="M369" s="143" t="s">
        <v>1</v>
      </c>
      <c r="N369" s="144" t="s">
        <v>45</v>
      </c>
      <c r="P369" s="145">
        <f>O369*H369</f>
        <v>0</v>
      </c>
      <c r="Q369" s="145">
        <v>0</v>
      </c>
      <c r="R369" s="145">
        <f>Q369*H369</f>
        <v>0</v>
      </c>
      <c r="S369" s="145">
        <v>0.32500000000000001</v>
      </c>
      <c r="T369" s="146">
        <f>S369*H369</f>
        <v>75.887500000000003</v>
      </c>
      <c r="AR369" s="147" t="s">
        <v>165</v>
      </c>
      <c r="AT369" s="147" t="s">
        <v>160</v>
      </c>
      <c r="AU369" s="147" t="s">
        <v>166</v>
      </c>
      <c r="AY369" s="17" t="s">
        <v>156</v>
      </c>
      <c r="BE369" s="148">
        <f>IF(N369="základní",J369,0)</f>
        <v>0</v>
      </c>
      <c r="BF369" s="148">
        <f>IF(N369="snížená",J369,0)</f>
        <v>0</v>
      </c>
      <c r="BG369" s="148">
        <f>IF(N369="zákl. přenesená",J369,0)</f>
        <v>0</v>
      </c>
      <c r="BH369" s="148">
        <f>IF(N369="sníž. přenesená",J369,0)</f>
        <v>0</v>
      </c>
      <c r="BI369" s="148">
        <f>IF(N369="nulová",J369,0)</f>
        <v>0</v>
      </c>
      <c r="BJ369" s="17" t="s">
        <v>84</v>
      </c>
      <c r="BK369" s="148">
        <f>ROUND(I369*H369,2)</f>
        <v>0</v>
      </c>
      <c r="BL369" s="17" t="s">
        <v>165</v>
      </c>
      <c r="BM369" s="147" t="s">
        <v>543</v>
      </c>
    </row>
    <row r="370" spans="2:65" s="12" customFormat="1" ht="11.25">
      <c r="B370" s="149"/>
      <c r="D370" s="150" t="s">
        <v>168</v>
      </c>
      <c r="E370" s="151" t="s">
        <v>1</v>
      </c>
      <c r="F370" s="152" t="s">
        <v>544</v>
      </c>
      <c r="H370" s="151" t="s">
        <v>1</v>
      </c>
      <c r="I370" s="153"/>
      <c r="L370" s="149"/>
      <c r="M370" s="154"/>
      <c r="T370" s="155"/>
      <c r="AT370" s="151" t="s">
        <v>168</v>
      </c>
      <c r="AU370" s="151" t="s">
        <v>166</v>
      </c>
      <c r="AV370" s="12" t="s">
        <v>84</v>
      </c>
      <c r="AW370" s="12" t="s">
        <v>34</v>
      </c>
      <c r="AX370" s="12" t="s">
        <v>80</v>
      </c>
      <c r="AY370" s="151" t="s">
        <v>156</v>
      </c>
    </row>
    <row r="371" spans="2:65" s="13" customFormat="1" ht="22.5">
      <c r="B371" s="156"/>
      <c r="D371" s="150" t="s">
        <v>168</v>
      </c>
      <c r="E371" s="157" t="s">
        <v>1</v>
      </c>
      <c r="F371" s="158" t="s">
        <v>545</v>
      </c>
      <c r="H371" s="159">
        <v>233.5</v>
      </c>
      <c r="I371" s="160"/>
      <c r="L371" s="156"/>
      <c r="M371" s="161"/>
      <c r="T371" s="162"/>
      <c r="AT371" s="157" t="s">
        <v>168</v>
      </c>
      <c r="AU371" s="157" t="s">
        <v>166</v>
      </c>
      <c r="AV371" s="13" t="s">
        <v>88</v>
      </c>
      <c r="AW371" s="13" t="s">
        <v>34</v>
      </c>
      <c r="AX371" s="13" t="s">
        <v>84</v>
      </c>
      <c r="AY371" s="157" t="s">
        <v>156</v>
      </c>
    </row>
    <row r="372" spans="2:65" s="1" customFormat="1" ht="24.2" customHeight="1">
      <c r="B372" s="32"/>
      <c r="C372" s="136" t="s">
        <v>546</v>
      </c>
      <c r="D372" s="136" t="s">
        <v>160</v>
      </c>
      <c r="E372" s="137" t="s">
        <v>547</v>
      </c>
      <c r="F372" s="138" t="s">
        <v>548</v>
      </c>
      <c r="G372" s="139" t="s">
        <v>195</v>
      </c>
      <c r="H372" s="140">
        <v>1149.5</v>
      </c>
      <c r="I372" s="141"/>
      <c r="J372" s="142">
        <f>ROUND(I372*H372,2)</f>
        <v>0</v>
      </c>
      <c r="K372" s="138" t="s">
        <v>164</v>
      </c>
      <c r="L372" s="32"/>
      <c r="M372" s="143" t="s">
        <v>1</v>
      </c>
      <c r="N372" s="144" t="s">
        <v>45</v>
      </c>
      <c r="P372" s="145">
        <f>O372*H372</f>
        <v>0</v>
      </c>
      <c r="Q372" s="145">
        <v>0</v>
      </c>
      <c r="R372" s="145">
        <f>Q372*H372</f>
        <v>0</v>
      </c>
      <c r="S372" s="145">
        <v>0.28999999999999998</v>
      </c>
      <c r="T372" s="146">
        <f>S372*H372</f>
        <v>333.35499999999996</v>
      </c>
      <c r="AR372" s="147" t="s">
        <v>165</v>
      </c>
      <c r="AT372" s="147" t="s">
        <v>160</v>
      </c>
      <c r="AU372" s="147" t="s">
        <v>166</v>
      </c>
      <c r="AY372" s="17" t="s">
        <v>156</v>
      </c>
      <c r="BE372" s="148">
        <f>IF(N372="základní",J372,0)</f>
        <v>0</v>
      </c>
      <c r="BF372" s="148">
        <f>IF(N372="snížená",J372,0)</f>
        <v>0</v>
      </c>
      <c r="BG372" s="148">
        <f>IF(N372="zákl. přenesená",J372,0)</f>
        <v>0</v>
      </c>
      <c r="BH372" s="148">
        <f>IF(N372="sníž. přenesená",J372,0)</f>
        <v>0</v>
      </c>
      <c r="BI372" s="148">
        <f>IF(N372="nulová",J372,0)</f>
        <v>0</v>
      </c>
      <c r="BJ372" s="17" t="s">
        <v>84</v>
      </c>
      <c r="BK372" s="148">
        <f>ROUND(I372*H372,2)</f>
        <v>0</v>
      </c>
      <c r="BL372" s="17" t="s">
        <v>165</v>
      </c>
      <c r="BM372" s="147" t="s">
        <v>549</v>
      </c>
    </row>
    <row r="373" spans="2:65" s="12" customFormat="1" ht="11.25">
      <c r="B373" s="149"/>
      <c r="D373" s="150" t="s">
        <v>168</v>
      </c>
      <c r="E373" s="151" t="s">
        <v>1</v>
      </c>
      <c r="F373" s="152" t="s">
        <v>550</v>
      </c>
      <c r="H373" s="151" t="s">
        <v>1</v>
      </c>
      <c r="I373" s="153"/>
      <c r="L373" s="149"/>
      <c r="M373" s="154"/>
      <c r="T373" s="155"/>
      <c r="AT373" s="151" t="s">
        <v>168</v>
      </c>
      <c r="AU373" s="151" t="s">
        <v>166</v>
      </c>
      <c r="AV373" s="12" t="s">
        <v>84</v>
      </c>
      <c r="AW373" s="12" t="s">
        <v>34</v>
      </c>
      <c r="AX373" s="12" t="s">
        <v>80</v>
      </c>
      <c r="AY373" s="151" t="s">
        <v>156</v>
      </c>
    </row>
    <row r="374" spans="2:65" s="13" customFormat="1" ht="11.25">
      <c r="B374" s="156"/>
      <c r="D374" s="150" t="s">
        <v>168</v>
      </c>
      <c r="E374" s="157" t="s">
        <v>1</v>
      </c>
      <c r="F374" s="158" t="s">
        <v>551</v>
      </c>
      <c r="H374" s="159">
        <v>600.5</v>
      </c>
      <c r="I374" s="160"/>
      <c r="L374" s="156"/>
      <c r="M374" s="161"/>
      <c r="T374" s="162"/>
      <c r="AT374" s="157" t="s">
        <v>168</v>
      </c>
      <c r="AU374" s="157" t="s">
        <v>166</v>
      </c>
      <c r="AV374" s="13" t="s">
        <v>88</v>
      </c>
      <c r="AW374" s="13" t="s">
        <v>34</v>
      </c>
      <c r="AX374" s="13" t="s">
        <v>80</v>
      </c>
      <c r="AY374" s="157" t="s">
        <v>156</v>
      </c>
    </row>
    <row r="375" spans="2:65" s="13" customFormat="1" ht="11.25">
      <c r="B375" s="156"/>
      <c r="D375" s="150" t="s">
        <v>168</v>
      </c>
      <c r="E375" s="157" t="s">
        <v>1</v>
      </c>
      <c r="F375" s="158" t="s">
        <v>552</v>
      </c>
      <c r="H375" s="159">
        <v>87</v>
      </c>
      <c r="I375" s="160"/>
      <c r="L375" s="156"/>
      <c r="M375" s="161"/>
      <c r="T375" s="162"/>
      <c r="AT375" s="157" t="s">
        <v>168</v>
      </c>
      <c r="AU375" s="157" t="s">
        <v>166</v>
      </c>
      <c r="AV375" s="13" t="s">
        <v>88</v>
      </c>
      <c r="AW375" s="13" t="s">
        <v>34</v>
      </c>
      <c r="AX375" s="13" t="s">
        <v>80</v>
      </c>
      <c r="AY375" s="157" t="s">
        <v>156</v>
      </c>
    </row>
    <row r="376" spans="2:65" s="13" customFormat="1" ht="11.25">
      <c r="B376" s="156"/>
      <c r="D376" s="150" t="s">
        <v>168</v>
      </c>
      <c r="E376" s="157" t="s">
        <v>1</v>
      </c>
      <c r="F376" s="158" t="s">
        <v>553</v>
      </c>
      <c r="H376" s="159">
        <v>19.5</v>
      </c>
      <c r="I376" s="160"/>
      <c r="L376" s="156"/>
      <c r="M376" s="161"/>
      <c r="T376" s="162"/>
      <c r="AT376" s="157" t="s">
        <v>168</v>
      </c>
      <c r="AU376" s="157" t="s">
        <v>166</v>
      </c>
      <c r="AV376" s="13" t="s">
        <v>88</v>
      </c>
      <c r="AW376" s="13" t="s">
        <v>34</v>
      </c>
      <c r="AX376" s="13" t="s">
        <v>80</v>
      </c>
      <c r="AY376" s="157" t="s">
        <v>156</v>
      </c>
    </row>
    <row r="377" spans="2:65" s="13" customFormat="1" ht="11.25">
      <c r="B377" s="156"/>
      <c r="D377" s="150" t="s">
        <v>168</v>
      </c>
      <c r="E377" s="157" t="s">
        <v>1</v>
      </c>
      <c r="F377" s="158" t="s">
        <v>554</v>
      </c>
      <c r="H377" s="159">
        <v>114.5</v>
      </c>
      <c r="I377" s="160"/>
      <c r="L377" s="156"/>
      <c r="M377" s="161"/>
      <c r="T377" s="162"/>
      <c r="AT377" s="157" t="s">
        <v>168</v>
      </c>
      <c r="AU377" s="157" t="s">
        <v>166</v>
      </c>
      <c r="AV377" s="13" t="s">
        <v>88</v>
      </c>
      <c r="AW377" s="13" t="s">
        <v>34</v>
      </c>
      <c r="AX377" s="13" t="s">
        <v>80</v>
      </c>
      <c r="AY377" s="157" t="s">
        <v>156</v>
      </c>
    </row>
    <row r="378" spans="2:65" s="13" customFormat="1" ht="11.25">
      <c r="B378" s="156"/>
      <c r="D378" s="150" t="s">
        <v>168</v>
      </c>
      <c r="E378" s="157" t="s">
        <v>1</v>
      </c>
      <c r="F378" s="158" t="s">
        <v>555</v>
      </c>
      <c r="H378" s="159">
        <v>233.5</v>
      </c>
      <c r="I378" s="160"/>
      <c r="L378" s="156"/>
      <c r="M378" s="161"/>
      <c r="T378" s="162"/>
      <c r="AT378" s="157" t="s">
        <v>168</v>
      </c>
      <c r="AU378" s="157" t="s">
        <v>166</v>
      </c>
      <c r="AV378" s="13" t="s">
        <v>88</v>
      </c>
      <c r="AW378" s="13" t="s">
        <v>34</v>
      </c>
      <c r="AX378" s="13" t="s">
        <v>80</v>
      </c>
      <c r="AY378" s="157" t="s">
        <v>156</v>
      </c>
    </row>
    <row r="379" spans="2:65" s="12" customFormat="1" ht="11.25">
      <c r="B379" s="149"/>
      <c r="D379" s="150" t="s">
        <v>168</v>
      </c>
      <c r="E379" s="151" t="s">
        <v>1</v>
      </c>
      <c r="F379" s="152" t="s">
        <v>544</v>
      </c>
      <c r="H379" s="151" t="s">
        <v>1</v>
      </c>
      <c r="I379" s="153"/>
      <c r="L379" s="149"/>
      <c r="M379" s="154"/>
      <c r="T379" s="155"/>
      <c r="AT379" s="151" t="s">
        <v>168</v>
      </c>
      <c r="AU379" s="151" t="s">
        <v>166</v>
      </c>
      <c r="AV379" s="12" t="s">
        <v>84</v>
      </c>
      <c r="AW379" s="12" t="s">
        <v>34</v>
      </c>
      <c r="AX379" s="12" t="s">
        <v>80</v>
      </c>
      <c r="AY379" s="151" t="s">
        <v>156</v>
      </c>
    </row>
    <row r="380" spans="2:65" s="13" customFormat="1" ht="22.5">
      <c r="B380" s="156"/>
      <c r="D380" s="150" t="s">
        <v>168</v>
      </c>
      <c r="E380" s="157" t="s">
        <v>1</v>
      </c>
      <c r="F380" s="158" t="s">
        <v>556</v>
      </c>
      <c r="H380" s="159">
        <v>94.5</v>
      </c>
      <c r="I380" s="160"/>
      <c r="L380" s="156"/>
      <c r="M380" s="161"/>
      <c r="T380" s="162"/>
      <c r="AT380" s="157" t="s">
        <v>168</v>
      </c>
      <c r="AU380" s="157" t="s">
        <v>166</v>
      </c>
      <c r="AV380" s="13" t="s">
        <v>88</v>
      </c>
      <c r="AW380" s="13" t="s">
        <v>34</v>
      </c>
      <c r="AX380" s="13" t="s">
        <v>80</v>
      </c>
      <c r="AY380" s="157" t="s">
        <v>156</v>
      </c>
    </row>
    <row r="381" spans="2:65" s="14" customFormat="1" ht="11.25">
      <c r="B381" s="163"/>
      <c r="D381" s="150" t="s">
        <v>168</v>
      </c>
      <c r="E381" s="164" t="s">
        <v>1</v>
      </c>
      <c r="F381" s="165" t="s">
        <v>177</v>
      </c>
      <c r="H381" s="166">
        <v>1149.5</v>
      </c>
      <c r="I381" s="167"/>
      <c r="L381" s="163"/>
      <c r="M381" s="168"/>
      <c r="T381" s="169"/>
      <c r="AT381" s="164" t="s">
        <v>168</v>
      </c>
      <c r="AU381" s="164" t="s">
        <v>166</v>
      </c>
      <c r="AV381" s="14" t="s">
        <v>165</v>
      </c>
      <c r="AW381" s="14" t="s">
        <v>34</v>
      </c>
      <c r="AX381" s="14" t="s">
        <v>84</v>
      </c>
      <c r="AY381" s="164" t="s">
        <v>156</v>
      </c>
    </row>
    <row r="382" spans="2:65" s="1" customFormat="1" ht="16.5" customHeight="1">
      <c r="B382" s="32"/>
      <c r="C382" s="136" t="s">
        <v>557</v>
      </c>
      <c r="D382" s="136" t="s">
        <v>160</v>
      </c>
      <c r="E382" s="137" t="s">
        <v>558</v>
      </c>
      <c r="F382" s="138" t="s">
        <v>559</v>
      </c>
      <c r="G382" s="139" t="s">
        <v>394</v>
      </c>
      <c r="H382" s="140">
        <v>11.5</v>
      </c>
      <c r="I382" s="141"/>
      <c r="J382" s="142">
        <f>ROUND(I382*H382,2)</f>
        <v>0</v>
      </c>
      <c r="K382" s="138" t="s">
        <v>164</v>
      </c>
      <c r="L382" s="32"/>
      <c r="M382" s="143" t="s">
        <v>1</v>
      </c>
      <c r="N382" s="144" t="s">
        <v>45</v>
      </c>
      <c r="P382" s="145">
        <f>O382*H382</f>
        <v>0</v>
      </c>
      <c r="Q382" s="145">
        <v>0</v>
      </c>
      <c r="R382" s="145">
        <f>Q382*H382</f>
        <v>0</v>
      </c>
      <c r="S382" s="145">
        <v>0.23</v>
      </c>
      <c r="T382" s="146">
        <f>S382*H382</f>
        <v>2.645</v>
      </c>
      <c r="AR382" s="147" t="s">
        <v>165</v>
      </c>
      <c r="AT382" s="147" t="s">
        <v>160</v>
      </c>
      <c r="AU382" s="147" t="s">
        <v>166</v>
      </c>
      <c r="AY382" s="17" t="s">
        <v>156</v>
      </c>
      <c r="BE382" s="148">
        <f>IF(N382="základní",J382,0)</f>
        <v>0</v>
      </c>
      <c r="BF382" s="148">
        <f>IF(N382="snížená",J382,0)</f>
        <v>0</v>
      </c>
      <c r="BG382" s="148">
        <f>IF(N382="zákl. přenesená",J382,0)</f>
        <v>0</v>
      </c>
      <c r="BH382" s="148">
        <f>IF(N382="sníž. přenesená",J382,0)</f>
        <v>0</v>
      </c>
      <c r="BI382" s="148">
        <f>IF(N382="nulová",J382,0)</f>
        <v>0</v>
      </c>
      <c r="BJ382" s="17" t="s">
        <v>84</v>
      </c>
      <c r="BK382" s="148">
        <f>ROUND(I382*H382,2)</f>
        <v>0</v>
      </c>
      <c r="BL382" s="17" t="s">
        <v>165</v>
      </c>
      <c r="BM382" s="147" t="s">
        <v>560</v>
      </c>
    </row>
    <row r="383" spans="2:65" s="13" customFormat="1" ht="11.25">
      <c r="B383" s="156"/>
      <c r="D383" s="150" t="s">
        <v>168</v>
      </c>
      <c r="E383" s="157" t="s">
        <v>1</v>
      </c>
      <c r="F383" s="158" t="s">
        <v>561</v>
      </c>
      <c r="H383" s="159">
        <v>11.5</v>
      </c>
      <c r="I383" s="160"/>
      <c r="L383" s="156"/>
      <c r="M383" s="161"/>
      <c r="T383" s="162"/>
      <c r="AT383" s="157" t="s">
        <v>168</v>
      </c>
      <c r="AU383" s="157" t="s">
        <v>166</v>
      </c>
      <c r="AV383" s="13" t="s">
        <v>88</v>
      </c>
      <c r="AW383" s="13" t="s">
        <v>34</v>
      </c>
      <c r="AX383" s="13" t="s">
        <v>84</v>
      </c>
      <c r="AY383" s="157" t="s">
        <v>156</v>
      </c>
    </row>
    <row r="384" spans="2:65" s="1" customFormat="1" ht="16.5" customHeight="1">
      <c r="B384" s="32"/>
      <c r="C384" s="136" t="s">
        <v>562</v>
      </c>
      <c r="D384" s="136" t="s">
        <v>160</v>
      </c>
      <c r="E384" s="137" t="s">
        <v>563</v>
      </c>
      <c r="F384" s="138" t="s">
        <v>564</v>
      </c>
      <c r="G384" s="139" t="s">
        <v>394</v>
      </c>
      <c r="H384" s="140">
        <v>451.5</v>
      </c>
      <c r="I384" s="141"/>
      <c r="J384" s="142">
        <f>ROUND(I384*H384,2)</f>
        <v>0</v>
      </c>
      <c r="K384" s="138" t="s">
        <v>164</v>
      </c>
      <c r="L384" s="32"/>
      <c r="M384" s="143" t="s">
        <v>1</v>
      </c>
      <c r="N384" s="144" t="s">
        <v>45</v>
      </c>
      <c r="P384" s="145">
        <f>O384*H384</f>
        <v>0</v>
      </c>
      <c r="Q384" s="145">
        <v>0</v>
      </c>
      <c r="R384" s="145">
        <f>Q384*H384</f>
        <v>0</v>
      </c>
      <c r="S384" s="145">
        <v>0.20499999999999999</v>
      </c>
      <c r="T384" s="146">
        <f>S384*H384</f>
        <v>92.55749999999999</v>
      </c>
      <c r="AR384" s="147" t="s">
        <v>165</v>
      </c>
      <c r="AT384" s="147" t="s">
        <v>160</v>
      </c>
      <c r="AU384" s="147" t="s">
        <v>166</v>
      </c>
      <c r="AY384" s="17" t="s">
        <v>156</v>
      </c>
      <c r="BE384" s="148">
        <f>IF(N384="základní",J384,0)</f>
        <v>0</v>
      </c>
      <c r="BF384" s="148">
        <f>IF(N384="snížená",J384,0)</f>
        <v>0</v>
      </c>
      <c r="BG384" s="148">
        <f>IF(N384="zákl. přenesená",J384,0)</f>
        <v>0</v>
      </c>
      <c r="BH384" s="148">
        <f>IF(N384="sníž. přenesená",J384,0)</f>
        <v>0</v>
      </c>
      <c r="BI384" s="148">
        <f>IF(N384="nulová",J384,0)</f>
        <v>0</v>
      </c>
      <c r="BJ384" s="17" t="s">
        <v>84</v>
      </c>
      <c r="BK384" s="148">
        <f>ROUND(I384*H384,2)</f>
        <v>0</v>
      </c>
      <c r="BL384" s="17" t="s">
        <v>165</v>
      </c>
      <c r="BM384" s="147" t="s">
        <v>565</v>
      </c>
    </row>
    <row r="385" spans="2:65" s="13" customFormat="1" ht="33.75">
      <c r="B385" s="156"/>
      <c r="D385" s="150" t="s">
        <v>168</v>
      </c>
      <c r="E385" s="157" t="s">
        <v>1</v>
      </c>
      <c r="F385" s="158" t="s">
        <v>566</v>
      </c>
      <c r="H385" s="159">
        <v>451.5</v>
      </c>
      <c r="I385" s="160"/>
      <c r="L385" s="156"/>
      <c r="M385" s="161"/>
      <c r="T385" s="162"/>
      <c r="AT385" s="157" t="s">
        <v>168</v>
      </c>
      <c r="AU385" s="157" t="s">
        <v>166</v>
      </c>
      <c r="AV385" s="13" t="s">
        <v>88</v>
      </c>
      <c r="AW385" s="13" t="s">
        <v>34</v>
      </c>
      <c r="AX385" s="13" t="s">
        <v>84</v>
      </c>
      <c r="AY385" s="157" t="s">
        <v>156</v>
      </c>
    </row>
    <row r="386" spans="2:65" s="1" customFormat="1" ht="16.5" customHeight="1">
      <c r="B386" s="32"/>
      <c r="C386" s="136" t="s">
        <v>567</v>
      </c>
      <c r="D386" s="136" t="s">
        <v>160</v>
      </c>
      <c r="E386" s="137" t="s">
        <v>568</v>
      </c>
      <c r="F386" s="138" t="s">
        <v>569</v>
      </c>
      <c r="G386" s="139" t="s">
        <v>394</v>
      </c>
      <c r="H386" s="140">
        <v>42.5</v>
      </c>
      <c r="I386" s="141"/>
      <c r="J386" s="142">
        <f>ROUND(I386*H386,2)</f>
        <v>0</v>
      </c>
      <c r="K386" s="138" t="s">
        <v>164</v>
      </c>
      <c r="L386" s="32"/>
      <c r="M386" s="143" t="s">
        <v>1</v>
      </c>
      <c r="N386" s="144" t="s">
        <v>45</v>
      </c>
      <c r="P386" s="145">
        <f>O386*H386</f>
        <v>0</v>
      </c>
      <c r="Q386" s="145">
        <v>0</v>
      </c>
      <c r="R386" s="145">
        <f>Q386*H386</f>
        <v>0</v>
      </c>
      <c r="S386" s="145">
        <v>0.04</v>
      </c>
      <c r="T386" s="146">
        <f>S386*H386</f>
        <v>1.7</v>
      </c>
      <c r="AR386" s="147" t="s">
        <v>165</v>
      </c>
      <c r="AT386" s="147" t="s">
        <v>160</v>
      </c>
      <c r="AU386" s="147" t="s">
        <v>166</v>
      </c>
      <c r="AY386" s="17" t="s">
        <v>156</v>
      </c>
      <c r="BE386" s="148">
        <f>IF(N386="základní",J386,0)</f>
        <v>0</v>
      </c>
      <c r="BF386" s="148">
        <f>IF(N386="snížená",J386,0)</f>
        <v>0</v>
      </c>
      <c r="BG386" s="148">
        <f>IF(N386="zákl. přenesená",J386,0)</f>
        <v>0</v>
      </c>
      <c r="BH386" s="148">
        <f>IF(N386="sníž. přenesená",J386,0)</f>
        <v>0</v>
      </c>
      <c r="BI386" s="148">
        <f>IF(N386="nulová",J386,0)</f>
        <v>0</v>
      </c>
      <c r="BJ386" s="17" t="s">
        <v>84</v>
      </c>
      <c r="BK386" s="148">
        <f>ROUND(I386*H386,2)</f>
        <v>0</v>
      </c>
      <c r="BL386" s="17" t="s">
        <v>165</v>
      </c>
      <c r="BM386" s="147" t="s">
        <v>570</v>
      </c>
    </row>
    <row r="387" spans="2:65" s="13" customFormat="1" ht="11.25">
      <c r="B387" s="156"/>
      <c r="D387" s="150" t="s">
        <v>168</v>
      </c>
      <c r="E387" s="157" t="s">
        <v>1</v>
      </c>
      <c r="F387" s="158" t="s">
        <v>571</v>
      </c>
      <c r="H387" s="159">
        <v>42.5</v>
      </c>
      <c r="I387" s="160"/>
      <c r="L387" s="156"/>
      <c r="M387" s="161"/>
      <c r="T387" s="162"/>
      <c r="AT387" s="157" t="s">
        <v>168</v>
      </c>
      <c r="AU387" s="157" t="s">
        <v>166</v>
      </c>
      <c r="AV387" s="13" t="s">
        <v>88</v>
      </c>
      <c r="AW387" s="13" t="s">
        <v>34</v>
      </c>
      <c r="AX387" s="13" t="s">
        <v>84</v>
      </c>
      <c r="AY387" s="157" t="s">
        <v>156</v>
      </c>
    </row>
    <row r="388" spans="2:65" s="1" customFormat="1" ht="16.5" customHeight="1">
      <c r="B388" s="32"/>
      <c r="C388" s="136" t="s">
        <v>572</v>
      </c>
      <c r="D388" s="136" t="s">
        <v>160</v>
      </c>
      <c r="E388" s="137" t="s">
        <v>573</v>
      </c>
      <c r="F388" s="138" t="s">
        <v>574</v>
      </c>
      <c r="G388" s="139" t="s">
        <v>394</v>
      </c>
      <c r="H388" s="140">
        <v>7</v>
      </c>
      <c r="I388" s="141"/>
      <c r="J388" s="142">
        <f>ROUND(I388*H388,2)</f>
        <v>0</v>
      </c>
      <c r="K388" s="138" t="s">
        <v>1</v>
      </c>
      <c r="L388" s="32"/>
      <c r="M388" s="143" t="s">
        <v>1</v>
      </c>
      <c r="N388" s="144" t="s">
        <v>45</v>
      </c>
      <c r="P388" s="145">
        <f>O388*H388</f>
        <v>0</v>
      </c>
      <c r="Q388" s="145">
        <v>0</v>
      </c>
      <c r="R388" s="145">
        <f>Q388*H388</f>
        <v>0</v>
      </c>
      <c r="S388" s="145">
        <v>0.28999999999999998</v>
      </c>
      <c r="T388" s="146">
        <f>S388*H388</f>
        <v>2.0299999999999998</v>
      </c>
      <c r="AR388" s="147" t="s">
        <v>165</v>
      </c>
      <c r="AT388" s="147" t="s">
        <v>160</v>
      </c>
      <c r="AU388" s="147" t="s">
        <v>166</v>
      </c>
      <c r="AY388" s="17" t="s">
        <v>156</v>
      </c>
      <c r="BE388" s="148">
        <f>IF(N388="základní",J388,0)</f>
        <v>0</v>
      </c>
      <c r="BF388" s="148">
        <f>IF(N388="snížená",J388,0)</f>
        <v>0</v>
      </c>
      <c r="BG388" s="148">
        <f>IF(N388="zákl. přenesená",J388,0)</f>
        <v>0</v>
      </c>
      <c r="BH388" s="148">
        <f>IF(N388="sníž. přenesená",J388,0)</f>
        <v>0</v>
      </c>
      <c r="BI388" s="148">
        <f>IF(N388="nulová",J388,0)</f>
        <v>0</v>
      </c>
      <c r="BJ388" s="17" t="s">
        <v>84</v>
      </c>
      <c r="BK388" s="148">
        <f>ROUND(I388*H388,2)</f>
        <v>0</v>
      </c>
      <c r="BL388" s="17" t="s">
        <v>165</v>
      </c>
      <c r="BM388" s="147" t="s">
        <v>575</v>
      </c>
    </row>
    <row r="389" spans="2:65" s="13" customFormat="1" ht="11.25">
      <c r="B389" s="156"/>
      <c r="D389" s="150" t="s">
        <v>168</v>
      </c>
      <c r="E389" s="157" t="s">
        <v>1</v>
      </c>
      <c r="F389" s="158" t="s">
        <v>576</v>
      </c>
      <c r="H389" s="159">
        <v>7</v>
      </c>
      <c r="I389" s="160"/>
      <c r="L389" s="156"/>
      <c r="M389" s="161"/>
      <c r="T389" s="162"/>
      <c r="AT389" s="157" t="s">
        <v>168</v>
      </c>
      <c r="AU389" s="157" t="s">
        <v>166</v>
      </c>
      <c r="AV389" s="13" t="s">
        <v>88</v>
      </c>
      <c r="AW389" s="13" t="s">
        <v>34</v>
      </c>
      <c r="AX389" s="13" t="s">
        <v>84</v>
      </c>
      <c r="AY389" s="157" t="s">
        <v>156</v>
      </c>
    </row>
    <row r="390" spans="2:65" s="11" customFormat="1" ht="20.85" customHeight="1">
      <c r="B390" s="124"/>
      <c r="D390" s="125" t="s">
        <v>79</v>
      </c>
      <c r="E390" s="134" t="s">
        <v>577</v>
      </c>
      <c r="F390" s="134" t="s">
        <v>578</v>
      </c>
      <c r="I390" s="127"/>
      <c r="J390" s="135">
        <f>BK390</f>
        <v>0</v>
      </c>
      <c r="L390" s="124"/>
      <c r="M390" s="129"/>
      <c r="P390" s="130">
        <f>SUM(P391:P398)</f>
        <v>0</v>
      </c>
      <c r="R390" s="130">
        <f>SUM(R391:R398)</f>
        <v>0</v>
      </c>
      <c r="T390" s="131">
        <f>SUM(T391:T398)</f>
        <v>5.3172000000000006</v>
      </c>
      <c r="AR390" s="125" t="s">
        <v>84</v>
      </c>
      <c r="AT390" s="132" t="s">
        <v>79</v>
      </c>
      <c r="AU390" s="132" t="s">
        <v>88</v>
      </c>
      <c r="AY390" s="125" t="s">
        <v>156</v>
      </c>
      <c r="BK390" s="133">
        <f>SUM(BK391:BK398)</f>
        <v>0</v>
      </c>
    </row>
    <row r="391" spans="2:65" s="1" customFormat="1" ht="16.5" customHeight="1">
      <c r="B391" s="32"/>
      <c r="C391" s="136" t="s">
        <v>579</v>
      </c>
      <c r="D391" s="136" t="s">
        <v>160</v>
      </c>
      <c r="E391" s="137" t="s">
        <v>580</v>
      </c>
      <c r="F391" s="138" t="s">
        <v>581</v>
      </c>
      <c r="G391" s="139" t="s">
        <v>163</v>
      </c>
      <c r="H391" s="140">
        <v>1.44</v>
      </c>
      <c r="I391" s="141"/>
      <c r="J391" s="142">
        <f>ROUND(I391*H391,2)</f>
        <v>0</v>
      </c>
      <c r="K391" s="138" t="s">
        <v>164</v>
      </c>
      <c r="L391" s="32"/>
      <c r="M391" s="143" t="s">
        <v>1</v>
      </c>
      <c r="N391" s="144" t="s">
        <v>45</v>
      </c>
      <c r="P391" s="145">
        <f>O391*H391</f>
        <v>0</v>
      </c>
      <c r="Q391" s="145">
        <v>0</v>
      </c>
      <c r="R391" s="145">
        <f>Q391*H391</f>
        <v>0</v>
      </c>
      <c r="S391" s="145">
        <v>2</v>
      </c>
      <c r="T391" s="146">
        <f>S391*H391</f>
        <v>2.88</v>
      </c>
      <c r="AR391" s="147" t="s">
        <v>165</v>
      </c>
      <c r="AT391" s="147" t="s">
        <v>160</v>
      </c>
      <c r="AU391" s="147" t="s">
        <v>166</v>
      </c>
      <c r="AY391" s="17" t="s">
        <v>156</v>
      </c>
      <c r="BE391" s="148">
        <f>IF(N391="základní",J391,0)</f>
        <v>0</v>
      </c>
      <c r="BF391" s="148">
        <f>IF(N391="snížená",J391,0)</f>
        <v>0</v>
      </c>
      <c r="BG391" s="148">
        <f>IF(N391="zákl. přenesená",J391,0)</f>
        <v>0</v>
      </c>
      <c r="BH391" s="148">
        <f>IF(N391="sníž. přenesená",J391,0)</f>
        <v>0</v>
      </c>
      <c r="BI391" s="148">
        <f>IF(N391="nulová",J391,0)</f>
        <v>0</v>
      </c>
      <c r="BJ391" s="17" t="s">
        <v>84</v>
      </c>
      <c r="BK391" s="148">
        <f>ROUND(I391*H391,2)</f>
        <v>0</v>
      </c>
      <c r="BL391" s="17" t="s">
        <v>165</v>
      </c>
      <c r="BM391" s="147" t="s">
        <v>582</v>
      </c>
    </row>
    <row r="392" spans="2:65" s="13" customFormat="1" ht="11.25">
      <c r="B392" s="156"/>
      <c r="D392" s="150" t="s">
        <v>168</v>
      </c>
      <c r="E392" s="157" t="s">
        <v>1</v>
      </c>
      <c r="F392" s="158" t="s">
        <v>583</v>
      </c>
      <c r="H392" s="159">
        <v>1.44</v>
      </c>
      <c r="I392" s="160"/>
      <c r="L392" s="156"/>
      <c r="M392" s="161"/>
      <c r="T392" s="162"/>
      <c r="AT392" s="157" t="s">
        <v>168</v>
      </c>
      <c r="AU392" s="157" t="s">
        <v>166</v>
      </c>
      <c r="AV392" s="13" t="s">
        <v>88</v>
      </c>
      <c r="AW392" s="13" t="s">
        <v>34</v>
      </c>
      <c r="AX392" s="13" t="s">
        <v>84</v>
      </c>
      <c r="AY392" s="157" t="s">
        <v>156</v>
      </c>
    </row>
    <row r="393" spans="2:65" s="1" customFormat="1" ht="24.2" customHeight="1">
      <c r="B393" s="32"/>
      <c r="C393" s="136" t="s">
        <v>584</v>
      </c>
      <c r="D393" s="136" t="s">
        <v>160</v>
      </c>
      <c r="E393" s="137" t="s">
        <v>585</v>
      </c>
      <c r="F393" s="138" t="s">
        <v>586</v>
      </c>
      <c r="G393" s="139" t="s">
        <v>163</v>
      </c>
      <c r="H393" s="140">
        <v>0.54</v>
      </c>
      <c r="I393" s="141"/>
      <c r="J393" s="142">
        <f>ROUND(I393*H393,2)</f>
        <v>0</v>
      </c>
      <c r="K393" s="138" t="s">
        <v>164</v>
      </c>
      <c r="L393" s="32"/>
      <c r="M393" s="143" t="s">
        <v>1</v>
      </c>
      <c r="N393" s="144" t="s">
        <v>45</v>
      </c>
      <c r="P393" s="145">
        <f>O393*H393</f>
        <v>0</v>
      </c>
      <c r="Q393" s="145">
        <v>0</v>
      </c>
      <c r="R393" s="145">
        <f>Q393*H393</f>
        <v>0</v>
      </c>
      <c r="S393" s="145">
        <v>2.5</v>
      </c>
      <c r="T393" s="146">
        <f>S393*H393</f>
        <v>1.35</v>
      </c>
      <c r="AR393" s="147" t="s">
        <v>165</v>
      </c>
      <c r="AT393" s="147" t="s">
        <v>160</v>
      </c>
      <c r="AU393" s="147" t="s">
        <v>166</v>
      </c>
      <c r="AY393" s="17" t="s">
        <v>156</v>
      </c>
      <c r="BE393" s="148">
        <f>IF(N393="základní",J393,0)</f>
        <v>0</v>
      </c>
      <c r="BF393" s="148">
        <f>IF(N393="snížená",J393,0)</f>
        <v>0</v>
      </c>
      <c r="BG393" s="148">
        <f>IF(N393="zákl. přenesená",J393,0)</f>
        <v>0</v>
      </c>
      <c r="BH393" s="148">
        <f>IF(N393="sníž. přenesená",J393,0)</f>
        <v>0</v>
      </c>
      <c r="BI393" s="148">
        <f>IF(N393="nulová",J393,0)</f>
        <v>0</v>
      </c>
      <c r="BJ393" s="17" t="s">
        <v>84</v>
      </c>
      <c r="BK393" s="148">
        <f>ROUND(I393*H393,2)</f>
        <v>0</v>
      </c>
      <c r="BL393" s="17" t="s">
        <v>165</v>
      </c>
      <c r="BM393" s="147" t="s">
        <v>587</v>
      </c>
    </row>
    <row r="394" spans="2:65" s="13" customFormat="1" ht="11.25">
      <c r="B394" s="156"/>
      <c r="D394" s="150" t="s">
        <v>168</v>
      </c>
      <c r="E394" s="157" t="s">
        <v>1</v>
      </c>
      <c r="F394" s="158" t="s">
        <v>588</v>
      </c>
      <c r="H394" s="159">
        <v>0.54</v>
      </c>
      <c r="I394" s="160"/>
      <c r="L394" s="156"/>
      <c r="M394" s="161"/>
      <c r="T394" s="162"/>
      <c r="AT394" s="157" t="s">
        <v>168</v>
      </c>
      <c r="AU394" s="157" t="s">
        <v>166</v>
      </c>
      <c r="AV394" s="13" t="s">
        <v>88</v>
      </c>
      <c r="AW394" s="13" t="s">
        <v>34</v>
      </c>
      <c r="AX394" s="13" t="s">
        <v>84</v>
      </c>
      <c r="AY394" s="157" t="s">
        <v>156</v>
      </c>
    </row>
    <row r="395" spans="2:65" s="1" customFormat="1" ht="24.2" customHeight="1">
      <c r="B395" s="32"/>
      <c r="C395" s="136" t="s">
        <v>589</v>
      </c>
      <c r="D395" s="136" t="s">
        <v>160</v>
      </c>
      <c r="E395" s="137" t="s">
        <v>590</v>
      </c>
      <c r="F395" s="138" t="s">
        <v>591</v>
      </c>
      <c r="G395" s="139" t="s">
        <v>394</v>
      </c>
      <c r="H395" s="140">
        <v>18</v>
      </c>
      <c r="I395" s="141"/>
      <c r="J395" s="142">
        <f>ROUND(I395*H395,2)</f>
        <v>0</v>
      </c>
      <c r="K395" s="138" t="s">
        <v>164</v>
      </c>
      <c r="L395" s="32"/>
      <c r="M395" s="143" t="s">
        <v>1</v>
      </c>
      <c r="N395" s="144" t="s">
        <v>45</v>
      </c>
      <c r="P395" s="145">
        <f>O395*H395</f>
        <v>0</v>
      </c>
      <c r="Q395" s="145">
        <v>0</v>
      </c>
      <c r="R395" s="145">
        <f>Q395*H395</f>
        <v>0</v>
      </c>
      <c r="S395" s="145">
        <v>3.5000000000000003E-2</v>
      </c>
      <c r="T395" s="146">
        <f>S395*H395</f>
        <v>0.63000000000000012</v>
      </c>
      <c r="AR395" s="147" t="s">
        <v>165</v>
      </c>
      <c r="AT395" s="147" t="s">
        <v>160</v>
      </c>
      <c r="AU395" s="147" t="s">
        <v>166</v>
      </c>
      <c r="AY395" s="17" t="s">
        <v>156</v>
      </c>
      <c r="BE395" s="148">
        <f>IF(N395="základní",J395,0)</f>
        <v>0</v>
      </c>
      <c r="BF395" s="148">
        <f>IF(N395="snížená",J395,0)</f>
        <v>0</v>
      </c>
      <c r="BG395" s="148">
        <f>IF(N395="zákl. přenesená",J395,0)</f>
        <v>0</v>
      </c>
      <c r="BH395" s="148">
        <f>IF(N395="sníž. přenesená",J395,0)</f>
        <v>0</v>
      </c>
      <c r="BI395" s="148">
        <f>IF(N395="nulová",J395,0)</f>
        <v>0</v>
      </c>
      <c r="BJ395" s="17" t="s">
        <v>84</v>
      </c>
      <c r="BK395" s="148">
        <f>ROUND(I395*H395,2)</f>
        <v>0</v>
      </c>
      <c r="BL395" s="17" t="s">
        <v>165</v>
      </c>
      <c r="BM395" s="147" t="s">
        <v>592</v>
      </c>
    </row>
    <row r="396" spans="2:65" s="13" customFormat="1" ht="11.25">
      <c r="B396" s="156"/>
      <c r="D396" s="150" t="s">
        <v>168</v>
      </c>
      <c r="E396" s="157" t="s">
        <v>1</v>
      </c>
      <c r="F396" s="158" t="s">
        <v>593</v>
      </c>
      <c r="H396" s="159">
        <v>18</v>
      </c>
      <c r="I396" s="160"/>
      <c r="L396" s="156"/>
      <c r="M396" s="161"/>
      <c r="T396" s="162"/>
      <c r="AT396" s="157" t="s">
        <v>168</v>
      </c>
      <c r="AU396" s="157" t="s">
        <v>166</v>
      </c>
      <c r="AV396" s="13" t="s">
        <v>88</v>
      </c>
      <c r="AW396" s="13" t="s">
        <v>34</v>
      </c>
      <c r="AX396" s="13" t="s">
        <v>84</v>
      </c>
      <c r="AY396" s="157" t="s">
        <v>156</v>
      </c>
    </row>
    <row r="397" spans="2:65" s="1" customFormat="1" ht="24.2" customHeight="1">
      <c r="B397" s="32"/>
      <c r="C397" s="136" t="s">
        <v>594</v>
      </c>
      <c r="D397" s="136" t="s">
        <v>160</v>
      </c>
      <c r="E397" s="137" t="s">
        <v>595</v>
      </c>
      <c r="F397" s="138" t="s">
        <v>596</v>
      </c>
      <c r="G397" s="139" t="s">
        <v>394</v>
      </c>
      <c r="H397" s="140">
        <v>18</v>
      </c>
      <c r="I397" s="141"/>
      <c r="J397" s="142">
        <f>ROUND(I397*H397,2)</f>
        <v>0</v>
      </c>
      <c r="K397" s="138" t="s">
        <v>164</v>
      </c>
      <c r="L397" s="32"/>
      <c r="M397" s="143" t="s">
        <v>1</v>
      </c>
      <c r="N397" s="144" t="s">
        <v>45</v>
      </c>
      <c r="P397" s="145">
        <f>O397*H397</f>
        <v>0</v>
      </c>
      <c r="Q397" s="145">
        <v>0</v>
      </c>
      <c r="R397" s="145">
        <f>Q397*H397</f>
        <v>0</v>
      </c>
      <c r="S397" s="145">
        <v>2.5399999999999999E-2</v>
      </c>
      <c r="T397" s="146">
        <f>S397*H397</f>
        <v>0.4572</v>
      </c>
      <c r="AR397" s="147" t="s">
        <v>165</v>
      </c>
      <c r="AT397" s="147" t="s">
        <v>160</v>
      </c>
      <c r="AU397" s="147" t="s">
        <v>166</v>
      </c>
      <c r="AY397" s="17" t="s">
        <v>156</v>
      </c>
      <c r="BE397" s="148">
        <f>IF(N397="základní",J397,0)</f>
        <v>0</v>
      </c>
      <c r="BF397" s="148">
        <f>IF(N397="snížená",J397,0)</f>
        <v>0</v>
      </c>
      <c r="BG397" s="148">
        <f>IF(N397="zákl. přenesená",J397,0)</f>
        <v>0</v>
      </c>
      <c r="BH397" s="148">
        <f>IF(N397="sníž. přenesená",J397,0)</f>
        <v>0</v>
      </c>
      <c r="BI397" s="148">
        <f>IF(N397="nulová",J397,0)</f>
        <v>0</v>
      </c>
      <c r="BJ397" s="17" t="s">
        <v>84</v>
      </c>
      <c r="BK397" s="148">
        <f>ROUND(I397*H397,2)</f>
        <v>0</v>
      </c>
      <c r="BL397" s="17" t="s">
        <v>165</v>
      </c>
      <c r="BM397" s="147" t="s">
        <v>597</v>
      </c>
    </row>
    <row r="398" spans="2:65" s="13" customFormat="1" ht="11.25">
      <c r="B398" s="156"/>
      <c r="D398" s="150" t="s">
        <v>168</v>
      </c>
      <c r="E398" s="157" t="s">
        <v>1</v>
      </c>
      <c r="F398" s="158" t="s">
        <v>593</v>
      </c>
      <c r="H398" s="159">
        <v>18</v>
      </c>
      <c r="I398" s="160"/>
      <c r="L398" s="156"/>
      <c r="M398" s="161"/>
      <c r="T398" s="162"/>
      <c r="AT398" s="157" t="s">
        <v>168</v>
      </c>
      <c r="AU398" s="157" t="s">
        <v>166</v>
      </c>
      <c r="AV398" s="13" t="s">
        <v>88</v>
      </c>
      <c r="AW398" s="13" t="s">
        <v>34</v>
      </c>
      <c r="AX398" s="13" t="s">
        <v>84</v>
      </c>
      <c r="AY398" s="157" t="s">
        <v>156</v>
      </c>
    </row>
    <row r="399" spans="2:65" s="11" customFormat="1" ht="20.85" customHeight="1">
      <c r="B399" s="124"/>
      <c r="D399" s="125" t="s">
        <v>79</v>
      </c>
      <c r="E399" s="134" t="s">
        <v>598</v>
      </c>
      <c r="F399" s="134" t="s">
        <v>599</v>
      </c>
      <c r="I399" s="127"/>
      <c r="J399" s="135">
        <f>BK399</f>
        <v>0</v>
      </c>
      <c r="L399" s="124"/>
      <c r="M399" s="129"/>
      <c r="P399" s="130">
        <f>SUM(P400:P401)</f>
        <v>0</v>
      </c>
      <c r="R399" s="130">
        <f>SUM(R400:R401)</f>
        <v>0.11531000000000001</v>
      </c>
      <c r="T399" s="131">
        <f>SUM(T400:T401)</f>
        <v>0</v>
      </c>
      <c r="AR399" s="125" t="s">
        <v>84</v>
      </c>
      <c r="AT399" s="132" t="s">
        <v>79</v>
      </c>
      <c r="AU399" s="132" t="s">
        <v>88</v>
      </c>
      <c r="AY399" s="125" t="s">
        <v>156</v>
      </c>
      <c r="BK399" s="133">
        <f>SUM(BK400:BK401)</f>
        <v>0</v>
      </c>
    </row>
    <row r="400" spans="2:65" s="1" customFormat="1" ht="24.2" customHeight="1">
      <c r="B400" s="32"/>
      <c r="C400" s="136" t="s">
        <v>600</v>
      </c>
      <c r="D400" s="136" t="s">
        <v>160</v>
      </c>
      <c r="E400" s="137" t="s">
        <v>601</v>
      </c>
      <c r="F400" s="138" t="s">
        <v>602</v>
      </c>
      <c r="G400" s="139" t="s">
        <v>374</v>
      </c>
      <c r="H400" s="140">
        <v>1</v>
      </c>
      <c r="I400" s="141"/>
      <c r="J400" s="142">
        <f>ROUND(I400*H400,2)</f>
        <v>0</v>
      </c>
      <c r="K400" s="138" t="s">
        <v>164</v>
      </c>
      <c r="L400" s="32"/>
      <c r="M400" s="143" t="s">
        <v>1</v>
      </c>
      <c r="N400" s="144" t="s">
        <v>45</v>
      </c>
      <c r="P400" s="145">
        <f>O400*H400</f>
        <v>0</v>
      </c>
      <c r="Q400" s="145">
        <v>0.10931</v>
      </c>
      <c r="R400" s="145">
        <f>Q400*H400</f>
        <v>0.10931</v>
      </c>
      <c r="S400" s="145">
        <v>0</v>
      </c>
      <c r="T400" s="146">
        <f>S400*H400</f>
        <v>0</v>
      </c>
      <c r="AR400" s="147" t="s">
        <v>165</v>
      </c>
      <c r="AT400" s="147" t="s">
        <v>160</v>
      </c>
      <c r="AU400" s="147" t="s">
        <v>166</v>
      </c>
      <c r="AY400" s="17" t="s">
        <v>156</v>
      </c>
      <c r="BE400" s="148">
        <f>IF(N400="základní",J400,0)</f>
        <v>0</v>
      </c>
      <c r="BF400" s="148">
        <f>IF(N400="snížená",J400,0)</f>
        <v>0</v>
      </c>
      <c r="BG400" s="148">
        <f>IF(N400="zákl. přenesená",J400,0)</f>
        <v>0</v>
      </c>
      <c r="BH400" s="148">
        <f>IF(N400="sníž. přenesená",J400,0)</f>
        <v>0</v>
      </c>
      <c r="BI400" s="148">
        <f>IF(N400="nulová",J400,0)</f>
        <v>0</v>
      </c>
      <c r="BJ400" s="17" t="s">
        <v>84</v>
      </c>
      <c r="BK400" s="148">
        <f>ROUND(I400*H400,2)</f>
        <v>0</v>
      </c>
      <c r="BL400" s="17" t="s">
        <v>165</v>
      </c>
      <c r="BM400" s="147" t="s">
        <v>603</v>
      </c>
    </row>
    <row r="401" spans="2:65" s="1" customFormat="1" ht="37.9" customHeight="1">
      <c r="B401" s="32"/>
      <c r="C401" s="177" t="s">
        <v>604</v>
      </c>
      <c r="D401" s="177" t="s">
        <v>242</v>
      </c>
      <c r="E401" s="178" t="s">
        <v>605</v>
      </c>
      <c r="F401" s="179" t="s">
        <v>606</v>
      </c>
      <c r="G401" s="180" t="s">
        <v>374</v>
      </c>
      <c r="H401" s="181">
        <v>1</v>
      </c>
      <c r="I401" s="182"/>
      <c r="J401" s="183">
        <f>ROUND(I401*H401,2)</f>
        <v>0</v>
      </c>
      <c r="K401" s="179" t="s">
        <v>1</v>
      </c>
      <c r="L401" s="184"/>
      <c r="M401" s="185" t="s">
        <v>1</v>
      </c>
      <c r="N401" s="186" t="s">
        <v>45</v>
      </c>
      <c r="P401" s="145">
        <f>O401*H401</f>
        <v>0</v>
      </c>
      <c r="Q401" s="145">
        <v>6.0000000000000001E-3</v>
      </c>
      <c r="R401" s="145">
        <f>Q401*H401</f>
        <v>6.0000000000000001E-3</v>
      </c>
      <c r="S401" s="145">
        <v>0</v>
      </c>
      <c r="T401" s="146">
        <f>S401*H401</f>
        <v>0</v>
      </c>
      <c r="AR401" s="147" t="s">
        <v>213</v>
      </c>
      <c r="AT401" s="147" t="s">
        <v>242</v>
      </c>
      <c r="AU401" s="147" t="s">
        <v>166</v>
      </c>
      <c r="AY401" s="17" t="s">
        <v>156</v>
      </c>
      <c r="BE401" s="148">
        <f>IF(N401="základní",J401,0)</f>
        <v>0</v>
      </c>
      <c r="BF401" s="148">
        <f>IF(N401="snížená",J401,0)</f>
        <v>0</v>
      </c>
      <c r="BG401" s="148">
        <f>IF(N401="zákl. přenesená",J401,0)</f>
        <v>0</v>
      </c>
      <c r="BH401" s="148">
        <f>IF(N401="sníž. přenesená",J401,0)</f>
        <v>0</v>
      </c>
      <c r="BI401" s="148">
        <f>IF(N401="nulová",J401,0)</f>
        <v>0</v>
      </c>
      <c r="BJ401" s="17" t="s">
        <v>84</v>
      </c>
      <c r="BK401" s="148">
        <f>ROUND(I401*H401,2)</f>
        <v>0</v>
      </c>
      <c r="BL401" s="17" t="s">
        <v>165</v>
      </c>
      <c r="BM401" s="147" t="s">
        <v>607</v>
      </c>
    </row>
    <row r="402" spans="2:65" s="11" customFormat="1" ht="20.85" customHeight="1">
      <c r="B402" s="124"/>
      <c r="D402" s="125" t="s">
        <v>79</v>
      </c>
      <c r="E402" s="134" t="s">
        <v>608</v>
      </c>
      <c r="F402" s="134" t="s">
        <v>609</v>
      </c>
      <c r="I402" s="127"/>
      <c r="J402" s="135">
        <f>BK402</f>
        <v>0</v>
      </c>
      <c r="L402" s="124"/>
      <c r="M402" s="129"/>
      <c r="P402" s="130">
        <f>SUM(P403:P417)</f>
        <v>0</v>
      </c>
      <c r="R402" s="130">
        <f>SUM(R403:R417)</f>
        <v>0</v>
      </c>
      <c r="T402" s="131">
        <f>SUM(T403:T417)</f>
        <v>0</v>
      </c>
      <c r="AR402" s="125" t="s">
        <v>84</v>
      </c>
      <c r="AT402" s="132" t="s">
        <v>79</v>
      </c>
      <c r="AU402" s="132" t="s">
        <v>88</v>
      </c>
      <c r="AY402" s="125" t="s">
        <v>156</v>
      </c>
      <c r="BK402" s="133">
        <f>SUM(BK403:BK417)</f>
        <v>0</v>
      </c>
    </row>
    <row r="403" spans="2:65" s="1" customFormat="1" ht="16.5" customHeight="1">
      <c r="B403" s="32"/>
      <c r="C403" s="136" t="s">
        <v>610</v>
      </c>
      <c r="D403" s="136" t="s">
        <v>160</v>
      </c>
      <c r="E403" s="137" t="s">
        <v>611</v>
      </c>
      <c r="F403" s="138" t="s">
        <v>612</v>
      </c>
      <c r="G403" s="139" t="s">
        <v>189</v>
      </c>
      <c r="H403" s="140">
        <v>706.86</v>
      </c>
      <c r="I403" s="141"/>
      <c r="J403" s="142">
        <f>ROUND(I403*H403,2)</f>
        <v>0</v>
      </c>
      <c r="K403" s="138" t="s">
        <v>164</v>
      </c>
      <c r="L403" s="32"/>
      <c r="M403" s="143" t="s">
        <v>1</v>
      </c>
      <c r="N403" s="144" t="s">
        <v>45</v>
      </c>
      <c r="P403" s="145">
        <f>O403*H403</f>
        <v>0</v>
      </c>
      <c r="Q403" s="145">
        <v>0</v>
      </c>
      <c r="R403" s="145">
        <f>Q403*H403</f>
        <v>0</v>
      </c>
      <c r="S403" s="145">
        <v>0</v>
      </c>
      <c r="T403" s="146">
        <f>S403*H403</f>
        <v>0</v>
      </c>
      <c r="AR403" s="147" t="s">
        <v>165</v>
      </c>
      <c r="AT403" s="147" t="s">
        <v>160</v>
      </c>
      <c r="AU403" s="147" t="s">
        <v>166</v>
      </c>
      <c r="AY403" s="17" t="s">
        <v>156</v>
      </c>
      <c r="BE403" s="148">
        <f>IF(N403="základní",J403,0)</f>
        <v>0</v>
      </c>
      <c r="BF403" s="148">
        <f>IF(N403="snížená",J403,0)</f>
        <v>0</v>
      </c>
      <c r="BG403" s="148">
        <f>IF(N403="zákl. přenesená",J403,0)</f>
        <v>0</v>
      </c>
      <c r="BH403" s="148">
        <f>IF(N403="sníž. přenesená",J403,0)</f>
        <v>0</v>
      </c>
      <c r="BI403" s="148">
        <f>IF(N403="nulová",J403,0)</f>
        <v>0</v>
      </c>
      <c r="BJ403" s="17" t="s">
        <v>84</v>
      </c>
      <c r="BK403" s="148">
        <f>ROUND(I403*H403,2)</f>
        <v>0</v>
      </c>
      <c r="BL403" s="17" t="s">
        <v>165</v>
      </c>
      <c r="BM403" s="147" t="s">
        <v>613</v>
      </c>
    </row>
    <row r="404" spans="2:65" s="13" customFormat="1" ht="11.25">
      <c r="B404" s="156"/>
      <c r="D404" s="150" t="s">
        <v>168</v>
      </c>
      <c r="E404" s="157" t="s">
        <v>1</v>
      </c>
      <c r="F404" s="158" t="s">
        <v>614</v>
      </c>
      <c r="H404" s="159">
        <v>11.221</v>
      </c>
      <c r="I404" s="160"/>
      <c r="L404" s="156"/>
      <c r="M404" s="161"/>
      <c r="T404" s="162"/>
      <c r="AT404" s="157" t="s">
        <v>168</v>
      </c>
      <c r="AU404" s="157" t="s">
        <v>166</v>
      </c>
      <c r="AV404" s="13" t="s">
        <v>88</v>
      </c>
      <c r="AW404" s="13" t="s">
        <v>34</v>
      </c>
      <c r="AX404" s="13" t="s">
        <v>80</v>
      </c>
      <c r="AY404" s="157" t="s">
        <v>156</v>
      </c>
    </row>
    <row r="405" spans="2:65" s="13" customFormat="1" ht="11.25">
      <c r="B405" s="156"/>
      <c r="D405" s="150" t="s">
        <v>168</v>
      </c>
      <c r="E405" s="157" t="s">
        <v>1</v>
      </c>
      <c r="F405" s="158" t="s">
        <v>615</v>
      </c>
      <c r="H405" s="159">
        <v>695.63900000000001</v>
      </c>
      <c r="I405" s="160"/>
      <c r="L405" s="156"/>
      <c r="M405" s="161"/>
      <c r="T405" s="162"/>
      <c r="AT405" s="157" t="s">
        <v>168</v>
      </c>
      <c r="AU405" s="157" t="s">
        <v>166</v>
      </c>
      <c r="AV405" s="13" t="s">
        <v>88</v>
      </c>
      <c r="AW405" s="13" t="s">
        <v>34</v>
      </c>
      <c r="AX405" s="13" t="s">
        <v>80</v>
      </c>
      <c r="AY405" s="157" t="s">
        <v>156</v>
      </c>
    </row>
    <row r="406" spans="2:65" s="14" customFormat="1" ht="11.25">
      <c r="B406" s="163"/>
      <c r="D406" s="150" t="s">
        <v>168</v>
      </c>
      <c r="E406" s="164" t="s">
        <v>1</v>
      </c>
      <c r="F406" s="165" t="s">
        <v>177</v>
      </c>
      <c r="H406" s="166">
        <v>706.86</v>
      </c>
      <c r="I406" s="167"/>
      <c r="L406" s="163"/>
      <c r="M406" s="168"/>
      <c r="T406" s="169"/>
      <c r="AT406" s="164" t="s">
        <v>168</v>
      </c>
      <c r="AU406" s="164" t="s">
        <v>166</v>
      </c>
      <c r="AV406" s="14" t="s">
        <v>165</v>
      </c>
      <c r="AW406" s="14" t="s">
        <v>34</v>
      </c>
      <c r="AX406" s="14" t="s">
        <v>84</v>
      </c>
      <c r="AY406" s="164" t="s">
        <v>156</v>
      </c>
    </row>
    <row r="407" spans="2:65" s="1" customFormat="1" ht="24.2" customHeight="1">
      <c r="B407" s="32"/>
      <c r="C407" s="136" t="s">
        <v>616</v>
      </c>
      <c r="D407" s="136" t="s">
        <v>160</v>
      </c>
      <c r="E407" s="137" t="s">
        <v>617</v>
      </c>
      <c r="F407" s="138" t="s">
        <v>618</v>
      </c>
      <c r="G407" s="139" t="s">
        <v>189</v>
      </c>
      <c r="H407" s="140">
        <v>16369.99</v>
      </c>
      <c r="I407" s="141"/>
      <c r="J407" s="142">
        <f>ROUND(I407*H407,2)</f>
        <v>0</v>
      </c>
      <c r="K407" s="138" t="s">
        <v>164</v>
      </c>
      <c r="L407" s="32"/>
      <c r="M407" s="143" t="s">
        <v>1</v>
      </c>
      <c r="N407" s="144" t="s">
        <v>45</v>
      </c>
      <c r="P407" s="145">
        <f>O407*H407</f>
        <v>0</v>
      </c>
      <c r="Q407" s="145">
        <v>0</v>
      </c>
      <c r="R407" s="145">
        <f>Q407*H407</f>
        <v>0</v>
      </c>
      <c r="S407" s="145">
        <v>0</v>
      </c>
      <c r="T407" s="146">
        <f>S407*H407</f>
        <v>0</v>
      </c>
      <c r="AR407" s="147" t="s">
        <v>165</v>
      </c>
      <c r="AT407" s="147" t="s">
        <v>160</v>
      </c>
      <c r="AU407" s="147" t="s">
        <v>166</v>
      </c>
      <c r="AY407" s="17" t="s">
        <v>156</v>
      </c>
      <c r="BE407" s="148">
        <f>IF(N407="základní",J407,0)</f>
        <v>0</v>
      </c>
      <c r="BF407" s="148">
        <f>IF(N407="snížená",J407,0)</f>
        <v>0</v>
      </c>
      <c r="BG407" s="148">
        <f>IF(N407="zákl. přenesená",J407,0)</f>
        <v>0</v>
      </c>
      <c r="BH407" s="148">
        <f>IF(N407="sníž. přenesená",J407,0)</f>
        <v>0</v>
      </c>
      <c r="BI407" s="148">
        <f>IF(N407="nulová",J407,0)</f>
        <v>0</v>
      </c>
      <c r="BJ407" s="17" t="s">
        <v>84</v>
      </c>
      <c r="BK407" s="148">
        <f>ROUND(I407*H407,2)</f>
        <v>0</v>
      </c>
      <c r="BL407" s="17" t="s">
        <v>165</v>
      </c>
      <c r="BM407" s="147" t="s">
        <v>619</v>
      </c>
    </row>
    <row r="408" spans="2:65" s="13" customFormat="1" ht="22.5">
      <c r="B408" s="156"/>
      <c r="D408" s="150" t="s">
        <v>168</v>
      </c>
      <c r="E408" s="157" t="s">
        <v>1</v>
      </c>
      <c r="F408" s="158" t="s">
        <v>620</v>
      </c>
      <c r="H408" s="159">
        <v>370.29300000000001</v>
      </c>
      <c r="I408" s="160"/>
      <c r="L408" s="156"/>
      <c r="M408" s="161"/>
      <c r="T408" s="162"/>
      <c r="AT408" s="157" t="s">
        <v>168</v>
      </c>
      <c r="AU408" s="157" t="s">
        <v>166</v>
      </c>
      <c r="AV408" s="13" t="s">
        <v>88</v>
      </c>
      <c r="AW408" s="13" t="s">
        <v>34</v>
      </c>
      <c r="AX408" s="13" t="s">
        <v>80</v>
      </c>
      <c r="AY408" s="157" t="s">
        <v>156</v>
      </c>
    </row>
    <row r="409" spans="2:65" s="13" customFormat="1" ht="22.5">
      <c r="B409" s="156"/>
      <c r="D409" s="150" t="s">
        <v>168</v>
      </c>
      <c r="E409" s="157" t="s">
        <v>1</v>
      </c>
      <c r="F409" s="158" t="s">
        <v>621</v>
      </c>
      <c r="H409" s="159">
        <v>15999.697</v>
      </c>
      <c r="I409" s="160"/>
      <c r="L409" s="156"/>
      <c r="M409" s="161"/>
      <c r="T409" s="162"/>
      <c r="AT409" s="157" t="s">
        <v>168</v>
      </c>
      <c r="AU409" s="157" t="s">
        <v>166</v>
      </c>
      <c r="AV409" s="13" t="s">
        <v>88</v>
      </c>
      <c r="AW409" s="13" t="s">
        <v>34</v>
      </c>
      <c r="AX409" s="13" t="s">
        <v>80</v>
      </c>
      <c r="AY409" s="157" t="s">
        <v>156</v>
      </c>
    </row>
    <row r="410" spans="2:65" s="14" customFormat="1" ht="11.25">
      <c r="B410" s="163"/>
      <c r="D410" s="150" t="s">
        <v>168</v>
      </c>
      <c r="E410" s="164" t="s">
        <v>1</v>
      </c>
      <c r="F410" s="165" t="s">
        <v>177</v>
      </c>
      <c r="H410" s="166">
        <v>16369.99</v>
      </c>
      <c r="I410" s="167"/>
      <c r="L410" s="163"/>
      <c r="M410" s="168"/>
      <c r="T410" s="169"/>
      <c r="AT410" s="164" t="s">
        <v>168</v>
      </c>
      <c r="AU410" s="164" t="s">
        <v>166</v>
      </c>
      <c r="AV410" s="14" t="s">
        <v>165</v>
      </c>
      <c r="AW410" s="14" t="s">
        <v>34</v>
      </c>
      <c r="AX410" s="14" t="s">
        <v>84</v>
      </c>
      <c r="AY410" s="164" t="s">
        <v>156</v>
      </c>
    </row>
    <row r="411" spans="2:65" s="1" customFormat="1" ht="33" customHeight="1">
      <c r="B411" s="32"/>
      <c r="C411" s="136" t="s">
        <v>622</v>
      </c>
      <c r="D411" s="136" t="s">
        <v>160</v>
      </c>
      <c r="E411" s="137" t="s">
        <v>623</v>
      </c>
      <c r="F411" s="138" t="s">
        <v>624</v>
      </c>
      <c r="G411" s="139" t="s">
        <v>189</v>
      </c>
      <c r="H411" s="140">
        <v>11.221</v>
      </c>
      <c r="I411" s="141"/>
      <c r="J411" s="142">
        <f>ROUND(I411*H411,2)</f>
        <v>0</v>
      </c>
      <c r="K411" s="138" t="s">
        <v>164</v>
      </c>
      <c r="L411" s="32"/>
      <c r="M411" s="143" t="s">
        <v>1</v>
      </c>
      <c r="N411" s="144" t="s">
        <v>45</v>
      </c>
      <c r="P411" s="145">
        <f>O411*H411</f>
        <v>0</v>
      </c>
      <c r="Q411" s="145">
        <v>0</v>
      </c>
      <c r="R411" s="145">
        <f>Q411*H411</f>
        <v>0</v>
      </c>
      <c r="S411" s="145">
        <v>0</v>
      </c>
      <c r="T411" s="146">
        <f>S411*H411</f>
        <v>0</v>
      </c>
      <c r="AR411" s="147" t="s">
        <v>165</v>
      </c>
      <c r="AT411" s="147" t="s">
        <v>160</v>
      </c>
      <c r="AU411" s="147" t="s">
        <v>166</v>
      </c>
      <c r="AY411" s="17" t="s">
        <v>156</v>
      </c>
      <c r="BE411" s="148">
        <f>IF(N411="základní",J411,0)</f>
        <v>0</v>
      </c>
      <c r="BF411" s="148">
        <f>IF(N411="snížená",J411,0)</f>
        <v>0</v>
      </c>
      <c r="BG411" s="148">
        <f>IF(N411="zákl. přenesená",J411,0)</f>
        <v>0</v>
      </c>
      <c r="BH411" s="148">
        <f>IF(N411="sníž. přenesená",J411,0)</f>
        <v>0</v>
      </c>
      <c r="BI411" s="148">
        <f>IF(N411="nulová",J411,0)</f>
        <v>0</v>
      </c>
      <c r="BJ411" s="17" t="s">
        <v>84</v>
      </c>
      <c r="BK411" s="148">
        <f>ROUND(I411*H411,2)</f>
        <v>0</v>
      </c>
      <c r="BL411" s="17" t="s">
        <v>165</v>
      </c>
      <c r="BM411" s="147" t="s">
        <v>625</v>
      </c>
    </row>
    <row r="412" spans="2:65" s="13" customFormat="1" ht="11.25">
      <c r="B412" s="156"/>
      <c r="D412" s="150" t="s">
        <v>168</v>
      </c>
      <c r="E412" s="157" t="s">
        <v>1</v>
      </c>
      <c r="F412" s="158" t="s">
        <v>626</v>
      </c>
      <c r="H412" s="159">
        <v>11.221</v>
      </c>
      <c r="I412" s="160"/>
      <c r="L412" s="156"/>
      <c r="M412" s="161"/>
      <c r="T412" s="162"/>
      <c r="AT412" s="157" t="s">
        <v>168</v>
      </c>
      <c r="AU412" s="157" t="s">
        <v>166</v>
      </c>
      <c r="AV412" s="13" t="s">
        <v>88</v>
      </c>
      <c r="AW412" s="13" t="s">
        <v>34</v>
      </c>
      <c r="AX412" s="13" t="s">
        <v>84</v>
      </c>
      <c r="AY412" s="157" t="s">
        <v>156</v>
      </c>
    </row>
    <row r="413" spans="2:65" s="1" customFormat="1" ht="33" customHeight="1">
      <c r="B413" s="32"/>
      <c r="C413" s="136" t="s">
        <v>627</v>
      </c>
      <c r="D413" s="136" t="s">
        <v>160</v>
      </c>
      <c r="E413" s="137" t="s">
        <v>628</v>
      </c>
      <c r="F413" s="138" t="s">
        <v>629</v>
      </c>
      <c r="G413" s="139" t="s">
        <v>189</v>
      </c>
      <c r="H413" s="140">
        <v>353.608</v>
      </c>
      <c r="I413" s="141"/>
      <c r="J413" s="142">
        <f>ROUND(I413*H413,2)</f>
        <v>0</v>
      </c>
      <c r="K413" s="138" t="s">
        <v>1</v>
      </c>
      <c r="L413" s="32"/>
      <c r="M413" s="143" t="s">
        <v>1</v>
      </c>
      <c r="N413" s="144" t="s">
        <v>45</v>
      </c>
      <c r="P413" s="145">
        <f>O413*H413</f>
        <v>0</v>
      </c>
      <c r="Q413" s="145">
        <v>0</v>
      </c>
      <c r="R413" s="145">
        <f>Q413*H413</f>
        <v>0</v>
      </c>
      <c r="S413" s="145">
        <v>0</v>
      </c>
      <c r="T413" s="146">
        <f>S413*H413</f>
        <v>0</v>
      </c>
      <c r="AR413" s="147" t="s">
        <v>165</v>
      </c>
      <c r="AT413" s="147" t="s">
        <v>160</v>
      </c>
      <c r="AU413" s="147" t="s">
        <v>166</v>
      </c>
      <c r="AY413" s="17" t="s">
        <v>156</v>
      </c>
      <c r="BE413" s="148">
        <f>IF(N413="základní",J413,0)</f>
        <v>0</v>
      </c>
      <c r="BF413" s="148">
        <f>IF(N413="snížená",J413,0)</f>
        <v>0</v>
      </c>
      <c r="BG413" s="148">
        <f>IF(N413="zákl. přenesená",J413,0)</f>
        <v>0</v>
      </c>
      <c r="BH413" s="148">
        <f>IF(N413="sníž. přenesená",J413,0)</f>
        <v>0</v>
      </c>
      <c r="BI413" s="148">
        <f>IF(N413="nulová",J413,0)</f>
        <v>0</v>
      </c>
      <c r="BJ413" s="17" t="s">
        <v>84</v>
      </c>
      <c r="BK413" s="148">
        <f>ROUND(I413*H413,2)</f>
        <v>0</v>
      </c>
      <c r="BL413" s="17" t="s">
        <v>165</v>
      </c>
      <c r="BM413" s="147" t="s">
        <v>630</v>
      </c>
    </row>
    <row r="414" spans="2:65" s="13" customFormat="1" ht="22.5">
      <c r="B414" s="156"/>
      <c r="D414" s="150" t="s">
        <v>168</v>
      </c>
      <c r="E414" s="157" t="s">
        <v>1</v>
      </c>
      <c r="F414" s="158" t="s">
        <v>631</v>
      </c>
      <c r="H414" s="159">
        <v>353.608</v>
      </c>
      <c r="I414" s="160"/>
      <c r="L414" s="156"/>
      <c r="M414" s="161"/>
      <c r="T414" s="162"/>
      <c r="AT414" s="157" t="s">
        <v>168</v>
      </c>
      <c r="AU414" s="157" t="s">
        <v>166</v>
      </c>
      <c r="AV414" s="13" t="s">
        <v>88</v>
      </c>
      <c r="AW414" s="13" t="s">
        <v>34</v>
      </c>
      <c r="AX414" s="13" t="s">
        <v>84</v>
      </c>
      <c r="AY414" s="157" t="s">
        <v>156</v>
      </c>
    </row>
    <row r="415" spans="2:65" s="1" customFormat="1" ht="37.9" customHeight="1">
      <c r="B415" s="32"/>
      <c r="C415" s="136" t="s">
        <v>632</v>
      </c>
      <c r="D415" s="136" t="s">
        <v>160</v>
      </c>
      <c r="E415" s="137" t="s">
        <v>633</v>
      </c>
      <c r="F415" s="138" t="s">
        <v>634</v>
      </c>
      <c r="G415" s="139" t="s">
        <v>189</v>
      </c>
      <c r="H415" s="140">
        <v>334.70499999999998</v>
      </c>
      <c r="I415" s="141"/>
      <c r="J415" s="142">
        <f>ROUND(I415*H415,2)</f>
        <v>0</v>
      </c>
      <c r="K415" s="138" t="s">
        <v>1</v>
      </c>
      <c r="L415" s="32"/>
      <c r="M415" s="143" t="s">
        <v>1</v>
      </c>
      <c r="N415" s="144" t="s">
        <v>45</v>
      </c>
      <c r="P415" s="145">
        <f>O415*H415</f>
        <v>0</v>
      </c>
      <c r="Q415" s="145">
        <v>0</v>
      </c>
      <c r="R415" s="145">
        <f>Q415*H415</f>
        <v>0</v>
      </c>
      <c r="S415" s="145">
        <v>0</v>
      </c>
      <c r="T415" s="146">
        <f>S415*H415</f>
        <v>0</v>
      </c>
      <c r="AR415" s="147" t="s">
        <v>165</v>
      </c>
      <c r="AT415" s="147" t="s">
        <v>160</v>
      </c>
      <c r="AU415" s="147" t="s">
        <v>166</v>
      </c>
      <c r="AY415" s="17" t="s">
        <v>156</v>
      </c>
      <c r="BE415" s="148">
        <f>IF(N415="základní",J415,0)</f>
        <v>0</v>
      </c>
      <c r="BF415" s="148">
        <f>IF(N415="snížená",J415,0)</f>
        <v>0</v>
      </c>
      <c r="BG415" s="148">
        <f>IF(N415="zákl. přenesená",J415,0)</f>
        <v>0</v>
      </c>
      <c r="BH415" s="148">
        <f>IF(N415="sníž. přenesená",J415,0)</f>
        <v>0</v>
      </c>
      <c r="BI415" s="148">
        <f>IF(N415="nulová",J415,0)</f>
        <v>0</v>
      </c>
      <c r="BJ415" s="17" t="s">
        <v>84</v>
      </c>
      <c r="BK415" s="148">
        <f>ROUND(I415*H415,2)</f>
        <v>0</v>
      </c>
      <c r="BL415" s="17" t="s">
        <v>165</v>
      </c>
      <c r="BM415" s="147" t="s">
        <v>635</v>
      </c>
    </row>
    <row r="416" spans="2:65" s="13" customFormat="1" ht="11.25">
      <c r="B416" s="156"/>
      <c r="D416" s="150" t="s">
        <v>168</v>
      </c>
      <c r="E416" s="157" t="s">
        <v>1</v>
      </c>
      <c r="F416" s="158" t="s">
        <v>636</v>
      </c>
      <c r="H416" s="159">
        <v>334.70499999999998</v>
      </c>
      <c r="I416" s="160"/>
      <c r="L416" s="156"/>
      <c r="M416" s="161"/>
      <c r="T416" s="162"/>
      <c r="AT416" s="157" t="s">
        <v>168</v>
      </c>
      <c r="AU416" s="157" t="s">
        <v>166</v>
      </c>
      <c r="AV416" s="13" t="s">
        <v>88</v>
      </c>
      <c r="AW416" s="13" t="s">
        <v>34</v>
      </c>
      <c r="AX416" s="13" t="s">
        <v>84</v>
      </c>
      <c r="AY416" s="157" t="s">
        <v>156</v>
      </c>
    </row>
    <row r="417" spans="2:65" s="1" customFormat="1" ht="24.2" customHeight="1">
      <c r="B417" s="32"/>
      <c r="C417" s="136" t="s">
        <v>637</v>
      </c>
      <c r="D417" s="136" t="s">
        <v>160</v>
      </c>
      <c r="E417" s="137" t="s">
        <v>638</v>
      </c>
      <c r="F417" s="138" t="s">
        <v>639</v>
      </c>
      <c r="G417" s="139" t="s">
        <v>189</v>
      </c>
      <c r="H417" s="140">
        <v>685.43899999999996</v>
      </c>
      <c r="I417" s="141"/>
      <c r="J417" s="142">
        <f>ROUND(I417*H417,2)</f>
        <v>0</v>
      </c>
      <c r="K417" s="138" t="s">
        <v>164</v>
      </c>
      <c r="L417" s="32"/>
      <c r="M417" s="187" t="s">
        <v>1</v>
      </c>
      <c r="N417" s="188" t="s">
        <v>45</v>
      </c>
      <c r="O417" s="189"/>
      <c r="P417" s="190">
        <f>O417*H417</f>
        <v>0</v>
      </c>
      <c r="Q417" s="190">
        <v>0</v>
      </c>
      <c r="R417" s="190">
        <f>Q417*H417</f>
        <v>0</v>
      </c>
      <c r="S417" s="190">
        <v>0</v>
      </c>
      <c r="T417" s="191">
        <f>S417*H417</f>
        <v>0</v>
      </c>
      <c r="AR417" s="147" t="s">
        <v>165</v>
      </c>
      <c r="AT417" s="147" t="s">
        <v>160</v>
      </c>
      <c r="AU417" s="147" t="s">
        <v>166</v>
      </c>
      <c r="AY417" s="17" t="s">
        <v>156</v>
      </c>
      <c r="BE417" s="148">
        <f>IF(N417="základní",J417,0)</f>
        <v>0</v>
      </c>
      <c r="BF417" s="148">
        <f>IF(N417="snížená",J417,0)</f>
        <v>0</v>
      </c>
      <c r="BG417" s="148">
        <f>IF(N417="zákl. přenesená",J417,0)</f>
        <v>0</v>
      </c>
      <c r="BH417" s="148">
        <f>IF(N417="sníž. přenesená",J417,0)</f>
        <v>0</v>
      </c>
      <c r="BI417" s="148">
        <f>IF(N417="nulová",J417,0)</f>
        <v>0</v>
      </c>
      <c r="BJ417" s="17" t="s">
        <v>84</v>
      </c>
      <c r="BK417" s="148">
        <f>ROUND(I417*H417,2)</f>
        <v>0</v>
      </c>
      <c r="BL417" s="17" t="s">
        <v>165</v>
      </c>
      <c r="BM417" s="147" t="s">
        <v>640</v>
      </c>
    </row>
    <row r="418" spans="2:65" s="1" customFormat="1" ht="6.95" customHeight="1">
      <c r="B418" s="44"/>
      <c r="C418" s="45"/>
      <c r="D418" s="45"/>
      <c r="E418" s="45"/>
      <c r="F418" s="45"/>
      <c r="G418" s="45"/>
      <c r="H418" s="45"/>
      <c r="I418" s="45"/>
      <c r="J418" s="45"/>
      <c r="K418" s="45"/>
      <c r="L418" s="32"/>
    </row>
  </sheetData>
  <sheetProtection algorithmName="SHA-512" hashValue="6UgP9fIrIRLlbvgmOCHUnZc22sTF49MCrlVRq05NPbpLUi7WKpU29x3gql6ee+mrHJgFzL/9ikRFY60Wn+GgVw==" saltValue="pcPxPKMy3g2amkSMFaK1utt3lbqx1hTc39j0JQnmZBkdPZRsYD7vwfr0aLNKioN1mKDS9e+RJECBQW+rgyDIRg==" spinCount="100000" sheet="1" objects="1" scenarios="1" formatColumns="0" formatRows="0" autoFilter="0"/>
  <autoFilter ref="C140:K417" xr:uid="{00000000-0009-0000-0000-000001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2"/>
      <c r="M2" s="222"/>
      <c r="N2" s="222"/>
      <c r="O2" s="222"/>
      <c r="P2" s="222"/>
      <c r="Q2" s="222"/>
      <c r="R2" s="222"/>
      <c r="S2" s="222"/>
      <c r="T2" s="222"/>
      <c r="U2" s="222"/>
      <c r="V2" s="222"/>
      <c r="AT2" s="17" t="s">
        <v>96</v>
      </c>
    </row>
    <row r="3" spans="2:46" ht="6.95" customHeight="1">
      <c r="B3" s="18"/>
      <c r="C3" s="19"/>
      <c r="D3" s="19"/>
      <c r="E3" s="19"/>
      <c r="F3" s="19"/>
      <c r="G3" s="19"/>
      <c r="H3" s="19"/>
      <c r="I3" s="19"/>
      <c r="J3" s="19"/>
      <c r="K3" s="19"/>
      <c r="L3" s="20"/>
      <c r="AT3" s="17" t="s">
        <v>88</v>
      </c>
    </row>
    <row r="4" spans="2:46" ht="24.95" customHeight="1">
      <c r="B4" s="20"/>
      <c r="D4" s="21" t="s">
        <v>110</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III/2444 a III/0105A Přezletice, průtah - I. etapa</v>
      </c>
      <c r="F7" s="238"/>
      <c r="G7" s="238"/>
      <c r="H7" s="238"/>
      <c r="L7" s="20"/>
    </row>
    <row r="8" spans="2:46" ht="12" customHeight="1">
      <c r="B8" s="20"/>
      <c r="D8" s="27" t="s">
        <v>111</v>
      </c>
      <c r="L8" s="20"/>
    </row>
    <row r="9" spans="2:46" s="1" customFormat="1" ht="16.5" customHeight="1">
      <c r="B9" s="32"/>
      <c r="E9" s="237" t="s">
        <v>112</v>
      </c>
      <c r="F9" s="239"/>
      <c r="G9" s="239"/>
      <c r="H9" s="239"/>
      <c r="L9" s="32"/>
    </row>
    <row r="10" spans="2:46" s="1" customFormat="1" ht="12" customHeight="1">
      <c r="B10" s="32"/>
      <c r="D10" s="27" t="s">
        <v>113</v>
      </c>
      <c r="L10" s="32"/>
    </row>
    <row r="11" spans="2:46" s="1" customFormat="1" ht="30" customHeight="1">
      <c r="B11" s="32"/>
      <c r="E11" s="195" t="s">
        <v>641</v>
      </c>
      <c r="F11" s="239"/>
      <c r="G11" s="239"/>
      <c r="H11" s="239"/>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0" t="str">
        <f>'Rekapitulace stavby'!E14</f>
        <v>Vyplň údaj</v>
      </c>
      <c r="F20" s="221"/>
      <c r="G20" s="221"/>
      <c r="H20" s="221"/>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tr">
        <f>IF('Rekapitulace stavby'!AN19="","",'Rekapitulace stavby'!AN19)</f>
        <v/>
      </c>
      <c r="L25" s="32"/>
    </row>
    <row r="26" spans="2:12" s="1" customFormat="1" ht="18" customHeight="1">
      <c r="B26" s="32"/>
      <c r="E26" s="25" t="str">
        <f>IF('Rekapitulace stavby'!E20="","",'Rekapitulace stavby'!E20)</f>
        <v>Josef Nentwich</v>
      </c>
      <c r="I26" s="27" t="s">
        <v>27</v>
      </c>
      <c r="J26" s="25" t="str">
        <f>IF('Rekapitulace stavby'!AN20="","",'Rekapitulace stavby'!AN20)</f>
        <v/>
      </c>
      <c r="L26" s="32"/>
    </row>
    <row r="27" spans="2:12" s="1" customFormat="1" ht="6.95" customHeight="1">
      <c r="B27" s="32"/>
      <c r="L27" s="32"/>
    </row>
    <row r="28" spans="2:12" s="1" customFormat="1" ht="12" customHeight="1">
      <c r="B28" s="32"/>
      <c r="D28" s="27" t="s">
        <v>38</v>
      </c>
      <c r="L28" s="32"/>
    </row>
    <row r="29" spans="2:12" s="7" customFormat="1" ht="16.5" customHeight="1">
      <c r="B29" s="94"/>
      <c r="E29" s="226" t="s">
        <v>1</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ROUNDUP(J122,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ROUNDUP((SUM(BE122:BE184)),  2)</f>
        <v>0</v>
      </c>
      <c r="I35" s="96">
        <v>0.21</v>
      </c>
      <c r="J35" s="86">
        <f>ROUNDUP(((SUM(BE122:BE184))*I35),  2)</f>
        <v>0</v>
      </c>
      <c r="L35" s="32"/>
    </row>
    <row r="36" spans="2:12" s="1" customFormat="1" ht="14.45" customHeight="1">
      <c r="B36" s="32"/>
      <c r="E36" s="27" t="s">
        <v>46</v>
      </c>
      <c r="F36" s="86">
        <f>ROUNDUP((SUM(BF122:BF184)),  2)</f>
        <v>0</v>
      </c>
      <c r="I36" s="96">
        <v>0.12</v>
      </c>
      <c r="J36" s="86">
        <f>ROUNDUP(((SUM(BF122:BF184))*I36),  2)</f>
        <v>0</v>
      </c>
      <c r="L36" s="32"/>
    </row>
    <row r="37" spans="2:12" s="1" customFormat="1" ht="14.45" hidden="1" customHeight="1">
      <c r="B37" s="32"/>
      <c r="E37" s="27" t="s">
        <v>47</v>
      </c>
      <c r="F37" s="86">
        <f>ROUNDUP((SUM(BG122:BG184)),  2)</f>
        <v>0</v>
      </c>
      <c r="I37" s="96">
        <v>0.21</v>
      </c>
      <c r="J37" s="86">
        <f>0</f>
        <v>0</v>
      </c>
      <c r="L37" s="32"/>
    </row>
    <row r="38" spans="2:12" s="1" customFormat="1" ht="14.45" hidden="1" customHeight="1">
      <c r="B38" s="32"/>
      <c r="E38" s="27" t="s">
        <v>48</v>
      </c>
      <c r="F38" s="86">
        <f>ROUNDUP((SUM(BH122:BH184)),  2)</f>
        <v>0</v>
      </c>
      <c r="I38" s="96">
        <v>0.12</v>
      </c>
      <c r="J38" s="86">
        <f>0</f>
        <v>0</v>
      </c>
      <c r="L38" s="32"/>
    </row>
    <row r="39" spans="2:12" s="1" customFormat="1" ht="14.45" hidden="1" customHeight="1">
      <c r="B39" s="32"/>
      <c r="E39" s="27" t="s">
        <v>49</v>
      </c>
      <c r="F39" s="86">
        <f>ROUNDUP((SUM(BI122:BI184)),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103" t="s">
        <v>56</v>
      </c>
      <c r="G61" s="43" t="s">
        <v>55</v>
      </c>
      <c r="H61" s="34"/>
      <c r="I61" s="34"/>
      <c r="J61" s="104"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115</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III/2444 a III/0105A Přezletice, průtah - I. etapa</v>
      </c>
      <c r="F85" s="238"/>
      <c r="G85" s="238"/>
      <c r="H85" s="238"/>
      <c r="L85" s="32"/>
    </row>
    <row r="86" spans="2:12" ht="12" customHeight="1">
      <c r="B86" s="20"/>
      <c r="C86" s="27" t="s">
        <v>111</v>
      </c>
      <c r="L86" s="20"/>
    </row>
    <row r="87" spans="2:12" s="1" customFormat="1" ht="16.5" customHeight="1">
      <c r="B87" s="32"/>
      <c r="E87" s="237" t="s">
        <v>112</v>
      </c>
      <c r="F87" s="239"/>
      <c r="G87" s="239"/>
      <c r="H87" s="239"/>
      <c r="L87" s="32"/>
    </row>
    <row r="88" spans="2:12" s="1" customFormat="1" ht="12" customHeight="1">
      <c r="B88" s="32"/>
      <c r="C88" s="27" t="s">
        <v>113</v>
      </c>
      <c r="L88" s="32"/>
    </row>
    <row r="89" spans="2:12" s="1" customFormat="1" ht="30" customHeight="1">
      <c r="B89" s="32"/>
      <c r="E89" s="195" t="str">
        <f>E11</f>
        <v>SO.403.1-I - SO.403.1-I - Přeložky vedení veřejného osvětlení</v>
      </c>
      <c r="F89" s="239"/>
      <c r="G89" s="239"/>
      <c r="H89" s="239"/>
      <c r="L89" s="32"/>
    </row>
    <row r="90" spans="2:12" s="1" customFormat="1" ht="6.95" customHeight="1">
      <c r="B90" s="32"/>
      <c r="L90" s="32"/>
    </row>
    <row r="91" spans="2:12" s="1" customFormat="1" ht="12" customHeight="1">
      <c r="B91" s="32"/>
      <c r="C91" s="27" t="s">
        <v>20</v>
      </c>
      <c r="F91" s="25" t="str">
        <f>F14</f>
        <v xml:space="preserve"> </v>
      </c>
      <c r="I91" s="27" t="s">
        <v>22</v>
      </c>
      <c r="J91" s="52" t="str">
        <f>IF(J14="","",J14)</f>
        <v>30. 1. 2024</v>
      </c>
      <c r="L91" s="32"/>
    </row>
    <row r="92" spans="2:12" s="1" customFormat="1" ht="6.95" customHeight="1">
      <c r="B92" s="32"/>
      <c r="L92" s="32"/>
    </row>
    <row r="93" spans="2:12" s="1" customFormat="1" ht="15.2" customHeight="1">
      <c r="B93" s="32"/>
      <c r="C93" s="27" t="s">
        <v>24</v>
      </c>
      <c r="F93" s="25" t="str">
        <f>E17</f>
        <v>KSÚS středočeského kraje, Obec Přezletice</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116</v>
      </c>
      <c r="D96" s="97"/>
      <c r="E96" s="97"/>
      <c r="F96" s="97"/>
      <c r="G96" s="97"/>
      <c r="H96" s="97"/>
      <c r="I96" s="97"/>
      <c r="J96" s="106" t="s">
        <v>117</v>
      </c>
      <c r="K96" s="97"/>
      <c r="L96" s="32"/>
    </row>
    <row r="97" spans="2:47" s="1" customFormat="1" ht="10.35" customHeight="1">
      <c r="B97" s="32"/>
      <c r="L97" s="32"/>
    </row>
    <row r="98" spans="2:47" s="1" customFormat="1" ht="22.9" customHeight="1">
      <c r="B98" s="32"/>
      <c r="C98" s="107" t="s">
        <v>118</v>
      </c>
      <c r="J98" s="66">
        <f>J122</f>
        <v>0</v>
      </c>
      <c r="L98" s="32"/>
      <c r="AU98" s="17" t="s">
        <v>119</v>
      </c>
    </row>
    <row r="99" spans="2:47" s="8" customFormat="1" ht="24.95" customHeight="1">
      <c r="B99" s="108"/>
      <c r="D99" s="109" t="s">
        <v>642</v>
      </c>
      <c r="E99" s="110"/>
      <c r="F99" s="110"/>
      <c r="G99" s="110"/>
      <c r="H99" s="110"/>
      <c r="I99" s="110"/>
      <c r="J99" s="111">
        <f>J123</f>
        <v>0</v>
      </c>
      <c r="L99" s="108"/>
    </row>
    <row r="100" spans="2:47" s="8" customFormat="1" ht="24.95" customHeight="1">
      <c r="B100" s="108"/>
      <c r="D100" s="109" t="s">
        <v>643</v>
      </c>
      <c r="E100" s="110"/>
      <c r="F100" s="110"/>
      <c r="G100" s="110"/>
      <c r="H100" s="110"/>
      <c r="I100" s="110"/>
      <c r="J100" s="111">
        <f>J157</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141</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7" t="str">
        <f>E7</f>
        <v>III/2444 a III/0105A Přezletice, průtah - I. etapa</v>
      </c>
      <c r="F110" s="238"/>
      <c r="G110" s="238"/>
      <c r="H110" s="238"/>
      <c r="L110" s="32"/>
    </row>
    <row r="111" spans="2:47" ht="12" customHeight="1">
      <c r="B111" s="20"/>
      <c r="C111" s="27" t="s">
        <v>111</v>
      </c>
      <c r="L111" s="20"/>
    </row>
    <row r="112" spans="2:47" s="1" customFormat="1" ht="16.5" customHeight="1">
      <c r="B112" s="32"/>
      <c r="E112" s="237" t="s">
        <v>112</v>
      </c>
      <c r="F112" s="239"/>
      <c r="G112" s="239"/>
      <c r="H112" s="239"/>
      <c r="L112" s="32"/>
    </row>
    <row r="113" spans="2:65" s="1" customFormat="1" ht="12" customHeight="1">
      <c r="B113" s="32"/>
      <c r="C113" s="27" t="s">
        <v>113</v>
      </c>
      <c r="L113" s="32"/>
    </row>
    <row r="114" spans="2:65" s="1" customFormat="1" ht="30" customHeight="1">
      <c r="B114" s="32"/>
      <c r="E114" s="195" t="str">
        <f>E11</f>
        <v>SO.403.1-I - SO.403.1-I - Přeložky vedení veřejného osvětlení</v>
      </c>
      <c r="F114" s="239"/>
      <c r="G114" s="239"/>
      <c r="H114" s="239"/>
      <c r="L114" s="32"/>
    </row>
    <row r="115" spans="2:65" s="1" customFormat="1" ht="6.95" customHeight="1">
      <c r="B115" s="32"/>
      <c r="L115" s="32"/>
    </row>
    <row r="116" spans="2:65" s="1" customFormat="1" ht="12" customHeight="1">
      <c r="B116" s="32"/>
      <c r="C116" s="27" t="s">
        <v>20</v>
      </c>
      <c r="F116" s="25" t="str">
        <f>F14</f>
        <v xml:space="preserve"> </v>
      </c>
      <c r="I116" s="27" t="s">
        <v>22</v>
      </c>
      <c r="J116" s="52" t="str">
        <f>IF(J14="","",J14)</f>
        <v>30. 1. 2024</v>
      </c>
      <c r="L116" s="32"/>
    </row>
    <row r="117" spans="2:65" s="1" customFormat="1" ht="6.95" customHeight="1">
      <c r="B117" s="32"/>
      <c r="L117" s="32"/>
    </row>
    <row r="118" spans="2:65" s="1" customFormat="1" ht="15.2" customHeight="1">
      <c r="B118" s="32"/>
      <c r="C118" s="27" t="s">
        <v>24</v>
      </c>
      <c r="F118" s="25" t="str">
        <f>E17</f>
        <v>KSÚS středočeského kraje, Obec Přezletice</v>
      </c>
      <c r="I118" s="27" t="s">
        <v>30</v>
      </c>
      <c r="J118" s="30" t="str">
        <f>E23</f>
        <v>CR Project s.r.o.</v>
      </c>
      <c r="L118" s="32"/>
    </row>
    <row r="119" spans="2:65" s="1" customFormat="1" ht="15.2" customHeight="1">
      <c r="B119" s="32"/>
      <c r="C119" s="27" t="s">
        <v>28</v>
      </c>
      <c r="F119" s="25" t="str">
        <f>IF(E20="","",E20)</f>
        <v>Vyplň údaj</v>
      </c>
      <c r="I119" s="27" t="s">
        <v>35</v>
      </c>
      <c r="J119" s="30" t="str">
        <f>E26</f>
        <v>Josef Nentwich</v>
      </c>
      <c r="L119" s="32"/>
    </row>
    <row r="120" spans="2:65" s="1" customFormat="1" ht="10.35" customHeight="1">
      <c r="B120" s="32"/>
      <c r="L120" s="32"/>
    </row>
    <row r="121" spans="2:65" s="10" customFormat="1" ht="29.25" customHeight="1">
      <c r="B121" s="116"/>
      <c r="C121" s="117" t="s">
        <v>142</v>
      </c>
      <c r="D121" s="118" t="s">
        <v>65</v>
      </c>
      <c r="E121" s="118" t="s">
        <v>61</v>
      </c>
      <c r="F121" s="118" t="s">
        <v>62</v>
      </c>
      <c r="G121" s="118" t="s">
        <v>143</v>
      </c>
      <c r="H121" s="118" t="s">
        <v>144</v>
      </c>
      <c r="I121" s="118" t="s">
        <v>145</v>
      </c>
      <c r="J121" s="118" t="s">
        <v>117</v>
      </c>
      <c r="K121" s="119" t="s">
        <v>146</v>
      </c>
      <c r="L121" s="116"/>
      <c r="M121" s="59" t="s">
        <v>1</v>
      </c>
      <c r="N121" s="60" t="s">
        <v>44</v>
      </c>
      <c r="O121" s="60" t="s">
        <v>147</v>
      </c>
      <c r="P121" s="60" t="s">
        <v>148</v>
      </c>
      <c r="Q121" s="60" t="s">
        <v>149</v>
      </c>
      <c r="R121" s="60" t="s">
        <v>150</v>
      </c>
      <c r="S121" s="60" t="s">
        <v>151</v>
      </c>
      <c r="T121" s="61" t="s">
        <v>152</v>
      </c>
    </row>
    <row r="122" spans="2:65" s="1" customFormat="1" ht="22.9" customHeight="1">
      <c r="B122" s="32"/>
      <c r="C122" s="64" t="s">
        <v>153</v>
      </c>
      <c r="J122" s="120">
        <f>BK122</f>
        <v>0</v>
      </c>
      <c r="L122" s="32"/>
      <c r="M122" s="62"/>
      <c r="N122" s="53"/>
      <c r="O122" s="53"/>
      <c r="P122" s="121">
        <f>P123+P157</f>
        <v>0</v>
      </c>
      <c r="Q122" s="53"/>
      <c r="R122" s="121">
        <f>R123+R157</f>
        <v>14.523847999999999</v>
      </c>
      <c r="S122" s="53"/>
      <c r="T122" s="122">
        <f>T123+T157</f>
        <v>0</v>
      </c>
      <c r="AT122" s="17" t="s">
        <v>79</v>
      </c>
      <c r="AU122" s="17" t="s">
        <v>119</v>
      </c>
      <c r="BK122" s="123">
        <f>BK123+BK157</f>
        <v>0</v>
      </c>
    </row>
    <row r="123" spans="2:65" s="11" customFormat="1" ht="25.9" customHeight="1">
      <c r="B123" s="124"/>
      <c r="D123" s="125" t="s">
        <v>79</v>
      </c>
      <c r="E123" s="126" t="s">
        <v>644</v>
      </c>
      <c r="F123" s="126" t="s">
        <v>645</v>
      </c>
      <c r="I123" s="127"/>
      <c r="J123" s="128">
        <f>BK123</f>
        <v>0</v>
      </c>
      <c r="L123" s="124"/>
      <c r="M123" s="129"/>
      <c r="P123" s="130">
        <f>SUM(P124:P156)</f>
        <v>0</v>
      </c>
      <c r="R123" s="130">
        <f>SUM(R124:R156)</f>
        <v>0</v>
      </c>
      <c r="T123" s="131">
        <f>SUM(T124:T156)</f>
        <v>0</v>
      </c>
      <c r="AR123" s="125" t="s">
        <v>166</v>
      </c>
      <c r="AT123" s="132" t="s">
        <v>79</v>
      </c>
      <c r="AU123" s="132" t="s">
        <v>80</v>
      </c>
      <c r="AY123" s="125" t="s">
        <v>156</v>
      </c>
      <c r="BK123" s="133">
        <f>SUM(BK124:BK156)</f>
        <v>0</v>
      </c>
    </row>
    <row r="124" spans="2:65" s="1" customFormat="1" ht="37.9" customHeight="1">
      <c r="B124" s="32"/>
      <c r="C124" s="136" t="s">
        <v>84</v>
      </c>
      <c r="D124" s="136" t="s">
        <v>160</v>
      </c>
      <c r="E124" s="137" t="s">
        <v>646</v>
      </c>
      <c r="F124" s="138" t="s">
        <v>647</v>
      </c>
      <c r="G124" s="139" t="s">
        <v>374</v>
      </c>
      <c r="H124" s="140">
        <v>16</v>
      </c>
      <c r="I124" s="141"/>
      <c r="J124" s="142">
        <f>ROUND(I124*H124,2)</f>
        <v>0</v>
      </c>
      <c r="K124" s="138" t="s">
        <v>164</v>
      </c>
      <c r="L124" s="32"/>
      <c r="M124" s="143" t="s">
        <v>1</v>
      </c>
      <c r="N124" s="144" t="s">
        <v>45</v>
      </c>
      <c r="P124" s="145">
        <f>O124*H124</f>
        <v>0</v>
      </c>
      <c r="Q124" s="145">
        <v>0</v>
      </c>
      <c r="R124" s="145">
        <f>Q124*H124</f>
        <v>0</v>
      </c>
      <c r="S124" s="145">
        <v>0</v>
      </c>
      <c r="T124" s="146">
        <f>S124*H124</f>
        <v>0</v>
      </c>
      <c r="AR124" s="147" t="s">
        <v>567</v>
      </c>
      <c r="AT124" s="147" t="s">
        <v>160</v>
      </c>
      <c r="AU124" s="147" t="s">
        <v>84</v>
      </c>
      <c r="AY124" s="17" t="s">
        <v>156</v>
      </c>
      <c r="BE124" s="148">
        <f>IF(N124="základní",J124,0)</f>
        <v>0</v>
      </c>
      <c r="BF124" s="148">
        <f>IF(N124="snížená",J124,0)</f>
        <v>0</v>
      </c>
      <c r="BG124" s="148">
        <f>IF(N124="zákl. přenesená",J124,0)</f>
        <v>0</v>
      </c>
      <c r="BH124" s="148">
        <f>IF(N124="sníž. přenesená",J124,0)</f>
        <v>0</v>
      </c>
      <c r="BI124" s="148">
        <f>IF(N124="nulová",J124,0)</f>
        <v>0</v>
      </c>
      <c r="BJ124" s="17" t="s">
        <v>84</v>
      </c>
      <c r="BK124" s="148">
        <f>ROUND(I124*H124,2)</f>
        <v>0</v>
      </c>
      <c r="BL124" s="17" t="s">
        <v>567</v>
      </c>
      <c r="BM124" s="147" t="s">
        <v>88</v>
      </c>
    </row>
    <row r="125" spans="2:65" s="13" customFormat="1" ht="11.25">
      <c r="B125" s="156"/>
      <c r="D125" s="150" t="s">
        <v>168</v>
      </c>
      <c r="E125" s="157" t="s">
        <v>1</v>
      </c>
      <c r="F125" s="158" t="s">
        <v>648</v>
      </c>
      <c r="H125" s="159">
        <v>16</v>
      </c>
      <c r="I125" s="160"/>
      <c r="L125" s="156"/>
      <c r="M125" s="161"/>
      <c r="T125" s="162"/>
      <c r="AT125" s="157" t="s">
        <v>168</v>
      </c>
      <c r="AU125" s="157" t="s">
        <v>84</v>
      </c>
      <c r="AV125" s="13" t="s">
        <v>88</v>
      </c>
      <c r="AW125" s="13" t="s">
        <v>34</v>
      </c>
      <c r="AX125" s="13" t="s">
        <v>84</v>
      </c>
      <c r="AY125" s="157" t="s">
        <v>156</v>
      </c>
    </row>
    <row r="126" spans="2:65" s="1" customFormat="1" ht="33" customHeight="1">
      <c r="B126" s="32"/>
      <c r="C126" s="136" t="s">
        <v>88</v>
      </c>
      <c r="D126" s="136" t="s">
        <v>160</v>
      </c>
      <c r="E126" s="137" t="s">
        <v>649</v>
      </c>
      <c r="F126" s="138" t="s">
        <v>650</v>
      </c>
      <c r="G126" s="139" t="s">
        <v>374</v>
      </c>
      <c r="H126" s="140">
        <v>4</v>
      </c>
      <c r="I126" s="141"/>
      <c r="J126" s="142">
        <f>ROUND(I126*H126,2)</f>
        <v>0</v>
      </c>
      <c r="K126" s="138" t="s">
        <v>164</v>
      </c>
      <c r="L126" s="32"/>
      <c r="M126" s="143" t="s">
        <v>1</v>
      </c>
      <c r="N126" s="144" t="s">
        <v>45</v>
      </c>
      <c r="P126" s="145">
        <f>O126*H126</f>
        <v>0</v>
      </c>
      <c r="Q126" s="145">
        <v>0</v>
      </c>
      <c r="R126" s="145">
        <f>Q126*H126</f>
        <v>0</v>
      </c>
      <c r="S126" s="145">
        <v>0</v>
      </c>
      <c r="T126" s="146">
        <f>S126*H126</f>
        <v>0</v>
      </c>
      <c r="AR126" s="147" t="s">
        <v>567</v>
      </c>
      <c r="AT126" s="147" t="s">
        <v>160</v>
      </c>
      <c r="AU126" s="147" t="s">
        <v>84</v>
      </c>
      <c r="AY126" s="17" t="s">
        <v>156</v>
      </c>
      <c r="BE126" s="148">
        <f>IF(N126="základní",J126,0)</f>
        <v>0</v>
      </c>
      <c r="BF126" s="148">
        <f>IF(N126="snížená",J126,0)</f>
        <v>0</v>
      </c>
      <c r="BG126" s="148">
        <f>IF(N126="zákl. přenesená",J126,0)</f>
        <v>0</v>
      </c>
      <c r="BH126" s="148">
        <f>IF(N126="sníž. přenesená",J126,0)</f>
        <v>0</v>
      </c>
      <c r="BI126" s="148">
        <f>IF(N126="nulová",J126,0)</f>
        <v>0</v>
      </c>
      <c r="BJ126" s="17" t="s">
        <v>84</v>
      </c>
      <c r="BK126" s="148">
        <f>ROUND(I126*H126,2)</f>
        <v>0</v>
      </c>
      <c r="BL126" s="17" t="s">
        <v>567</v>
      </c>
      <c r="BM126" s="147" t="s">
        <v>165</v>
      </c>
    </row>
    <row r="127" spans="2:65" s="13" customFormat="1" ht="11.25">
      <c r="B127" s="156"/>
      <c r="D127" s="150" t="s">
        <v>168</v>
      </c>
      <c r="E127" s="157" t="s">
        <v>1</v>
      </c>
      <c r="F127" s="158" t="s">
        <v>651</v>
      </c>
      <c r="H127" s="159">
        <v>4</v>
      </c>
      <c r="I127" s="160"/>
      <c r="L127" s="156"/>
      <c r="M127" s="161"/>
      <c r="T127" s="162"/>
      <c r="AT127" s="157" t="s">
        <v>168</v>
      </c>
      <c r="AU127" s="157" t="s">
        <v>84</v>
      </c>
      <c r="AV127" s="13" t="s">
        <v>88</v>
      </c>
      <c r="AW127" s="13" t="s">
        <v>34</v>
      </c>
      <c r="AX127" s="13" t="s">
        <v>84</v>
      </c>
      <c r="AY127" s="157" t="s">
        <v>156</v>
      </c>
    </row>
    <row r="128" spans="2:65" s="1" customFormat="1" ht="16.5" customHeight="1">
      <c r="B128" s="32"/>
      <c r="C128" s="177" t="s">
        <v>166</v>
      </c>
      <c r="D128" s="177" t="s">
        <v>242</v>
      </c>
      <c r="E128" s="178" t="s">
        <v>652</v>
      </c>
      <c r="F128" s="179" t="s">
        <v>653</v>
      </c>
      <c r="G128" s="180" t="s">
        <v>374</v>
      </c>
      <c r="H128" s="181">
        <v>4</v>
      </c>
      <c r="I128" s="182"/>
      <c r="J128" s="183">
        <f>ROUND(I128*H128,2)</f>
        <v>0</v>
      </c>
      <c r="K128" s="179" t="s">
        <v>1</v>
      </c>
      <c r="L128" s="184"/>
      <c r="M128" s="185" t="s">
        <v>1</v>
      </c>
      <c r="N128" s="186" t="s">
        <v>45</v>
      </c>
      <c r="P128" s="145">
        <f>O128*H128</f>
        <v>0</v>
      </c>
      <c r="Q128" s="145">
        <v>0</v>
      </c>
      <c r="R128" s="145">
        <f>Q128*H128</f>
        <v>0</v>
      </c>
      <c r="S128" s="145">
        <v>0</v>
      </c>
      <c r="T128" s="146">
        <f>S128*H128</f>
        <v>0</v>
      </c>
      <c r="AR128" s="147" t="s">
        <v>654</v>
      </c>
      <c r="AT128" s="147" t="s">
        <v>242</v>
      </c>
      <c r="AU128" s="147" t="s">
        <v>84</v>
      </c>
      <c r="AY128" s="17" t="s">
        <v>156</v>
      </c>
      <c r="BE128" s="148">
        <f>IF(N128="základní",J128,0)</f>
        <v>0</v>
      </c>
      <c r="BF128" s="148">
        <f>IF(N128="snížená",J128,0)</f>
        <v>0</v>
      </c>
      <c r="BG128" s="148">
        <f>IF(N128="zákl. přenesená",J128,0)</f>
        <v>0</v>
      </c>
      <c r="BH128" s="148">
        <f>IF(N128="sníž. přenesená",J128,0)</f>
        <v>0</v>
      </c>
      <c r="BI128" s="148">
        <f>IF(N128="nulová",J128,0)</f>
        <v>0</v>
      </c>
      <c r="BJ128" s="17" t="s">
        <v>84</v>
      </c>
      <c r="BK128" s="148">
        <f>ROUND(I128*H128,2)</f>
        <v>0</v>
      </c>
      <c r="BL128" s="17" t="s">
        <v>567</v>
      </c>
      <c r="BM128" s="147" t="s">
        <v>192</v>
      </c>
    </row>
    <row r="129" spans="2:65" s="13" customFormat="1" ht="11.25">
      <c r="B129" s="156"/>
      <c r="D129" s="150" t="s">
        <v>168</v>
      </c>
      <c r="E129" s="157" t="s">
        <v>1</v>
      </c>
      <c r="F129" s="158" t="s">
        <v>651</v>
      </c>
      <c r="H129" s="159">
        <v>4</v>
      </c>
      <c r="I129" s="160"/>
      <c r="L129" s="156"/>
      <c r="M129" s="161"/>
      <c r="T129" s="162"/>
      <c r="AT129" s="157" t="s">
        <v>168</v>
      </c>
      <c r="AU129" s="157" t="s">
        <v>84</v>
      </c>
      <c r="AV129" s="13" t="s">
        <v>88</v>
      </c>
      <c r="AW129" s="13" t="s">
        <v>34</v>
      </c>
      <c r="AX129" s="13" t="s">
        <v>84</v>
      </c>
      <c r="AY129" s="157" t="s">
        <v>156</v>
      </c>
    </row>
    <row r="130" spans="2:65" s="1" customFormat="1" ht="37.9" customHeight="1">
      <c r="B130" s="32"/>
      <c r="C130" s="136" t="s">
        <v>165</v>
      </c>
      <c r="D130" s="136" t="s">
        <v>160</v>
      </c>
      <c r="E130" s="137" t="s">
        <v>655</v>
      </c>
      <c r="F130" s="138" t="s">
        <v>656</v>
      </c>
      <c r="G130" s="139" t="s">
        <v>374</v>
      </c>
      <c r="H130" s="140">
        <v>2</v>
      </c>
      <c r="I130" s="141"/>
      <c r="J130" s="142">
        <f>ROUND(I130*H130,2)</f>
        <v>0</v>
      </c>
      <c r="K130" s="138" t="s">
        <v>164</v>
      </c>
      <c r="L130" s="32"/>
      <c r="M130" s="143" t="s">
        <v>1</v>
      </c>
      <c r="N130" s="144" t="s">
        <v>45</v>
      </c>
      <c r="P130" s="145">
        <f>O130*H130</f>
        <v>0</v>
      </c>
      <c r="Q130" s="145">
        <v>0</v>
      </c>
      <c r="R130" s="145">
        <f>Q130*H130</f>
        <v>0</v>
      </c>
      <c r="S130" s="145">
        <v>0</v>
      </c>
      <c r="T130" s="146">
        <f>S130*H130</f>
        <v>0</v>
      </c>
      <c r="AR130" s="147" t="s">
        <v>567</v>
      </c>
      <c r="AT130" s="147" t="s">
        <v>160</v>
      </c>
      <c r="AU130" s="147" t="s">
        <v>84</v>
      </c>
      <c r="AY130" s="17" t="s">
        <v>156</v>
      </c>
      <c r="BE130" s="148">
        <f>IF(N130="základní",J130,0)</f>
        <v>0</v>
      </c>
      <c r="BF130" s="148">
        <f>IF(N130="snížená",J130,0)</f>
        <v>0</v>
      </c>
      <c r="BG130" s="148">
        <f>IF(N130="zákl. přenesená",J130,0)</f>
        <v>0</v>
      </c>
      <c r="BH130" s="148">
        <f>IF(N130="sníž. přenesená",J130,0)</f>
        <v>0</v>
      </c>
      <c r="BI130" s="148">
        <f>IF(N130="nulová",J130,0)</f>
        <v>0</v>
      </c>
      <c r="BJ130" s="17" t="s">
        <v>84</v>
      </c>
      <c r="BK130" s="148">
        <f>ROUND(I130*H130,2)</f>
        <v>0</v>
      </c>
      <c r="BL130" s="17" t="s">
        <v>567</v>
      </c>
      <c r="BM130" s="147" t="s">
        <v>213</v>
      </c>
    </row>
    <row r="131" spans="2:65" s="13" customFormat="1" ht="11.25">
      <c r="B131" s="156"/>
      <c r="D131" s="150" t="s">
        <v>168</v>
      </c>
      <c r="E131" s="157" t="s">
        <v>1</v>
      </c>
      <c r="F131" s="158" t="s">
        <v>657</v>
      </c>
      <c r="H131" s="159">
        <v>2</v>
      </c>
      <c r="I131" s="160"/>
      <c r="L131" s="156"/>
      <c r="M131" s="161"/>
      <c r="T131" s="162"/>
      <c r="AT131" s="157" t="s">
        <v>168</v>
      </c>
      <c r="AU131" s="157" t="s">
        <v>84</v>
      </c>
      <c r="AV131" s="13" t="s">
        <v>88</v>
      </c>
      <c r="AW131" s="13" t="s">
        <v>34</v>
      </c>
      <c r="AX131" s="13" t="s">
        <v>84</v>
      </c>
      <c r="AY131" s="157" t="s">
        <v>156</v>
      </c>
    </row>
    <row r="132" spans="2:65" s="1" customFormat="1" ht="16.5" customHeight="1">
      <c r="B132" s="32"/>
      <c r="C132" s="177" t="s">
        <v>186</v>
      </c>
      <c r="D132" s="177" t="s">
        <v>242</v>
      </c>
      <c r="E132" s="178" t="s">
        <v>658</v>
      </c>
      <c r="F132" s="179" t="s">
        <v>659</v>
      </c>
      <c r="G132" s="180" t="s">
        <v>374</v>
      </c>
      <c r="H132" s="181">
        <v>2</v>
      </c>
      <c r="I132" s="182"/>
      <c r="J132" s="183">
        <f>ROUND(I132*H132,2)</f>
        <v>0</v>
      </c>
      <c r="K132" s="179" t="s">
        <v>1</v>
      </c>
      <c r="L132" s="184"/>
      <c r="M132" s="185" t="s">
        <v>1</v>
      </c>
      <c r="N132" s="186" t="s">
        <v>45</v>
      </c>
      <c r="P132" s="145">
        <f>O132*H132</f>
        <v>0</v>
      </c>
      <c r="Q132" s="145">
        <v>0</v>
      </c>
      <c r="R132" s="145">
        <f>Q132*H132</f>
        <v>0</v>
      </c>
      <c r="S132" s="145">
        <v>0</v>
      </c>
      <c r="T132" s="146">
        <f>S132*H132</f>
        <v>0</v>
      </c>
      <c r="AR132" s="147" t="s">
        <v>654</v>
      </c>
      <c r="AT132" s="147" t="s">
        <v>242</v>
      </c>
      <c r="AU132" s="147" t="s">
        <v>84</v>
      </c>
      <c r="AY132" s="17" t="s">
        <v>156</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567</v>
      </c>
      <c r="BM132" s="147" t="s">
        <v>226</v>
      </c>
    </row>
    <row r="133" spans="2:65" s="13" customFormat="1" ht="11.25">
      <c r="B133" s="156"/>
      <c r="D133" s="150" t="s">
        <v>168</v>
      </c>
      <c r="E133" s="157" t="s">
        <v>1</v>
      </c>
      <c r="F133" s="158" t="s">
        <v>657</v>
      </c>
      <c r="H133" s="159">
        <v>2</v>
      </c>
      <c r="I133" s="160"/>
      <c r="L133" s="156"/>
      <c r="M133" s="161"/>
      <c r="T133" s="162"/>
      <c r="AT133" s="157" t="s">
        <v>168</v>
      </c>
      <c r="AU133" s="157" t="s">
        <v>84</v>
      </c>
      <c r="AV133" s="13" t="s">
        <v>88</v>
      </c>
      <c r="AW133" s="13" t="s">
        <v>34</v>
      </c>
      <c r="AX133" s="13" t="s">
        <v>84</v>
      </c>
      <c r="AY133" s="157" t="s">
        <v>156</v>
      </c>
    </row>
    <row r="134" spans="2:65" s="1" customFormat="1" ht="24.2" customHeight="1">
      <c r="B134" s="32"/>
      <c r="C134" s="136" t="s">
        <v>192</v>
      </c>
      <c r="D134" s="136" t="s">
        <v>160</v>
      </c>
      <c r="E134" s="137" t="s">
        <v>660</v>
      </c>
      <c r="F134" s="138" t="s">
        <v>661</v>
      </c>
      <c r="G134" s="139" t="s">
        <v>374</v>
      </c>
      <c r="H134" s="140">
        <v>2</v>
      </c>
      <c r="I134" s="141"/>
      <c r="J134" s="142">
        <f>ROUND(I134*H134,2)</f>
        <v>0</v>
      </c>
      <c r="K134" s="138" t="s">
        <v>164</v>
      </c>
      <c r="L134" s="32"/>
      <c r="M134" s="143" t="s">
        <v>1</v>
      </c>
      <c r="N134" s="144" t="s">
        <v>45</v>
      </c>
      <c r="P134" s="145">
        <f>O134*H134</f>
        <v>0</v>
      </c>
      <c r="Q134" s="145">
        <v>0</v>
      </c>
      <c r="R134" s="145">
        <f>Q134*H134</f>
        <v>0</v>
      </c>
      <c r="S134" s="145">
        <v>0</v>
      </c>
      <c r="T134" s="146">
        <f>S134*H134</f>
        <v>0</v>
      </c>
      <c r="AR134" s="147" t="s">
        <v>567</v>
      </c>
      <c r="AT134" s="147" t="s">
        <v>160</v>
      </c>
      <c r="AU134" s="147" t="s">
        <v>84</v>
      </c>
      <c r="AY134" s="17" t="s">
        <v>156</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567</v>
      </c>
      <c r="BM134" s="147" t="s">
        <v>8</v>
      </c>
    </row>
    <row r="135" spans="2:65" s="13" customFormat="1" ht="11.25">
      <c r="B135" s="156"/>
      <c r="D135" s="150" t="s">
        <v>168</v>
      </c>
      <c r="E135" s="157" t="s">
        <v>1</v>
      </c>
      <c r="F135" s="158" t="s">
        <v>657</v>
      </c>
      <c r="H135" s="159">
        <v>2</v>
      </c>
      <c r="I135" s="160"/>
      <c r="L135" s="156"/>
      <c r="M135" s="161"/>
      <c r="T135" s="162"/>
      <c r="AT135" s="157" t="s">
        <v>168</v>
      </c>
      <c r="AU135" s="157" t="s">
        <v>84</v>
      </c>
      <c r="AV135" s="13" t="s">
        <v>88</v>
      </c>
      <c r="AW135" s="13" t="s">
        <v>34</v>
      </c>
      <c r="AX135" s="13" t="s">
        <v>84</v>
      </c>
      <c r="AY135" s="157" t="s">
        <v>156</v>
      </c>
    </row>
    <row r="136" spans="2:65" s="1" customFormat="1" ht="24.2" customHeight="1">
      <c r="B136" s="32"/>
      <c r="C136" s="136" t="s">
        <v>202</v>
      </c>
      <c r="D136" s="136" t="s">
        <v>160</v>
      </c>
      <c r="E136" s="137" t="s">
        <v>662</v>
      </c>
      <c r="F136" s="138" t="s">
        <v>663</v>
      </c>
      <c r="G136" s="139" t="s">
        <v>374</v>
      </c>
      <c r="H136" s="140">
        <v>2</v>
      </c>
      <c r="I136" s="141"/>
      <c r="J136" s="142">
        <f>ROUND(I136*H136,2)</f>
        <v>0</v>
      </c>
      <c r="K136" s="138" t="s">
        <v>164</v>
      </c>
      <c r="L136" s="32"/>
      <c r="M136" s="143" t="s">
        <v>1</v>
      </c>
      <c r="N136" s="144" t="s">
        <v>45</v>
      </c>
      <c r="P136" s="145">
        <f>O136*H136</f>
        <v>0</v>
      </c>
      <c r="Q136" s="145">
        <v>0</v>
      </c>
      <c r="R136" s="145">
        <f>Q136*H136</f>
        <v>0</v>
      </c>
      <c r="S136" s="145">
        <v>0</v>
      </c>
      <c r="T136" s="146">
        <f>S136*H136</f>
        <v>0</v>
      </c>
      <c r="AR136" s="147" t="s">
        <v>567</v>
      </c>
      <c r="AT136" s="147" t="s">
        <v>160</v>
      </c>
      <c r="AU136" s="147" t="s">
        <v>84</v>
      </c>
      <c r="AY136" s="17" t="s">
        <v>156</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567</v>
      </c>
      <c r="BM136" s="147" t="s">
        <v>247</v>
      </c>
    </row>
    <row r="137" spans="2:65" s="13" customFormat="1" ht="11.25">
      <c r="B137" s="156"/>
      <c r="D137" s="150" t="s">
        <v>168</v>
      </c>
      <c r="E137" s="157" t="s">
        <v>1</v>
      </c>
      <c r="F137" s="158" t="s">
        <v>657</v>
      </c>
      <c r="H137" s="159">
        <v>2</v>
      </c>
      <c r="I137" s="160"/>
      <c r="L137" s="156"/>
      <c r="M137" s="161"/>
      <c r="T137" s="162"/>
      <c r="AT137" s="157" t="s">
        <v>168</v>
      </c>
      <c r="AU137" s="157" t="s">
        <v>84</v>
      </c>
      <c r="AV137" s="13" t="s">
        <v>88</v>
      </c>
      <c r="AW137" s="13" t="s">
        <v>34</v>
      </c>
      <c r="AX137" s="13" t="s">
        <v>84</v>
      </c>
      <c r="AY137" s="157" t="s">
        <v>156</v>
      </c>
    </row>
    <row r="138" spans="2:65" s="1" customFormat="1" ht="37.9" customHeight="1">
      <c r="B138" s="32"/>
      <c r="C138" s="136" t="s">
        <v>213</v>
      </c>
      <c r="D138" s="136" t="s">
        <v>160</v>
      </c>
      <c r="E138" s="137" t="s">
        <v>664</v>
      </c>
      <c r="F138" s="138" t="s">
        <v>665</v>
      </c>
      <c r="G138" s="139" t="s">
        <v>394</v>
      </c>
      <c r="H138" s="140">
        <v>20</v>
      </c>
      <c r="I138" s="141"/>
      <c r="J138" s="142">
        <f>ROUND(I138*H138,2)</f>
        <v>0</v>
      </c>
      <c r="K138" s="138" t="s">
        <v>164</v>
      </c>
      <c r="L138" s="32"/>
      <c r="M138" s="143" t="s">
        <v>1</v>
      </c>
      <c r="N138" s="144" t="s">
        <v>45</v>
      </c>
      <c r="P138" s="145">
        <f>O138*H138</f>
        <v>0</v>
      </c>
      <c r="Q138" s="145">
        <v>0</v>
      </c>
      <c r="R138" s="145">
        <f>Q138*H138</f>
        <v>0</v>
      </c>
      <c r="S138" s="145">
        <v>0</v>
      </c>
      <c r="T138" s="146">
        <f>S138*H138</f>
        <v>0</v>
      </c>
      <c r="AR138" s="147" t="s">
        <v>567</v>
      </c>
      <c r="AT138" s="147" t="s">
        <v>160</v>
      </c>
      <c r="AU138" s="147" t="s">
        <v>84</v>
      </c>
      <c r="AY138" s="17" t="s">
        <v>156</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567</v>
      </c>
      <c r="BM138" s="147" t="s">
        <v>259</v>
      </c>
    </row>
    <row r="139" spans="2:65" s="13" customFormat="1" ht="11.25">
      <c r="B139" s="156"/>
      <c r="D139" s="150" t="s">
        <v>168</v>
      </c>
      <c r="E139" s="157" t="s">
        <v>1</v>
      </c>
      <c r="F139" s="158" t="s">
        <v>666</v>
      </c>
      <c r="H139" s="159">
        <v>20</v>
      </c>
      <c r="I139" s="160"/>
      <c r="L139" s="156"/>
      <c r="M139" s="161"/>
      <c r="T139" s="162"/>
      <c r="AT139" s="157" t="s">
        <v>168</v>
      </c>
      <c r="AU139" s="157" t="s">
        <v>84</v>
      </c>
      <c r="AV139" s="13" t="s">
        <v>88</v>
      </c>
      <c r="AW139" s="13" t="s">
        <v>34</v>
      </c>
      <c r="AX139" s="13" t="s">
        <v>84</v>
      </c>
      <c r="AY139" s="157" t="s">
        <v>156</v>
      </c>
    </row>
    <row r="140" spans="2:65" s="1" customFormat="1" ht="16.5" customHeight="1">
      <c r="B140" s="32"/>
      <c r="C140" s="177" t="s">
        <v>221</v>
      </c>
      <c r="D140" s="177" t="s">
        <v>242</v>
      </c>
      <c r="E140" s="178" t="s">
        <v>667</v>
      </c>
      <c r="F140" s="179" t="s">
        <v>668</v>
      </c>
      <c r="G140" s="180" t="s">
        <v>394</v>
      </c>
      <c r="H140" s="181">
        <v>20</v>
      </c>
      <c r="I140" s="182"/>
      <c r="J140" s="183">
        <f>ROUND(I140*H140,2)</f>
        <v>0</v>
      </c>
      <c r="K140" s="179" t="s">
        <v>1</v>
      </c>
      <c r="L140" s="184"/>
      <c r="M140" s="185" t="s">
        <v>1</v>
      </c>
      <c r="N140" s="186" t="s">
        <v>45</v>
      </c>
      <c r="P140" s="145">
        <f>O140*H140</f>
        <v>0</v>
      </c>
      <c r="Q140" s="145">
        <v>0</v>
      </c>
      <c r="R140" s="145">
        <f>Q140*H140</f>
        <v>0</v>
      </c>
      <c r="S140" s="145">
        <v>0</v>
      </c>
      <c r="T140" s="146">
        <f>S140*H140</f>
        <v>0</v>
      </c>
      <c r="AR140" s="147" t="s">
        <v>654</v>
      </c>
      <c r="AT140" s="147" t="s">
        <v>242</v>
      </c>
      <c r="AU140" s="147" t="s">
        <v>84</v>
      </c>
      <c r="AY140" s="17" t="s">
        <v>156</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567</v>
      </c>
      <c r="BM140" s="147" t="s">
        <v>275</v>
      </c>
    </row>
    <row r="141" spans="2:65" s="13" customFormat="1" ht="11.25">
      <c r="B141" s="156"/>
      <c r="D141" s="150" t="s">
        <v>168</v>
      </c>
      <c r="E141" s="157" t="s">
        <v>1</v>
      </c>
      <c r="F141" s="158" t="s">
        <v>666</v>
      </c>
      <c r="H141" s="159">
        <v>20</v>
      </c>
      <c r="I141" s="160"/>
      <c r="L141" s="156"/>
      <c r="M141" s="161"/>
      <c r="T141" s="162"/>
      <c r="AT141" s="157" t="s">
        <v>168</v>
      </c>
      <c r="AU141" s="157" t="s">
        <v>84</v>
      </c>
      <c r="AV141" s="13" t="s">
        <v>88</v>
      </c>
      <c r="AW141" s="13" t="s">
        <v>34</v>
      </c>
      <c r="AX141" s="13" t="s">
        <v>84</v>
      </c>
      <c r="AY141" s="157" t="s">
        <v>156</v>
      </c>
    </row>
    <row r="142" spans="2:65" s="1" customFormat="1" ht="21.75" customHeight="1">
      <c r="B142" s="32"/>
      <c r="C142" s="136" t="s">
        <v>226</v>
      </c>
      <c r="D142" s="136" t="s">
        <v>160</v>
      </c>
      <c r="E142" s="137" t="s">
        <v>669</v>
      </c>
      <c r="F142" s="138" t="s">
        <v>670</v>
      </c>
      <c r="G142" s="139" t="s">
        <v>374</v>
      </c>
      <c r="H142" s="140">
        <v>8</v>
      </c>
      <c r="I142" s="141"/>
      <c r="J142" s="142">
        <f>ROUND(I142*H142,2)</f>
        <v>0</v>
      </c>
      <c r="K142" s="138" t="s">
        <v>164</v>
      </c>
      <c r="L142" s="32"/>
      <c r="M142" s="143" t="s">
        <v>1</v>
      </c>
      <c r="N142" s="144" t="s">
        <v>45</v>
      </c>
      <c r="P142" s="145">
        <f>O142*H142</f>
        <v>0</v>
      </c>
      <c r="Q142" s="145">
        <v>0</v>
      </c>
      <c r="R142" s="145">
        <f>Q142*H142</f>
        <v>0</v>
      </c>
      <c r="S142" s="145">
        <v>0</v>
      </c>
      <c r="T142" s="146">
        <f>S142*H142</f>
        <v>0</v>
      </c>
      <c r="AR142" s="147" t="s">
        <v>567</v>
      </c>
      <c r="AT142" s="147" t="s">
        <v>160</v>
      </c>
      <c r="AU142" s="147" t="s">
        <v>84</v>
      </c>
      <c r="AY142" s="17" t="s">
        <v>156</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567</v>
      </c>
      <c r="BM142" s="147" t="s">
        <v>291</v>
      </c>
    </row>
    <row r="143" spans="2:65" s="13" customFormat="1" ht="11.25">
      <c r="B143" s="156"/>
      <c r="D143" s="150" t="s">
        <v>168</v>
      </c>
      <c r="E143" s="157" t="s">
        <v>1</v>
      </c>
      <c r="F143" s="158" t="s">
        <v>671</v>
      </c>
      <c r="H143" s="159">
        <v>8</v>
      </c>
      <c r="I143" s="160"/>
      <c r="L143" s="156"/>
      <c r="M143" s="161"/>
      <c r="T143" s="162"/>
      <c r="AT143" s="157" t="s">
        <v>168</v>
      </c>
      <c r="AU143" s="157" t="s">
        <v>84</v>
      </c>
      <c r="AV143" s="13" t="s">
        <v>88</v>
      </c>
      <c r="AW143" s="13" t="s">
        <v>34</v>
      </c>
      <c r="AX143" s="13" t="s">
        <v>84</v>
      </c>
      <c r="AY143" s="157" t="s">
        <v>156</v>
      </c>
    </row>
    <row r="144" spans="2:65" s="1" customFormat="1" ht="24.2" customHeight="1">
      <c r="B144" s="32"/>
      <c r="C144" s="177" t="s">
        <v>231</v>
      </c>
      <c r="D144" s="177" t="s">
        <v>242</v>
      </c>
      <c r="E144" s="178" t="s">
        <v>672</v>
      </c>
      <c r="F144" s="179" t="s">
        <v>673</v>
      </c>
      <c r="G144" s="180" t="s">
        <v>374</v>
      </c>
      <c r="H144" s="181">
        <v>8</v>
      </c>
      <c r="I144" s="182"/>
      <c r="J144" s="183">
        <f>ROUND(I144*H144,2)</f>
        <v>0</v>
      </c>
      <c r="K144" s="179" t="s">
        <v>1</v>
      </c>
      <c r="L144" s="184"/>
      <c r="M144" s="185" t="s">
        <v>1</v>
      </c>
      <c r="N144" s="186" t="s">
        <v>45</v>
      </c>
      <c r="P144" s="145">
        <f>O144*H144</f>
        <v>0</v>
      </c>
      <c r="Q144" s="145">
        <v>0</v>
      </c>
      <c r="R144" s="145">
        <f>Q144*H144</f>
        <v>0</v>
      </c>
      <c r="S144" s="145">
        <v>0</v>
      </c>
      <c r="T144" s="146">
        <f>S144*H144</f>
        <v>0</v>
      </c>
      <c r="AR144" s="147" t="s">
        <v>654</v>
      </c>
      <c r="AT144" s="147" t="s">
        <v>242</v>
      </c>
      <c r="AU144" s="147" t="s">
        <v>84</v>
      </c>
      <c r="AY144" s="17" t="s">
        <v>156</v>
      </c>
      <c r="BE144" s="148">
        <f>IF(N144="základní",J144,0)</f>
        <v>0</v>
      </c>
      <c r="BF144" s="148">
        <f>IF(N144="snížená",J144,0)</f>
        <v>0</v>
      </c>
      <c r="BG144" s="148">
        <f>IF(N144="zákl. přenesená",J144,0)</f>
        <v>0</v>
      </c>
      <c r="BH144" s="148">
        <f>IF(N144="sníž. přenesená",J144,0)</f>
        <v>0</v>
      </c>
      <c r="BI144" s="148">
        <f>IF(N144="nulová",J144,0)</f>
        <v>0</v>
      </c>
      <c r="BJ144" s="17" t="s">
        <v>84</v>
      </c>
      <c r="BK144" s="148">
        <f>ROUND(I144*H144,2)</f>
        <v>0</v>
      </c>
      <c r="BL144" s="17" t="s">
        <v>567</v>
      </c>
      <c r="BM144" s="147" t="s">
        <v>302</v>
      </c>
    </row>
    <row r="145" spans="2:65" s="13" customFormat="1" ht="11.25">
      <c r="B145" s="156"/>
      <c r="D145" s="150" t="s">
        <v>168</v>
      </c>
      <c r="E145" s="157" t="s">
        <v>1</v>
      </c>
      <c r="F145" s="158" t="s">
        <v>671</v>
      </c>
      <c r="H145" s="159">
        <v>8</v>
      </c>
      <c r="I145" s="160"/>
      <c r="L145" s="156"/>
      <c r="M145" s="161"/>
      <c r="T145" s="162"/>
      <c r="AT145" s="157" t="s">
        <v>168</v>
      </c>
      <c r="AU145" s="157" t="s">
        <v>84</v>
      </c>
      <c r="AV145" s="13" t="s">
        <v>88</v>
      </c>
      <c r="AW145" s="13" t="s">
        <v>34</v>
      </c>
      <c r="AX145" s="13" t="s">
        <v>84</v>
      </c>
      <c r="AY145" s="157" t="s">
        <v>156</v>
      </c>
    </row>
    <row r="146" spans="2:65" s="1" customFormat="1" ht="37.9" customHeight="1">
      <c r="B146" s="32"/>
      <c r="C146" s="136" t="s">
        <v>8</v>
      </c>
      <c r="D146" s="136" t="s">
        <v>160</v>
      </c>
      <c r="E146" s="137" t="s">
        <v>674</v>
      </c>
      <c r="F146" s="138" t="s">
        <v>675</v>
      </c>
      <c r="G146" s="139" t="s">
        <v>394</v>
      </c>
      <c r="H146" s="140">
        <v>20</v>
      </c>
      <c r="I146" s="141"/>
      <c r="J146" s="142">
        <f>ROUND(I146*H146,2)</f>
        <v>0</v>
      </c>
      <c r="K146" s="138" t="s">
        <v>164</v>
      </c>
      <c r="L146" s="32"/>
      <c r="M146" s="143" t="s">
        <v>1</v>
      </c>
      <c r="N146" s="144" t="s">
        <v>45</v>
      </c>
      <c r="P146" s="145">
        <f>O146*H146</f>
        <v>0</v>
      </c>
      <c r="Q146" s="145">
        <v>0</v>
      </c>
      <c r="R146" s="145">
        <f>Q146*H146</f>
        <v>0</v>
      </c>
      <c r="S146" s="145">
        <v>0</v>
      </c>
      <c r="T146" s="146">
        <f>S146*H146</f>
        <v>0</v>
      </c>
      <c r="AR146" s="147" t="s">
        <v>567</v>
      </c>
      <c r="AT146" s="147" t="s">
        <v>160</v>
      </c>
      <c r="AU146" s="147" t="s">
        <v>84</v>
      </c>
      <c r="AY146" s="17" t="s">
        <v>156</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567</v>
      </c>
      <c r="BM146" s="147" t="s">
        <v>314</v>
      </c>
    </row>
    <row r="147" spans="2:65" s="13" customFormat="1" ht="11.25">
      <c r="B147" s="156"/>
      <c r="D147" s="150" t="s">
        <v>168</v>
      </c>
      <c r="E147" s="157" t="s">
        <v>1</v>
      </c>
      <c r="F147" s="158" t="s">
        <v>666</v>
      </c>
      <c r="H147" s="159">
        <v>20</v>
      </c>
      <c r="I147" s="160"/>
      <c r="L147" s="156"/>
      <c r="M147" s="161"/>
      <c r="T147" s="162"/>
      <c r="AT147" s="157" t="s">
        <v>168</v>
      </c>
      <c r="AU147" s="157" t="s">
        <v>84</v>
      </c>
      <c r="AV147" s="13" t="s">
        <v>88</v>
      </c>
      <c r="AW147" s="13" t="s">
        <v>34</v>
      </c>
      <c r="AX147" s="13" t="s">
        <v>84</v>
      </c>
      <c r="AY147" s="157" t="s">
        <v>156</v>
      </c>
    </row>
    <row r="148" spans="2:65" s="1" customFormat="1" ht="16.5" customHeight="1">
      <c r="B148" s="32"/>
      <c r="C148" s="177" t="s">
        <v>241</v>
      </c>
      <c r="D148" s="177" t="s">
        <v>242</v>
      </c>
      <c r="E148" s="178" t="s">
        <v>676</v>
      </c>
      <c r="F148" s="179" t="s">
        <v>677</v>
      </c>
      <c r="G148" s="180" t="s">
        <v>394</v>
      </c>
      <c r="H148" s="181">
        <v>20</v>
      </c>
      <c r="I148" s="182"/>
      <c r="J148" s="183">
        <f>ROUND(I148*H148,2)</f>
        <v>0</v>
      </c>
      <c r="K148" s="179" t="s">
        <v>1</v>
      </c>
      <c r="L148" s="184"/>
      <c r="M148" s="185" t="s">
        <v>1</v>
      </c>
      <c r="N148" s="186" t="s">
        <v>45</v>
      </c>
      <c r="P148" s="145">
        <f>O148*H148</f>
        <v>0</v>
      </c>
      <c r="Q148" s="145">
        <v>0</v>
      </c>
      <c r="R148" s="145">
        <f>Q148*H148</f>
        <v>0</v>
      </c>
      <c r="S148" s="145">
        <v>0</v>
      </c>
      <c r="T148" s="146">
        <f>S148*H148</f>
        <v>0</v>
      </c>
      <c r="AR148" s="147" t="s">
        <v>654</v>
      </c>
      <c r="AT148" s="147" t="s">
        <v>242</v>
      </c>
      <c r="AU148" s="147" t="s">
        <v>84</v>
      </c>
      <c r="AY148" s="17" t="s">
        <v>156</v>
      </c>
      <c r="BE148" s="148">
        <f>IF(N148="základní",J148,0)</f>
        <v>0</v>
      </c>
      <c r="BF148" s="148">
        <f>IF(N148="snížená",J148,0)</f>
        <v>0</v>
      </c>
      <c r="BG148" s="148">
        <f>IF(N148="zákl. přenesená",J148,0)</f>
        <v>0</v>
      </c>
      <c r="BH148" s="148">
        <f>IF(N148="sníž. přenesená",J148,0)</f>
        <v>0</v>
      </c>
      <c r="BI148" s="148">
        <f>IF(N148="nulová",J148,0)</f>
        <v>0</v>
      </c>
      <c r="BJ148" s="17" t="s">
        <v>84</v>
      </c>
      <c r="BK148" s="148">
        <f>ROUND(I148*H148,2)</f>
        <v>0</v>
      </c>
      <c r="BL148" s="17" t="s">
        <v>567</v>
      </c>
      <c r="BM148" s="147" t="s">
        <v>331</v>
      </c>
    </row>
    <row r="149" spans="2:65" s="13" customFormat="1" ht="11.25">
      <c r="B149" s="156"/>
      <c r="D149" s="150" t="s">
        <v>168</v>
      </c>
      <c r="E149" s="157" t="s">
        <v>1</v>
      </c>
      <c r="F149" s="158" t="s">
        <v>666</v>
      </c>
      <c r="H149" s="159">
        <v>20</v>
      </c>
      <c r="I149" s="160"/>
      <c r="L149" s="156"/>
      <c r="M149" s="161"/>
      <c r="T149" s="162"/>
      <c r="AT149" s="157" t="s">
        <v>168</v>
      </c>
      <c r="AU149" s="157" t="s">
        <v>84</v>
      </c>
      <c r="AV149" s="13" t="s">
        <v>88</v>
      </c>
      <c r="AW149" s="13" t="s">
        <v>34</v>
      </c>
      <c r="AX149" s="13" t="s">
        <v>84</v>
      </c>
      <c r="AY149" s="157" t="s">
        <v>156</v>
      </c>
    </row>
    <row r="150" spans="2:65" s="1" customFormat="1" ht="37.9" customHeight="1">
      <c r="B150" s="32"/>
      <c r="C150" s="136" t="s">
        <v>247</v>
      </c>
      <c r="D150" s="136" t="s">
        <v>160</v>
      </c>
      <c r="E150" s="137" t="s">
        <v>678</v>
      </c>
      <c r="F150" s="138" t="s">
        <v>679</v>
      </c>
      <c r="G150" s="139" t="s">
        <v>374</v>
      </c>
      <c r="H150" s="140">
        <v>1</v>
      </c>
      <c r="I150" s="141"/>
      <c r="J150" s="142">
        <f>ROUND(I150*H150,2)</f>
        <v>0</v>
      </c>
      <c r="K150" s="138" t="s">
        <v>164</v>
      </c>
      <c r="L150" s="32"/>
      <c r="M150" s="143" t="s">
        <v>1</v>
      </c>
      <c r="N150" s="144" t="s">
        <v>45</v>
      </c>
      <c r="P150" s="145">
        <f>O150*H150</f>
        <v>0</v>
      </c>
      <c r="Q150" s="145">
        <v>0</v>
      </c>
      <c r="R150" s="145">
        <f>Q150*H150</f>
        <v>0</v>
      </c>
      <c r="S150" s="145">
        <v>0</v>
      </c>
      <c r="T150" s="146">
        <f>S150*H150</f>
        <v>0</v>
      </c>
      <c r="AR150" s="147" t="s">
        <v>567</v>
      </c>
      <c r="AT150" s="147" t="s">
        <v>160</v>
      </c>
      <c r="AU150" s="147" t="s">
        <v>84</v>
      </c>
      <c r="AY150" s="17" t="s">
        <v>156</v>
      </c>
      <c r="BE150" s="148">
        <f>IF(N150="základní",J150,0)</f>
        <v>0</v>
      </c>
      <c r="BF150" s="148">
        <f>IF(N150="snížená",J150,0)</f>
        <v>0</v>
      </c>
      <c r="BG150" s="148">
        <f>IF(N150="zákl. přenesená",J150,0)</f>
        <v>0</v>
      </c>
      <c r="BH150" s="148">
        <f>IF(N150="sníž. přenesená",J150,0)</f>
        <v>0</v>
      </c>
      <c r="BI150" s="148">
        <f>IF(N150="nulová",J150,0)</f>
        <v>0</v>
      </c>
      <c r="BJ150" s="17" t="s">
        <v>84</v>
      </c>
      <c r="BK150" s="148">
        <f>ROUND(I150*H150,2)</f>
        <v>0</v>
      </c>
      <c r="BL150" s="17" t="s">
        <v>567</v>
      </c>
      <c r="BM150" s="147" t="s">
        <v>345</v>
      </c>
    </row>
    <row r="151" spans="2:65" s="1" customFormat="1" ht="24.2" customHeight="1">
      <c r="B151" s="32"/>
      <c r="C151" s="136" t="s">
        <v>252</v>
      </c>
      <c r="D151" s="136" t="s">
        <v>160</v>
      </c>
      <c r="E151" s="137" t="s">
        <v>680</v>
      </c>
      <c r="F151" s="138" t="s">
        <v>681</v>
      </c>
      <c r="G151" s="139" t="s">
        <v>374</v>
      </c>
      <c r="H151" s="140">
        <v>2</v>
      </c>
      <c r="I151" s="141"/>
      <c r="J151" s="142">
        <f>ROUND(I151*H151,2)</f>
        <v>0</v>
      </c>
      <c r="K151" s="138" t="s">
        <v>1</v>
      </c>
      <c r="L151" s="32"/>
      <c r="M151" s="143" t="s">
        <v>1</v>
      </c>
      <c r="N151" s="144" t="s">
        <v>45</v>
      </c>
      <c r="P151" s="145">
        <f>O151*H151</f>
        <v>0</v>
      </c>
      <c r="Q151" s="145">
        <v>0</v>
      </c>
      <c r="R151" s="145">
        <f>Q151*H151</f>
        <v>0</v>
      </c>
      <c r="S151" s="145">
        <v>0</v>
      </c>
      <c r="T151" s="146">
        <f>S151*H151</f>
        <v>0</v>
      </c>
      <c r="AR151" s="147" t="s">
        <v>567</v>
      </c>
      <c r="AT151" s="147" t="s">
        <v>160</v>
      </c>
      <c r="AU151" s="147" t="s">
        <v>84</v>
      </c>
      <c r="AY151" s="17" t="s">
        <v>156</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567</v>
      </c>
      <c r="BM151" s="147" t="s">
        <v>362</v>
      </c>
    </row>
    <row r="152" spans="2:65" s="1" customFormat="1" ht="16.5" customHeight="1">
      <c r="B152" s="32"/>
      <c r="C152" s="136" t="s">
        <v>259</v>
      </c>
      <c r="D152" s="136" t="s">
        <v>160</v>
      </c>
      <c r="E152" s="137" t="s">
        <v>682</v>
      </c>
      <c r="F152" s="138" t="s">
        <v>683</v>
      </c>
      <c r="G152" s="139" t="s">
        <v>684</v>
      </c>
      <c r="H152" s="140">
        <v>4</v>
      </c>
      <c r="I152" s="141"/>
      <c r="J152" s="142">
        <f>ROUND(I152*H152,2)</f>
        <v>0</v>
      </c>
      <c r="K152" s="138" t="s">
        <v>1</v>
      </c>
      <c r="L152" s="32"/>
      <c r="M152" s="143" t="s">
        <v>1</v>
      </c>
      <c r="N152" s="144" t="s">
        <v>45</v>
      </c>
      <c r="P152" s="145">
        <f>O152*H152</f>
        <v>0</v>
      </c>
      <c r="Q152" s="145">
        <v>0</v>
      </c>
      <c r="R152" s="145">
        <f>Q152*H152</f>
        <v>0</v>
      </c>
      <c r="S152" s="145">
        <v>0</v>
      </c>
      <c r="T152" s="146">
        <f>S152*H152</f>
        <v>0</v>
      </c>
      <c r="AR152" s="147" t="s">
        <v>567</v>
      </c>
      <c r="AT152" s="147" t="s">
        <v>160</v>
      </c>
      <c r="AU152" s="147" t="s">
        <v>84</v>
      </c>
      <c r="AY152" s="17" t="s">
        <v>156</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567</v>
      </c>
      <c r="BM152" s="147" t="s">
        <v>376</v>
      </c>
    </row>
    <row r="153" spans="2:65" s="13" customFormat="1" ht="11.25">
      <c r="B153" s="156"/>
      <c r="D153" s="150" t="s">
        <v>168</v>
      </c>
      <c r="E153" s="157" t="s">
        <v>1</v>
      </c>
      <c r="F153" s="158" t="s">
        <v>651</v>
      </c>
      <c r="H153" s="159">
        <v>4</v>
      </c>
      <c r="I153" s="160"/>
      <c r="L153" s="156"/>
      <c r="M153" s="161"/>
      <c r="T153" s="162"/>
      <c r="AT153" s="157" t="s">
        <v>168</v>
      </c>
      <c r="AU153" s="157" t="s">
        <v>84</v>
      </c>
      <c r="AV153" s="13" t="s">
        <v>88</v>
      </c>
      <c r="AW153" s="13" t="s">
        <v>34</v>
      </c>
      <c r="AX153" s="13" t="s">
        <v>84</v>
      </c>
      <c r="AY153" s="157" t="s">
        <v>156</v>
      </c>
    </row>
    <row r="154" spans="2:65" s="1" customFormat="1" ht="24.2" customHeight="1">
      <c r="B154" s="32"/>
      <c r="C154" s="136" t="s">
        <v>267</v>
      </c>
      <c r="D154" s="136" t="s">
        <v>160</v>
      </c>
      <c r="E154" s="137" t="s">
        <v>685</v>
      </c>
      <c r="F154" s="138" t="s">
        <v>686</v>
      </c>
      <c r="G154" s="139" t="s">
        <v>374</v>
      </c>
      <c r="H154" s="140">
        <v>2</v>
      </c>
      <c r="I154" s="141"/>
      <c r="J154" s="142">
        <f>ROUND(I154*H154,2)</f>
        <v>0</v>
      </c>
      <c r="K154" s="138" t="s">
        <v>1</v>
      </c>
      <c r="L154" s="32"/>
      <c r="M154" s="143" t="s">
        <v>1</v>
      </c>
      <c r="N154" s="144" t="s">
        <v>45</v>
      </c>
      <c r="P154" s="145">
        <f>O154*H154</f>
        <v>0</v>
      </c>
      <c r="Q154" s="145">
        <v>0</v>
      </c>
      <c r="R154" s="145">
        <f>Q154*H154</f>
        <v>0</v>
      </c>
      <c r="S154" s="145">
        <v>0</v>
      </c>
      <c r="T154" s="146">
        <f>S154*H154</f>
        <v>0</v>
      </c>
      <c r="AR154" s="147" t="s">
        <v>567</v>
      </c>
      <c r="AT154" s="147" t="s">
        <v>160</v>
      </c>
      <c r="AU154" s="147" t="s">
        <v>84</v>
      </c>
      <c r="AY154" s="17" t="s">
        <v>156</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567</v>
      </c>
      <c r="BM154" s="147" t="s">
        <v>386</v>
      </c>
    </row>
    <row r="155" spans="2:65" s="1" customFormat="1" ht="16.5" customHeight="1">
      <c r="B155" s="32"/>
      <c r="C155" s="136" t="s">
        <v>275</v>
      </c>
      <c r="D155" s="136" t="s">
        <v>160</v>
      </c>
      <c r="E155" s="137" t="s">
        <v>687</v>
      </c>
      <c r="F155" s="138" t="s">
        <v>688</v>
      </c>
      <c r="G155" s="139" t="s">
        <v>394</v>
      </c>
      <c r="H155" s="140">
        <v>20</v>
      </c>
      <c r="I155" s="141"/>
      <c r="J155" s="142">
        <f>ROUND(I155*H155,2)</f>
        <v>0</v>
      </c>
      <c r="K155" s="138" t="s">
        <v>1</v>
      </c>
      <c r="L155" s="32"/>
      <c r="M155" s="143" t="s">
        <v>1</v>
      </c>
      <c r="N155" s="144" t="s">
        <v>45</v>
      </c>
      <c r="P155" s="145">
        <f>O155*H155</f>
        <v>0</v>
      </c>
      <c r="Q155" s="145">
        <v>0</v>
      </c>
      <c r="R155" s="145">
        <f>Q155*H155</f>
        <v>0</v>
      </c>
      <c r="S155" s="145">
        <v>0</v>
      </c>
      <c r="T155" s="146">
        <f>S155*H155</f>
        <v>0</v>
      </c>
      <c r="AR155" s="147" t="s">
        <v>567</v>
      </c>
      <c r="AT155" s="147" t="s">
        <v>160</v>
      </c>
      <c r="AU155" s="147" t="s">
        <v>84</v>
      </c>
      <c r="AY155" s="17" t="s">
        <v>156</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567</v>
      </c>
      <c r="BM155" s="147" t="s">
        <v>397</v>
      </c>
    </row>
    <row r="156" spans="2:65" s="13" customFormat="1" ht="11.25">
      <c r="B156" s="156"/>
      <c r="D156" s="150" t="s">
        <v>168</v>
      </c>
      <c r="E156" s="157" t="s">
        <v>1</v>
      </c>
      <c r="F156" s="158" t="s">
        <v>666</v>
      </c>
      <c r="H156" s="159">
        <v>20</v>
      </c>
      <c r="I156" s="160"/>
      <c r="L156" s="156"/>
      <c r="M156" s="161"/>
      <c r="T156" s="162"/>
      <c r="AT156" s="157" t="s">
        <v>168</v>
      </c>
      <c r="AU156" s="157" t="s">
        <v>84</v>
      </c>
      <c r="AV156" s="13" t="s">
        <v>88</v>
      </c>
      <c r="AW156" s="13" t="s">
        <v>34</v>
      </c>
      <c r="AX156" s="13" t="s">
        <v>84</v>
      </c>
      <c r="AY156" s="157" t="s">
        <v>156</v>
      </c>
    </row>
    <row r="157" spans="2:65" s="11" customFormat="1" ht="25.9" customHeight="1">
      <c r="B157" s="124"/>
      <c r="D157" s="125" t="s">
        <v>79</v>
      </c>
      <c r="E157" s="126" t="s">
        <v>689</v>
      </c>
      <c r="F157" s="126" t="s">
        <v>690</v>
      </c>
      <c r="I157" s="127"/>
      <c r="J157" s="128">
        <f>BK157</f>
        <v>0</v>
      </c>
      <c r="L157" s="124"/>
      <c r="M157" s="129"/>
      <c r="P157" s="130">
        <f>SUM(P158:P184)</f>
        <v>0</v>
      </c>
      <c r="R157" s="130">
        <f>SUM(R158:R184)</f>
        <v>14.523847999999999</v>
      </c>
      <c r="T157" s="131">
        <f>SUM(T158:T184)</f>
        <v>0</v>
      </c>
      <c r="AR157" s="125" t="s">
        <v>166</v>
      </c>
      <c r="AT157" s="132" t="s">
        <v>79</v>
      </c>
      <c r="AU157" s="132" t="s">
        <v>80</v>
      </c>
      <c r="AY157" s="125" t="s">
        <v>156</v>
      </c>
      <c r="BK157" s="133">
        <f>SUM(BK158:BK184)</f>
        <v>0</v>
      </c>
    </row>
    <row r="158" spans="2:65" s="1" customFormat="1" ht="33" customHeight="1">
      <c r="B158" s="32"/>
      <c r="C158" s="136" t="s">
        <v>84</v>
      </c>
      <c r="D158" s="136" t="s">
        <v>160</v>
      </c>
      <c r="E158" s="137" t="s">
        <v>691</v>
      </c>
      <c r="F158" s="138" t="s">
        <v>692</v>
      </c>
      <c r="G158" s="139" t="s">
        <v>374</v>
      </c>
      <c r="H158" s="140">
        <v>2</v>
      </c>
      <c r="I158" s="141"/>
      <c r="J158" s="142">
        <f>ROUND(I158*H158,2)</f>
        <v>0</v>
      </c>
      <c r="K158" s="138" t="s">
        <v>1</v>
      </c>
      <c r="L158" s="32"/>
      <c r="M158" s="143" t="s">
        <v>1</v>
      </c>
      <c r="N158" s="144" t="s">
        <v>45</v>
      </c>
      <c r="P158" s="145">
        <f>O158*H158</f>
        <v>0</v>
      </c>
      <c r="Q158" s="145">
        <v>0</v>
      </c>
      <c r="R158" s="145">
        <f>Q158*H158</f>
        <v>0</v>
      </c>
      <c r="S158" s="145">
        <v>0</v>
      </c>
      <c r="T158" s="146">
        <f>S158*H158</f>
        <v>0</v>
      </c>
      <c r="AR158" s="147" t="s">
        <v>567</v>
      </c>
      <c r="AT158" s="147" t="s">
        <v>160</v>
      </c>
      <c r="AU158" s="147" t="s">
        <v>84</v>
      </c>
      <c r="AY158" s="17" t="s">
        <v>156</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567</v>
      </c>
      <c r="BM158" s="147" t="s">
        <v>407</v>
      </c>
    </row>
    <row r="159" spans="2:65" s="13" customFormat="1" ht="11.25">
      <c r="B159" s="156"/>
      <c r="D159" s="150" t="s">
        <v>168</v>
      </c>
      <c r="E159" s="157" t="s">
        <v>1</v>
      </c>
      <c r="F159" s="158" t="s">
        <v>657</v>
      </c>
      <c r="H159" s="159">
        <v>2</v>
      </c>
      <c r="I159" s="160"/>
      <c r="L159" s="156"/>
      <c r="M159" s="161"/>
      <c r="T159" s="162"/>
      <c r="AT159" s="157" t="s">
        <v>168</v>
      </c>
      <c r="AU159" s="157" t="s">
        <v>84</v>
      </c>
      <c r="AV159" s="13" t="s">
        <v>88</v>
      </c>
      <c r="AW159" s="13" t="s">
        <v>34</v>
      </c>
      <c r="AX159" s="13" t="s">
        <v>84</v>
      </c>
      <c r="AY159" s="157" t="s">
        <v>156</v>
      </c>
    </row>
    <row r="160" spans="2:65" s="1" customFormat="1" ht="24.2" customHeight="1">
      <c r="B160" s="32"/>
      <c r="C160" s="136" t="s">
        <v>88</v>
      </c>
      <c r="D160" s="136" t="s">
        <v>160</v>
      </c>
      <c r="E160" s="137" t="s">
        <v>693</v>
      </c>
      <c r="F160" s="138" t="s">
        <v>694</v>
      </c>
      <c r="G160" s="139" t="s">
        <v>163</v>
      </c>
      <c r="H160" s="140">
        <v>2.4</v>
      </c>
      <c r="I160" s="141"/>
      <c r="J160" s="142">
        <f>ROUND(I160*H160,2)</f>
        <v>0</v>
      </c>
      <c r="K160" s="138" t="s">
        <v>164</v>
      </c>
      <c r="L160" s="32"/>
      <c r="M160" s="143" t="s">
        <v>1</v>
      </c>
      <c r="N160" s="144" t="s">
        <v>45</v>
      </c>
      <c r="P160" s="145">
        <f>O160*H160</f>
        <v>0</v>
      </c>
      <c r="Q160" s="145">
        <v>2.3010199999999998</v>
      </c>
      <c r="R160" s="145">
        <f>Q160*H160</f>
        <v>5.5224479999999998</v>
      </c>
      <c r="S160" s="145">
        <v>0</v>
      </c>
      <c r="T160" s="146">
        <f>S160*H160</f>
        <v>0</v>
      </c>
      <c r="AR160" s="147" t="s">
        <v>567</v>
      </c>
      <c r="AT160" s="147" t="s">
        <v>160</v>
      </c>
      <c r="AU160" s="147" t="s">
        <v>84</v>
      </c>
      <c r="AY160" s="17" t="s">
        <v>156</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567</v>
      </c>
      <c r="BM160" s="147" t="s">
        <v>418</v>
      </c>
    </row>
    <row r="161" spans="2:65" s="13" customFormat="1" ht="11.25">
      <c r="B161" s="156"/>
      <c r="D161" s="150" t="s">
        <v>168</v>
      </c>
      <c r="E161" s="157" t="s">
        <v>1</v>
      </c>
      <c r="F161" s="158" t="s">
        <v>695</v>
      </c>
      <c r="H161" s="159">
        <v>2.4</v>
      </c>
      <c r="I161" s="160"/>
      <c r="L161" s="156"/>
      <c r="M161" s="161"/>
      <c r="T161" s="162"/>
      <c r="AT161" s="157" t="s">
        <v>168</v>
      </c>
      <c r="AU161" s="157" t="s">
        <v>84</v>
      </c>
      <c r="AV161" s="13" t="s">
        <v>88</v>
      </c>
      <c r="AW161" s="13" t="s">
        <v>34</v>
      </c>
      <c r="AX161" s="13" t="s">
        <v>84</v>
      </c>
      <c r="AY161" s="157" t="s">
        <v>156</v>
      </c>
    </row>
    <row r="162" spans="2:65" s="1" customFormat="1" ht="16.5" customHeight="1">
      <c r="B162" s="32"/>
      <c r="C162" s="177" t="s">
        <v>166</v>
      </c>
      <c r="D162" s="177" t="s">
        <v>242</v>
      </c>
      <c r="E162" s="178" t="s">
        <v>696</v>
      </c>
      <c r="F162" s="179" t="s">
        <v>697</v>
      </c>
      <c r="G162" s="180" t="s">
        <v>163</v>
      </c>
      <c r="H162" s="181">
        <v>2.4</v>
      </c>
      <c r="I162" s="182"/>
      <c r="J162" s="183">
        <f>ROUND(I162*H162,2)</f>
        <v>0</v>
      </c>
      <c r="K162" s="179" t="s">
        <v>1</v>
      </c>
      <c r="L162" s="184"/>
      <c r="M162" s="185" t="s">
        <v>1</v>
      </c>
      <c r="N162" s="186" t="s">
        <v>45</v>
      </c>
      <c r="P162" s="145">
        <f>O162*H162</f>
        <v>0</v>
      </c>
      <c r="Q162" s="145">
        <v>0</v>
      </c>
      <c r="R162" s="145">
        <f>Q162*H162</f>
        <v>0</v>
      </c>
      <c r="S162" s="145">
        <v>0</v>
      </c>
      <c r="T162" s="146">
        <f>S162*H162</f>
        <v>0</v>
      </c>
      <c r="AR162" s="147" t="s">
        <v>654</v>
      </c>
      <c r="AT162" s="147" t="s">
        <v>242</v>
      </c>
      <c r="AU162" s="147" t="s">
        <v>84</v>
      </c>
      <c r="AY162" s="17" t="s">
        <v>156</v>
      </c>
      <c r="BE162" s="148">
        <f>IF(N162="základní",J162,0)</f>
        <v>0</v>
      </c>
      <c r="BF162" s="148">
        <f>IF(N162="snížená",J162,0)</f>
        <v>0</v>
      </c>
      <c r="BG162" s="148">
        <f>IF(N162="zákl. přenesená",J162,0)</f>
        <v>0</v>
      </c>
      <c r="BH162" s="148">
        <f>IF(N162="sníž. přenesená",J162,0)</f>
        <v>0</v>
      </c>
      <c r="BI162" s="148">
        <f>IF(N162="nulová",J162,0)</f>
        <v>0</v>
      </c>
      <c r="BJ162" s="17" t="s">
        <v>84</v>
      </c>
      <c r="BK162" s="148">
        <f>ROUND(I162*H162,2)</f>
        <v>0</v>
      </c>
      <c r="BL162" s="17" t="s">
        <v>567</v>
      </c>
      <c r="BM162" s="147" t="s">
        <v>434</v>
      </c>
    </row>
    <row r="163" spans="2:65" s="13" customFormat="1" ht="11.25">
      <c r="B163" s="156"/>
      <c r="D163" s="150" t="s">
        <v>168</v>
      </c>
      <c r="E163" s="157" t="s">
        <v>1</v>
      </c>
      <c r="F163" s="158" t="s">
        <v>695</v>
      </c>
      <c r="H163" s="159">
        <v>2.4</v>
      </c>
      <c r="I163" s="160"/>
      <c r="L163" s="156"/>
      <c r="M163" s="161"/>
      <c r="T163" s="162"/>
      <c r="AT163" s="157" t="s">
        <v>168</v>
      </c>
      <c r="AU163" s="157" t="s">
        <v>84</v>
      </c>
      <c r="AV163" s="13" t="s">
        <v>88</v>
      </c>
      <c r="AW163" s="13" t="s">
        <v>34</v>
      </c>
      <c r="AX163" s="13" t="s">
        <v>84</v>
      </c>
      <c r="AY163" s="157" t="s">
        <v>156</v>
      </c>
    </row>
    <row r="164" spans="2:65" s="1" customFormat="1" ht="24.2" customHeight="1">
      <c r="B164" s="32"/>
      <c r="C164" s="177" t="s">
        <v>165</v>
      </c>
      <c r="D164" s="177" t="s">
        <v>242</v>
      </c>
      <c r="E164" s="178" t="s">
        <v>698</v>
      </c>
      <c r="F164" s="179" t="s">
        <v>699</v>
      </c>
      <c r="G164" s="180" t="s">
        <v>700</v>
      </c>
      <c r="H164" s="181">
        <v>2</v>
      </c>
      <c r="I164" s="182"/>
      <c r="J164" s="183">
        <f>ROUND(I164*H164,2)</f>
        <v>0</v>
      </c>
      <c r="K164" s="179" t="s">
        <v>1</v>
      </c>
      <c r="L164" s="184"/>
      <c r="M164" s="185" t="s">
        <v>1</v>
      </c>
      <c r="N164" s="186" t="s">
        <v>45</v>
      </c>
      <c r="P164" s="145">
        <f>O164*H164</f>
        <v>0</v>
      </c>
      <c r="Q164" s="145">
        <v>0</v>
      </c>
      <c r="R164" s="145">
        <f>Q164*H164</f>
        <v>0</v>
      </c>
      <c r="S164" s="145">
        <v>0</v>
      </c>
      <c r="T164" s="146">
        <f>S164*H164</f>
        <v>0</v>
      </c>
      <c r="AR164" s="147" t="s">
        <v>654</v>
      </c>
      <c r="AT164" s="147" t="s">
        <v>242</v>
      </c>
      <c r="AU164" s="147" t="s">
        <v>84</v>
      </c>
      <c r="AY164" s="17" t="s">
        <v>156</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567</v>
      </c>
      <c r="BM164" s="147" t="s">
        <v>446</v>
      </c>
    </row>
    <row r="165" spans="2:65" s="1" customFormat="1" ht="24.2" customHeight="1">
      <c r="B165" s="32"/>
      <c r="C165" s="136" t="s">
        <v>186</v>
      </c>
      <c r="D165" s="136" t="s">
        <v>160</v>
      </c>
      <c r="E165" s="137" t="s">
        <v>701</v>
      </c>
      <c r="F165" s="138" t="s">
        <v>702</v>
      </c>
      <c r="G165" s="139" t="s">
        <v>163</v>
      </c>
      <c r="H165" s="140">
        <v>2</v>
      </c>
      <c r="I165" s="141"/>
      <c r="J165" s="142">
        <f>ROUND(I165*H165,2)</f>
        <v>0</v>
      </c>
      <c r="K165" s="138" t="s">
        <v>1</v>
      </c>
      <c r="L165" s="32"/>
      <c r="M165" s="143" t="s">
        <v>1</v>
      </c>
      <c r="N165" s="144" t="s">
        <v>45</v>
      </c>
      <c r="P165" s="145">
        <f>O165*H165</f>
        <v>0</v>
      </c>
      <c r="Q165" s="145">
        <v>0</v>
      </c>
      <c r="R165" s="145">
        <f>Q165*H165</f>
        <v>0</v>
      </c>
      <c r="S165" s="145">
        <v>0</v>
      </c>
      <c r="T165" s="146">
        <f>S165*H165</f>
        <v>0</v>
      </c>
      <c r="AR165" s="147" t="s">
        <v>567</v>
      </c>
      <c r="AT165" s="147" t="s">
        <v>160</v>
      </c>
      <c r="AU165" s="147" t="s">
        <v>84</v>
      </c>
      <c r="AY165" s="17" t="s">
        <v>156</v>
      </c>
      <c r="BE165" s="148">
        <f>IF(N165="základní",J165,0)</f>
        <v>0</v>
      </c>
      <c r="BF165" s="148">
        <f>IF(N165="snížená",J165,0)</f>
        <v>0</v>
      </c>
      <c r="BG165" s="148">
        <f>IF(N165="zákl. přenesená",J165,0)</f>
        <v>0</v>
      </c>
      <c r="BH165" s="148">
        <f>IF(N165="sníž. přenesená",J165,0)</f>
        <v>0</v>
      </c>
      <c r="BI165" s="148">
        <f>IF(N165="nulová",J165,0)</f>
        <v>0</v>
      </c>
      <c r="BJ165" s="17" t="s">
        <v>84</v>
      </c>
      <c r="BK165" s="148">
        <f>ROUND(I165*H165,2)</f>
        <v>0</v>
      </c>
      <c r="BL165" s="17" t="s">
        <v>567</v>
      </c>
      <c r="BM165" s="147" t="s">
        <v>461</v>
      </c>
    </row>
    <row r="166" spans="2:65" s="13" customFormat="1" ht="11.25">
      <c r="B166" s="156"/>
      <c r="D166" s="150" t="s">
        <v>168</v>
      </c>
      <c r="E166" s="157" t="s">
        <v>1</v>
      </c>
      <c r="F166" s="158" t="s">
        <v>703</v>
      </c>
      <c r="H166" s="159">
        <v>2</v>
      </c>
      <c r="I166" s="160"/>
      <c r="L166" s="156"/>
      <c r="M166" s="161"/>
      <c r="T166" s="162"/>
      <c r="AT166" s="157" t="s">
        <v>168</v>
      </c>
      <c r="AU166" s="157" t="s">
        <v>84</v>
      </c>
      <c r="AV166" s="13" t="s">
        <v>88</v>
      </c>
      <c r="AW166" s="13" t="s">
        <v>34</v>
      </c>
      <c r="AX166" s="13" t="s">
        <v>84</v>
      </c>
      <c r="AY166" s="157" t="s">
        <v>156</v>
      </c>
    </row>
    <row r="167" spans="2:65" s="1" customFormat="1" ht="24.2" customHeight="1">
      <c r="B167" s="32"/>
      <c r="C167" s="136" t="s">
        <v>192</v>
      </c>
      <c r="D167" s="136" t="s">
        <v>160</v>
      </c>
      <c r="E167" s="137" t="s">
        <v>704</v>
      </c>
      <c r="F167" s="138" t="s">
        <v>705</v>
      </c>
      <c r="G167" s="139" t="s">
        <v>394</v>
      </c>
      <c r="H167" s="140">
        <v>20</v>
      </c>
      <c r="I167" s="141"/>
      <c r="J167" s="142">
        <f>ROUND(I167*H167,2)</f>
        <v>0</v>
      </c>
      <c r="K167" s="138" t="s">
        <v>1</v>
      </c>
      <c r="L167" s="32"/>
      <c r="M167" s="143" t="s">
        <v>1</v>
      </c>
      <c r="N167" s="144" t="s">
        <v>45</v>
      </c>
      <c r="P167" s="145">
        <f>O167*H167</f>
        <v>0</v>
      </c>
      <c r="Q167" s="145">
        <v>0</v>
      </c>
      <c r="R167" s="145">
        <f>Q167*H167</f>
        <v>0</v>
      </c>
      <c r="S167" s="145">
        <v>0</v>
      </c>
      <c r="T167" s="146">
        <f>S167*H167</f>
        <v>0</v>
      </c>
      <c r="AR167" s="147" t="s">
        <v>567</v>
      </c>
      <c r="AT167" s="147" t="s">
        <v>160</v>
      </c>
      <c r="AU167" s="147" t="s">
        <v>84</v>
      </c>
      <c r="AY167" s="17" t="s">
        <v>156</v>
      </c>
      <c r="BE167" s="148">
        <f>IF(N167="základní",J167,0)</f>
        <v>0</v>
      </c>
      <c r="BF167" s="148">
        <f>IF(N167="snížená",J167,0)</f>
        <v>0</v>
      </c>
      <c r="BG167" s="148">
        <f>IF(N167="zákl. přenesená",J167,0)</f>
        <v>0</v>
      </c>
      <c r="BH167" s="148">
        <f>IF(N167="sníž. přenesená",J167,0)</f>
        <v>0</v>
      </c>
      <c r="BI167" s="148">
        <f>IF(N167="nulová",J167,0)</f>
        <v>0</v>
      </c>
      <c r="BJ167" s="17" t="s">
        <v>84</v>
      </c>
      <c r="BK167" s="148">
        <f>ROUND(I167*H167,2)</f>
        <v>0</v>
      </c>
      <c r="BL167" s="17" t="s">
        <v>567</v>
      </c>
      <c r="BM167" s="147" t="s">
        <v>472</v>
      </c>
    </row>
    <row r="168" spans="2:65" s="13" customFormat="1" ht="11.25">
      <c r="B168" s="156"/>
      <c r="D168" s="150" t="s">
        <v>168</v>
      </c>
      <c r="E168" s="157" t="s">
        <v>1</v>
      </c>
      <c r="F168" s="158" t="s">
        <v>666</v>
      </c>
      <c r="H168" s="159">
        <v>20</v>
      </c>
      <c r="I168" s="160"/>
      <c r="L168" s="156"/>
      <c r="M168" s="161"/>
      <c r="T168" s="162"/>
      <c r="AT168" s="157" t="s">
        <v>168</v>
      </c>
      <c r="AU168" s="157" t="s">
        <v>84</v>
      </c>
      <c r="AV168" s="13" t="s">
        <v>88</v>
      </c>
      <c r="AW168" s="13" t="s">
        <v>34</v>
      </c>
      <c r="AX168" s="13" t="s">
        <v>84</v>
      </c>
      <c r="AY168" s="157" t="s">
        <v>156</v>
      </c>
    </row>
    <row r="169" spans="2:65" s="1" customFormat="1" ht="16.5" customHeight="1">
      <c r="B169" s="32"/>
      <c r="C169" s="136" t="s">
        <v>202</v>
      </c>
      <c r="D169" s="136" t="s">
        <v>160</v>
      </c>
      <c r="E169" s="137" t="s">
        <v>706</v>
      </c>
      <c r="F169" s="138" t="s">
        <v>707</v>
      </c>
      <c r="G169" s="139" t="s">
        <v>394</v>
      </c>
      <c r="H169" s="140">
        <v>20</v>
      </c>
      <c r="I169" s="141"/>
      <c r="J169" s="142">
        <f>ROUND(I169*H169,2)</f>
        <v>0</v>
      </c>
      <c r="K169" s="138" t="s">
        <v>164</v>
      </c>
      <c r="L169" s="32"/>
      <c r="M169" s="143" t="s">
        <v>1</v>
      </c>
      <c r="N169" s="144" t="s">
        <v>45</v>
      </c>
      <c r="P169" s="145">
        <f>O169*H169</f>
        <v>0</v>
      </c>
      <c r="Q169" s="145">
        <v>0</v>
      </c>
      <c r="R169" s="145">
        <f>Q169*H169</f>
        <v>0</v>
      </c>
      <c r="S169" s="145">
        <v>0</v>
      </c>
      <c r="T169" s="146">
        <f>S169*H169</f>
        <v>0</v>
      </c>
      <c r="AR169" s="147" t="s">
        <v>567</v>
      </c>
      <c r="AT169" s="147" t="s">
        <v>160</v>
      </c>
      <c r="AU169" s="147" t="s">
        <v>84</v>
      </c>
      <c r="AY169" s="17" t="s">
        <v>156</v>
      </c>
      <c r="BE169" s="148">
        <f>IF(N169="základní",J169,0)</f>
        <v>0</v>
      </c>
      <c r="BF169" s="148">
        <f>IF(N169="snížená",J169,0)</f>
        <v>0</v>
      </c>
      <c r="BG169" s="148">
        <f>IF(N169="zákl. přenesená",J169,0)</f>
        <v>0</v>
      </c>
      <c r="BH169" s="148">
        <f>IF(N169="sníž. přenesená",J169,0)</f>
        <v>0</v>
      </c>
      <c r="BI169" s="148">
        <f>IF(N169="nulová",J169,0)</f>
        <v>0</v>
      </c>
      <c r="BJ169" s="17" t="s">
        <v>84</v>
      </c>
      <c r="BK169" s="148">
        <f>ROUND(I169*H169,2)</f>
        <v>0</v>
      </c>
      <c r="BL169" s="17" t="s">
        <v>567</v>
      </c>
      <c r="BM169" s="147" t="s">
        <v>484</v>
      </c>
    </row>
    <row r="170" spans="2:65" s="13" customFormat="1" ht="11.25">
      <c r="B170" s="156"/>
      <c r="D170" s="150" t="s">
        <v>168</v>
      </c>
      <c r="E170" s="157" t="s">
        <v>1</v>
      </c>
      <c r="F170" s="158" t="s">
        <v>666</v>
      </c>
      <c r="H170" s="159">
        <v>20</v>
      </c>
      <c r="I170" s="160"/>
      <c r="L170" s="156"/>
      <c r="M170" s="161"/>
      <c r="T170" s="162"/>
      <c r="AT170" s="157" t="s">
        <v>168</v>
      </c>
      <c r="AU170" s="157" t="s">
        <v>84</v>
      </c>
      <c r="AV170" s="13" t="s">
        <v>88</v>
      </c>
      <c r="AW170" s="13" t="s">
        <v>34</v>
      </c>
      <c r="AX170" s="13" t="s">
        <v>84</v>
      </c>
      <c r="AY170" s="157" t="s">
        <v>156</v>
      </c>
    </row>
    <row r="171" spans="2:65" s="1" customFormat="1" ht="33" customHeight="1">
      <c r="B171" s="32"/>
      <c r="C171" s="136" t="s">
        <v>213</v>
      </c>
      <c r="D171" s="136" t="s">
        <v>160</v>
      </c>
      <c r="E171" s="137" t="s">
        <v>708</v>
      </c>
      <c r="F171" s="138" t="s">
        <v>709</v>
      </c>
      <c r="G171" s="139" t="s">
        <v>394</v>
      </c>
      <c r="H171" s="140">
        <v>20</v>
      </c>
      <c r="I171" s="141"/>
      <c r="J171" s="142">
        <f>ROUND(I171*H171,2)</f>
        <v>0</v>
      </c>
      <c r="K171" s="138" t="s">
        <v>164</v>
      </c>
      <c r="L171" s="32"/>
      <c r="M171" s="143" t="s">
        <v>1</v>
      </c>
      <c r="N171" s="144" t="s">
        <v>45</v>
      </c>
      <c r="P171" s="145">
        <f>O171*H171</f>
        <v>0</v>
      </c>
      <c r="Q171" s="145">
        <v>0.27</v>
      </c>
      <c r="R171" s="145">
        <f>Q171*H171</f>
        <v>5.4</v>
      </c>
      <c r="S171" s="145">
        <v>0</v>
      </c>
      <c r="T171" s="146">
        <f>S171*H171</f>
        <v>0</v>
      </c>
      <c r="AR171" s="147" t="s">
        <v>567</v>
      </c>
      <c r="AT171" s="147" t="s">
        <v>160</v>
      </c>
      <c r="AU171" s="147" t="s">
        <v>84</v>
      </c>
      <c r="AY171" s="17" t="s">
        <v>156</v>
      </c>
      <c r="BE171" s="148">
        <f>IF(N171="základní",J171,0)</f>
        <v>0</v>
      </c>
      <c r="BF171" s="148">
        <f>IF(N171="snížená",J171,0)</f>
        <v>0</v>
      </c>
      <c r="BG171" s="148">
        <f>IF(N171="zákl. přenesená",J171,0)</f>
        <v>0</v>
      </c>
      <c r="BH171" s="148">
        <f>IF(N171="sníž. přenesená",J171,0)</f>
        <v>0</v>
      </c>
      <c r="BI171" s="148">
        <f>IF(N171="nulová",J171,0)</f>
        <v>0</v>
      </c>
      <c r="BJ171" s="17" t="s">
        <v>84</v>
      </c>
      <c r="BK171" s="148">
        <f>ROUND(I171*H171,2)</f>
        <v>0</v>
      </c>
      <c r="BL171" s="17" t="s">
        <v>567</v>
      </c>
      <c r="BM171" s="147" t="s">
        <v>495</v>
      </c>
    </row>
    <row r="172" spans="2:65" s="13" customFormat="1" ht="11.25">
      <c r="B172" s="156"/>
      <c r="D172" s="150" t="s">
        <v>168</v>
      </c>
      <c r="E172" s="157" t="s">
        <v>1</v>
      </c>
      <c r="F172" s="158" t="s">
        <v>666</v>
      </c>
      <c r="H172" s="159">
        <v>20</v>
      </c>
      <c r="I172" s="160"/>
      <c r="L172" s="156"/>
      <c r="M172" s="161"/>
      <c r="T172" s="162"/>
      <c r="AT172" s="157" t="s">
        <v>168</v>
      </c>
      <c r="AU172" s="157" t="s">
        <v>84</v>
      </c>
      <c r="AV172" s="13" t="s">
        <v>88</v>
      </c>
      <c r="AW172" s="13" t="s">
        <v>34</v>
      </c>
      <c r="AX172" s="13" t="s">
        <v>84</v>
      </c>
      <c r="AY172" s="157" t="s">
        <v>156</v>
      </c>
    </row>
    <row r="173" spans="2:65" s="1" customFormat="1" ht="16.5" customHeight="1">
      <c r="B173" s="32"/>
      <c r="C173" s="177" t="s">
        <v>221</v>
      </c>
      <c r="D173" s="177" t="s">
        <v>242</v>
      </c>
      <c r="E173" s="178" t="s">
        <v>710</v>
      </c>
      <c r="F173" s="179" t="s">
        <v>711</v>
      </c>
      <c r="G173" s="180" t="s">
        <v>163</v>
      </c>
      <c r="H173" s="181">
        <v>2</v>
      </c>
      <c r="I173" s="182"/>
      <c r="J173" s="183">
        <f>ROUND(I173*H173,2)</f>
        <v>0</v>
      </c>
      <c r="K173" s="179" t="s">
        <v>1</v>
      </c>
      <c r="L173" s="184"/>
      <c r="M173" s="185" t="s">
        <v>1</v>
      </c>
      <c r="N173" s="186" t="s">
        <v>45</v>
      </c>
      <c r="P173" s="145">
        <f>O173*H173</f>
        <v>0</v>
      </c>
      <c r="Q173" s="145">
        <v>0</v>
      </c>
      <c r="R173" s="145">
        <f>Q173*H173</f>
        <v>0</v>
      </c>
      <c r="S173" s="145">
        <v>0</v>
      </c>
      <c r="T173" s="146">
        <f>S173*H173</f>
        <v>0</v>
      </c>
      <c r="AR173" s="147" t="s">
        <v>654</v>
      </c>
      <c r="AT173" s="147" t="s">
        <v>242</v>
      </c>
      <c r="AU173" s="147" t="s">
        <v>84</v>
      </c>
      <c r="AY173" s="17" t="s">
        <v>156</v>
      </c>
      <c r="BE173" s="148">
        <f>IF(N173="základní",J173,0)</f>
        <v>0</v>
      </c>
      <c r="BF173" s="148">
        <f>IF(N173="snížená",J173,0)</f>
        <v>0</v>
      </c>
      <c r="BG173" s="148">
        <f>IF(N173="zákl. přenesená",J173,0)</f>
        <v>0</v>
      </c>
      <c r="BH173" s="148">
        <f>IF(N173="sníž. přenesená",J173,0)</f>
        <v>0</v>
      </c>
      <c r="BI173" s="148">
        <f>IF(N173="nulová",J173,0)</f>
        <v>0</v>
      </c>
      <c r="BJ173" s="17" t="s">
        <v>84</v>
      </c>
      <c r="BK173" s="148">
        <f>ROUND(I173*H173,2)</f>
        <v>0</v>
      </c>
      <c r="BL173" s="17" t="s">
        <v>567</v>
      </c>
      <c r="BM173" s="147" t="s">
        <v>507</v>
      </c>
    </row>
    <row r="174" spans="2:65" s="13" customFormat="1" ht="11.25">
      <c r="B174" s="156"/>
      <c r="D174" s="150" t="s">
        <v>168</v>
      </c>
      <c r="E174" s="157" t="s">
        <v>1</v>
      </c>
      <c r="F174" s="158" t="s">
        <v>703</v>
      </c>
      <c r="H174" s="159">
        <v>2</v>
      </c>
      <c r="I174" s="160"/>
      <c r="L174" s="156"/>
      <c r="M174" s="161"/>
      <c r="T174" s="162"/>
      <c r="AT174" s="157" t="s">
        <v>168</v>
      </c>
      <c r="AU174" s="157" t="s">
        <v>84</v>
      </c>
      <c r="AV174" s="13" t="s">
        <v>88</v>
      </c>
      <c r="AW174" s="13" t="s">
        <v>34</v>
      </c>
      <c r="AX174" s="13" t="s">
        <v>84</v>
      </c>
      <c r="AY174" s="157" t="s">
        <v>156</v>
      </c>
    </row>
    <row r="175" spans="2:65" s="1" customFormat="1" ht="16.5" customHeight="1">
      <c r="B175" s="32"/>
      <c r="C175" s="136" t="s">
        <v>226</v>
      </c>
      <c r="D175" s="136" t="s">
        <v>160</v>
      </c>
      <c r="E175" s="137" t="s">
        <v>712</v>
      </c>
      <c r="F175" s="138" t="s">
        <v>713</v>
      </c>
      <c r="G175" s="139" t="s">
        <v>394</v>
      </c>
      <c r="H175" s="140">
        <v>20</v>
      </c>
      <c r="I175" s="141"/>
      <c r="J175" s="142">
        <f>ROUND(I175*H175,2)</f>
        <v>0</v>
      </c>
      <c r="K175" s="138" t="s">
        <v>1</v>
      </c>
      <c r="L175" s="32"/>
      <c r="M175" s="143" t="s">
        <v>1</v>
      </c>
      <c r="N175" s="144" t="s">
        <v>45</v>
      </c>
      <c r="P175" s="145">
        <f>O175*H175</f>
        <v>0</v>
      </c>
      <c r="Q175" s="145">
        <v>6.9999999999999994E-5</v>
      </c>
      <c r="R175" s="145">
        <f>Q175*H175</f>
        <v>1.3999999999999998E-3</v>
      </c>
      <c r="S175" s="145">
        <v>0</v>
      </c>
      <c r="T175" s="146">
        <f>S175*H175</f>
        <v>0</v>
      </c>
      <c r="AR175" s="147" t="s">
        <v>567</v>
      </c>
      <c r="AT175" s="147" t="s">
        <v>160</v>
      </c>
      <c r="AU175" s="147" t="s">
        <v>84</v>
      </c>
      <c r="AY175" s="17" t="s">
        <v>156</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567</v>
      </c>
      <c r="BM175" s="147" t="s">
        <v>520</v>
      </c>
    </row>
    <row r="176" spans="2:65" s="13" customFormat="1" ht="11.25">
      <c r="B176" s="156"/>
      <c r="D176" s="150" t="s">
        <v>168</v>
      </c>
      <c r="E176" s="157" t="s">
        <v>1</v>
      </c>
      <c r="F176" s="158" t="s">
        <v>666</v>
      </c>
      <c r="H176" s="159">
        <v>20</v>
      </c>
      <c r="I176" s="160"/>
      <c r="L176" s="156"/>
      <c r="M176" s="161"/>
      <c r="T176" s="162"/>
      <c r="AT176" s="157" t="s">
        <v>168</v>
      </c>
      <c r="AU176" s="157" t="s">
        <v>84</v>
      </c>
      <c r="AV176" s="13" t="s">
        <v>88</v>
      </c>
      <c r="AW176" s="13" t="s">
        <v>34</v>
      </c>
      <c r="AX176" s="13" t="s">
        <v>84</v>
      </c>
      <c r="AY176" s="157" t="s">
        <v>156</v>
      </c>
    </row>
    <row r="177" spans="2:65" s="1" customFormat="1" ht="16.5" customHeight="1">
      <c r="B177" s="32"/>
      <c r="C177" s="177" t="s">
        <v>231</v>
      </c>
      <c r="D177" s="177" t="s">
        <v>242</v>
      </c>
      <c r="E177" s="178" t="s">
        <v>714</v>
      </c>
      <c r="F177" s="179" t="s">
        <v>715</v>
      </c>
      <c r="G177" s="180" t="s">
        <v>394</v>
      </c>
      <c r="H177" s="181">
        <v>20</v>
      </c>
      <c r="I177" s="182"/>
      <c r="J177" s="183">
        <f>ROUND(I177*H177,2)</f>
        <v>0</v>
      </c>
      <c r="K177" s="179" t="s">
        <v>1</v>
      </c>
      <c r="L177" s="184"/>
      <c r="M177" s="185" t="s">
        <v>1</v>
      </c>
      <c r="N177" s="186" t="s">
        <v>45</v>
      </c>
      <c r="P177" s="145">
        <f>O177*H177</f>
        <v>0</v>
      </c>
      <c r="Q177" s="145">
        <v>0</v>
      </c>
      <c r="R177" s="145">
        <f>Q177*H177</f>
        <v>0</v>
      </c>
      <c r="S177" s="145">
        <v>0</v>
      </c>
      <c r="T177" s="146">
        <f>S177*H177</f>
        <v>0</v>
      </c>
      <c r="AR177" s="147" t="s">
        <v>654</v>
      </c>
      <c r="AT177" s="147" t="s">
        <v>242</v>
      </c>
      <c r="AU177" s="147" t="s">
        <v>84</v>
      </c>
      <c r="AY177" s="17" t="s">
        <v>156</v>
      </c>
      <c r="BE177" s="148">
        <f>IF(N177="základní",J177,0)</f>
        <v>0</v>
      </c>
      <c r="BF177" s="148">
        <f>IF(N177="snížená",J177,0)</f>
        <v>0</v>
      </c>
      <c r="BG177" s="148">
        <f>IF(N177="zákl. přenesená",J177,0)</f>
        <v>0</v>
      </c>
      <c r="BH177" s="148">
        <f>IF(N177="sníž. přenesená",J177,0)</f>
        <v>0</v>
      </c>
      <c r="BI177" s="148">
        <f>IF(N177="nulová",J177,0)</f>
        <v>0</v>
      </c>
      <c r="BJ177" s="17" t="s">
        <v>84</v>
      </c>
      <c r="BK177" s="148">
        <f>ROUND(I177*H177,2)</f>
        <v>0</v>
      </c>
      <c r="BL177" s="17" t="s">
        <v>567</v>
      </c>
      <c r="BM177" s="147" t="s">
        <v>530</v>
      </c>
    </row>
    <row r="178" spans="2:65" s="13" customFormat="1" ht="11.25">
      <c r="B178" s="156"/>
      <c r="D178" s="150" t="s">
        <v>168</v>
      </c>
      <c r="E178" s="157" t="s">
        <v>1</v>
      </c>
      <c r="F178" s="158" t="s">
        <v>666</v>
      </c>
      <c r="H178" s="159">
        <v>20</v>
      </c>
      <c r="I178" s="160"/>
      <c r="L178" s="156"/>
      <c r="M178" s="161"/>
      <c r="T178" s="162"/>
      <c r="AT178" s="157" t="s">
        <v>168</v>
      </c>
      <c r="AU178" s="157" t="s">
        <v>84</v>
      </c>
      <c r="AV178" s="13" t="s">
        <v>88</v>
      </c>
      <c r="AW178" s="13" t="s">
        <v>34</v>
      </c>
      <c r="AX178" s="13" t="s">
        <v>84</v>
      </c>
      <c r="AY178" s="157" t="s">
        <v>156</v>
      </c>
    </row>
    <row r="179" spans="2:65" s="1" customFormat="1" ht="33" customHeight="1">
      <c r="B179" s="32"/>
      <c r="C179" s="136" t="s">
        <v>8</v>
      </c>
      <c r="D179" s="136" t="s">
        <v>160</v>
      </c>
      <c r="E179" s="137" t="s">
        <v>716</v>
      </c>
      <c r="F179" s="138" t="s">
        <v>717</v>
      </c>
      <c r="G179" s="139" t="s">
        <v>394</v>
      </c>
      <c r="H179" s="140">
        <v>20</v>
      </c>
      <c r="I179" s="141"/>
      <c r="J179" s="142">
        <f>ROUND(I179*H179,2)</f>
        <v>0</v>
      </c>
      <c r="K179" s="138" t="s">
        <v>164</v>
      </c>
      <c r="L179" s="32"/>
      <c r="M179" s="143" t="s">
        <v>1</v>
      </c>
      <c r="N179" s="144" t="s">
        <v>45</v>
      </c>
      <c r="P179" s="145">
        <f>O179*H179</f>
        <v>0</v>
      </c>
      <c r="Q179" s="145">
        <v>0.18</v>
      </c>
      <c r="R179" s="145">
        <f>Q179*H179</f>
        <v>3.5999999999999996</v>
      </c>
      <c r="S179" s="145">
        <v>0</v>
      </c>
      <c r="T179" s="146">
        <f>S179*H179</f>
        <v>0</v>
      </c>
      <c r="AR179" s="147" t="s">
        <v>567</v>
      </c>
      <c r="AT179" s="147" t="s">
        <v>160</v>
      </c>
      <c r="AU179" s="147" t="s">
        <v>84</v>
      </c>
      <c r="AY179" s="17" t="s">
        <v>156</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567</v>
      </c>
      <c r="BM179" s="147" t="s">
        <v>540</v>
      </c>
    </row>
    <row r="180" spans="2:65" s="13" customFormat="1" ht="11.25">
      <c r="B180" s="156"/>
      <c r="D180" s="150" t="s">
        <v>168</v>
      </c>
      <c r="E180" s="157" t="s">
        <v>1</v>
      </c>
      <c r="F180" s="158" t="s">
        <v>666</v>
      </c>
      <c r="H180" s="159">
        <v>20</v>
      </c>
      <c r="I180" s="160"/>
      <c r="L180" s="156"/>
      <c r="M180" s="161"/>
      <c r="T180" s="162"/>
      <c r="AT180" s="157" t="s">
        <v>168</v>
      </c>
      <c r="AU180" s="157" t="s">
        <v>84</v>
      </c>
      <c r="AV180" s="13" t="s">
        <v>88</v>
      </c>
      <c r="AW180" s="13" t="s">
        <v>34</v>
      </c>
      <c r="AX180" s="13" t="s">
        <v>84</v>
      </c>
      <c r="AY180" s="157" t="s">
        <v>156</v>
      </c>
    </row>
    <row r="181" spans="2:65" s="1" customFormat="1" ht="21.75" customHeight="1">
      <c r="B181" s="32"/>
      <c r="C181" s="177" t="s">
        <v>241</v>
      </c>
      <c r="D181" s="177" t="s">
        <v>242</v>
      </c>
      <c r="E181" s="178" t="s">
        <v>718</v>
      </c>
      <c r="F181" s="179" t="s">
        <v>719</v>
      </c>
      <c r="G181" s="180" t="s">
        <v>394</v>
      </c>
      <c r="H181" s="181">
        <v>20</v>
      </c>
      <c r="I181" s="182"/>
      <c r="J181" s="183">
        <f>ROUND(I181*H181,2)</f>
        <v>0</v>
      </c>
      <c r="K181" s="179" t="s">
        <v>1</v>
      </c>
      <c r="L181" s="184"/>
      <c r="M181" s="185" t="s">
        <v>1</v>
      </c>
      <c r="N181" s="186" t="s">
        <v>45</v>
      </c>
      <c r="P181" s="145">
        <f>O181*H181</f>
        <v>0</v>
      </c>
      <c r="Q181" s="145">
        <v>0</v>
      </c>
      <c r="R181" s="145">
        <f>Q181*H181</f>
        <v>0</v>
      </c>
      <c r="S181" s="145">
        <v>0</v>
      </c>
      <c r="T181" s="146">
        <f>S181*H181</f>
        <v>0</v>
      </c>
      <c r="AR181" s="147" t="s">
        <v>654</v>
      </c>
      <c r="AT181" s="147" t="s">
        <v>242</v>
      </c>
      <c r="AU181" s="147" t="s">
        <v>84</v>
      </c>
      <c r="AY181" s="17" t="s">
        <v>156</v>
      </c>
      <c r="BE181" s="148">
        <f>IF(N181="základní",J181,0)</f>
        <v>0</v>
      </c>
      <c r="BF181" s="148">
        <f>IF(N181="snížená",J181,0)</f>
        <v>0</v>
      </c>
      <c r="BG181" s="148">
        <f>IF(N181="zákl. přenesená",J181,0)</f>
        <v>0</v>
      </c>
      <c r="BH181" s="148">
        <f>IF(N181="sníž. přenesená",J181,0)</f>
        <v>0</v>
      </c>
      <c r="BI181" s="148">
        <f>IF(N181="nulová",J181,0)</f>
        <v>0</v>
      </c>
      <c r="BJ181" s="17" t="s">
        <v>84</v>
      </c>
      <c r="BK181" s="148">
        <f>ROUND(I181*H181,2)</f>
        <v>0</v>
      </c>
      <c r="BL181" s="17" t="s">
        <v>567</v>
      </c>
      <c r="BM181" s="147" t="s">
        <v>557</v>
      </c>
    </row>
    <row r="182" spans="2:65" s="13" customFormat="1" ht="11.25">
      <c r="B182" s="156"/>
      <c r="D182" s="150" t="s">
        <v>168</v>
      </c>
      <c r="E182" s="157" t="s">
        <v>1</v>
      </c>
      <c r="F182" s="158" t="s">
        <v>666</v>
      </c>
      <c r="H182" s="159">
        <v>20</v>
      </c>
      <c r="I182" s="160"/>
      <c r="L182" s="156"/>
      <c r="M182" s="161"/>
      <c r="T182" s="162"/>
      <c r="AT182" s="157" t="s">
        <v>168</v>
      </c>
      <c r="AU182" s="157" t="s">
        <v>84</v>
      </c>
      <c r="AV182" s="13" t="s">
        <v>88</v>
      </c>
      <c r="AW182" s="13" t="s">
        <v>34</v>
      </c>
      <c r="AX182" s="13" t="s">
        <v>84</v>
      </c>
      <c r="AY182" s="157" t="s">
        <v>156</v>
      </c>
    </row>
    <row r="183" spans="2:65" s="1" customFormat="1" ht="24.2" customHeight="1">
      <c r="B183" s="32"/>
      <c r="C183" s="136" t="s">
        <v>247</v>
      </c>
      <c r="D183" s="136" t="s">
        <v>160</v>
      </c>
      <c r="E183" s="137" t="s">
        <v>720</v>
      </c>
      <c r="F183" s="138" t="s">
        <v>721</v>
      </c>
      <c r="G183" s="139" t="s">
        <v>394</v>
      </c>
      <c r="H183" s="140">
        <v>20</v>
      </c>
      <c r="I183" s="141"/>
      <c r="J183" s="142">
        <f>ROUND(I183*H183,2)</f>
        <v>0</v>
      </c>
      <c r="K183" s="138" t="s">
        <v>164</v>
      </c>
      <c r="L183" s="32"/>
      <c r="M183" s="143" t="s">
        <v>1</v>
      </c>
      <c r="N183" s="144" t="s">
        <v>45</v>
      </c>
      <c r="P183" s="145">
        <f>O183*H183</f>
        <v>0</v>
      </c>
      <c r="Q183" s="145">
        <v>0</v>
      </c>
      <c r="R183" s="145">
        <f>Q183*H183</f>
        <v>0</v>
      </c>
      <c r="S183" s="145">
        <v>0</v>
      </c>
      <c r="T183" s="146">
        <f>S183*H183</f>
        <v>0</v>
      </c>
      <c r="AR183" s="147" t="s">
        <v>567</v>
      </c>
      <c r="AT183" s="147" t="s">
        <v>160</v>
      </c>
      <c r="AU183" s="147" t="s">
        <v>84</v>
      </c>
      <c r="AY183" s="17" t="s">
        <v>156</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567</v>
      </c>
      <c r="BM183" s="147" t="s">
        <v>567</v>
      </c>
    </row>
    <row r="184" spans="2:65" s="13" customFormat="1" ht="11.25">
      <c r="B184" s="156"/>
      <c r="D184" s="150" t="s">
        <v>168</v>
      </c>
      <c r="E184" s="157" t="s">
        <v>1</v>
      </c>
      <c r="F184" s="158" t="s">
        <v>666</v>
      </c>
      <c r="H184" s="159">
        <v>20</v>
      </c>
      <c r="I184" s="160"/>
      <c r="L184" s="156"/>
      <c r="M184" s="192"/>
      <c r="N184" s="193"/>
      <c r="O184" s="193"/>
      <c r="P184" s="193"/>
      <c r="Q184" s="193"/>
      <c r="R184" s="193"/>
      <c r="S184" s="193"/>
      <c r="T184" s="194"/>
      <c r="AT184" s="157" t="s">
        <v>168</v>
      </c>
      <c r="AU184" s="157" t="s">
        <v>84</v>
      </c>
      <c r="AV184" s="13" t="s">
        <v>88</v>
      </c>
      <c r="AW184" s="13" t="s">
        <v>34</v>
      </c>
      <c r="AX184" s="13" t="s">
        <v>84</v>
      </c>
      <c r="AY184" s="157" t="s">
        <v>156</v>
      </c>
    </row>
    <row r="185" spans="2:65" s="1" customFormat="1" ht="6.95" customHeight="1">
      <c r="B185" s="44"/>
      <c r="C185" s="45"/>
      <c r="D185" s="45"/>
      <c r="E185" s="45"/>
      <c r="F185" s="45"/>
      <c r="G185" s="45"/>
      <c r="H185" s="45"/>
      <c r="I185" s="45"/>
      <c r="J185" s="45"/>
      <c r="K185" s="45"/>
      <c r="L185" s="32"/>
    </row>
  </sheetData>
  <sheetProtection algorithmName="SHA-512" hashValue="s+/e7OMB0TsuEt+W0b4c+xVTwHBsJtyqNyHejXhkPl11z6Y13yhKv0XN/sw8hGebN0IGTs+sa4OQx6dw2A7YVA==" saltValue="lyMFtTM1ZLmYnEMwGShu2yDzgzEp7mbL+LQKLx3vd3gIJU0HnXPDD14ECNJPlvRKxjxkH2hj0LpZ1gOSmTOLiQ==" spinCount="100000" sheet="1" objects="1" scenarios="1" formatColumns="0" formatRows="0" autoFilter="0"/>
  <autoFilter ref="C121:K184" xr:uid="{00000000-0009-0000-0000-00000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2"/>
      <c r="M2" s="222"/>
      <c r="N2" s="222"/>
      <c r="O2" s="222"/>
      <c r="P2" s="222"/>
      <c r="Q2" s="222"/>
      <c r="R2" s="222"/>
      <c r="S2" s="222"/>
      <c r="T2" s="222"/>
      <c r="U2" s="222"/>
      <c r="V2" s="222"/>
      <c r="AT2" s="17" t="s">
        <v>99</v>
      </c>
    </row>
    <row r="3" spans="2:46" ht="6.95" customHeight="1">
      <c r="B3" s="18"/>
      <c r="C3" s="19"/>
      <c r="D3" s="19"/>
      <c r="E3" s="19"/>
      <c r="F3" s="19"/>
      <c r="G3" s="19"/>
      <c r="H3" s="19"/>
      <c r="I3" s="19"/>
      <c r="J3" s="19"/>
      <c r="K3" s="19"/>
      <c r="L3" s="20"/>
      <c r="AT3" s="17" t="s">
        <v>88</v>
      </c>
    </row>
    <row r="4" spans="2:46" ht="24.95" customHeight="1">
      <c r="B4" s="20"/>
      <c r="D4" s="21" t="s">
        <v>110</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III/2444 a III/0105A Přezletice, průtah - I. etapa</v>
      </c>
      <c r="F7" s="238"/>
      <c r="G7" s="238"/>
      <c r="H7" s="238"/>
      <c r="L7" s="20"/>
    </row>
    <row r="8" spans="2:46" ht="12" customHeight="1">
      <c r="B8" s="20"/>
      <c r="D8" s="27" t="s">
        <v>111</v>
      </c>
      <c r="L8" s="20"/>
    </row>
    <row r="9" spans="2:46" s="1" customFormat="1" ht="16.5" customHeight="1">
      <c r="B9" s="32"/>
      <c r="E9" s="237" t="s">
        <v>112</v>
      </c>
      <c r="F9" s="239"/>
      <c r="G9" s="239"/>
      <c r="H9" s="239"/>
      <c r="L9" s="32"/>
    </row>
    <row r="10" spans="2:46" s="1" customFormat="1" ht="12" customHeight="1">
      <c r="B10" s="32"/>
      <c r="D10" s="27" t="s">
        <v>113</v>
      </c>
      <c r="L10" s="32"/>
    </row>
    <row r="11" spans="2:46" s="1" customFormat="1" ht="16.5" customHeight="1">
      <c r="B11" s="32"/>
      <c r="E11" s="195" t="s">
        <v>722</v>
      </c>
      <c r="F11" s="239"/>
      <c r="G11" s="239"/>
      <c r="H11" s="239"/>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0" t="str">
        <f>'Rekapitulace stavby'!E14</f>
        <v>Vyplň údaj</v>
      </c>
      <c r="F20" s="221"/>
      <c r="G20" s="221"/>
      <c r="H20" s="221"/>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37</v>
      </c>
      <c r="I26" s="27" t="s">
        <v>27</v>
      </c>
      <c r="J26" s="25" t="s">
        <v>1</v>
      </c>
      <c r="L26" s="32"/>
    </row>
    <row r="27" spans="2:12" s="1" customFormat="1" ht="6.95" customHeight="1">
      <c r="B27" s="32"/>
      <c r="L27" s="32"/>
    </row>
    <row r="28" spans="2:12" s="1" customFormat="1" ht="12" customHeight="1">
      <c r="B28" s="32"/>
      <c r="D28" s="27" t="s">
        <v>38</v>
      </c>
      <c r="L28" s="32"/>
    </row>
    <row r="29" spans="2:12" s="7" customFormat="1" ht="16.5" customHeight="1">
      <c r="B29" s="94"/>
      <c r="E29" s="226" t="s">
        <v>1</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ROUNDUP(J123,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ROUNDUP((SUM(BE123:BE134)),  2)</f>
        <v>0</v>
      </c>
      <c r="I35" s="96">
        <v>0.21</v>
      </c>
      <c r="J35" s="86">
        <f>ROUNDUP(((SUM(BE123:BE134))*I35),  2)</f>
        <v>0</v>
      </c>
      <c r="L35" s="32"/>
    </row>
    <row r="36" spans="2:12" s="1" customFormat="1" ht="14.45" customHeight="1">
      <c r="B36" s="32"/>
      <c r="E36" s="27" t="s">
        <v>46</v>
      </c>
      <c r="F36" s="86">
        <f>ROUNDUP((SUM(BF123:BF134)),  2)</f>
        <v>0</v>
      </c>
      <c r="I36" s="96">
        <v>0.12</v>
      </c>
      <c r="J36" s="86">
        <f>ROUNDUP(((SUM(BF123:BF134))*I36),  2)</f>
        <v>0</v>
      </c>
      <c r="L36" s="32"/>
    </row>
    <row r="37" spans="2:12" s="1" customFormat="1" ht="14.45" hidden="1" customHeight="1">
      <c r="B37" s="32"/>
      <c r="E37" s="27" t="s">
        <v>47</v>
      </c>
      <c r="F37" s="86">
        <f>ROUNDUP((SUM(BG123:BG134)),  2)</f>
        <v>0</v>
      </c>
      <c r="I37" s="96">
        <v>0.21</v>
      </c>
      <c r="J37" s="86">
        <f>0</f>
        <v>0</v>
      </c>
      <c r="L37" s="32"/>
    </row>
    <row r="38" spans="2:12" s="1" customFormat="1" ht="14.45" hidden="1" customHeight="1">
      <c r="B38" s="32"/>
      <c r="E38" s="27" t="s">
        <v>48</v>
      </c>
      <c r="F38" s="86">
        <f>ROUNDUP((SUM(BH123:BH134)),  2)</f>
        <v>0</v>
      </c>
      <c r="I38" s="96">
        <v>0.12</v>
      </c>
      <c r="J38" s="86">
        <f>0</f>
        <v>0</v>
      </c>
      <c r="L38" s="32"/>
    </row>
    <row r="39" spans="2:12" s="1" customFormat="1" ht="14.45" hidden="1" customHeight="1">
      <c r="B39" s="32"/>
      <c r="E39" s="27" t="s">
        <v>49</v>
      </c>
      <c r="F39" s="86">
        <f>ROUNDUP((SUM(BI123:BI134)),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103" t="s">
        <v>56</v>
      </c>
      <c r="G61" s="43" t="s">
        <v>55</v>
      </c>
      <c r="H61" s="34"/>
      <c r="I61" s="34"/>
      <c r="J61" s="104"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115</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III/2444 a III/0105A Přezletice, průtah - I. etapa</v>
      </c>
      <c r="F85" s="238"/>
      <c r="G85" s="238"/>
      <c r="H85" s="238"/>
      <c r="L85" s="32"/>
    </row>
    <row r="86" spans="2:12" ht="12" customHeight="1">
      <c r="B86" s="20"/>
      <c r="C86" s="27" t="s">
        <v>111</v>
      </c>
      <c r="L86" s="20"/>
    </row>
    <row r="87" spans="2:12" s="1" customFormat="1" ht="16.5" customHeight="1">
      <c r="B87" s="32"/>
      <c r="E87" s="237" t="s">
        <v>112</v>
      </c>
      <c r="F87" s="239"/>
      <c r="G87" s="239"/>
      <c r="H87" s="239"/>
      <c r="L87" s="32"/>
    </row>
    <row r="88" spans="2:12" s="1" customFormat="1" ht="12" customHeight="1">
      <c r="B88" s="32"/>
      <c r="C88" s="27" t="s">
        <v>113</v>
      </c>
      <c r="L88" s="32"/>
    </row>
    <row r="89" spans="2:12" s="1" customFormat="1" ht="16.5" customHeight="1">
      <c r="B89" s="32"/>
      <c r="E89" s="195" t="str">
        <f>E11</f>
        <v>VoN.1 - Vedlejší a ostatní náklady</v>
      </c>
      <c r="F89" s="239"/>
      <c r="G89" s="239"/>
      <c r="H89" s="239"/>
      <c r="L89" s="32"/>
    </row>
    <row r="90" spans="2:12" s="1" customFormat="1" ht="6.95" customHeight="1">
      <c r="B90" s="32"/>
      <c r="L90" s="32"/>
    </row>
    <row r="91" spans="2:12" s="1" customFormat="1" ht="12" customHeight="1">
      <c r="B91" s="32"/>
      <c r="C91" s="27" t="s">
        <v>20</v>
      </c>
      <c r="F91" s="25" t="str">
        <f>F14</f>
        <v xml:space="preserve"> </v>
      </c>
      <c r="I91" s="27" t="s">
        <v>22</v>
      </c>
      <c r="J91" s="52" t="str">
        <f>IF(J14="","",J14)</f>
        <v>30. 1. 2024</v>
      </c>
      <c r="L91" s="32"/>
    </row>
    <row r="92" spans="2:12" s="1" customFormat="1" ht="6.95" customHeight="1">
      <c r="B92" s="32"/>
      <c r="L92" s="32"/>
    </row>
    <row r="93" spans="2:12" s="1" customFormat="1" ht="15.2" customHeight="1">
      <c r="B93" s="32"/>
      <c r="C93" s="27" t="s">
        <v>24</v>
      </c>
      <c r="F93" s="25" t="str">
        <f>E17</f>
        <v>KSÚS středočeského kraje, Obec Přezletice</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116</v>
      </c>
      <c r="D96" s="97"/>
      <c r="E96" s="97"/>
      <c r="F96" s="97"/>
      <c r="G96" s="97"/>
      <c r="H96" s="97"/>
      <c r="I96" s="97"/>
      <c r="J96" s="106" t="s">
        <v>117</v>
      </c>
      <c r="K96" s="97"/>
      <c r="L96" s="32"/>
    </row>
    <row r="97" spans="2:47" s="1" customFormat="1" ht="10.35" customHeight="1">
      <c r="B97" s="32"/>
      <c r="L97" s="32"/>
    </row>
    <row r="98" spans="2:47" s="1" customFormat="1" ht="22.9" customHeight="1">
      <c r="B98" s="32"/>
      <c r="C98" s="107" t="s">
        <v>118</v>
      </c>
      <c r="J98" s="66">
        <f>J123</f>
        <v>0</v>
      </c>
      <c r="L98" s="32"/>
      <c r="AU98" s="17" t="s">
        <v>119</v>
      </c>
    </row>
    <row r="99" spans="2:47" s="8" customFormat="1" ht="24.95" customHeight="1">
      <c r="B99" s="108"/>
      <c r="D99" s="109" t="s">
        <v>723</v>
      </c>
      <c r="E99" s="110"/>
      <c r="F99" s="110"/>
      <c r="G99" s="110"/>
      <c r="H99" s="110"/>
      <c r="I99" s="110"/>
      <c r="J99" s="111">
        <f>J124</f>
        <v>0</v>
      </c>
      <c r="L99" s="108"/>
    </row>
    <row r="100" spans="2:47" s="9" customFormat="1" ht="19.899999999999999" customHeight="1">
      <c r="B100" s="112"/>
      <c r="D100" s="113" t="s">
        <v>724</v>
      </c>
      <c r="E100" s="114"/>
      <c r="F100" s="114"/>
      <c r="G100" s="114"/>
      <c r="H100" s="114"/>
      <c r="I100" s="114"/>
      <c r="J100" s="115">
        <f>J125</f>
        <v>0</v>
      </c>
      <c r="L100" s="112"/>
    </row>
    <row r="101" spans="2:47" s="9" customFormat="1" ht="19.899999999999999" customHeight="1">
      <c r="B101" s="112"/>
      <c r="D101" s="113" t="s">
        <v>725</v>
      </c>
      <c r="E101" s="114"/>
      <c r="F101" s="114"/>
      <c r="G101" s="114"/>
      <c r="H101" s="114"/>
      <c r="I101" s="114"/>
      <c r="J101" s="115">
        <f>J133</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141</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37" t="str">
        <f>E7</f>
        <v>III/2444 a III/0105A Přezletice, průtah - I. etapa</v>
      </c>
      <c r="F111" s="238"/>
      <c r="G111" s="238"/>
      <c r="H111" s="238"/>
      <c r="L111" s="32"/>
    </row>
    <row r="112" spans="2:47" ht="12" customHeight="1">
      <c r="B112" s="20"/>
      <c r="C112" s="27" t="s">
        <v>111</v>
      </c>
      <c r="L112" s="20"/>
    </row>
    <row r="113" spans="2:65" s="1" customFormat="1" ht="16.5" customHeight="1">
      <c r="B113" s="32"/>
      <c r="E113" s="237" t="s">
        <v>112</v>
      </c>
      <c r="F113" s="239"/>
      <c r="G113" s="239"/>
      <c r="H113" s="239"/>
      <c r="L113" s="32"/>
    </row>
    <row r="114" spans="2:65" s="1" customFormat="1" ht="12" customHeight="1">
      <c r="B114" s="32"/>
      <c r="C114" s="27" t="s">
        <v>113</v>
      </c>
      <c r="L114" s="32"/>
    </row>
    <row r="115" spans="2:65" s="1" customFormat="1" ht="16.5" customHeight="1">
      <c r="B115" s="32"/>
      <c r="E115" s="195" t="str">
        <f>E11</f>
        <v>VoN.1 - Vedlejší a ostatní náklady</v>
      </c>
      <c r="F115" s="239"/>
      <c r="G115" s="239"/>
      <c r="H115" s="239"/>
      <c r="L115" s="32"/>
    </row>
    <row r="116" spans="2:65" s="1" customFormat="1" ht="6.95" customHeight="1">
      <c r="B116" s="32"/>
      <c r="L116" s="32"/>
    </row>
    <row r="117" spans="2:65" s="1" customFormat="1" ht="12" customHeight="1">
      <c r="B117" s="32"/>
      <c r="C117" s="27" t="s">
        <v>20</v>
      </c>
      <c r="F117" s="25" t="str">
        <f>F14</f>
        <v xml:space="preserve"> </v>
      </c>
      <c r="I117" s="27" t="s">
        <v>22</v>
      </c>
      <c r="J117" s="52" t="str">
        <f>IF(J14="","",J14)</f>
        <v>30. 1. 2024</v>
      </c>
      <c r="L117" s="32"/>
    </row>
    <row r="118" spans="2:65" s="1" customFormat="1" ht="6.95" customHeight="1">
      <c r="B118" s="32"/>
      <c r="L118" s="32"/>
    </row>
    <row r="119" spans="2:65" s="1" customFormat="1" ht="15.2" customHeight="1">
      <c r="B119" s="32"/>
      <c r="C119" s="27" t="s">
        <v>24</v>
      </c>
      <c r="F119" s="25" t="str">
        <f>E17</f>
        <v>KSÚS středočeského kraje, Obec Přezletice</v>
      </c>
      <c r="I119" s="27" t="s">
        <v>30</v>
      </c>
      <c r="J119" s="30" t="str">
        <f>E23</f>
        <v>CR Project s.r.o.</v>
      </c>
      <c r="L119" s="32"/>
    </row>
    <row r="120" spans="2:65" s="1" customFormat="1" ht="15.2" customHeight="1">
      <c r="B120" s="32"/>
      <c r="C120" s="27" t="s">
        <v>28</v>
      </c>
      <c r="F120" s="25" t="str">
        <f>IF(E20="","",E20)</f>
        <v>Vyplň údaj</v>
      </c>
      <c r="I120" s="27" t="s">
        <v>35</v>
      </c>
      <c r="J120" s="30" t="str">
        <f>E26</f>
        <v>Josef Nentwich</v>
      </c>
      <c r="L120" s="32"/>
    </row>
    <row r="121" spans="2:65" s="1" customFormat="1" ht="10.35" customHeight="1">
      <c r="B121" s="32"/>
      <c r="L121" s="32"/>
    </row>
    <row r="122" spans="2:65" s="10" customFormat="1" ht="29.25" customHeight="1">
      <c r="B122" s="116"/>
      <c r="C122" s="117" t="s">
        <v>142</v>
      </c>
      <c r="D122" s="118" t="s">
        <v>65</v>
      </c>
      <c r="E122" s="118" t="s">
        <v>61</v>
      </c>
      <c r="F122" s="118" t="s">
        <v>62</v>
      </c>
      <c r="G122" s="118" t="s">
        <v>143</v>
      </c>
      <c r="H122" s="118" t="s">
        <v>144</v>
      </c>
      <c r="I122" s="118" t="s">
        <v>145</v>
      </c>
      <c r="J122" s="118" t="s">
        <v>117</v>
      </c>
      <c r="K122" s="119" t="s">
        <v>146</v>
      </c>
      <c r="L122" s="116"/>
      <c r="M122" s="59" t="s">
        <v>1</v>
      </c>
      <c r="N122" s="60" t="s">
        <v>44</v>
      </c>
      <c r="O122" s="60" t="s">
        <v>147</v>
      </c>
      <c r="P122" s="60" t="s">
        <v>148</v>
      </c>
      <c r="Q122" s="60" t="s">
        <v>149</v>
      </c>
      <c r="R122" s="60" t="s">
        <v>150</v>
      </c>
      <c r="S122" s="60" t="s">
        <v>151</v>
      </c>
      <c r="T122" s="61" t="s">
        <v>152</v>
      </c>
    </row>
    <row r="123" spans="2:65" s="1" customFormat="1" ht="22.9" customHeight="1">
      <c r="B123" s="32"/>
      <c r="C123" s="64" t="s">
        <v>153</v>
      </c>
      <c r="J123" s="120">
        <f>BK123</f>
        <v>0</v>
      </c>
      <c r="L123" s="32"/>
      <c r="M123" s="62"/>
      <c r="N123" s="53"/>
      <c r="O123" s="53"/>
      <c r="P123" s="121">
        <f>P124</f>
        <v>0</v>
      </c>
      <c r="Q123" s="53"/>
      <c r="R123" s="121">
        <f>R124</f>
        <v>0</v>
      </c>
      <c r="S123" s="53"/>
      <c r="T123" s="122">
        <f>T124</f>
        <v>0</v>
      </c>
      <c r="AT123" s="17" t="s">
        <v>79</v>
      </c>
      <c r="AU123" s="17" t="s">
        <v>119</v>
      </c>
      <c r="BK123" s="123">
        <f>BK124</f>
        <v>0</v>
      </c>
    </row>
    <row r="124" spans="2:65" s="11" customFormat="1" ht="25.9" customHeight="1">
      <c r="B124" s="124"/>
      <c r="D124" s="125" t="s">
        <v>79</v>
      </c>
      <c r="E124" s="126" t="s">
        <v>726</v>
      </c>
      <c r="F124" s="126" t="s">
        <v>727</v>
      </c>
      <c r="I124" s="127"/>
      <c r="J124" s="128">
        <f>BK124</f>
        <v>0</v>
      </c>
      <c r="L124" s="124"/>
      <c r="M124" s="129"/>
      <c r="P124" s="130">
        <f>P125+P133</f>
        <v>0</v>
      </c>
      <c r="R124" s="130">
        <f>R125+R133</f>
        <v>0</v>
      </c>
      <c r="T124" s="131">
        <f>T125+T133</f>
        <v>0</v>
      </c>
      <c r="AR124" s="125" t="s">
        <v>165</v>
      </c>
      <c r="AT124" s="132" t="s">
        <v>79</v>
      </c>
      <c r="AU124" s="132" t="s">
        <v>80</v>
      </c>
      <c r="AY124" s="125" t="s">
        <v>156</v>
      </c>
      <c r="BK124" s="133">
        <f>BK125+BK133</f>
        <v>0</v>
      </c>
    </row>
    <row r="125" spans="2:65" s="11" customFormat="1" ht="22.9" customHeight="1">
      <c r="B125" s="124"/>
      <c r="D125" s="125" t="s">
        <v>79</v>
      </c>
      <c r="E125" s="134" t="s">
        <v>728</v>
      </c>
      <c r="F125" s="134" t="s">
        <v>729</v>
      </c>
      <c r="I125" s="127"/>
      <c r="J125" s="135">
        <f>BK125</f>
        <v>0</v>
      </c>
      <c r="L125" s="124"/>
      <c r="M125" s="129"/>
      <c r="P125" s="130">
        <f>SUM(P126:P132)</f>
        <v>0</v>
      </c>
      <c r="R125" s="130">
        <f>SUM(R126:R132)</f>
        <v>0</v>
      </c>
      <c r="T125" s="131">
        <f>SUM(T126:T132)</f>
        <v>0</v>
      </c>
      <c r="AR125" s="125" t="s">
        <v>165</v>
      </c>
      <c r="AT125" s="132" t="s">
        <v>79</v>
      </c>
      <c r="AU125" s="132" t="s">
        <v>84</v>
      </c>
      <c r="AY125" s="125" t="s">
        <v>156</v>
      </c>
      <c r="BK125" s="133">
        <f>SUM(BK126:BK132)</f>
        <v>0</v>
      </c>
    </row>
    <row r="126" spans="2:65" s="1" customFormat="1" ht="24.2" customHeight="1">
      <c r="B126" s="32"/>
      <c r="C126" s="136" t="s">
        <v>84</v>
      </c>
      <c r="D126" s="136" t="s">
        <v>160</v>
      </c>
      <c r="E126" s="137" t="s">
        <v>730</v>
      </c>
      <c r="F126" s="138" t="s">
        <v>731</v>
      </c>
      <c r="G126" s="139" t="s">
        <v>732</v>
      </c>
      <c r="H126" s="140">
        <v>1</v>
      </c>
      <c r="I126" s="141"/>
      <c r="J126" s="142">
        <f t="shared" ref="J126:J132" si="0">ROUND(I126*H126,2)</f>
        <v>0</v>
      </c>
      <c r="K126" s="138" t="s">
        <v>1</v>
      </c>
      <c r="L126" s="32"/>
      <c r="M126" s="143" t="s">
        <v>1</v>
      </c>
      <c r="N126" s="144" t="s">
        <v>45</v>
      </c>
      <c r="P126" s="145">
        <f t="shared" ref="P126:P132" si="1">O126*H126</f>
        <v>0</v>
      </c>
      <c r="Q126" s="145">
        <v>0</v>
      </c>
      <c r="R126" s="145">
        <f t="shared" ref="R126:R132" si="2">Q126*H126</f>
        <v>0</v>
      </c>
      <c r="S126" s="145">
        <v>0</v>
      </c>
      <c r="T126" s="146">
        <f t="shared" ref="T126:T132" si="3">S126*H126</f>
        <v>0</v>
      </c>
      <c r="AR126" s="147" t="s">
        <v>733</v>
      </c>
      <c r="AT126" s="147" t="s">
        <v>160</v>
      </c>
      <c r="AU126" s="147" t="s">
        <v>88</v>
      </c>
      <c r="AY126" s="17" t="s">
        <v>156</v>
      </c>
      <c r="BE126" s="148">
        <f t="shared" ref="BE126:BE132" si="4">IF(N126="základní",J126,0)</f>
        <v>0</v>
      </c>
      <c r="BF126" s="148">
        <f t="shared" ref="BF126:BF132" si="5">IF(N126="snížená",J126,0)</f>
        <v>0</v>
      </c>
      <c r="BG126" s="148">
        <f t="shared" ref="BG126:BG132" si="6">IF(N126="zákl. přenesená",J126,0)</f>
        <v>0</v>
      </c>
      <c r="BH126" s="148">
        <f t="shared" ref="BH126:BH132" si="7">IF(N126="sníž. přenesená",J126,0)</f>
        <v>0</v>
      </c>
      <c r="BI126" s="148">
        <f t="shared" ref="BI126:BI132" si="8">IF(N126="nulová",J126,0)</f>
        <v>0</v>
      </c>
      <c r="BJ126" s="17" t="s">
        <v>84</v>
      </c>
      <c r="BK126" s="148">
        <f t="shared" ref="BK126:BK132" si="9">ROUND(I126*H126,2)</f>
        <v>0</v>
      </c>
      <c r="BL126" s="17" t="s">
        <v>733</v>
      </c>
      <c r="BM126" s="147" t="s">
        <v>734</v>
      </c>
    </row>
    <row r="127" spans="2:65" s="1" customFormat="1" ht="24.2" customHeight="1">
      <c r="B127" s="32"/>
      <c r="C127" s="136" t="s">
        <v>88</v>
      </c>
      <c r="D127" s="136" t="s">
        <v>160</v>
      </c>
      <c r="E127" s="137" t="s">
        <v>735</v>
      </c>
      <c r="F127" s="138" t="s">
        <v>736</v>
      </c>
      <c r="G127" s="139" t="s">
        <v>374</v>
      </c>
      <c r="H127" s="140">
        <v>10</v>
      </c>
      <c r="I127" s="141"/>
      <c r="J127" s="142">
        <f t="shared" si="0"/>
        <v>0</v>
      </c>
      <c r="K127" s="138" t="s">
        <v>1</v>
      </c>
      <c r="L127" s="32"/>
      <c r="M127" s="143" t="s">
        <v>1</v>
      </c>
      <c r="N127" s="144" t="s">
        <v>45</v>
      </c>
      <c r="P127" s="145">
        <f t="shared" si="1"/>
        <v>0</v>
      </c>
      <c r="Q127" s="145">
        <v>0</v>
      </c>
      <c r="R127" s="145">
        <f t="shared" si="2"/>
        <v>0</v>
      </c>
      <c r="S127" s="145">
        <v>0</v>
      </c>
      <c r="T127" s="146">
        <f t="shared" si="3"/>
        <v>0</v>
      </c>
      <c r="AR127" s="147" t="s">
        <v>733</v>
      </c>
      <c r="AT127" s="147" t="s">
        <v>160</v>
      </c>
      <c r="AU127" s="147" t="s">
        <v>88</v>
      </c>
      <c r="AY127" s="17" t="s">
        <v>156</v>
      </c>
      <c r="BE127" s="148">
        <f t="shared" si="4"/>
        <v>0</v>
      </c>
      <c r="BF127" s="148">
        <f t="shared" si="5"/>
        <v>0</v>
      </c>
      <c r="BG127" s="148">
        <f t="shared" si="6"/>
        <v>0</v>
      </c>
      <c r="BH127" s="148">
        <f t="shared" si="7"/>
        <v>0</v>
      </c>
      <c r="BI127" s="148">
        <f t="shared" si="8"/>
        <v>0</v>
      </c>
      <c r="BJ127" s="17" t="s">
        <v>84</v>
      </c>
      <c r="BK127" s="148">
        <f t="shared" si="9"/>
        <v>0</v>
      </c>
      <c r="BL127" s="17" t="s">
        <v>733</v>
      </c>
      <c r="BM127" s="147" t="s">
        <v>737</v>
      </c>
    </row>
    <row r="128" spans="2:65" s="1" customFormat="1" ht="21.75" customHeight="1">
      <c r="B128" s="32"/>
      <c r="C128" s="136" t="s">
        <v>166</v>
      </c>
      <c r="D128" s="136" t="s">
        <v>160</v>
      </c>
      <c r="E128" s="137" t="s">
        <v>738</v>
      </c>
      <c r="F128" s="138" t="s">
        <v>739</v>
      </c>
      <c r="G128" s="139" t="s">
        <v>732</v>
      </c>
      <c r="H128" s="140">
        <v>1</v>
      </c>
      <c r="I128" s="141"/>
      <c r="J128" s="142">
        <f t="shared" si="0"/>
        <v>0</v>
      </c>
      <c r="K128" s="138" t="s">
        <v>1</v>
      </c>
      <c r="L128" s="32"/>
      <c r="M128" s="143" t="s">
        <v>1</v>
      </c>
      <c r="N128" s="144" t="s">
        <v>45</v>
      </c>
      <c r="P128" s="145">
        <f t="shared" si="1"/>
        <v>0</v>
      </c>
      <c r="Q128" s="145">
        <v>0</v>
      </c>
      <c r="R128" s="145">
        <f t="shared" si="2"/>
        <v>0</v>
      </c>
      <c r="S128" s="145">
        <v>0</v>
      </c>
      <c r="T128" s="146">
        <f t="shared" si="3"/>
        <v>0</v>
      </c>
      <c r="AR128" s="147" t="s">
        <v>733</v>
      </c>
      <c r="AT128" s="147" t="s">
        <v>160</v>
      </c>
      <c r="AU128" s="147" t="s">
        <v>88</v>
      </c>
      <c r="AY128" s="17" t="s">
        <v>156</v>
      </c>
      <c r="BE128" s="148">
        <f t="shared" si="4"/>
        <v>0</v>
      </c>
      <c r="BF128" s="148">
        <f t="shared" si="5"/>
        <v>0</v>
      </c>
      <c r="BG128" s="148">
        <f t="shared" si="6"/>
        <v>0</v>
      </c>
      <c r="BH128" s="148">
        <f t="shared" si="7"/>
        <v>0</v>
      </c>
      <c r="BI128" s="148">
        <f t="shared" si="8"/>
        <v>0</v>
      </c>
      <c r="BJ128" s="17" t="s">
        <v>84</v>
      </c>
      <c r="BK128" s="148">
        <f t="shared" si="9"/>
        <v>0</v>
      </c>
      <c r="BL128" s="17" t="s">
        <v>733</v>
      </c>
      <c r="BM128" s="147" t="s">
        <v>740</v>
      </c>
    </row>
    <row r="129" spans="2:65" s="1" customFormat="1" ht="21.75" customHeight="1">
      <c r="B129" s="32"/>
      <c r="C129" s="136" t="s">
        <v>165</v>
      </c>
      <c r="D129" s="136" t="s">
        <v>160</v>
      </c>
      <c r="E129" s="137" t="s">
        <v>741</v>
      </c>
      <c r="F129" s="138" t="s">
        <v>742</v>
      </c>
      <c r="G129" s="139" t="s">
        <v>732</v>
      </c>
      <c r="H129" s="140">
        <v>1</v>
      </c>
      <c r="I129" s="141"/>
      <c r="J129" s="142">
        <f t="shared" si="0"/>
        <v>0</v>
      </c>
      <c r="K129" s="138" t="s">
        <v>1</v>
      </c>
      <c r="L129" s="32"/>
      <c r="M129" s="143" t="s">
        <v>1</v>
      </c>
      <c r="N129" s="144" t="s">
        <v>45</v>
      </c>
      <c r="P129" s="145">
        <f t="shared" si="1"/>
        <v>0</v>
      </c>
      <c r="Q129" s="145">
        <v>0</v>
      </c>
      <c r="R129" s="145">
        <f t="shared" si="2"/>
        <v>0</v>
      </c>
      <c r="S129" s="145">
        <v>0</v>
      </c>
      <c r="T129" s="146">
        <f t="shared" si="3"/>
        <v>0</v>
      </c>
      <c r="AR129" s="147" t="s">
        <v>733</v>
      </c>
      <c r="AT129" s="147" t="s">
        <v>160</v>
      </c>
      <c r="AU129" s="147" t="s">
        <v>88</v>
      </c>
      <c r="AY129" s="17" t="s">
        <v>156</v>
      </c>
      <c r="BE129" s="148">
        <f t="shared" si="4"/>
        <v>0</v>
      </c>
      <c r="BF129" s="148">
        <f t="shared" si="5"/>
        <v>0</v>
      </c>
      <c r="BG129" s="148">
        <f t="shared" si="6"/>
        <v>0</v>
      </c>
      <c r="BH129" s="148">
        <f t="shared" si="7"/>
        <v>0</v>
      </c>
      <c r="BI129" s="148">
        <f t="shared" si="8"/>
        <v>0</v>
      </c>
      <c r="BJ129" s="17" t="s">
        <v>84</v>
      </c>
      <c r="BK129" s="148">
        <f t="shared" si="9"/>
        <v>0</v>
      </c>
      <c r="BL129" s="17" t="s">
        <v>733</v>
      </c>
      <c r="BM129" s="147" t="s">
        <v>743</v>
      </c>
    </row>
    <row r="130" spans="2:65" s="1" customFormat="1" ht="16.5" customHeight="1">
      <c r="B130" s="32"/>
      <c r="C130" s="136" t="s">
        <v>186</v>
      </c>
      <c r="D130" s="136" t="s">
        <v>160</v>
      </c>
      <c r="E130" s="137" t="s">
        <v>744</v>
      </c>
      <c r="F130" s="138" t="s">
        <v>745</v>
      </c>
      <c r="G130" s="139" t="s">
        <v>732</v>
      </c>
      <c r="H130" s="140">
        <v>1</v>
      </c>
      <c r="I130" s="141"/>
      <c r="J130" s="142">
        <f t="shared" si="0"/>
        <v>0</v>
      </c>
      <c r="K130" s="138" t="s">
        <v>1</v>
      </c>
      <c r="L130" s="32"/>
      <c r="M130" s="143" t="s">
        <v>1</v>
      </c>
      <c r="N130" s="144" t="s">
        <v>45</v>
      </c>
      <c r="P130" s="145">
        <f t="shared" si="1"/>
        <v>0</v>
      </c>
      <c r="Q130" s="145">
        <v>0</v>
      </c>
      <c r="R130" s="145">
        <f t="shared" si="2"/>
        <v>0</v>
      </c>
      <c r="S130" s="145">
        <v>0</v>
      </c>
      <c r="T130" s="146">
        <f t="shared" si="3"/>
        <v>0</v>
      </c>
      <c r="AR130" s="147" t="s">
        <v>733</v>
      </c>
      <c r="AT130" s="147" t="s">
        <v>160</v>
      </c>
      <c r="AU130" s="147" t="s">
        <v>88</v>
      </c>
      <c r="AY130" s="17" t="s">
        <v>156</v>
      </c>
      <c r="BE130" s="148">
        <f t="shared" si="4"/>
        <v>0</v>
      </c>
      <c r="BF130" s="148">
        <f t="shared" si="5"/>
        <v>0</v>
      </c>
      <c r="BG130" s="148">
        <f t="shared" si="6"/>
        <v>0</v>
      </c>
      <c r="BH130" s="148">
        <f t="shared" si="7"/>
        <v>0</v>
      </c>
      <c r="BI130" s="148">
        <f t="shared" si="8"/>
        <v>0</v>
      </c>
      <c r="BJ130" s="17" t="s">
        <v>84</v>
      </c>
      <c r="BK130" s="148">
        <f t="shared" si="9"/>
        <v>0</v>
      </c>
      <c r="BL130" s="17" t="s">
        <v>733</v>
      </c>
      <c r="BM130" s="147" t="s">
        <v>746</v>
      </c>
    </row>
    <row r="131" spans="2:65" s="1" customFormat="1" ht="21.75" customHeight="1">
      <c r="B131" s="32"/>
      <c r="C131" s="136" t="s">
        <v>192</v>
      </c>
      <c r="D131" s="136" t="s">
        <v>160</v>
      </c>
      <c r="E131" s="137" t="s">
        <v>747</v>
      </c>
      <c r="F131" s="138" t="s">
        <v>748</v>
      </c>
      <c r="G131" s="139" t="s">
        <v>732</v>
      </c>
      <c r="H131" s="140">
        <v>1</v>
      </c>
      <c r="I131" s="141"/>
      <c r="J131" s="142">
        <f t="shared" si="0"/>
        <v>0</v>
      </c>
      <c r="K131" s="138" t="s">
        <v>1</v>
      </c>
      <c r="L131" s="32"/>
      <c r="M131" s="143" t="s">
        <v>1</v>
      </c>
      <c r="N131" s="144" t="s">
        <v>45</v>
      </c>
      <c r="P131" s="145">
        <f t="shared" si="1"/>
        <v>0</v>
      </c>
      <c r="Q131" s="145">
        <v>0</v>
      </c>
      <c r="R131" s="145">
        <f t="shared" si="2"/>
        <v>0</v>
      </c>
      <c r="S131" s="145">
        <v>0</v>
      </c>
      <c r="T131" s="146">
        <f t="shared" si="3"/>
        <v>0</v>
      </c>
      <c r="AR131" s="147" t="s">
        <v>733</v>
      </c>
      <c r="AT131" s="147" t="s">
        <v>160</v>
      </c>
      <c r="AU131" s="147" t="s">
        <v>88</v>
      </c>
      <c r="AY131" s="17" t="s">
        <v>156</v>
      </c>
      <c r="BE131" s="148">
        <f t="shared" si="4"/>
        <v>0</v>
      </c>
      <c r="BF131" s="148">
        <f t="shared" si="5"/>
        <v>0</v>
      </c>
      <c r="BG131" s="148">
        <f t="shared" si="6"/>
        <v>0</v>
      </c>
      <c r="BH131" s="148">
        <f t="shared" si="7"/>
        <v>0</v>
      </c>
      <c r="BI131" s="148">
        <f t="shared" si="8"/>
        <v>0</v>
      </c>
      <c r="BJ131" s="17" t="s">
        <v>84</v>
      </c>
      <c r="BK131" s="148">
        <f t="shared" si="9"/>
        <v>0</v>
      </c>
      <c r="BL131" s="17" t="s">
        <v>733</v>
      </c>
      <c r="BM131" s="147" t="s">
        <v>749</v>
      </c>
    </row>
    <row r="132" spans="2:65" s="1" customFormat="1" ht="16.5" customHeight="1">
      <c r="B132" s="32"/>
      <c r="C132" s="136" t="s">
        <v>202</v>
      </c>
      <c r="D132" s="136" t="s">
        <v>160</v>
      </c>
      <c r="E132" s="137" t="s">
        <v>750</v>
      </c>
      <c r="F132" s="138" t="s">
        <v>751</v>
      </c>
      <c r="G132" s="139" t="s">
        <v>732</v>
      </c>
      <c r="H132" s="140">
        <v>1</v>
      </c>
      <c r="I132" s="141"/>
      <c r="J132" s="142">
        <f t="shared" si="0"/>
        <v>0</v>
      </c>
      <c r="K132" s="138" t="s">
        <v>1</v>
      </c>
      <c r="L132" s="32"/>
      <c r="M132" s="143" t="s">
        <v>1</v>
      </c>
      <c r="N132" s="144" t="s">
        <v>45</v>
      </c>
      <c r="P132" s="145">
        <f t="shared" si="1"/>
        <v>0</v>
      </c>
      <c r="Q132" s="145">
        <v>0</v>
      </c>
      <c r="R132" s="145">
        <f t="shared" si="2"/>
        <v>0</v>
      </c>
      <c r="S132" s="145">
        <v>0</v>
      </c>
      <c r="T132" s="146">
        <f t="shared" si="3"/>
        <v>0</v>
      </c>
      <c r="AR132" s="147" t="s">
        <v>733</v>
      </c>
      <c r="AT132" s="147" t="s">
        <v>160</v>
      </c>
      <c r="AU132" s="147" t="s">
        <v>88</v>
      </c>
      <c r="AY132" s="17" t="s">
        <v>156</v>
      </c>
      <c r="BE132" s="148">
        <f t="shared" si="4"/>
        <v>0</v>
      </c>
      <c r="BF132" s="148">
        <f t="shared" si="5"/>
        <v>0</v>
      </c>
      <c r="BG132" s="148">
        <f t="shared" si="6"/>
        <v>0</v>
      </c>
      <c r="BH132" s="148">
        <f t="shared" si="7"/>
        <v>0</v>
      </c>
      <c r="BI132" s="148">
        <f t="shared" si="8"/>
        <v>0</v>
      </c>
      <c r="BJ132" s="17" t="s">
        <v>84</v>
      </c>
      <c r="BK132" s="148">
        <f t="shared" si="9"/>
        <v>0</v>
      </c>
      <c r="BL132" s="17" t="s">
        <v>733</v>
      </c>
      <c r="BM132" s="147" t="s">
        <v>752</v>
      </c>
    </row>
    <row r="133" spans="2:65" s="11" customFormat="1" ht="22.9" customHeight="1">
      <c r="B133" s="124"/>
      <c r="D133" s="125" t="s">
        <v>79</v>
      </c>
      <c r="E133" s="134" t="s">
        <v>753</v>
      </c>
      <c r="F133" s="134" t="s">
        <v>754</v>
      </c>
      <c r="I133" s="127"/>
      <c r="J133" s="135">
        <f>BK133</f>
        <v>0</v>
      </c>
      <c r="L133" s="124"/>
      <c r="M133" s="129"/>
      <c r="P133" s="130">
        <f>P134</f>
        <v>0</v>
      </c>
      <c r="R133" s="130">
        <f>R134</f>
        <v>0</v>
      </c>
      <c r="T133" s="131">
        <f>T134</f>
        <v>0</v>
      </c>
      <c r="AR133" s="125" t="s">
        <v>165</v>
      </c>
      <c r="AT133" s="132" t="s">
        <v>79</v>
      </c>
      <c r="AU133" s="132" t="s">
        <v>84</v>
      </c>
      <c r="AY133" s="125" t="s">
        <v>156</v>
      </c>
      <c r="BK133" s="133">
        <f>BK134</f>
        <v>0</v>
      </c>
    </row>
    <row r="134" spans="2:65" s="1" customFormat="1" ht="37.9" customHeight="1">
      <c r="B134" s="32"/>
      <c r="C134" s="136" t="s">
        <v>213</v>
      </c>
      <c r="D134" s="136" t="s">
        <v>160</v>
      </c>
      <c r="E134" s="137" t="s">
        <v>755</v>
      </c>
      <c r="F134" s="138" t="s">
        <v>756</v>
      </c>
      <c r="G134" s="139" t="s">
        <v>732</v>
      </c>
      <c r="H134" s="140">
        <v>1</v>
      </c>
      <c r="I134" s="141"/>
      <c r="J134" s="142">
        <f>ROUND(I134*H134,2)</f>
        <v>0</v>
      </c>
      <c r="K134" s="138" t="s">
        <v>1</v>
      </c>
      <c r="L134" s="32"/>
      <c r="M134" s="187" t="s">
        <v>1</v>
      </c>
      <c r="N134" s="188" t="s">
        <v>45</v>
      </c>
      <c r="O134" s="189"/>
      <c r="P134" s="190">
        <f>O134*H134</f>
        <v>0</v>
      </c>
      <c r="Q134" s="190">
        <v>0</v>
      </c>
      <c r="R134" s="190">
        <f>Q134*H134</f>
        <v>0</v>
      </c>
      <c r="S134" s="190">
        <v>0</v>
      </c>
      <c r="T134" s="191">
        <f>S134*H134</f>
        <v>0</v>
      </c>
      <c r="AR134" s="147" t="s">
        <v>757</v>
      </c>
      <c r="AT134" s="147" t="s">
        <v>160</v>
      </c>
      <c r="AU134" s="147" t="s">
        <v>88</v>
      </c>
      <c r="AY134" s="17" t="s">
        <v>156</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757</v>
      </c>
      <c r="BM134" s="147" t="s">
        <v>758</v>
      </c>
    </row>
    <row r="135" spans="2:65" s="1" customFormat="1" ht="6.95" customHeight="1">
      <c r="B135" s="44"/>
      <c r="C135" s="45"/>
      <c r="D135" s="45"/>
      <c r="E135" s="45"/>
      <c r="F135" s="45"/>
      <c r="G135" s="45"/>
      <c r="H135" s="45"/>
      <c r="I135" s="45"/>
      <c r="J135" s="45"/>
      <c r="K135" s="45"/>
      <c r="L135" s="32"/>
    </row>
  </sheetData>
  <sheetProtection algorithmName="SHA-512" hashValue="/Vv7LERwmoorYXD3ZMK/Ms/A+uDxVRMAUxk7ohOXQDRCSIAlJF7Etu7/YcaToO8XJiwb3hSlsQVDyxR6lxKo2g==" saltValue="p5K+hHI1YOqxOLOUpvBTQePu0qX+1roihMtZuL1Ww/dzTeqPrIfGxziVNORmVGrI39CWrdWAmxxb5BBsukTXcA==" spinCount="100000" sheet="1" objects="1" scenarios="1" formatColumns="0" formatRows="0" autoFilter="0"/>
  <autoFilter ref="C122:K134" xr:uid="{00000000-0009-0000-0000-000003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5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2"/>
      <c r="M2" s="222"/>
      <c r="N2" s="222"/>
      <c r="O2" s="222"/>
      <c r="P2" s="222"/>
      <c r="Q2" s="222"/>
      <c r="R2" s="222"/>
      <c r="S2" s="222"/>
      <c r="T2" s="222"/>
      <c r="U2" s="222"/>
      <c r="V2" s="222"/>
      <c r="AT2" s="17" t="s">
        <v>104</v>
      </c>
    </row>
    <row r="3" spans="2:46" ht="6.95" customHeight="1">
      <c r="B3" s="18"/>
      <c r="C3" s="19"/>
      <c r="D3" s="19"/>
      <c r="E3" s="19"/>
      <c r="F3" s="19"/>
      <c r="G3" s="19"/>
      <c r="H3" s="19"/>
      <c r="I3" s="19"/>
      <c r="J3" s="19"/>
      <c r="K3" s="19"/>
      <c r="L3" s="20"/>
      <c r="AT3" s="17" t="s">
        <v>88</v>
      </c>
    </row>
    <row r="4" spans="2:46" ht="24.95" customHeight="1">
      <c r="B4" s="20"/>
      <c r="D4" s="21" t="s">
        <v>110</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III/2444 a III/0105A Přezletice, průtah - I. etapa</v>
      </c>
      <c r="F7" s="238"/>
      <c r="G7" s="238"/>
      <c r="H7" s="238"/>
      <c r="L7" s="20"/>
    </row>
    <row r="8" spans="2:46" ht="12" customHeight="1">
      <c r="B8" s="20"/>
      <c r="D8" s="27" t="s">
        <v>111</v>
      </c>
      <c r="L8" s="20"/>
    </row>
    <row r="9" spans="2:46" s="1" customFormat="1" ht="16.5" customHeight="1">
      <c r="B9" s="32"/>
      <c r="E9" s="237" t="s">
        <v>759</v>
      </c>
      <c r="F9" s="239"/>
      <c r="G9" s="239"/>
      <c r="H9" s="239"/>
      <c r="L9" s="32"/>
    </row>
    <row r="10" spans="2:46" s="1" customFormat="1" ht="12" customHeight="1">
      <c r="B10" s="32"/>
      <c r="D10" s="27" t="s">
        <v>113</v>
      </c>
      <c r="L10" s="32"/>
    </row>
    <row r="11" spans="2:46" s="1" customFormat="1" ht="16.5" customHeight="1">
      <c r="B11" s="32"/>
      <c r="E11" s="195" t="s">
        <v>760</v>
      </c>
      <c r="F11" s="239"/>
      <c r="G11" s="239"/>
      <c r="H11" s="239"/>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0" t="str">
        <f>'Rekapitulace stavby'!E14</f>
        <v>Vyplň údaj</v>
      </c>
      <c r="F20" s="221"/>
      <c r="G20" s="221"/>
      <c r="H20" s="221"/>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37</v>
      </c>
      <c r="I26" s="27" t="s">
        <v>27</v>
      </c>
      <c r="J26" s="25" t="s">
        <v>1</v>
      </c>
      <c r="L26" s="32"/>
    </row>
    <row r="27" spans="2:12" s="1" customFormat="1" ht="6.95" customHeight="1">
      <c r="B27" s="32"/>
      <c r="L27" s="32"/>
    </row>
    <row r="28" spans="2:12" s="1" customFormat="1" ht="12" customHeight="1">
      <c r="B28" s="32"/>
      <c r="D28" s="27" t="s">
        <v>38</v>
      </c>
      <c r="L28" s="32"/>
    </row>
    <row r="29" spans="2:12" s="7" customFormat="1" ht="16.5" customHeight="1">
      <c r="B29" s="94"/>
      <c r="E29" s="226" t="s">
        <v>1</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ROUNDUP(J149,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ROUNDUP((SUM(BE149:BE538)),  2)</f>
        <v>0</v>
      </c>
      <c r="I35" s="96">
        <v>0.21</v>
      </c>
      <c r="J35" s="86">
        <f>ROUNDUP(((SUM(BE149:BE538))*I35),  2)</f>
        <v>0</v>
      </c>
      <c r="L35" s="32"/>
    </row>
    <row r="36" spans="2:12" s="1" customFormat="1" ht="14.45" customHeight="1">
      <c r="B36" s="32"/>
      <c r="E36" s="27" t="s">
        <v>46</v>
      </c>
      <c r="F36" s="86">
        <f>ROUNDUP((SUM(BF149:BF538)),  2)</f>
        <v>0</v>
      </c>
      <c r="I36" s="96">
        <v>0.12</v>
      </c>
      <c r="J36" s="86">
        <f>ROUNDUP(((SUM(BF149:BF538))*I36),  2)</f>
        <v>0</v>
      </c>
      <c r="L36" s="32"/>
    </row>
    <row r="37" spans="2:12" s="1" customFormat="1" ht="14.45" hidden="1" customHeight="1">
      <c r="B37" s="32"/>
      <c r="E37" s="27" t="s">
        <v>47</v>
      </c>
      <c r="F37" s="86">
        <f>ROUNDUP((SUM(BG149:BG538)),  2)</f>
        <v>0</v>
      </c>
      <c r="I37" s="96">
        <v>0.21</v>
      </c>
      <c r="J37" s="86">
        <f>0</f>
        <v>0</v>
      </c>
      <c r="L37" s="32"/>
    </row>
    <row r="38" spans="2:12" s="1" customFormat="1" ht="14.45" hidden="1" customHeight="1">
      <c r="B38" s="32"/>
      <c r="E38" s="27" t="s">
        <v>48</v>
      </c>
      <c r="F38" s="86">
        <f>ROUNDUP((SUM(BH149:BH538)),  2)</f>
        <v>0</v>
      </c>
      <c r="I38" s="96">
        <v>0.12</v>
      </c>
      <c r="J38" s="86">
        <f>0</f>
        <v>0</v>
      </c>
      <c r="L38" s="32"/>
    </row>
    <row r="39" spans="2:12" s="1" customFormat="1" ht="14.45" hidden="1" customHeight="1">
      <c r="B39" s="32"/>
      <c r="E39" s="27" t="s">
        <v>49</v>
      </c>
      <c r="F39" s="86">
        <f>ROUNDUP((SUM(BI149:BI538)),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103" t="s">
        <v>56</v>
      </c>
      <c r="G61" s="43" t="s">
        <v>55</v>
      </c>
      <c r="H61" s="34"/>
      <c r="I61" s="34"/>
      <c r="J61" s="104"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115</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III/2444 a III/0105A Přezletice, průtah - I. etapa</v>
      </c>
      <c r="F85" s="238"/>
      <c r="G85" s="238"/>
      <c r="H85" s="238"/>
      <c r="L85" s="32"/>
    </row>
    <row r="86" spans="2:12" ht="12" customHeight="1">
      <c r="B86" s="20"/>
      <c r="C86" s="27" t="s">
        <v>111</v>
      </c>
      <c r="L86" s="20"/>
    </row>
    <row r="87" spans="2:12" s="1" customFormat="1" ht="16.5" customHeight="1">
      <c r="B87" s="32"/>
      <c r="E87" s="237" t="s">
        <v>759</v>
      </c>
      <c r="F87" s="239"/>
      <c r="G87" s="239"/>
      <c r="H87" s="239"/>
      <c r="L87" s="32"/>
    </row>
    <row r="88" spans="2:12" s="1" customFormat="1" ht="12" customHeight="1">
      <c r="B88" s="32"/>
      <c r="C88" s="27" t="s">
        <v>113</v>
      </c>
      <c r="L88" s="32"/>
    </row>
    <row r="89" spans="2:12" s="1" customFormat="1" ht="16.5" customHeight="1">
      <c r="B89" s="32"/>
      <c r="E89" s="195" t="str">
        <f>E11</f>
        <v>SO.102.2-I - SO.102.2-I - Chodníky, vjezdy a zeleň</v>
      </c>
      <c r="F89" s="239"/>
      <c r="G89" s="239"/>
      <c r="H89" s="239"/>
      <c r="L89" s="32"/>
    </row>
    <row r="90" spans="2:12" s="1" customFormat="1" ht="6.95" customHeight="1">
      <c r="B90" s="32"/>
      <c r="L90" s="32"/>
    </row>
    <row r="91" spans="2:12" s="1" customFormat="1" ht="12" customHeight="1">
      <c r="B91" s="32"/>
      <c r="C91" s="27" t="s">
        <v>20</v>
      </c>
      <c r="F91" s="25" t="str">
        <f>F14</f>
        <v xml:space="preserve"> </v>
      </c>
      <c r="I91" s="27" t="s">
        <v>22</v>
      </c>
      <c r="J91" s="52" t="str">
        <f>IF(J14="","",J14)</f>
        <v>30. 1. 2024</v>
      </c>
      <c r="L91" s="32"/>
    </row>
    <row r="92" spans="2:12" s="1" customFormat="1" ht="6.95" customHeight="1">
      <c r="B92" s="32"/>
      <c r="L92" s="32"/>
    </row>
    <row r="93" spans="2:12" s="1" customFormat="1" ht="15.2" customHeight="1">
      <c r="B93" s="32"/>
      <c r="C93" s="27" t="s">
        <v>24</v>
      </c>
      <c r="F93" s="25" t="str">
        <f>E17</f>
        <v>KSÚS středočeského kraje, Obec Přezletice</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116</v>
      </c>
      <c r="D96" s="97"/>
      <c r="E96" s="97"/>
      <c r="F96" s="97"/>
      <c r="G96" s="97"/>
      <c r="H96" s="97"/>
      <c r="I96" s="97"/>
      <c r="J96" s="106" t="s">
        <v>117</v>
      </c>
      <c r="K96" s="97"/>
      <c r="L96" s="32"/>
    </row>
    <row r="97" spans="2:47" s="1" customFormat="1" ht="10.35" customHeight="1">
      <c r="B97" s="32"/>
      <c r="L97" s="32"/>
    </row>
    <row r="98" spans="2:47" s="1" customFormat="1" ht="22.9" customHeight="1">
      <c r="B98" s="32"/>
      <c r="C98" s="107" t="s">
        <v>118</v>
      </c>
      <c r="J98" s="66">
        <f>J149</f>
        <v>0</v>
      </c>
      <c r="L98" s="32"/>
      <c r="AU98" s="17" t="s">
        <v>119</v>
      </c>
    </row>
    <row r="99" spans="2:47" s="8" customFormat="1" ht="24.95" customHeight="1">
      <c r="B99" s="108"/>
      <c r="D99" s="109" t="s">
        <v>120</v>
      </c>
      <c r="E99" s="110"/>
      <c r="F99" s="110"/>
      <c r="G99" s="110"/>
      <c r="H99" s="110"/>
      <c r="I99" s="110"/>
      <c r="J99" s="111">
        <f>J150</f>
        <v>0</v>
      </c>
      <c r="L99" s="108"/>
    </row>
    <row r="100" spans="2:47" s="9" customFormat="1" ht="19.899999999999999" customHeight="1">
      <c r="B100" s="112"/>
      <c r="D100" s="113" t="s">
        <v>121</v>
      </c>
      <c r="E100" s="114"/>
      <c r="F100" s="114"/>
      <c r="G100" s="114"/>
      <c r="H100" s="114"/>
      <c r="I100" s="114"/>
      <c r="J100" s="115">
        <f>J151</f>
        <v>0</v>
      </c>
      <c r="L100" s="112"/>
    </row>
    <row r="101" spans="2:47" s="9" customFormat="1" ht="14.85" customHeight="1">
      <c r="B101" s="112"/>
      <c r="D101" s="113" t="s">
        <v>122</v>
      </c>
      <c r="E101" s="114"/>
      <c r="F101" s="114"/>
      <c r="G101" s="114"/>
      <c r="H101" s="114"/>
      <c r="I101" s="114"/>
      <c r="J101" s="115">
        <f>J152</f>
        <v>0</v>
      </c>
      <c r="L101" s="112"/>
    </row>
    <row r="102" spans="2:47" s="9" customFormat="1" ht="14.85" customHeight="1">
      <c r="B102" s="112"/>
      <c r="D102" s="113" t="s">
        <v>761</v>
      </c>
      <c r="E102" s="114"/>
      <c r="F102" s="114"/>
      <c r="G102" s="114"/>
      <c r="H102" s="114"/>
      <c r="I102" s="114"/>
      <c r="J102" s="115">
        <f>J189</f>
        <v>0</v>
      </c>
      <c r="L102" s="112"/>
    </row>
    <row r="103" spans="2:47" s="9" customFormat="1" ht="14.85" customHeight="1">
      <c r="B103" s="112"/>
      <c r="D103" s="113" t="s">
        <v>124</v>
      </c>
      <c r="E103" s="114"/>
      <c r="F103" s="114"/>
      <c r="G103" s="114"/>
      <c r="H103" s="114"/>
      <c r="I103" s="114"/>
      <c r="J103" s="115">
        <f>J205</f>
        <v>0</v>
      </c>
      <c r="L103" s="112"/>
    </row>
    <row r="104" spans="2:47" s="9" customFormat="1" ht="14.85" customHeight="1">
      <c r="B104" s="112"/>
      <c r="D104" s="113" t="s">
        <v>125</v>
      </c>
      <c r="E104" s="114"/>
      <c r="F104" s="114"/>
      <c r="G104" s="114"/>
      <c r="H104" s="114"/>
      <c r="I104" s="114"/>
      <c r="J104" s="115">
        <f>J226</f>
        <v>0</v>
      </c>
      <c r="L104" s="112"/>
    </row>
    <row r="105" spans="2:47" s="9" customFormat="1" ht="14.85" customHeight="1">
      <c r="B105" s="112"/>
      <c r="D105" s="113" t="s">
        <v>762</v>
      </c>
      <c r="E105" s="114"/>
      <c r="F105" s="114"/>
      <c r="G105" s="114"/>
      <c r="H105" s="114"/>
      <c r="I105" s="114"/>
      <c r="J105" s="115">
        <f>J238</f>
        <v>0</v>
      </c>
      <c r="L105" s="112"/>
    </row>
    <row r="106" spans="2:47" s="9" customFormat="1" ht="14.85" customHeight="1">
      <c r="B106" s="112"/>
      <c r="D106" s="113" t="s">
        <v>763</v>
      </c>
      <c r="E106" s="114"/>
      <c r="F106" s="114"/>
      <c r="G106" s="114"/>
      <c r="H106" s="114"/>
      <c r="I106" s="114"/>
      <c r="J106" s="115">
        <f>J264</f>
        <v>0</v>
      </c>
      <c r="L106" s="112"/>
    </row>
    <row r="107" spans="2:47" s="9" customFormat="1" ht="19.899999999999999" customHeight="1">
      <c r="B107" s="112"/>
      <c r="D107" s="113" t="s">
        <v>764</v>
      </c>
      <c r="E107" s="114"/>
      <c r="F107" s="114"/>
      <c r="G107" s="114"/>
      <c r="H107" s="114"/>
      <c r="I107" s="114"/>
      <c r="J107" s="115">
        <f>J285</f>
        <v>0</v>
      </c>
      <c r="L107" s="112"/>
    </row>
    <row r="108" spans="2:47" s="9" customFormat="1" ht="14.85" customHeight="1">
      <c r="B108" s="112"/>
      <c r="D108" s="113" t="s">
        <v>765</v>
      </c>
      <c r="E108" s="114"/>
      <c r="F108" s="114"/>
      <c r="G108" s="114"/>
      <c r="H108" s="114"/>
      <c r="I108" s="114"/>
      <c r="J108" s="115">
        <f>J286</f>
        <v>0</v>
      </c>
      <c r="L108" s="112"/>
    </row>
    <row r="109" spans="2:47" s="9" customFormat="1" ht="19.899999999999999" customHeight="1">
      <c r="B109" s="112"/>
      <c r="D109" s="113" t="s">
        <v>766</v>
      </c>
      <c r="E109" s="114"/>
      <c r="F109" s="114"/>
      <c r="G109" s="114"/>
      <c r="H109" s="114"/>
      <c r="I109" s="114"/>
      <c r="J109" s="115">
        <f>J290</f>
        <v>0</v>
      </c>
      <c r="L109" s="112"/>
    </row>
    <row r="110" spans="2:47" s="9" customFormat="1" ht="14.85" customHeight="1">
      <c r="B110" s="112"/>
      <c r="D110" s="113" t="s">
        <v>767</v>
      </c>
      <c r="E110" s="114"/>
      <c r="F110" s="114"/>
      <c r="G110" s="114"/>
      <c r="H110" s="114"/>
      <c r="I110" s="114"/>
      <c r="J110" s="115">
        <f>J291</f>
        <v>0</v>
      </c>
      <c r="L110" s="112"/>
    </row>
    <row r="111" spans="2:47" s="9" customFormat="1" ht="19.899999999999999" customHeight="1">
      <c r="B111" s="112"/>
      <c r="D111" s="113" t="s">
        <v>126</v>
      </c>
      <c r="E111" s="114"/>
      <c r="F111" s="114"/>
      <c r="G111" s="114"/>
      <c r="H111" s="114"/>
      <c r="I111" s="114"/>
      <c r="J111" s="115">
        <f>J297</f>
        <v>0</v>
      </c>
      <c r="L111" s="112"/>
    </row>
    <row r="112" spans="2:47" s="9" customFormat="1" ht="14.85" customHeight="1">
      <c r="B112" s="112"/>
      <c r="D112" s="113" t="s">
        <v>127</v>
      </c>
      <c r="E112" s="114"/>
      <c r="F112" s="114"/>
      <c r="G112" s="114"/>
      <c r="H112" s="114"/>
      <c r="I112" s="114"/>
      <c r="J112" s="115">
        <f>J298</f>
        <v>0</v>
      </c>
      <c r="L112" s="112"/>
    </row>
    <row r="113" spans="2:12" s="9" customFormat="1" ht="14.85" customHeight="1">
      <c r="B113" s="112"/>
      <c r="D113" s="113" t="s">
        <v>128</v>
      </c>
      <c r="E113" s="114"/>
      <c r="F113" s="114"/>
      <c r="G113" s="114"/>
      <c r="H113" s="114"/>
      <c r="I113" s="114"/>
      <c r="J113" s="115">
        <f>J311</f>
        <v>0</v>
      </c>
      <c r="L113" s="112"/>
    </row>
    <row r="114" spans="2:12" s="9" customFormat="1" ht="14.85" customHeight="1">
      <c r="B114" s="112"/>
      <c r="D114" s="113" t="s">
        <v>129</v>
      </c>
      <c r="E114" s="114"/>
      <c r="F114" s="114"/>
      <c r="G114" s="114"/>
      <c r="H114" s="114"/>
      <c r="I114" s="114"/>
      <c r="J114" s="115">
        <f>J338</f>
        <v>0</v>
      </c>
      <c r="L114" s="112"/>
    </row>
    <row r="115" spans="2:12" s="9" customFormat="1" ht="14.85" customHeight="1">
      <c r="B115" s="112"/>
      <c r="D115" s="113" t="s">
        <v>768</v>
      </c>
      <c r="E115" s="114"/>
      <c r="F115" s="114"/>
      <c r="G115" s="114"/>
      <c r="H115" s="114"/>
      <c r="I115" s="114"/>
      <c r="J115" s="115">
        <f>J370</f>
        <v>0</v>
      </c>
      <c r="L115" s="112"/>
    </row>
    <row r="116" spans="2:12" s="9" customFormat="1" ht="19.899999999999999" customHeight="1">
      <c r="B116" s="112"/>
      <c r="D116" s="113" t="s">
        <v>130</v>
      </c>
      <c r="E116" s="114"/>
      <c r="F116" s="114"/>
      <c r="G116" s="114"/>
      <c r="H116" s="114"/>
      <c r="I116" s="114"/>
      <c r="J116" s="115">
        <f>J379</f>
        <v>0</v>
      </c>
      <c r="L116" s="112"/>
    </row>
    <row r="117" spans="2:12" s="9" customFormat="1" ht="14.85" customHeight="1">
      <c r="B117" s="112"/>
      <c r="D117" s="113" t="s">
        <v>131</v>
      </c>
      <c r="E117" s="114"/>
      <c r="F117" s="114"/>
      <c r="G117" s="114"/>
      <c r="H117" s="114"/>
      <c r="I117" s="114"/>
      <c r="J117" s="115">
        <f>J380</f>
        <v>0</v>
      </c>
      <c r="L117" s="112"/>
    </row>
    <row r="118" spans="2:12" s="9" customFormat="1" ht="14.85" customHeight="1">
      <c r="B118" s="112"/>
      <c r="D118" s="113" t="s">
        <v>132</v>
      </c>
      <c r="E118" s="114"/>
      <c r="F118" s="114"/>
      <c r="G118" s="114"/>
      <c r="H118" s="114"/>
      <c r="I118" s="114"/>
      <c r="J118" s="115">
        <f>J383</f>
        <v>0</v>
      </c>
      <c r="L118" s="112"/>
    </row>
    <row r="119" spans="2:12" s="9" customFormat="1" ht="14.85" customHeight="1">
      <c r="B119" s="112"/>
      <c r="D119" s="113" t="s">
        <v>133</v>
      </c>
      <c r="E119" s="114"/>
      <c r="F119" s="114"/>
      <c r="G119" s="114"/>
      <c r="H119" s="114"/>
      <c r="I119" s="114"/>
      <c r="J119" s="115">
        <f>J397</f>
        <v>0</v>
      </c>
      <c r="L119" s="112"/>
    </row>
    <row r="120" spans="2:12" s="9" customFormat="1" ht="19.899999999999999" customHeight="1">
      <c r="B120" s="112"/>
      <c r="D120" s="113" t="s">
        <v>134</v>
      </c>
      <c r="E120" s="114"/>
      <c r="F120" s="114"/>
      <c r="G120" s="114"/>
      <c r="H120" s="114"/>
      <c r="I120" s="114"/>
      <c r="J120" s="115">
        <f>J400</f>
        <v>0</v>
      </c>
      <c r="L120" s="112"/>
    </row>
    <row r="121" spans="2:12" s="9" customFormat="1" ht="14.85" customHeight="1">
      <c r="B121" s="112"/>
      <c r="D121" s="113" t="s">
        <v>135</v>
      </c>
      <c r="E121" s="114"/>
      <c r="F121" s="114"/>
      <c r="G121" s="114"/>
      <c r="H121" s="114"/>
      <c r="I121" s="114"/>
      <c r="J121" s="115">
        <f>J401</f>
        <v>0</v>
      </c>
      <c r="L121" s="112"/>
    </row>
    <row r="122" spans="2:12" s="9" customFormat="1" ht="14.85" customHeight="1">
      <c r="B122" s="112"/>
      <c r="D122" s="113" t="s">
        <v>136</v>
      </c>
      <c r="E122" s="114"/>
      <c r="F122" s="114"/>
      <c r="G122" s="114"/>
      <c r="H122" s="114"/>
      <c r="I122" s="114"/>
      <c r="J122" s="115">
        <f>J414</f>
        <v>0</v>
      </c>
      <c r="L122" s="112"/>
    </row>
    <row r="123" spans="2:12" s="9" customFormat="1" ht="14.85" customHeight="1">
      <c r="B123" s="112"/>
      <c r="D123" s="113" t="s">
        <v>137</v>
      </c>
      <c r="E123" s="114"/>
      <c r="F123" s="114"/>
      <c r="G123" s="114"/>
      <c r="H123" s="114"/>
      <c r="I123" s="114"/>
      <c r="J123" s="115">
        <f>J465</f>
        <v>0</v>
      </c>
      <c r="L123" s="112"/>
    </row>
    <row r="124" spans="2:12" s="9" customFormat="1" ht="14.85" customHeight="1">
      <c r="B124" s="112"/>
      <c r="D124" s="113" t="s">
        <v>138</v>
      </c>
      <c r="E124" s="114"/>
      <c r="F124" s="114"/>
      <c r="G124" s="114"/>
      <c r="H124" s="114"/>
      <c r="I124" s="114"/>
      <c r="J124" s="115">
        <f>J496</f>
        <v>0</v>
      </c>
      <c r="L124" s="112"/>
    </row>
    <row r="125" spans="2:12" s="9" customFormat="1" ht="14.85" customHeight="1">
      <c r="B125" s="112"/>
      <c r="D125" s="113" t="s">
        <v>769</v>
      </c>
      <c r="E125" s="114"/>
      <c r="F125" s="114"/>
      <c r="G125" s="114"/>
      <c r="H125" s="114"/>
      <c r="I125" s="114"/>
      <c r="J125" s="115">
        <f>J507</f>
        <v>0</v>
      </c>
      <c r="L125" s="112"/>
    </row>
    <row r="126" spans="2:12" s="9" customFormat="1" ht="14.85" customHeight="1">
      <c r="B126" s="112"/>
      <c r="D126" s="113" t="s">
        <v>139</v>
      </c>
      <c r="E126" s="114"/>
      <c r="F126" s="114"/>
      <c r="G126" s="114"/>
      <c r="H126" s="114"/>
      <c r="I126" s="114"/>
      <c r="J126" s="115">
        <f>J513</f>
        <v>0</v>
      </c>
      <c r="L126" s="112"/>
    </row>
    <row r="127" spans="2:12" s="9" customFormat="1" ht="14.85" customHeight="1">
      <c r="B127" s="112"/>
      <c r="D127" s="113" t="s">
        <v>140</v>
      </c>
      <c r="E127" s="114"/>
      <c r="F127" s="114"/>
      <c r="G127" s="114"/>
      <c r="H127" s="114"/>
      <c r="I127" s="114"/>
      <c r="J127" s="115">
        <f>J521</f>
        <v>0</v>
      </c>
      <c r="L127" s="112"/>
    </row>
    <row r="128" spans="2:12" s="1" customFormat="1" ht="21.75" customHeight="1">
      <c r="B128" s="32"/>
      <c r="L128" s="32"/>
    </row>
    <row r="129" spans="2:12" s="1" customFormat="1" ht="6.95" customHeight="1">
      <c r="B129" s="44"/>
      <c r="C129" s="45"/>
      <c r="D129" s="45"/>
      <c r="E129" s="45"/>
      <c r="F129" s="45"/>
      <c r="G129" s="45"/>
      <c r="H129" s="45"/>
      <c r="I129" s="45"/>
      <c r="J129" s="45"/>
      <c r="K129" s="45"/>
      <c r="L129" s="32"/>
    </row>
    <row r="133" spans="2:12" s="1" customFormat="1" ht="6.95" customHeight="1">
      <c r="B133" s="46"/>
      <c r="C133" s="47"/>
      <c r="D133" s="47"/>
      <c r="E133" s="47"/>
      <c r="F133" s="47"/>
      <c r="G133" s="47"/>
      <c r="H133" s="47"/>
      <c r="I133" s="47"/>
      <c r="J133" s="47"/>
      <c r="K133" s="47"/>
      <c r="L133" s="32"/>
    </row>
    <row r="134" spans="2:12" s="1" customFormat="1" ht="24.95" customHeight="1">
      <c r="B134" s="32"/>
      <c r="C134" s="21" t="s">
        <v>141</v>
      </c>
      <c r="L134" s="32"/>
    </row>
    <row r="135" spans="2:12" s="1" customFormat="1" ht="6.95" customHeight="1">
      <c r="B135" s="32"/>
      <c r="L135" s="32"/>
    </row>
    <row r="136" spans="2:12" s="1" customFormat="1" ht="12" customHeight="1">
      <c r="B136" s="32"/>
      <c r="C136" s="27" t="s">
        <v>16</v>
      </c>
      <c r="L136" s="32"/>
    </row>
    <row r="137" spans="2:12" s="1" customFormat="1" ht="16.5" customHeight="1">
      <c r="B137" s="32"/>
      <c r="E137" s="237" t="str">
        <f>E7</f>
        <v>III/2444 a III/0105A Přezletice, průtah - I. etapa</v>
      </c>
      <c r="F137" s="238"/>
      <c r="G137" s="238"/>
      <c r="H137" s="238"/>
      <c r="L137" s="32"/>
    </row>
    <row r="138" spans="2:12" ht="12" customHeight="1">
      <c r="B138" s="20"/>
      <c r="C138" s="27" t="s">
        <v>111</v>
      </c>
      <c r="L138" s="20"/>
    </row>
    <row r="139" spans="2:12" s="1" customFormat="1" ht="16.5" customHeight="1">
      <c r="B139" s="32"/>
      <c r="E139" s="237" t="s">
        <v>759</v>
      </c>
      <c r="F139" s="239"/>
      <c r="G139" s="239"/>
      <c r="H139" s="239"/>
      <c r="L139" s="32"/>
    </row>
    <row r="140" spans="2:12" s="1" customFormat="1" ht="12" customHeight="1">
      <c r="B140" s="32"/>
      <c r="C140" s="27" t="s">
        <v>113</v>
      </c>
      <c r="L140" s="32"/>
    </row>
    <row r="141" spans="2:12" s="1" customFormat="1" ht="16.5" customHeight="1">
      <c r="B141" s="32"/>
      <c r="E141" s="195" t="str">
        <f>E11</f>
        <v>SO.102.2-I - SO.102.2-I - Chodníky, vjezdy a zeleň</v>
      </c>
      <c r="F141" s="239"/>
      <c r="G141" s="239"/>
      <c r="H141" s="239"/>
      <c r="L141" s="32"/>
    </row>
    <row r="142" spans="2:12" s="1" customFormat="1" ht="6.95" customHeight="1">
      <c r="B142" s="32"/>
      <c r="L142" s="32"/>
    </row>
    <row r="143" spans="2:12" s="1" customFormat="1" ht="12" customHeight="1">
      <c r="B143" s="32"/>
      <c r="C143" s="27" t="s">
        <v>20</v>
      </c>
      <c r="F143" s="25" t="str">
        <f>F14</f>
        <v xml:space="preserve"> </v>
      </c>
      <c r="I143" s="27" t="s">
        <v>22</v>
      </c>
      <c r="J143" s="52" t="str">
        <f>IF(J14="","",J14)</f>
        <v>30. 1. 2024</v>
      </c>
      <c r="L143" s="32"/>
    </row>
    <row r="144" spans="2:12" s="1" customFormat="1" ht="6.95" customHeight="1">
      <c r="B144" s="32"/>
      <c r="L144" s="32"/>
    </row>
    <row r="145" spans="2:65" s="1" customFormat="1" ht="15.2" customHeight="1">
      <c r="B145" s="32"/>
      <c r="C145" s="27" t="s">
        <v>24</v>
      </c>
      <c r="F145" s="25" t="str">
        <f>E17</f>
        <v>KSÚS středočeského kraje, Obec Přezletice</v>
      </c>
      <c r="I145" s="27" t="s">
        <v>30</v>
      </c>
      <c r="J145" s="30" t="str">
        <f>E23</f>
        <v>CR Project s.r.o.</v>
      </c>
      <c r="L145" s="32"/>
    </row>
    <row r="146" spans="2:65" s="1" customFormat="1" ht="15.2" customHeight="1">
      <c r="B146" s="32"/>
      <c r="C146" s="27" t="s">
        <v>28</v>
      </c>
      <c r="F146" s="25" t="str">
        <f>IF(E20="","",E20)</f>
        <v>Vyplň údaj</v>
      </c>
      <c r="I146" s="27" t="s">
        <v>35</v>
      </c>
      <c r="J146" s="30" t="str">
        <f>E26</f>
        <v>Josef Nentwich</v>
      </c>
      <c r="L146" s="32"/>
    </row>
    <row r="147" spans="2:65" s="1" customFormat="1" ht="10.35" customHeight="1">
      <c r="B147" s="32"/>
      <c r="L147" s="32"/>
    </row>
    <row r="148" spans="2:65" s="10" customFormat="1" ht="29.25" customHeight="1">
      <c r="B148" s="116"/>
      <c r="C148" s="117" t="s">
        <v>142</v>
      </c>
      <c r="D148" s="118" t="s">
        <v>65</v>
      </c>
      <c r="E148" s="118" t="s">
        <v>61</v>
      </c>
      <c r="F148" s="118" t="s">
        <v>62</v>
      </c>
      <c r="G148" s="118" t="s">
        <v>143</v>
      </c>
      <c r="H148" s="118" t="s">
        <v>144</v>
      </c>
      <c r="I148" s="118" t="s">
        <v>145</v>
      </c>
      <c r="J148" s="118" t="s">
        <v>117</v>
      </c>
      <c r="K148" s="119" t="s">
        <v>146</v>
      </c>
      <c r="L148" s="116"/>
      <c r="M148" s="59" t="s">
        <v>1</v>
      </c>
      <c r="N148" s="60" t="s">
        <v>44</v>
      </c>
      <c r="O148" s="60" t="s">
        <v>147</v>
      </c>
      <c r="P148" s="60" t="s">
        <v>148</v>
      </c>
      <c r="Q148" s="60" t="s">
        <v>149</v>
      </c>
      <c r="R148" s="60" t="s">
        <v>150</v>
      </c>
      <c r="S148" s="60" t="s">
        <v>151</v>
      </c>
      <c r="T148" s="61" t="s">
        <v>152</v>
      </c>
    </row>
    <row r="149" spans="2:65" s="1" customFormat="1" ht="22.9" customHeight="1">
      <c r="B149" s="32"/>
      <c r="C149" s="64" t="s">
        <v>153</v>
      </c>
      <c r="J149" s="120">
        <f>BK149</f>
        <v>0</v>
      </c>
      <c r="L149" s="32"/>
      <c r="M149" s="62"/>
      <c r="N149" s="53"/>
      <c r="O149" s="53"/>
      <c r="P149" s="121">
        <f>P150</f>
        <v>0</v>
      </c>
      <c r="Q149" s="53"/>
      <c r="R149" s="121">
        <f>R150</f>
        <v>498.08022719999997</v>
      </c>
      <c r="S149" s="53"/>
      <c r="T149" s="122">
        <f>T150</f>
        <v>592.74540000000002</v>
      </c>
      <c r="AT149" s="17" t="s">
        <v>79</v>
      </c>
      <c r="AU149" s="17" t="s">
        <v>119</v>
      </c>
      <c r="BK149" s="123">
        <f>BK150</f>
        <v>0</v>
      </c>
    </row>
    <row r="150" spans="2:65" s="11" customFormat="1" ht="25.9" customHeight="1">
      <c r="B150" s="124"/>
      <c r="D150" s="125" t="s">
        <v>79</v>
      </c>
      <c r="E150" s="126" t="s">
        <v>154</v>
      </c>
      <c r="F150" s="126" t="s">
        <v>155</v>
      </c>
      <c r="I150" s="127"/>
      <c r="J150" s="128">
        <f>BK150</f>
        <v>0</v>
      </c>
      <c r="L150" s="124"/>
      <c r="M150" s="129"/>
      <c r="P150" s="130">
        <f>P151+P285+P290+P297+P379+P400</f>
        <v>0</v>
      </c>
      <c r="R150" s="130">
        <f>R151+R285+R290+R297+R379+R400</f>
        <v>498.08022719999997</v>
      </c>
      <c r="T150" s="131">
        <f>T151+T285+T290+T297+T379+T400</f>
        <v>592.74540000000002</v>
      </c>
      <c r="AR150" s="125" t="s">
        <v>84</v>
      </c>
      <c r="AT150" s="132" t="s">
        <v>79</v>
      </c>
      <c r="AU150" s="132" t="s">
        <v>80</v>
      </c>
      <c r="AY150" s="125" t="s">
        <v>156</v>
      </c>
      <c r="BK150" s="133">
        <f>BK151+BK285+BK290+BK297+BK379+BK400</f>
        <v>0</v>
      </c>
    </row>
    <row r="151" spans="2:65" s="11" customFormat="1" ht="22.9" customHeight="1">
      <c r="B151" s="124"/>
      <c r="D151" s="125" t="s">
        <v>79</v>
      </c>
      <c r="E151" s="134" t="s">
        <v>84</v>
      </c>
      <c r="F151" s="134" t="s">
        <v>157</v>
      </c>
      <c r="I151" s="127"/>
      <c r="J151" s="135">
        <f>BK151</f>
        <v>0</v>
      </c>
      <c r="L151" s="124"/>
      <c r="M151" s="129"/>
      <c r="P151" s="130">
        <f>P152+P189+P205+P226+P238+P264</f>
        <v>0</v>
      </c>
      <c r="R151" s="130">
        <f>R152+R189+R205+R226+R238+R264</f>
        <v>28.794246000000001</v>
      </c>
      <c r="T151" s="131">
        <f>T152+T189+T205+T226+T238+T264</f>
        <v>0</v>
      </c>
      <c r="AR151" s="125" t="s">
        <v>84</v>
      </c>
      <c r="AT151" s="132" t="s">
        <v>79</v>
      </c>
      <c r="AU151" s="132" t="s">
        <v>84</v>
      </c>
      <c r="AY151" s="125" t="s">
        <v>156</v>
      </c>
      <c r="BK151" s="133">
        <f>BK152+BK189+BK205+BK226+BK238+BK264</f>
        <v>0</v>
      </c>
    </row>
    <row r="152" spans="2:65" s="11" customFormat="1" ht="20.85" customHeight="1">
      <c r="B152" s="124"/>
      <c r="D152" s="125" t="s">
        <v>79</v>
      </c>
      <c r="E152" s="134" t="s">
        <v>158</v>
      </c>
      <c r="F152" s="134" t="s">
        <v>159</v>
      </c>
      <c r="I152" s="127"/>
      <c r="J152" s="135">
        <f>BK152</f>
        <v>0</v>
      </c>
      <c r="L152" s="124"/>
      <c r="M152" s="129"/>
      <c r="P152" s="130">
        <f>SUM(P153:P188)</f>
        <v>0</v>
      </c>
      <c r="R152" s="130">
        <f>SUM(R153:R188)</f>
        <v>0</v>
      </c>
      <c r="T152" s="131">
        <f>SUM(T153:T188)</f>
        <v>0</v>
      </c>
      <c r="AR152" s="125" t="s">
        <v>84</v>
      </c>
      <c r="AT152" s="132" t="s">
        <v>79</v>
      </c>
      <c r="AU152" s="132" t="s">
        <v>88</v>
      </c>
      <c r="AY152" s="125" t="s">
        <v>156</v>
      </c>
      <c r="BK152" s="133">
        <f>SUM(BK153:BK188)</f>
        <v>0</v>
      </c>
    </row>
    <row r="153" spans="2:65" s="1" customFormat="1" ht="24.2" customHeight="1">
      <c r="B153" s="32"/>
      <c r="C153" s="136" t="s">
        <v>84</v>
      </c>
      <c r="D153" s="136" t="s">
        <v>160</v>
      </c>
      <c r="E153" s="137" t="s">
        <v>770</v>
      </c>
      <c r="F153" s="138" t="s">
        <v>771</v>
      </c>
      <c r="G153" s="139" t="s">
        <v>163</v>
      </c>
      <c r="H153" s="140">
        <v>945</v>
      </c>
      <c r="I153" s="141"/>
      <c r="J153" s="142">
        <f>ROUND(I153*H153,2)</f>
        <v>0</v>
      </c>
      <c r="K153" s="138" t="s">
        <v>164</v>
      </c>
      <c r="L153" s="32"/>
      <c r="M153" s="143" t="s">
        <v>1</v>
      </c>
      <c r="N153" s="144" t="s">
        <v>45</v>
      </c>
      <c r="P153" s="145">
        <f>O153*H153</f>
        <v>0</v>
      </c>
      <c r="Q153" s="145">
        <v>0</v>
      </c>
      <c r="R153" s="145">
        <f>Q153*H153</f>
        <v>0</v>
      </c>
      <c r="S153" s="145">
        <v>0</v>
      </c>
      <c r="T153" s="146">
        <f>S153*H153</f>
        <v>0</v>
      </c>
      <c r="AR153" s="147" t="s">
        <v>165</v>
      </c>
      <c r="AT153" s="147" t="s">
        <v>160</v>
      </c>
      <c r="AU153" s="147" t="s">
        <v>166</v>
      </c>
      <c r="AY153" s="17" t="s">
        <v>156</v>
      </c>
      <c r="BE153" s="148">
        <f>IF(N153="základní",J153,0)</f>
        <v>0</v>
      </c>
      <c r="BF153" s="148">
        <f>IF(N153="snížená",J153,0)</f>
        <v>0</v>
      </c>
      <c r="BG153" s="148">
        <f>IF(N153="zákl. přenesená",J153,0)</f>
        <v>0</v>
      </c>
      <c r="BH153" s="148">
        <f>IF(N153="sníž. přenesená",J153,0)</f>
        <v>0</v>
      </c>
      <c r="BI153" s="148">
        <f>IF(N153="nulová",J153,0)</f>
        <v>0</v>
      </c>
      <c r="BJ153" s="17" t="s">
        <v>84</v>
      </c>
      <c r="BK153" s="148">
        <f>ROUND(I153*H153,2)</f>
        <v>0</v>
      </c>
      <c r="BL153" s="17" t="s">
        <v>165</v>
      </c>
      <c r="BM153" s="147" t="s">
        <v>772</v>
      </c>
    </row>
    <row r="154" spans="2:65" s="12" customFormat="1" ht="22.5">
      <c r="B154" s="149"/>
      <c r="D154" s="150" t="s">
        <v>168</v>
      </c>
      <c r="E154" s="151" t="s">
        <v>1</v>
      </c>
      <c r="F154" s="152" t="s">
        <v>773</v>
      </c>
      <c r="H154" s="151" t="s">
        <v>1</v>
      </c>
      <c r="I154" s="153"/>
      <c r="L154" s="149"/>
      <c r="M154" s="154"/>
      <c r="T154" s="155"/>
      <c r="AT154" s="151" t="s">
        <v>168</v>
      </c>
      <c r="AU154" s="151" t="s">
        <v>166</v>
      </c>
      <c r="AV154" s="12" t="s">
        <v>84</v>
      </c>
      <c r="AW154" s="12" t="s">
        <v>34</v>
      </c>
      <c r="AX154" s="12" t="s">
        <v>80</v>
      </c>
      <c r="AY154" s="151" t="s">
        <v>156</v>
      </c>
    </row>
    <row r="155" spans="2:65" s="13" customFormat="1" ht="11.25">
      <c r="B155" s="156"/>
      <c r="D155" s="150" t="s">
        <v>168</v>
      </c>
      <c r="E155" s="157" t="s">
        <v>1</v>
      </c>
      <c r="F155" s="158" t="s">
        <v>774</v>
      </c>
      <c r="H155" s="159">
        <v>663.25</v>
      </c>
      <c r="I155" s="160"/>
      <c r="L155" s="156"/>
      <c r="M155" s="161"/>
      <c r="T155" s="162"/>
      <c r="AT155" s="157" t="s">
        <v>168</v>
      </c>
      <c r="AU155" s="157" t="s">
        <v>166</v>
      </c>
      <c r="AV155" s="13" t="s">
        <v>88</v>
      </c>
      <c r="AW155" s="13" t="s">
        <v>34</v>
      </c>
      <c r="AX155" s="13" t="s">
        <v>80</v>
      </c>
      <c r="AY155" s="157" t="s">
        <v>156</v>
      </c>
    </row>
    <row r="156" spans="2:65" s="12" customFormat="1" ht="22.5">
      <c r="B156" s="149"/>
      <c r="D156" s="150" t="s">
        <v>168</v>
      </c>
      <c r="E156" s="151" t="s">
        <v>1</v>
      </c>
      <c r="F156" s="152" t="s">
        <v>775</v>
      </c>
      <c r="H156" s="151" t="s">
        <v>1</v>
      </c>
      <c r="I156" s="153"/>
      <c r="L156" s="149"/>
      <c r="M156" s="154"/>
      <c r="T156" s="155"/>
      <c r="AT156" s="151" t="s">
        <v>168</v>
      </c>
      <c r="AU156" s="151" t="s">
        <v>166</v>
      </c>
      <c r="AV156" s="12" t="s">
        <v>84</v>
      </c>
      <c r="AW156" s="12" t="s">
        <v>34</v>
      </c>
      <c r="AX156" s="12" t="s">
        <v>80</v>
      </c>
      <c r="AY156" s="151" t="s">
        <v>156</v>
      </c>
    </row>
    <row r="157" spans="2:65" s="13" customFormat="1" ht="22.5">
      <c r="B157" s="156"/>
      <c r="D157" s="150" t="s">
        <v>168</v>
      </c>
      <c r="E157" s="157" t="s">
        <v>1</v>
      </c>
      <c r="F157" s="158" t="s">
        <v>776</v>
      </c>
      <c r="H157" s="159">
        <v>281.75</v>
      </c>
      <c r="I157" s="160"/>
      <c r="L157" s="156"/>
      <c r="M157" s="161"/>
      <c r="T157" s="162"/>
      <c r="AT157" s="157" t="s">
        <v>168</v>
      </c>
      <c r="AU157" s="157" t="s">
        <v>166</v>
      </c>
      <c r="AV157" s="13" t="s">
        <v>88</v>
      </c>
      <c r="AW157" s="13" t="s">
        <v>34</v>
      </c>
      <c r="AX157" s="13" t="s">
        <v>80</v>
      </c>
      <c r="AY157" s="157" t="s">
        <v>156</v>
      </c>
    </row>
    <row r="158" spans="2:65" s="14" customFormat="1" ht="11.25">
      <c r="B158" s="163"/>
      <c r="D158" s="150" t="s">
        <v>168</v>
      </c>
      <c r="E158" s="164" t="s">
        <v>1</v>
      </c>
      <c r="F158" s="165" t="s">
        <v>177</v>
      </c>
      <c r="H158" s="166">
        <v>945</v>
      </c>
      <c r="I158" s="167"/>
      <c r="L158" s="163"/>
      <c r="M158" s="168"/>
      <c r="T158" s="169"/>
      <c r="AT158" s="164" t="s">
        <v>168</v>
      </c>
      <c r="AU158" s="164" t="s">
        <v>166</v>
      </c>
      <c r="AV158" s="14" t="s">
        <v>165</v>
      </c>
      <c r="AW158" s="14" t="s">
        <v>34</v>
      </c>
      <c r="AX158" s="14" t="s">
        <v>84</v>
      </c>
      <c r="AY158" s="164" t="s">
        <v>156</v>
      </c>
    </row>
    <row r="159" spans="2:65" s="1" customFormat="1" ht="37.9" customHeight="1">
      <c r="B159" s="32"/>
      <c r="C159" s="136" t="s">
        <v>88</v>
      </c>
      <c r="D159" s="136" t="s">
        <v>160</v>
      </c>
      <c r="E159" s="137" t="s">
        <v>161</v>
      </c>
      <c r="F159" s="138" t="s">
        <v>162</v>
      </c>
      <c r="G159" s="139" t="s">
        <v>163</v>
      </c>
      <c r="H159" s="140">
        <v>1474.125</v>
      </c>
      <c r="I159" s="141"/>
      <c r="J159" s="142">
        <f>ROUND(I159*H159,2)</f>
        <v>0</v>
      </c>
      <c r="K159" s="138" t="s">
        <v>164</v>
      </c>
      <c r="L159" s="32"/>
      <c r="M159" s="143" t="s">
        <v>1</v>
      </c>
      <c r="N159" s="144" t="s">
        <v>45</v>
      </c>
      <c r="P159" s="145">
        <f>O159*H159</f>
        <v>0</v>
      </c>
      <c r="Q159" s="145">
        <v>0</v>
      </c>
      <c r="R159" s="145">
        <f>Q159*H159</f>
        <v>0</v>
      </c>
      <c r="S159" s="145">
        <v>0</v>
      </c>
      <c r="T159" s="146">
        <f>S159*H159</f>
        <v>0</v>
      </c>
      <c r="AR159" s="147" t="s">
        <v>165</v>
      </c>
      <c r="AT159" s="147" t="s">
        <v>160</v>
      </c>
      <c r="AU159" s="147" t="s">
        <v>166</v>
      </c>
      <c r="AY159" s="17" t="s">
        <v>156</v>
      </c>
      <c r="BE159" s="148">
        <f>IF(N159="základní",J159,0)</f>
        <v>0</v>
      </c>
      <c r="BF159" s="148">
        <f>IF(N159="snížená",J159,0)</f>
        <v>0</v>
      </c>
      <c r="BG159" s="148">
        <f>IF(N159="zákl. přenesená",J159,0)</f>
        <v>0</v>
      </c>
      <c r="BH159" s="148">
        <f>IF(N159="sníž. přenesená",J159,0)</f>
        <v>0</v>
      </c>
      <c r="BI159" s="148">
        <f>IF(N159="nulová",J159,0)</f>
        <v>0</v>
      </c>
      <c r="BJ159" s="17" t="s">
        <v>84</v>
      </c>
      <c r="BK159" s="148">
        <f>ROUND(I159*H159,2)</f>
        <v>0</v>
      </c>
      <c r="BL159" s="17" t="s">
        <v>165</v>
      </c>
      <c r="BM159" s="147" t="s">
        <v>777</v>
      </c>
    </row>
    <row r="160" spans="2:65" s="12" customFormat="1" ht="11.25">
      <c r="B160" s="149"/>
      <c r="D160" s="150" t="s">
        <v>168</v>
      </c>
      <c r="E160" s="151" t="s">
        <v>1</v>
      </c>
      <c r="F160" s="152" t="s">
        <v>169</v>
      </c>
      <c r="H160" s="151" t="s">
        <v>1</v>
      </c>
      <c r="I160" s="153"/>
      <c r="L160" s="149"/>
      <c r="M160" s="154"/>
      <c r="T160" s="155"/>
      <c r="AT160" s="151" t="s">
        <v>168</v>
      </c>
      <c r="AU160" s="151" t="s">
        <v>166</v>
      </c>
      <c r="AV160" s="12" t="s">
        <v>84</v>
      </c>
      <c r="AW160" s="12" t="s">
        <v>34</v>
      </c>
      <c r="AX160" s="12" t="s">
        <v>80</v>
      </c>
      <c r="AY160" s="151" t="s">
        <v>156</v>
      </c>
    </row>
    <row r="161" spans="2:65" s="13" customFormat="1" ht="11.25">
      <c r="B161" s="156"/>
      <c r="D161" s="150" t="s">
        <v>168</v>
      </c>
      <c r="E161" s="157" t="s">
        <v>1</v>
      </c>
      <c r="F161" s="158" t="s">
        <v>778</v>
      </c>
      <c r="H161" s="159">
        <v>810.875</v>
      </c>
      <c r="I161" s="160"/>
      <c r="L161" s="156"/>
      <c r="M161" s="161"/>
      <c r="T161" s="162"/>
      <c r="AT161" s="157" t="s">
        <v>168</v>
      </c>
      <c r="AU161" s="157" t="s">
        <v>166</v>
      </c>
      <c r="AV161" s="13" t="s">
        <v>88</v>
      </c>
      <c r="AW161" s="13" t="s">
        <v>34</v>
      </c>
      <c r="AX161" s="13" t="s">
        <v>80</v>
      </c>
      <c r="AY161" s="157" t="s">
        <v>156</v>
      </c>
    </row>
    <row r="162" spans="2:65" s="12" customFormat="1" ht="11.25">
      <c r="B162" s="149"/>
      <c r="D162" s="150" t="s">
        <v>168</v>
      </c>
      <c r="E162" s="151" t="s">
        <v>1</v>
      </c>
      <c r="F162" s="152" t="s">
        <v>779</v>
      </c>
      <c r="H162" s="151" t="s">
        <v>1</v>
      </c>
      <c r="I162" s="153"/>
      <c r="L162" s="149"/>
      <c r="M162" s="154"/>
      <c r="T162" s="155"/>
      <c r="AT162" s="151" t="s">
        <v>168</v>
      </c>
      <c r="AU162" s="151" t="s">
        <v>166</v>
      </c>
      <c r="AV162" s="12" t="s">
        <v>84</v>
      </c>
      <c r="AW162" s="12" t="s">
        <v>34</v>
      </c>
      <c r="AX162" s="12" t="s">
        <v>80</v>
      </c>
      <c r="AY162" s="151" t="s">
        <v>156</v>
      </c>
    </row>
    <row r="163" spans="2:65" s="13" customFormat="1" ht="11.25">
      <c r="B163" s="156"/>
      <c r="D163" s="150" t="s">
        <v>168</v>
      </c>
      <c r="E163" s="157" t="s">
        <v>1</v>
      </c>
      <c r="F163" s="158" t="s">
        <v>774</v>
      </c>
      <c r="H163" s="159">
        <v>663.25</v>
      </c>
      <c r="I163" s="160"/>
      <c r="L163" s="156"/>
      <c r="M163" s="161"/>
      <c r="T163" s="162"/>
      <c r="AT163" s="157" t="s">
        <v>168</v>
      </c>
      <c r="AU163" s="157" t="s">
        <v>166</v>
      </c>
      <c r="AV163" s="13" t="s">
        <v>88</v>
      </c>
      <c r="AW163" s="13" t="s">
        <v>34</v>
      </c>
      <c r="AX163" s="13" t="s">
        <v>80</v>
      </c>
      <c r="AY163" s="157" t="s">
        <v>156</v>
      </c>
    </row>
    <row r="164" spans="2:65" s="14" customFormat="1" ht="11.25">
      <c r="B164" s="163"/>
      <c r="D164" s="150" t="s">
        <v>168</v>
      </c>
      <c r="E164" s="164" t="s">
        <v>1</v>
      </c>
      <c r="F164" s="165" t="s">
        <v>177</v>
      </c>
      <c r="H164" s="166">
        <v>1474.125</v>
      </c>
      <c r="I164" s="167"/>
      <c r="L164" s="163"/>
      <c r="M164" s="168"/>
      <c r="T164" s="169"/>
      <c r="AT164" s="164" t="s">
        <v>168</v>
      </c>
      <c r="AU164" s="164" t="s">
        <v>166</v>
      </c>
      <c r="AV164" s="14" t="s">
        <v>165</v>
      </c>
      <c r="AW164" s="14" t="s">
        <v>34</v>
      </c>
      <c r="AX164" s="14" t="s">
        <v>84</v>
      </c>
      <c r="AY164" s="164" t="s">
        <v>156</v>
      </c>
    </row>
    <row r="165" spans="2:65" s="1" customFormat="1" ht="37.9" customHeight="1">
      <c r="B165" s="32"/>
      <c r="C165" s="136" t="s">
        <v>166</v>
      </c>
      <c r="D165" s="136" t="s">
        <v>160</v>
      </c>
      <c r="E165" s="137" t="s">
        <v>780</v>
      </c>
      <c r="F165" s="138" t="s">
        <v>781</v>
      </c>
      <c r="G165" s="139" t="s">
        <v>163</v>
      </c>
      <c r="H165" s="140">
        <v>281.75</v>
      </c>
      <c r="I165" s="141"/>
      <c r="J165" s="142">
        <f>ROUND(I165*H165,2)</f>
        <v>0</v>
      </c>
      <c r="K165" s="138" t="s">
        <v>164</v>
      </c>
      <c r="L165" s="32"/>
      <c r="M165" s="143" t="s">
        <v>1</v>
      </c>
      <c r="N165" s="144" t="s">
        <v>45</v>
      </c>
      <c r="P165" s="145">
        <f>O165*H165</f>
        <v>0</v>
      </c>
      <c r="Q165" s="145">
        <v>0</v>
      </c>
      <c r="R165" s="145">
        <f>Q165*H165</f>
        <v>0</v>
      </c>
      <c r="S165" s="145">
        <v>0</v>
      </c>
      <c r="T165" s="146">
        <f>S165*H165</f>
        <v>0</v>
      </c>
      <c r="AR165" s="147" t="s">
        <v>165</v>
      </c>
      <c r="AT165" s="147" t="s">
        <v>160</v>
      </c>
      <c r="AU165" s="147" t="s">
        <v>166</v>
      </c>
      <c r="AY165" s="17" t="s">
        <v>156</v>
      </c>
      <c r="BE165" s="148">
        <f>IF(N165="základní",J165,0)</f>
        <v>0</v>
      </c>
      <c r="BF165" s="148">
        <f>IF(N165="snížená",J165,0)</f>
        <v>0</v>
      </c>
      <c r="BG165" s="148">
        <f>IF(N165="zákl. přenesená",J165,0)</f>
        <v>0</v>
      </c>
      <c r="BH165" s="148">
        <f>IF(N165="sníž. přenesená",J165,0)</f>
        <v>0</v>
      </c>
      <c r="BI165" s="148">
        <f>IF(N165="nulová",J165,0)</f>
        <v>0</v>
      </c>
      <c r="BJ165" s="17" t="s">
        <v>84</v>
      </c>
      <c r="BK165" s="148">
        <f>ROUND(I165*H165,2)</f>
        <v>0</v>
      </c>
      <c r="BL165" s="17" t="s">
        <v>165</v>
      </c>
      <c r="BM165" s="147" t="s">
        <v>782</v>
      </c>
    </row>
    <row r="166" spans="2:65" s="12" customFormat="1" ht="11.25">
      <c r="B166" s="149"/>
      <c r="D166" s="150" t="s">
        <v>168</v>
      </c>
      <c r="E166" s="151" t="s">
        <v>1</v>
      </c>
      <c r="F166" s="152" t="s">
        <v>783</v>
      </c>
      <c r="H166" s="151" t="s">
        <v>1</v>
      </c>
      <c r="I166" s="153"/>
      <c r="L166" s="149"/>
      <c r="M166" s="154"/>
      <c r="T166" s="155"/>
      <c r="AT166" s="151" t="s">
        <v>168</v>
      </c>
      <c r="AU166" s="151" t="s">
        <v>166</v>
      </c>
      <c r="AV166" s="12" t="s">
        <v>84</v>
      </c>
      <c r="AW166" s="12" t="s">
        <v>34</v>
      </c>
      <c r="AX166" s="12" t="s">
        <v>80</v>
      </c>
      <c r="AY166" s="151" t="s">
        <v>156</v>
      </c>
    </row>
    <row r="167" spans="2:65" s="13" customFormat="1" ht="22.5">
      <c r="B167" s="156"/>
      <c r="D167" s="150" t="s">
        <v>168</v>
      </c>
      <c r="E167" s="157" t="s">
        <v>1</v>
      </c>
      <c r="F167" s="158" t="s">
        <v>776</v>
      </c>
      <c r="H167" s="159">
        <v>281.75</v>
      </c>
      <c r="I167" s="160"/>
      <c r="L167" s="156"/>
      <c r="M167" s="161"/>
      <c r="T167" s="162"/>
      <c r="AT167" s="157" t="s">
        <v>168</v>
      </c>
      <c r="AU167" s="157" t="s">
        <v>166</v>
      </c>
      <c r="AV167" s="13" t="s">
        <v>88</v>
      </c>
      <c r="AW167" s="13" t="s">
        <v>34</v>
      </c>
      <c r="AX167" s="13" t="s">
        <v>84</v>
      </c>
      <c r="AY167" s="157" t="s">
        <v>156</v>
      </c>
    </row>
    <row r="168" spans="2:65" s="1" customFormat="1" ht="37.9" customHeight="1">
      <c r="B168" s="32"/>
      <c r="C168" s="136" t="s">
        <v>165</v>
      </c>
      <c r="D168" s="136" t="s">
        <v>160</v>
      </c>
      <c r="E168" s="137" t="s">
        <v>171</v>
      </c>
      <c r="F168" s="138" t="s">
        <v>172</v>
      </c>
      <c r="G168" s="139" t="s">
        <v>163</v>
      </c>
      <c r="H168" s="140">
        <v>470.55700000000002</v>
      </c>
      <c r="I168" s="141"/>
      <c r="J168" s="142">
        <f>ROUND(I168*H168,2)</f>
        <v>0</v>
      </c>
      <c r="K168" s="138" t="s">
        <v>164</v>
      </c>
      <c r="L168" s="32"/>
      <c r="M168" s="143" t="s">
        <v>1</v>
      </c>
      <c r="N168" s="144" t="s">
        <v>45</v>
      </c>
      <c r="P168" s="145">
        <f>O168*H168</f>
        <v>0</v>
      </c>
      <c r="Q168" s="145">
        <v>0</v>
      </c>
      <c r="R168" s="145">
        <f>Q168*H168</f>
        <v>0</v>
      </c>
      <c r="S168" s="145">
        <v>0</v>
      </c>
      <c r="T168" s="146">
        <f>S168*H168</f>
        <v>0</v>
      </c>
      <c r="AR168" s="147" t="s">
        <v>165</v>
      </c>
      <c r="AT168" s="147" t="s">
        <v>160</v>
      </c>
      <c r="AU168" s="147" t="s">
        <v>166</v>
      </c>
      <c r="AY168" s="17" t="s">
        <v>156</v>
      </c>
      <c r="BE168" s="148">
        <f>IF(N168="základní",J168,0)</f>
        <v>0</v>
      </c>
      <c r="BF168" s="148">
        <f>IF(N168="snížená",J168,0)</f>
        <v>0</v>
      </c>
      <c r="BG168" s="148">
        <f>IF(N168="zákl. přenesená",J168,0)</f>
        <v>0</v>
      </c>
      <c r="BH168" s="148">
        <f>IF(N168="sníž. přenesená",J168,0)</f>
        <v>0</v>
      </c>
      <c r="BI168" s="148">
        <f>IF(N168="nulová",J168,0)</f>
        <v>0</v>
      </c>
      <c r="BJ168" s="17" t="s">
        <v>84</v>
      </c>
      <c r="BK168" s="148">
        <f>ROUND(I168*H168,2)</f>
        <v>0</v>
      </c>
      <c r="BL168" s="17" t="s">
        <v>165</v>
      </c>
      <c r="BM168" s="147" t="s">
        <v>173</v>
      </c>
    </row>
    <row r="169" spans="2:65" s="12" customFormat="1" ht="11.25">
      <c r="B169" s="149"/>
      <c r="D169" s="150" t="s">
        <v>168</v>
      </c>
      <c r="E169" s="151" t="s">
        <v>1</v>
      </c>
      <c r="F169" s="152" t="s">
        <v>174</v>
      </c>
      <c r="H169" s="151" t="s">
        <v>1</v>
      </c>
      <c r="I169" s="153"/>
      <c r="L169" s="149"/>
      <c r="M169" s="154"/>
      <c r="T169" s="155"/>
      <c r="AT169" s="151" t="s">
        <v>168</v>
      </c>
      <c r="AU169" s="151" t="s">
        <v>166</v>
      </c>
      <c r="AV169" s="12" t="s">
        <v>84</v>
      </c>
      <c r="AW169" s="12" t="s">
        <v>34</v>
      </c>
      <c r="AX169" s="12" t="s">
        <v>80</v>
      </c>
      <c r="AY169" s="151" t="s">
        <v>156</v>
      </c>
    </row>
    <row r="170" spans="2:65" s="13" customFormat="1" ht="11.25">
      <c r="B170" s="156"/>
      <c r="D170" s="150" t="s">
        <v>168</v>
      </c>
      <c r="E170" s="157" t="s">
        <v>1</v>
      </c>
      <c r="F170" s="158" t="s">
        <v>784</v>
      </c>
      <c r="H170" s="159">
        <v>458.31700000000001</v>
      </c>
      <c r="I170" s="160"/>
      <c r="L170" s="156"/>
      <c r="M170" s="161"/>
      <c r="T170" s="162"/>
      <c r="AT170" s="157" t="s">
        <v>168</v>
      </c>
      <c r="AU170" s="157" t="s">
        <v>166</v>
      </c>
      <c r="AV170" s="13" t="s">
        <v>88</v>
      </c>
      <c r="AW170" s="13" t="s">
        <v>34</v>
      </c>
      <c r="AX170" s="13" t="s">
        <v>80</v>
      </c>
      <c r="AY170" s="157" t="s">
        <v>156</v>
      </c>
    </row>
    <row r="171" spans="2:65" s="13" customFormat="1" ht="11.25">
      <c r="B171" s="156"/>
      <c r="D171" s="150" t="s">
        <v>168</v>
      </c>
      <c r="E171" s="157" t="s">
        <v>1</v>
      </c>
      <c r="F171" s="158" t="s">
        <v>785</v>
      </c>
      <c r="H171" s="159">
        <v>12.24</v>
      </c>
      <c r="I171" s="160"/>
      <c r="L171" s="156"/>
      <c r="M171" s="161"/>
      <c r="T171" s="162"/>
      <c r="AT171" s="157" t="s">
        <v>168</v>
      </c>
      <c r="AU171" s="157" t="s">
        <v>166</v>
      </c>
      <c r="AV171" s="13" t="s">
        <v>88</v>
      </c>
      <c r="AW171" s="13" t="s">
        <v>34</v>
      </c>
      <c r="AX171" s="13" t="s">
        <v>80</v>
      </c>
      <c r="AY171" s="157" t="s">
        <v>156</v>
      </c>
    </row>
    <row r="172" spans="2:65" s="14" customFormat="1" ht="11.25">
      <c r="B172" s="163"/>
      <c r="D172" s="150" t="s">
        <v>168</v>
      </c>
      <c r="E172" s="164" t="s">
        <v>1</v>
      </c>
      <c r="F172" s="165" t="s">
        <v>177</v>
      </c>
      <c r="H172" s="166">
        <v>470.55700000000002</v>
      </c>
      <c r="I172" s="167"/>
      <c r="L172" s="163"/>
      <c r="M172" s="168"/>
      <c r="T172" s="169"/>
      <c r="AT172" s="164" t="s">
        <v>168</v>
      </c>
      <c r="AU172" s="164" t="s">
        <v>166</v>
      </c>
      <c r="AV172" s="14" t="s">
        <v>165</v>
      </c>
      <c r="AW172" s="14" t="s">
        <v>34</v>
      </c>
      <c r="AX172" s="14" t="s">
        <v>84</v>
      </c>
      <c r="AY172" s="164" t="s">
        <v>156</v>
      </c>
    </row>
    <row r="173" spans="2:65" s="1" customFormat="1" ht="37.9" customHeight="1">
      <c r="B173" s="32"/>
      <c r="C173" s="136" t="s">
        <v>186</v>
      </c>
      <c r="D173" s="136" t="s">
        <v>160</v>
      </c>
      <c r="E173" s="137" t="s">
        <v>178</v>
      </c>
      <c r="F173" s="138" t="s">
        <v>179</v>
      </c>
      <c r="G173" s="139" t="s">
        <v>163</v>
      </c>
      <c r="H173" s="140">
        <v>6117.241</v>
      </c>
      <c r="I173" s="141"/>
      <c r="J173" s="142">
        <f>ROUND(I173*H173,2)</f>
        <v>0</v>
      </c>
      <c r="K173" s="138" t="s">
        <v>164</v>
      </c>
      <c r="L173" s="32"/>
      <c r="M173" s="143" t="s">
        <v>1</v>
      </c>
      <c r="N173" s="144" t="s">
        <v>45</v>
      </c>
      <c r="P173" s="145">
        <f>O173*H173</f>
        <v>0</v>
      </c>
      <c r="Q173" s="145">
        <v>0</v>
      </c>
      <c r="R173" s="145">
        <f>Q173*H173</f>
        <v>0</v>
      </c>
      <c r="S173" s="145">
        <v>0</v>
      </c>
      <c r="T173" s="146">
        <f>S173*H173</f>
        <v>0</v>
      </c>
      <c r="AR173" s="147" t="s">
        <v>165</v>
      </c>
      <c r="AT173" s="147" t="s">
        <v>160</v>
      </c>
      <c r="AU173" s="147" t="s">
        <v>166</v>
      </c>
      <c r="AY173" s="17" t="s">
        <v>156</v>
      </c>
      <c r="BE173" s="148">
        <f>IF(N173="základní",J173,0)</f>
        <v>0</v>
      </c>
      <c r="BF173" s="148">
        <f>IF(N173="snížená",J173,0)</f>
        <v>0</v>
      </c>
      <c r="BG173" s="148">
        <f>IF(N173="zákl. přenesená",J173,0)</f>
        <v>0</v>
      </c>
      <c r="BH173" s="148">
        <f>IF(N173="sníž. přenesená",J173,0)</f>
        <v>0</v>
      </c>
      <c r="BI173" s="148">
        <f>IF(N173="nulová",J173,0)</f>
        <v>0</v>
      </c>
      <c r="BJ173" s="17" t="s">
        <v>84</v>
      </c>
      <c r="BK173" s="148">
        <f>ROUND(I173*H173,2)</f>
        <v>0</v>
      </c>
      <c r="BL173" s="17" t="s">
        <v>165</v>
      </c>
      <c r="BM173" s="147" t="s">
        <v>786</v>
      </c>
    </row>
    <row r="174" spans="2:65" s="13" customFormat="1" ht="11.25">
      <c r="B174" s="156"/>
      <c r="D174" s="150" t="s">
        <v>168</v>
      </c>
      <c r="E174" s="157" t="s">
        <v>1</v>
      </c>
      <c r="F174" s="158" t="s">
        <v>787</v>
      </c>
      <c r="H174" s="159">
        <v>6117.241</v>
      </c>
      <c r="I174" s="160"/>
      <c r="L174" s="156"/>
      <c r="M174" s="161"/>
      <c r="T174" s="162"/>
      <c r="AT174" s="157" t="s">
        <v>168</v>
      </c>
      <c r="AU174" s="157" t="s">
        <v>166</v>
      </c>
      <c r="AV174" s="13" t="s">
        <v>88</v>
      </c>
      <c r="AW174" s="13" t="s">
        <v>34</v>
      </c>
      <c r="AX174" s="13" t="s">
        <v>84</v>
      </c>
      <c r="AY174" s="157" t="s">
        <v>156</v>
      </c>
    </row>
    <row r="175" spans="2:65" s="1" customFormat="1" ht="37.9" customHeight="1">
      <c r="B175" s="32"/>
      <c r="C175" s="136" t="s">
        <v>192</v>
      </c>
      <c r="D175" s="136" t="s">
        <v>160</v>
      </c>
      <c r="E175" s="137" t="s">
        <v>788</v>
      </c>
      <c r="F175" s="138" t="s">
        <v>789</v>
      </c>
      <c r="G175" s="139" t="s">
        <v>163</v>
      </c>
      <c r="H175" s="140">
        <v>17.02</v>
      </c>
      <c r="I175" s="141"/>
      <c r="J175" s="142">
        <f>ROUND(I175*H175,2)</f>
        <v>0</v>
      </c>
      <c r="K175" s="138" t="s">
        <v>164</v>
      </c>
      <c r="L175" s="32"/>
      <c r="M175" s="143" t="s">
        <v>1</v>
      </c>
      <c r="N175" s="144" t="s">
        <v>45</v>
      </c>
      <c r="P175" s="145">
        <f>O175*H175</f>
        <v>0</v>
      </c>
      <c r="Q175" s="145">
        <v>0</v>
      </c>
      <c r="R175" s="145">
        <f>Q175*H175</f>
        <v>0</v>
      </c>
      <c r="S175" s="145">
        <v>0</v>
      </c>
      <c r="T175" s="146">
        <f>S175*H175</f>
        <v>0</v>
      </c>
      <c r="AR175" s="147" t="s">
        <v>165</v>
      </c>
      <c r="AT175" s="147" t="s">
        <v>160</v>
      </c>
      <c r="AU175" s="147" t="s">
        <v>166</v>
      </c>
      <c r="AY175" s="17" t="s">
        <v>156</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165</v>
      </c>
      <c r="BM175" s="147" t="s">
        <v>790</v>
      </c>
    </row>
    <row r="176" spans="2:65" s="12" customFormat="1" ht="11.25">
      <c r="B176" s="149"/>
      <c r="D176" s="150" t="s">
        <v>168</v>
      </c>
      <c r="E176" s="151" t="s">
        <v>1</v>
      </c>
      <c r="F176" s="152" t="s">
        <v>174</v>
      </c>
      <c r="H176" s="151" t="s">
        <v>1</v>
      </c>
      <c r="I176" s="153"/>
      <c r="L176" s="149"/>
      <c r="M176" s="154"/>
      <c r="T176" s="155"/>
      <c r="AT176" s="151" t="s">
        <v>168</v>
      </c>
      <c r="AU176" s="151" t="s">
        <v>166</v>
      </c>
      <c r="AV176" s="12" t="s">
        <v>84</v>
      </c>
      <c r="AW176" s="12" t="s">
        <v>34</v>
      </c>
      <c r="AX176" s="12" t="s">
        <v>80</v>
      </c>
      <c r="AY176" s="151" t="s">
        <v>156</v>
      </c>
    </row>
    <row r="177" spans="2:65" s="13" customFormat="1" ht="11.25">
      <c r="B177" s="156"/>
      <c r="D177" s="150" t="s">
        <v>168</v>
      </c>
      <c r="E177" s="157" t="s">
        <v>1</v>
      </c>
      <c r="F177" s="158" t="s">
        <v>791</v>
      </c>
      <c r="H177" s="159">
        <v>17.02</v>
      </c>
      <c r="I177" s="160"/>
      <c r="L177" s="156"/>
      <c r="M177" s="161"/>
      <c r="T177" s="162"/>
      <c r="AT177" s="157" t="s">
        <v>168</v>
      </c>
      <c r="AU177" s="157" t="s">
        <v>166</v>
      </c>
      <c r="AV177" s="13" t="s">
        <v>88</v>
      </c>
      <c r="AW177" s="13" t="s">
        <v>34</v>
      </c>
      <c r="AX177" s="13" t="s">
        <v>84</v>
      </c>
      <c r="AY177" s="157" t="s">
        <v>156</v>
      </c>
    </row>
    <row r="178" spans="2:65" s="1" customFormat="1" ht="37.9" customHeight="1">
      <c r="B178" s="32"/>
      <c r="C178" s="136" t="s">
        <v>202</v>
      </c>
      <c r="D178" s="136" t="s">
        <v>160</v>
      </c>
      <c r="E178" s="137" t="s">
        <v>792</v>
      </c>
      <c r="F178" s="138" t="s">
        <v>793</v>
      </c>
      <c r="G178" s="139" t="s">
        <v>163</v>
      </c>
      <c r="H178" s="140">
        <v>221.26</v>
      </c>
      <c r="I178" s="141"/>
      <c r="J178" s="142">
        <f>ROUND(I178*H178,2)</f>
        <v>0</v>
      </c>
      <c r="K178" s="138" t="s">
        <v>164</v>
      </c>
      <c r="L178" s="32"/>
      <c r="M178" s="143" t="s">
        <v>1</v>
      </c>
      <c r="N178" s="144" t="s">
        <v>45</v>
      </c>
      <c r="P178" s="145">
        <f>O178*H178</f>
        <v>0</v>
      </c>
      <c r="Q178" s="145">
        <v>0</v>
      </c>
      <c r="R178" s="145">
        <f>Q178*H178</f>
        <v>0</v>
      </c>
      <c r="S178" s="145">
        <v>0</v>
      </c>
      <c r="T178" s="146">
        <f>S178*H178</f>
        <v>0</v>
      </c>
      <c r="AR178" s="147" t="s">
        <v>165</v>
      </c>
      <c r="AT178" s="147" t="s">
        <v>160</v>
      </c>
      <c r="AU178" s="147" t="s">
        <v>166</v>
      </c>
      <c r="AY178" s="17" t="s">
        <v>156</v>
      </c>
      <c r="BE178" s="148">
        <f>IF(N178="základní",J178,0)</f>
        <v>0</v>
      </c>
      <c r="BF178" s="148">
        <f>IF(N178="snížená",J178,0)</f>
        <v>0</v>
      </c>
      <c r="BG178" s="148">
        <f>IF(N178="zákl. přenesená",J178,0)</f>
        <v>0</v>
      </c>
      <c r="BH178" s="148">
        <f>IF(N178="sníž. přenesená",J178,0)</f>
        <v>0</v>
      </c>
      <c r="BI178" s="148">
        <f>IF(N178="nulová",J178,0)</f>
        <v>0</v>
      </c>
      <c r="BJ178" s="17" t="s">
        <v>84</v>
      </c>
      <c r="BK178" s="148">
        <f>ROUND(I178*H178,2)</f>
        <v>0</v>
      </c>
      <c r="BL178" s="17" t="s">
        <v>165</v>
      </c>
      <c r="BM178" s="147" t="s">
        <v>794</v>
      </c>
    </row>
    <row r="179" spans="2:65" s="13" customFormat="1" ht="11.25">
      <c r="B179" s="156"/>
      <c r="D179" s="150" t="s">
        <v>168</v>
      </c>
      <c r="E179" s="157" t="s">
        <v>1</v>
      </c>
      <c r="F179" s="158" t="s">
        <v>795</v>
      </c>
      <c r="H179" s="159">
        <v>221.26</v>
      </c>
      <c r="I179" s="160"/>
      <c r="L179" s="156"/>
      <c r="M179" s="161"/>
      <c r="T179" s="162"/>
      <c r="AT179" s="157" t="s">
        <v>168</v>
      </c>
      <c r="AU179" s="157" t="s">
        <v>166</v>
      </c>
      <c r="AV179" s="13" t="s">
        <v>88</v>
      </c>
      <c r="AW179" s="13" t="s">
        <v>34</v>
      </c>
      <c r="AX179" s="13" t="s">
        <v>84</v>
      </c>
      <c r="AY179" s="157" t="s">
        <v>156</v>
      </c>
    </row>
    <row r="180" spans="2:65" s="1" customFormat="1" ht="16.5" customHeight="1">
      <c r="B180" s="32"/>
      <c r="C180" s="136" t="s">
        <v>213</v>
      </c>
      <c r="D180" s="136" t="s">
        <v>160</v>
      </c>
      <c r="E180" s="137" t="s">
        <v>182</v>
      </c>
      <c r="F180" s="138" t="s">
        <v>183</v>
      </c>
      <c r="G180" s="139" t="s">
        <v>163</v>
      </c>
      <c r="H180" s="140">
        <v>487.577</v>
      </c>
      <c r="I180" s="141"/>
      <c r="J180" s="142">
        <f>ROUND(I180*H180,2)</f>
        <v>0</v>
      </c>
      <c r="K180" s="138" t="s">
        <v>164</v>
      </c>
      <c r="L180" s="32"/>
      <c r="M180" s="143" t="s">
        <v>1</v>
      </c>
      <c r="N180" s="144" t="s">
        <v>45</v>
      </c>
      <c r="P180" s="145">
        <f>O180*H180</f>
        <v>0</v>
      </c>
      <c r="Q180" s="145">
        <v>0</v>
      </c>
      <c r="R180" s="145">
        <f>Q180*H180</f>
        <v>0</v>
      </c>
      <c r="S180" s="145">
        <v>0</v>
      </c>
      <c r="T180" s="146">
        <f>S180*H180</f>
        <v>0</v>
      </c>
      <c r="AR180" s="147" t="s">
        <v>165</v>
      </c>
      <c r="AT180" s="147" t="s">
        <v>160</v>
      </c>
      <c r="AU180" s="147" t="s">
        <v>166</v>
      </c>
      <c r="AY180" s="17" t="s">
        <v>156</v>
      </c>
      <c r="BE180" s="148">
        <f>IF(N180="základní",J180,0)</f>
        <v>0</v>
      </c>
      <c r="BF180" s="148">
        <f>IF(N180="snížená",J180,0)</f>
        <v>0</v>
      </c>
      <c r="BG180" s="148">
        <f>IF(N180="zákl. přenesená",J180,0)</f>
        <v>0</v>
      </c>
      <c r="BH180" s="148">
        <f>IF(N180="sníž. přenesená",J180,0)</f>
        <v>0</v>
      </c>
      <c r="BI180" s="148">
        <f>IF(N180="nulová",J180,0)</f>
        <v>0</v>
      </c>
      <c r="BJ180" s="17" t="s">
        <v>84</v>
      </c>
      <c r="BK180" s="148">
        <f>ROUND(I180*H180,2)</f>
        <v>0</v>
      </c>
      <c r="BL180" s="17" t="s">
        <v>165</v>
      </c>
      <c r="BM180" s="147" t="s">
        <v>184</v>
      </c>
    </row>
    <row r="181" spans="2:65" s="13" customFormat="1" ht="22.5">
      <c r="B181" s="156"/>
      <c r="D181" s="150" t="s">
        <v>168</v>
      </c>
      <c r="E181" s="157" t="s">
        <v>1</v>
      </c>
      <c r="F181" s="158" t="s">
        <v>796</v>
      </c>
      <c r="H181" s="159">
        <v>487.577</v>
      </c>
      <c r="I181" s="160"/>
      <c r="L181" s="156"/>
      <c r="M181" s="161"/>
      <c r="T181" s="162"/>
      <c r="AT181" s="157" t="s">
        <v>168</v>
      </c>
      <c r="AU181" s="157" t="s">
        <v>166</v>
      </c>
      <c r="AV181" s="13" t="s">
        <v>88</v>
      </c>
      <c r="AW181" s="13" t="s">
        <v>34</v>
      </c>
      <c r="AX181" s="13" t="s">
        <v>84</v>
      </c>
      <c r="AY181" s="157" t="s">
        <v>156</v>
      </c>
    </row>
    <row r="182" spans="2:65" s="1" customFormat="1" ht="24.2" customHeight="1">
      <c r="B182" s="32"/>
      <c r="C182" s="136" t="s">
        <v>221</v>
      </c>
      <c r="D182" s="136" t="s">
        <v>160</v>
      </c>
      <c r="E182" s="137" t="s">
        <v>187</v>
      </c>
      <c r="F182" s="138" t="s">
        <v>188</v>
      </c>
      <c r="G182" s="139" t="s">
        <v>189</v>
      </c>
      <c r="H182" s="140">
        <v>853.26</v>
      </c>
      <c r="I182" s="141"/>
      <c r="J182" s="142">
        <f>ROUND(I182*H182,2)</f>
        <v>0</v>
      </c>
      <c r="K182" s="138" t="s">
        <v>1</v>
      </c>
      <c r="L182" s="32"/>
      <c r="M182" s="143" t="s">
        <v>1</v>
      </c>
      <c r="N182" s="144" t="s">
        <v>45</v>
      </c>
      <c r="P182" s="145">
        <f>O182*H182</f>
        <v>0</v>
      </c>
      <c r="Q182" s="145">
        <v>0</v>
      </c>
      <c r="R182" s="145">
        <f>Q182*H182</f>
        <v>0</v>
      </c>
      <c r="S182" s="145">
        <v>0</v>
      </c>
      <c r="T182" s="146">
        <f>S182*H182</f>
        <v>0</v>
      </c>
      <c r="AR182" s="147" t="s">
        <v>165</v>
      </c>
      <c r="AT182" s="147" t="s">
        <v>160</v>
      </c>
      <c r="AU182" s="147" t="s">
        <v>166</v>
      </c>
      <c r="AY182" s="17" t="s">
        <v>156</v>
      </c>
      <c r="BE182" s="148">
        <f>IF(N182="základní",J182,0)</f>
        <v>0</v>
      </c>
      <c r="BF182" s="148">
        <f>IF(N182="snížená",J182,0)</f>
        <v>0</v>
      </c>
      <c r="BG182" s="148">
        <f>IF(N182="zákl. přenesená",J182,0)</f>
        <v>0</v>
      </c>
      <c r="BH182" s="148">
        <f>IF(N182="sníž. přenesená",J182,0)</f>
        <v>0</v>
      </c>
      <c r="BI182" s="148">
        <f>IF(N182="nulová",J182,0)</f>
        <v>0</v>
      </c>
      <c r="BJ182" s="17" t="s">
        <v>84</v>
      </c>
      <c r="BK182" s="148">
        <f>ROUND(I182*H182,2)</f>
        <v>0</v>
      </c>
      <c r="BL182" s="17" t="s">
        <v>165</v>
      </c>
      <c r="BM182" s="147" t="s">
        <v>797</v>
      </c>
    </row>
    <row r="183" spans="2:65" s="13" customFormat="1" ht="22.5">
      <c r="B183" s="156"/>
      <c r="D183" s="150" t="s">
        <v>168</v>
      </c>
      <c r="E183" s="157" t="s">
        <v>1</v>
      </c>
      <c r="F183" s="158" t="s">
        <v>798</v>
      </c>
      <c r="H183" s="159">
        <v>853.26</v>
      </c>
      <c r="I183" s="160"/>
      <c r="L183" s="156"/>
      <c r="M183" s="161"/>
      <c r="T183" s="162"/>
      <c r="AT183" s="157" t="s">
        <v>168</v>
      </c>
      <c r="AU183" s="157" t="s">
        <v>166</v>
      </c>
      <c r="AV183" s="13" t="s">
        <v>88</v>
      </c>
      <c r="AW183" s="13" t="s">
        <v>34</v>
      </c>
      <c r="AX183" s="13" t="s">
        <v>84</v>
      </c>
      <c r="AY183" s="157" t="s">
        <v>156</v>
      </c>
    </row>
    <row r="184" spans="2:65" s="1" customFormat="1" ht="24.2" customHeight="1">
      <c r="B184" s="32"/>
      <c r="C184" s="136" t="s">
        <v>226</v>
      </c>
      <c r="D184" s="136" t="s">
        <v>160</v>
      </c>
      <c r="E184" s="137" t="s">
        <v>193</v>
      </c>
      <c r="F184" s="138" t="s">
        <v>194</v>
      </c>
      <c r="G184" s="139" t="s">
        <v>195</v>
      </c>
      <c r="H184" s="140">
        <v>1161.71</v>
      </c>
      <c r="I184" s="141"/>
      <c r="J184" s="142">
        <f>ROUND(I184*H184,2)</f>
        <v>0</v>
      </c>
      <c r="K184" s="138" t="s">
        <v>164</v>
      </c>
      <c r="L184" s="32"/>
      <c r="M184" s="143" t="s">
        <v>1</v>
      </c>
      <c r="N184" s="144" t="s">
        <v>45</v>
      </c>
      <c r="P184" s="145">
        <f>O184*H184</f>
        <v>0</v>
      </c>
      <c r="Q184" s="145">
        <v>0</v>
      </c>
      <c r="R184" s="145">
        <f>Q184*H184</f>
        <v>0</v>
      </c>
      <c r="S184" s="145">
        <v>0</v>
      </c>
      <c r="T184" s="146">
        <f>S184*H184</f>
        <v>0</v>
      </c>
      <c r="AR184" s="147" t="s">
        <v>165</v>
      </c>
      <c r="AT184" s="147" t="s">
        <v>160</v>
      </c>
      <c r="AU184" s="147" t="s">
        <v>166</v>
      </c>
      <c r="AY184" s="17" t="s">
        <v>156</v>
      </c>
      <c r="BE184" s="148">
        <f>IF(N184="základní",J184,0)</f>
        <v>0</v>
      </c>
      <c r="BF184" s="148">
        <f>IF(N184="snížená",J184,0)</f>
        <v>0</v>
      </c>
      <c r="BG184" s="148">
        <f>IF(N184="zákl. přenesená",J184,0)</f>
        <v>0</v>
      </c>
      <c r="BH184" s="148">
        <f>IF(N184="sníž. přenesená",J184,0)</f>
        <v>0</v>
      </c>
      <c r="BI184" s="148">
        <f>IF(N184="nulová",J184,0)</f>
        <v>0</v>
      </c>
      <c r="BJ184" s="17" t="s">
        <v>84</v>
      </c>
      <c r="BK184" s="148">
        <f>ROUND(I184*H184,2)</f>
        <v>0</v>
      </c>
      <c r="BL184" s="17" t="s">
        <v>165</v>
      </c>
      <c r="BM184" s="147" t="s">
        <v>196</v>
      </c>
    </row>
    <row r="185" spans="2:65" s="12" customFormat="1" ht="11.25">
      <c r="B185" s="149"/>
      <c r="D185" s="150" t="s">
        <v>168</v>
      </c>
      <c r="E185" s="151" t="s">
        <v>1</v>
      </c>
      <c r="F185" s="152" t="s">
        <v>197</v>
      </c>
      <c r="H185" s="151" t="s">
        <v>1</v>
      </c>
      <c r="I185" s="153"/>
      <c r="L185" s="149"/>
      <c r="M185" s="154"/>
      <c r="T185" s="155"/>
      <c r="AT185" s="151" t="s">
        <v>168</v>
      </c>
      <c r="AU185" s="151" t="s">
        <v>166</v>
      </c>
      <c r="AV185" s="12" t="s">
        <v>84</v>
      </c>
      <c r="AW185" s="12" t="s">
        <v>34</v>
      </c>
      <c r="AX185" s="12" t="s">
        <v>80</v>
      </c>
      <c r="AY185" s="151" t="s">
        <v>156</v>
      </c>
    </row>
    <row r="186" spans="2:65" s="13" customFormat="1" ht="11.25">
      <c r="B186" s="156"/>
      <c r="D186" s="150" t="s">
        <v>168</v>
      </c>
      <c r="E186" s="157" t="s">
        <v>1</v>
      </c>
      <c r="F186" s="158" t="s">
        <v>799</v>
      </c>
      <c r="H186" s="159">
        <v>508.58</v>
      </c>
      <c r="I186" s="160"/>
      <c r="L186" s="156"/>
      <c r="M186" s="161"/>
      <c r="T186" s="162"/>
      <c r="AT186" s="157" t="s">
        <v>168</v>
      </c>
      <c r="AU186" s="157" t="s">
        <v>166</v>
      </c>
      <c r="AV186" s="13" t="s">
        <v>88</v>
      </c>
      <c r="AW186" s="13" t="s">
        <v>34</v>
      </c>
      <c r="AX186" s="13" t="s">
        <v>80</v>
      </c>
      <c r="AY186" s="157" t="s">
        <v>156</v>
      </c>
    </row>
    <row r="187" spans="2:65" s="13" customFormat="1" ht="11.25">
      <c r="B187" s="156"/>
      <c r="D187" s="150" t="s">
        <v>168</v>
      </c>
      <c r="E187" s="157" t="s">
        <v>1</v>
      </c>
      <c r="F187" s="158" t="s">
        <v>800</v>
      </c>
      <c r="H187" s="159">
        <v>653.13</v>
      </c>
      <c r="I187" s="160"/>
      <c r="L187" s="156"/>
      <c r="M187" s="161"/>
      <c r="T187" s="162"/>
      <c r="AT187" s="157" t="s">
        <v>168</v>
      </c>
      <c r="AU187" s="157" t="s">
        <v>166</v>
      </c>
      <c r="AV187" s="13" t="s">
        <v>88</v>
      </c>
      <c r="AW187" s="13" t="s">
        <v>34</v>
      </c>
      <c r="AX187" s="13" t="s">
        <v>80</v>
      </c>
      <c r="AY187" s="157" t="s">
        <v>156</v>
      </c>
    </row>
    <row r="188" spans="2:65" s="14" customFormat="1" ht="11.25">
      <c r="B188" s="163"/>
      <c r="D188" s="150" t="s">
        <v>168</v>
      </c>
      <c r="E188" s="164" t="s">
        <v>1</v>
      </c>
      <c r="F188" s="165" t="s">
        <v>177</v>
      </c>
      <c r="H188" s="166">
        <v>1161.71</v>
      </c>
      <c r="I188" s="167"/>
      <c r="L188" s="163"/>
      <c r="M188" s="168"/>
      <c r="T188" s="169"/>
      <c r="AT188" s="164" t="s">
        <v>168</v>
      </c>
      <c r="AU188" s="164" t="s">
        <v>166</v>
      </c>
      <c r="AV188" s="14" t="s">
        <v>165</v>
      </c>
      <c r="AW188" s="14" t="s">
        <v>34</v>
      </c>
      <c r="AX188" s="14" t="s">
        <v>84</v>
      </c>
      <c r="AY188" s="164" t="s">
        <v>156</v>
      </c>
    </row>
    <row r="189" spans="2:65" s="11" customFormat="1" ht="20.85" customHeight="1">
      <c r="B189" s="124"/>
      <c r="D189" s="125" t="s">
        <v>79</v>
      </c>
      <c r="E189" s="134" t="s">
        <v>200</v>
      </c>
      <c r="F189" s="134" t="s">
        <v>801</v>
      </c>
      <c r="I189" s="127"/>
      <c r="J189" s="135">
        <f>BK189</f>
        <v>0</v>
      </c>
      <c r="L189" s="124"/>
      <c r="M189" s="129"/>
      <c r="P189" s="130">
        <f>SUM(P190:P204)</f>
        <v>0</v>
      </c>
      <c r="R189" s="130">
        <f>SUM(R190:R204)</f>
        <v>0</v>
      </c>
      <c r="T189" s="131">
        <f>SUM(T190:T204)</f>
        <v>0</v>
      </c>
      <c r="AR189" s="125" t="s">
        <v>84</v>
      </c>
      <c r="AT189" s="132" t="s">
        <v>79</v>
      </c>
      <c r="AU189" s="132" t="s">
        <v>88</v>
      </c>
      <c r="AY189" s="125" t="s">
        <v>156</v>
      </c>
      <c r="BK189" s="133">
        <f>SUM(BK190:BK204)</f>
        <v>0</v>
      </c>
    </row>
    <row r="190" spans="2:65" s="1" customFormat="1" ht="37.9" customHeight="1">
      <c r="B190" s="32"/>
      <c r="C190" s="136" t="s">
        <v>231</v>
      </c>
      <c r="D190" s="136" t="s">
        <v>160</v>
      </c>
      <c r="E190" s="137" t="s">
        <v>203</v>
      </c>
      <c r="F190" s="138" t="s">
        <v>204</v>
      </c>
      <c r="G190" s="139" t="s">
        <v>163</v>
      </c>
      <c r="H190" s="140">
        <v>458.31700000000001</v>
      </c>
      <c r="I190" s="141"/>
      <c r="J190" s="142">
        <f>ROUND(I190*H190,2)</f>
        <v>0</v>
      </c>
      <c r="K190" s="138" t="s">
        <v>164</v>
      </c>
      <c r="L190" s="32"/>
      <c r="M190" s="143" t="s">
        <v>1</v>
      </c>
      <c r="N190" s="144" t="s">
        <v>45</v>
      </c>
      <c r="P190" s="145">
        <f>O190*H190</f>
        <v>0</v>
      </c>
      <c r="Q190" s="145">
        <v>0</v>
      </c>
      <c r="R190" s="145">
        <f>Q190*H190</f>
        <v>0</v>
      </c>
      <c r="S190" s="145">
        <v>0</v>
      </c>
      <c r="T190" s="146">
        <f>S190*H190</f>
        <v>0</v>
      </c>
      <c r="AR190" s="147" t="s">
        <v>165</v>
      </c>
      <c r="AT190" s="147" t="s">
        <v>160</v>
      </c>
      <c r="AU190" s="147" t="s">
        <v>166</v>
      </c>
      <c r="AY190" s="17" t="s">
        <v>156</v>
      </c>
      <c r="BE190" s="148">
        <f>IF(N190="základní",J190,0)</f>
        <v>0</v>
      </c>
      <c r="BF190" s="148">
        <f>IF(N190="snížená",J190,0)</f>
        <v>0</v>
      </c>
      <c r="BG190" s="148">
        <f>IF(N190="zákl. přenesená",J190,0)</f>
        <v>0</v>
      </c>
      <c r="BH190" s="148">
        <f>IF(N190="sníž. přenesená",J190,0)</f>
        <v>0</v>
      </c>
      <c r="BI190" s="148">
        <f>IF(N190="nulová",J190,0)</f>
        <v>0</v>
      </c>
      <c r="BJ190" s="17" t="s">
        <v>84</v>
      </c>
      <c r="BK190" s="148">
        <f>ROUND(I190*H190,2)</f>
        <v>0</v>
      </c>
      <c r="BL190" s="17" t="s">
        <v>165</v>
      </c>
      <c r="BM190" s="147" t="s">
        <v>802</v>
      </c>
    </row>
    <row r="191" spans="2:65" s="12" customFormat="1" ht="11.25">
      <c r="B191" s="149"/>
      <c r="D191" s="150" t="s">
        <v>168</v>
      </c>
      <c r="E191" s="151" t="s">
        <v>1</v>
      </c>
      <c r="F191" s="152" t="s">
        <v>206</v>
      </c>
      <c r="H191" s="151" t="s">
        <v>1</v>
      </c>
      <c r="I191" s="153"/>
      <c r="L191" s="149"/>
      <c r="M191" s="154"/>
      <c r="T191" s="155"/>
      <c r="AT191" s="151" t="s">
        <v>168</v>
      </c>
      <c r="AU191" s="151" t="s">
        <v>166</v>
      </c>
      <c r="AV191" s="12" t="s">
        <v>84</v>
      </c>
      <c r="AW191" s="12" t="s">
        <v>34</v>
      </c>
      <c r="AX191" s="12" t="s">
        <v>80</v>
      </c>
      <c r="AY191" s="151" t="s">
        <v>156</v>
      </c>
    </row>
    <row r="192" spans="2:65" s="13" customFormat="1" ht="11.25">
      <c r="B192" s="156"/>
      <c r="D192" s="150" t="s">
        <v>168</v>
      </c>
      <c r="E192" s="157" t="s">
        <v>1</v>
      </c>
      <c r="F192" s="158" t="s">
        <v>803</v>
      </c>
      <c r="H192" s="159">
        <v>22.628</v>
      </c>
      <c r="I192" s="160"/>
      <c r="L192" s="156"/>
      <c r="M192" s="161"/>
      <c r="T192" s="162"/>
      <c r="AT192" s="157" t="s">
        <v>168</v>
      </c>
      <c r="AU192" s="157" t="s">
        <v>166</v>
      </c>
      <c r="AV192" s="13" t="s">
        <v>88</v>
      </c>
      <c r="AW192" s="13" t="s">
        <v>34</v>
      </c>
      <c r="AX192" s="13" t="s">
        <v>80</v>
      </c>
      <c r="AY192" s="157" t="s">
        <v>156</v>
      </c>
    </row>
    <row r="193" spans="2:65" s="13" customFormat="1" ht="11.25">
      <c r="B193" s="156"/>
      <c r="D193" s="150" t="s">
        <v>168</v>
      </c>
      <c r="E193" s="157" t="s">
        <v>1</v>
      </c>
      <c r="F193" s="158" t="s">
        <v>804</v>
      </c>
      <c r="H193" s="159">
        <v>87.176000000000002</v>
      </c>
      <c r="I193" s="160"/>
      <c r="L193" s="156"/>
      <c r="M193" s="161"/>
      <c r="T193" s="162"/>
      <c r="AT193" s="157" t="s">
        <v>168</v>
      </c>
      <c r="AU193" s="157" t="s">
        <v>166</v>
      </c>
      <c r="AV193" s="13" t="s">
        <v>88</v>
      </c>
      <c r="AW193" s="13" t="s">
        <v>34</v>
      </c>
      <c r="AX193" s="13" t="s">
        <v>80</v>
      </c>
      <c r="AY193" s="157" t="s">
        <v>156</v>
      </c>
    </row>
    <row r="194" spans="2:65" s="15" customFormat="1" ht="11.25">
      <c r="B194" s="170"/>
      <c r="D194" s="150" t="s">
        <v>168</v>
      </c>
      <c r="E194" s="171" t="s">
        <v>1</v>
      </c>
      <c r="F194" s="172" t="s">
        <v>209</v>
      </c>
      <c r="H194" s="173">
        <v>109.804</v>
      </c>
      <c r="I194" s="174"/>
      <c r="L194" s="170"/>
      <c r="M194" s="175"/>
      <c r="T194" s="176"/>
      <c r="AT194" s="171" t="s">
        <v>168</v>
      </c>
      <c r="AU194" s="171" t="s">
        <v>166</v>
      </c>
      <c r="AV194" s="15" t="s">
        <v>166</v>
      </c>
      <c r="AW194" s="15" t="s">
        <v>34</v>
      </c>
      <c r="AX194" s="15" t="s">
        <v>80</v>
      </c>
      <c r="AY194" s="171" t="s">
        <v>156</v>
      </c>
    </row>
    <row r="195" spans="2:65" s="12" customFormat="1" ht="11.25">
      <c r="B195" s="149"/>
      <c r="D195" s="150" t="s">
        <v>168</v>
      </c>
      <c r="E195" s="151" t="s">
        <v>1</v>
      </c>
      <c r="F195" s="152" t="s">
        <v>210</v>
      </c>
      <c r="H195" s="151" t="s">
        <v>1</v>
      </c>
      <c r="I195" s="153"/>
      <c r="L195" s="149"/>
      <c r="M195" s="154"/>
      <c r="T195" s="155"/>
      <c r="AT195" s="151" t="s">
        <v>168</v>
      </c>
      <c r="AU195" s="151" t="s">
        <v>166</v>
      </c>
      <c r="AV195" s="12" t="s">
        <v>84</v>
      </c>
      <c r="AW195" s="12" t="s">
        <v>34</v>
      </c>
      <c r="AX195" s="12" t="s">
        <v>80</v>
      </c>
      <c r="AY195" s="151" t="s">
        <v>156</v>
      </c>
    </row>
    <row r="196" spans="2:65" s="13" customFormat="1" ht="11.25">
      <c r="B196" s="156"/>
      <c r="D196" s="150" t="s">
        <v>168</v>
      </c>
      <c r="E196" s="157" t="s">
        <v>1</v>
      </c>
      <c r="F196" s="158" t="s">
        <v>805</v>
      </c>
      <c r="H196" s="159">
        <v>152.57400000000001</v>
      </c>
      <c r="I196" s="160"/>
      <c r="L196" s="156"/>
      <c r="M196" s="161"/>
      <c r="T196" s="162"/>
      <c r="AT196" s="157" t="s">
        <v>168</v>
      </c>
      <c r="AU196" s="157" t="s">
        <v>166</v>
      </c>
      <c r="AV196" s="13" t="s">
        <v>88</v>
      </c>
      <c r="AW196" s="13" t="s">
        <v>34</v>
      </c>
      <c r="AX196" s="13" t="s">
        <v>80</v>
      </c>
      <c r="AY196" s="157" t="s">
        <v>156</v>
      </c>
    </row>
    <row r="197" spans="2:65" s="13" customFormat="1" ht="11.25">
      <c r="B197" s="156"/>
      <c r="D197" s="150" t="s">
        <v>168</v>
      </c>
      <c r="E197" s="157" t="s">
        <v>1</v>
      </c>
      <c r="F197" s="158" t="s">
        <v>806</v>
      </c>
      <c r="H197" s="159">
        <v>195.93899999999999</v>
      </c>
      <c r="I197" s="160"/>
      <c r="L197" s="156"/>
      <c r="M197" s="161"/>
      <c r="T197" s="162"/>
      <c r="AT197" s="157" t="s">
        <v>168</v>
      </c>
      <c r="AU197" s="157" t="s">
        <v>166</v>
      </c>
      <c r="AV197" s="13" t="s">
        <v>88</v>
      </c>
      <c r="AW197" s="13" t="s">
        <v>34</v>
      </c>
      <c r="AX197" s="13" t="s">
        <v>80</v>
      </c>
      <c r="AY197" s="157" t="s">
        <v>156</v>
      </c>
    </row>
    <row r="198" spans="2:65" s="15" customFormat="1" ht="11.25">
      <c r="B198" s="170"/>
      <c r="D198" s="150" t="s">
        <v>168</v>
      </c>
      <c r="E198" s="171" t="s">
        <v>1</v>
      </c>
      <c r="F198" s="172" t="s">
        <v>209</v>
      </c>
      <c r="H198" s="173">
        <v>348.51299999999998</v>
      </c>
      <c r="I198" s="174"/>
      <c r="L198" s="170"/>
      <c r="M198" s="175"/>
      <c r="T198" s="176"/>
      <c r="AT198" s="171" t="s">
        <v>168</v>
      </c>
      <c r="AU198" s="171" t="s">
        <v>166</v>
      </c>
      <c r="AV198" s="15" t="s">
        <v>166</v>
      </c>
      <c r="AW198" s="15" t="s">
        <v>34</v>
      </c>
      <c r="AX198" s="15" t="s">
        <v>80</v>
      </c>
      <c r="AY198" s="171" t="s">
        <v>156</v>
      </c>
    </row>
    <row r="199" spans="2:65" s="14" customFormat="1" ht="11.25">
      <c r="B199" s="163"/>
      <c r="D199" s="150" t="s">
        <v>168</v>
      </c>
      <c r="E199" s="164" t="s">
        <v>1</v>
      </c>
      <c r="F199" s="165" t="s">
        <v>177</v>
      </c>
      <c r="H199" s="166">
        <v>458.31700000000001</v>
      </c>
      <c r="I199" s="167"/>
      <c r="L199" s="163"/>
      <c r="M199" s="168"/>
      <c r="T199" s="169"/>
      <c r="AT199" s="164" t="s">
        <v>168</v>
      </c>
      <c r="AU199" s="164" t="s">
        <v>166</v>
      </c>
      <c r="AV199" s="14" t="s">
        <v>165</v>
      </c>
      <c r="AW199" s="14" t="s">
        <v>34</v>
      </c>
      <c r="AX199" s="14" t="s">
        <v>84</v>
      </c>
      <c r="AY199" s="164" t="s">
        <v>156</v>
      </c>
    </row>
    <row r="200" spans="2:65" s="1" customFormat="1" ht="24.2" customHeight="1">
      <c r="B200" s="32"/>
      <c r="C200" s="136" t="s">
        <v>8</v>
      </c>
      <c r="D200" s="136" t="s">
        <v>160</v>
      </c>
      <c r="E200" s="137" t="s">
        <v>214</v>
      </c>
      <c r="F200" s="138" t="s">
        <v>215</v>
      </c>
      <c r="G200" s="139" t="s">
        <v>163</v>
      </c>
      <c r="H200" s="140">
        <v>22.916</v>
      </c>
      <c r="I200" s="141"/>
      <c r="J200" s="142">
        <f>ROUND(I200*H200,2)</f>
        <v>0</v>
      </c>
      <c r="K200" s="138" t="s">
        <v>164</v>
      </c>
      <c r="L200" s="32"/>
      <c r="M200" s="143" t="s">
        <v>1</v>
      </c>
      <c r="N200" s="144" t="s">
        <v>45</v>
      </c>
      <c r="P200" s="145">
        <f>O200*H200</f>
        <v>0</v>
      </c>
      <c r="Q200" s="145">
        <v>0</v>
      </c>
      <c r="R200" s="145">
        <f>Q200*H200</f>
        <v>0</v>
      </c>
      <c r="S200" s="145">
        <v>0</v>
      </c>
      <c r="T200" s="146">
        <f>S200*H200</f>
        <v>0</v>
      </c>
      <c r="AR200" s="147" t="s">
        <v>165</v>
      </c>
      <c r="AT200" s="147" t="s">
        <v>160</v>
      </c>
      <c r="AU200" s="147" t="s">
        <v>166</v>
      </c>
      <c r="AY200" s="17" t="s">
        <v>156</v>
      </c>
      <c r="BE200" s="148">
        <f>IF(N200="základní",J200,0)</f>
        <v>0</v>
      </c>
      <c r="BF200" s="148">
        <f>IF(N200="snížená",J200,0)</f>
        <v>0</v>
      </c>
      <c r="BG200" s="148">
        <f>IF(N200="zákl. přenesená",J200,0)</f>
        <v>0</v>
      </c>
      <c r="BH200" s="148">
        <f>IF(N200="sníž. přenesená",J200,0)</f>
        <v>0</v>
      </c>
      <c r="BI200" s="148">
        <f>IF(N200="nulová",J200,0)</f>
        <v>0</v>
      </c>
      <c r="BJ200" s="17" t="s">
        <v>84</v>
      </c>
      <c r="BK200" s="148">
        <f>ROUND(I200*H200,2)</f>
        <v>0</v>
      </c>
      <c r="BL200" s="17" t="s">
        <v>165</v>
      </c>
      <c r="BM200" s="147" t="s">
        <v>807</v>
      </c>
    </row>
    <row r="201" spans="2:65" s="12" customFormat="1" ht="11.25">
      <c r="B201" s="149"/>
      <c r="D201" s="150" t="s">
        <v>168</v>
      </c>
      <c r="E201" s="151" t="s">
        <v>1</v>
      </c>
      <c r="F201" s="152" t="s">
        <v>217</v>
      </c>
      <c r="H201" s="151" t="s">
        <v>1</v>
      </c>
      <c r="I201" s="153"/>
      <c r="L201" s="149"/>
      <c r="M201" s="154"/>
      <c r="T201" s="155"/>
      <c r="AT201" s="151" t="s">
        <v>168</v>
      </c>
      <c r="AU201" s="151" t="s">
        <v>166</v>
      </c>
      <c r="AV201" s="12" t="s">
        <v>84</v>
      </c>
      <c r="AW201" s="12" t="s">
        <v>34</v>
      </c>
      <c r="AX201" s="12" t="s">
        <v>80</v>
      </c>
      <c r="AY201" s="151" t="s">
        <v>156</v>
      </c>
    </row>
    <row r="202" spans="2:65" s="13" customFormat="1" ht="11.25">
      <c r="B202" s="156"/>
      <c r="D202" s="150" t="s">
        <v>168</v>
      </c>
      <c r="E202" s="157" t="s">
        <v>1</v>
      </c>
      <c r="F202" s="158" t="s">
        <v>808</v>
      </c>
      <c r="H202" s="159">
        <v>22.916</v>
      </c>
      <c r="I202" s="160"/>
      <c r="L202" s="156"/>
      <c r="M202" s="161"/>
      <c r="T202" s="162"/>
      <c r="AT202" s="157" t="s">
        <v>168</v>
      </c>
      <c r="AU202" s="157" t="s">
        <v>166</v>
      </c>
      <c r="AV202" s="13" t="s">
        <v>88</v>
      </c>
      <c r="AW202" s="13" t="s">
        <v>34</v>
      </c>
      <c r="AX202" s="13" t="s">
        <v>84</v>
      </c>
      <c r="AY202" s="157" t="s">
        <v>156</v>
      </c>
    </row>
    <row r="203" spans="2:65" s="1" customFormat="1" ht="37.9" customHeight="1">
      <c r="B203" s="32"/>
      <c r="C203" s="136" t="s">
        <v>241</v>
      </c>
      <c r="D203" s="136" t="s">
        <v>160</v>
      </c>
      <c r="E203" s="137" t="s">
        <v>809</v>
      </c>
      <c r="F203" s="138" t="s">
        <v>810</v>
      </c>
      <c r="G203" s="139" t="s">
        <v>163</v>
      </c>
      <c r="H203" s="140">
        <v>17.02</v>
      </c>
      <c r="I203" s="141"/>
      <c r="J203" s="142">
        <f>ROUND(I203*H203,2)</f>
        <v>0</v>
      </c>
      <c r="K203" s="138" t="s">
        <v>164</v>
      </c>
      <c r="L203" s="32"/>
      <c r="M203" s="143" t="s">
        <v>1</v>
      </c>
      <c r="N203" s="144" t="s">
        <v>45</v>
      </c>
      <c r="P203" s="145">
        <f>O203*H203</f>
        <v>0</v>
      </c>
      <c r="Q203" s="145">
        <v>0</v>
      </c>
      <c r="R203" s="145">
        <f>Q203*H203</f>
        <v>0</v>
      </c>
      <c r="S203" s="145">
        <v>0</v>
      </c>
      <c r="T203" s="146">
        <f>S203*H203</f>
        <v>0</v>
      </c>
      <c r="AR203" s="147" t="s">
        <v>165</v>
      </c>
      <c r="AT203" s="147" t="s">
        <v>160</v>
      </c>
      <c r="AU203" s="147" t="s">
        <v>166</v>
      </c>
      <c r="AY203" s="17" t="s">
        <v>156</v>
      </c>
      <c r="BE203" s="148">
        <f>IF(N203="základní",J203,0)</f>
        <v>0</v>
      </c>
      <c r="BF203" s="148">
        <f>IF(N203="snížená",J203,0)</f>
        <v>0</v>
      </c>
      <c r="BG203" s="148">
        <f>IF(N203="zákl. přenesená",J203,0)</f>
        <v>0</v>
      </c>
      <c r="BH203" s="148">
        <f>IF(N203="sníž. přenesená",J203,0)</f>
        <v>0</v>
      </c>
      <c r="BI203" s="148">
        <f>IF(N203="nulová",J203,0)</f>
        <v>0</v>
      </c>
      <c r="BJ203" s="17" t="s">
        <v>84</v>
      </c>
      <c r="BK203" s="148">
        <f>ROUND(I203*H203,2)</f>
        <v>0</v>
      </c>
      <c r="BL203" s="17" t="s">
        <v>165</v>
      </c>
      <c r="BM203" s="147" t="s">
        <v>811</v>
      </c>
    </row>
    <row r="204" spans="2:65" s="13" customFormat="1" ht="11.25">
      <c r="B204" s="156"/>
      <c r="D204" s="150" t="s">
        <v>168</v>
      </c>
      <c r="E204" s="157" t="s">
        <v>1</v>
      </c>
      <c r="F204" s="158" t="s">
        <v>812</v>
      </c>
      <c r="H204" s="159">
        <v>17.02</v>
      </c>
      <c r="I204" s="160"/>
      <c r="L204" s="156"/>
      <c r="M204" s="161"/>
      <c r="T204" s="162"/>
      <c r="AT204" s="157" t="s">
        <v>168</v>
      </c>
      <c r="AU204" s="157" t="s">
        <v>166</v>
      </c>
      <c r="AV204" s="13" t="s">
        <v>88</v>
      </c>
      <c r="AW204" s="13" t="s">
        <v>34</v>
      </c>
      <c r="AX204" s="13" t="s">
        <v>84</v>
      </c>
      <c r="AY204" s="157" t="s">
        <v>156</v>
      </c>
    </row>
    <row r="205" spans="2:65" s="11" customFormat="1" ht="20.85" customHeight="1">
      <c r="B205" s="124"/>
      <c r="D205" s="125" t="s">
        <v>79</v>
      </c>
      <c r="E205" s="134" t="s">
        <v>219</v>
      </c>
      <c r="F205" s="134" t="s">
        <v>220</v>
      </c>
      <c r="I205" s="127"/>
      <c r="J205" s="135">
        <f>BK205</f>
        <v>0</v>
      </c>
      <c r="L205" s="124"/>
      <c r="M205" s="129"/>
      <c r="P205" s="130">
        <f>SUM(P206:P225)</f>
        <v>0</v>
      </c>
      <c r="R205" s="130">
        <f>SUM(R206:R225)</f>
        <v>22.340807999999999</v>
      </c>
      <c r="T205" s="131">
        <f>SUM(T206:T225)</f>
        <v>0</v>
      </c>
      <c r="AR205" s="125" t="s">
        <v>84</v>
      </c>
      <c r="AT205" s="132" t="s">
        <v>79</v>
      </c>
      <c r="AU205" s="132" t="s">
        <v>88</v>
      </c>
      <c r="AY205" s="125" t="s">
        <v>156</v>
      </c>
      <c r="BK205" s="133">
        <f>SUM(BK206:BK225)</f>
        <v>0</v>
      </c>
    </row>
    <row r="206" spans="2:65" s="1" customFormat="1" ht="33" customHeight="1">
      <c r="B206" s="32"/>
      <c r="C206" s="136" t="s">
        <v>247</v>
      </c>
      <c r="D206" s="136" t="s">
        <v>160</v>
      </c>
      <c r="E206" s="137" t="s">
        <v>222</v>
      </c>
      <c r="F206" s="138" t="s">
        <v>223</v>
      </c>
      <c r="G206" s="139" t="s">
        <v>163</v>
      </c>
      <c r="H206" s="140">
        <v>12.24</v>
      </c>
      <c r="I206" s="141"/>
      <c r="J206" s="142">
        <f>ROUND(I206*H206,2)</f>
        <v>0</v>
      </c>
      <c r="K206" s="138" t="s">
        <v>164</v>
      </c>
      <c r="L206" s="32"/>
      <c r="M206" s="143" t="s">
        <v>1</v>
      </c>
      <c r="N206" s="144" t="s">
        <v>45</v>
      </c>
      <c r="P206" s="145">
        <f>O206*H206</f>
        <v>0</v>
      </c>
      <c r="Q206" s="145">
        <v>0</v>
      </c>
      <c r="R206" s="145">
        <f>Q206*H206</f>
        <v>0</v>
      </c>
      <c r="S206" s="145">
        <v>0</v>
      </c>
      <c r="T206" s="146">
        <f>S206*H206</f>
        <v>0</v>
      </c>
      <c r="AR206" s="147" t="s">
        <v>165</v>
      </c>
      <c r="AT206" s="147" t="s">
        <v>160</v>
      </c>
      <c r="AU206" s="147" t="s">
        <v>166</v>
      </c>
      <c r="AY206" s="17" t="s">
        <v>156</v>
      </c>
      <c r="BE206" s="148">
        <f>IF(N206="základní",J206,0)</f>
        <v>0</v>
      </c>
      <c r="BF206" s="148">
        <f>IF(N206="snížená",J206,0)</f>
        <v>0</v>
      </c>
      <c r="BG206" s="148">
        <f>IF(N206="zákl. přenesená",J206,0)</f>
        <v>0</v>
      </c>
      <c r="BH206" s="148">
        <f>IF(N206="sníž. přenesená",J206,0)</f>
        <v>0</v>
      </c>
      <c r="BI206" s="148">
        <f>IF(N206="nulová",J206,0)</f>
        <v>0</v>
      </c>
      <c r="BJ206" s="17" t="s">
        <v>84</v>
      </c>
      <c r="BK206" s="148">
        <f>ROUND(I206*H206,2)</f>
        <v>0</v>
      </c>
      <c r="BL206" s="17" t="s">
        <v>165</v>
      </c>
      <c r="BM206" s="147" t="s">
        <v>813</v>
      </c>
    </row>
    <row r="207" spans="2:65" s="13" customFormat="1" ht="11.25">
      <c r="B207" s="156"/>
      <c r="D207" s="150" t="s">
        <v>168</v>
      </c>
      <c r="E207" s="157" t="s">
        <v>1</v>
      </c>
      <c r="F207" s="158" t="s">
        <v>814</v>
      </c>
      <c r="H207" s="159">
        <v>12.24</v>
      </c>
      <c r="I207" s="160"/>
      <c r="L207" s="156"/>
      <c r="M207" s="161"/>
      <c r="T207" s="162"/>
      <c r="AT207" s="157" t="s">
        <v>168</v>
      </c>
      <c r="AU207" s="157" t="s">
        <v>166</v>
      </c>
      <c r="AV207" s="13" t="s">
        <v>88</v>
      </c>
      <c r="AW207" s="13" t="s">
        <v>34</v>
      </c>
      <c r="AX207" s="13" t="s">
        <v>84</v>
      </c>
      <c r="AY207" s="157" t="s">
        <v>156</v>
      </c>
    </row>
    <row r="208" spans="2:65" s="1" customFormat="1" ht="24.2" customHeight="1">
      <c r="B208" s="32"/>
      <c r="C208" s="136" t="s">
        <v>252</v>
      </c>
      <c r="D208" s="136" t="s">
        <v>160</v>
      </c>
      <c r="E208" s="137" t="s">
        <v>227</v>
      </c>
      <c r="F208" s="138" t="s">
        <v>228</v>
      </c>
      <c r="G208" s="139" t="s">
        <v>195</v>
      </c>
      <c r="H208" s="140">
        <v>24.48</v>
      </c>
      <c r="I208" s="141"/>
      <c r="J208" s="142">
        <f>ROUND(I208*H208,2)</f>
        <v>0</v>
      </c>
      <c r="K208" s="138" t="s">
        <v>164</v>
      </c>
      <c r="L208" s="32"/>
      <c r="M208" s="143" t="s">
        <v>1</v>
      </c>
      <c r="N208" s="144" t="s">
        <v>45</v>
      </c>
      <c r="P208" s="145">
        <f>O208*H208</f>
        <v>0</v>
      </c>
      <c r="Q208" s="145">
        <v>8.4999999999999995E-4</v>
      </c>
      <c r="R208" s="145">
        <f>Q208*H208</f>
        <v>2.0808E-2</v>
      </c>
      <c r="S208" s="145">
        <v>0</v>
      </c>
      <c r="T208" s="146">
        <f>S208*H208</f>
        <v>0</v>
      </c>
      <c r="AR208" s="147" t="s">
        <v>165</v>
      </c>
      <c r="AT208" s="147" t="s">
        <v>160</v>
      </c>
      <c r="AU208" s="147" t="s">
        <v>166</v>
      </c>
      <c r="AY208" s="17" t="s">
        <v>156</v>
      </c>
      <c r="BE208" s="148">
        <f>IF(N208="základní",J208,0)</f>
        <v>0</v>
      </c>
      <c r="BF208" s="148">
        <f>IF(N208="snížená",J208,0)</f>
        <v>0</v>
      </c>
      <c r="BG208" s="148">
        <f>IF(N208="zákl. přenesená",J208,0)</f>
        <v>0</v>
      </c>
      <c r="BH208" s="148">
        <f>IF(N208="sníž. přenesená",J208,0)</f>
        <v>0</v>
      </c>
      <c r="BI208" s="148">
        <f>IF(N208="nulová",J208,0)</f>
        <v>0</v>
      </c>
      <c r="BJ208" s="17" t="s">
        <v>84</v>
      </c>
      <c r="BK208" s="148">
        <f>ROUND(I208*H208,2)</f>
        <v>0</v>
      </c>
      <c r="BL208" s="17" t="s">
        <v>165</v>
      </c>
      <c r="BM208" s="147" t="s">
        <v>815</v>
      </c>
    </row>
    <row r="209" spans="2:65" s="13" customFormat="1" ht="11.25">
      <c r="B209" s="156"/>
      <c r="D209" s="150" t="s">
        <v>168</v>
      </c>
      <c r="E209" s="157" t="s">
        <v>1</v>
      </c>
      <c r="F209" s="158" t="s">
        <v>816</v>
      </c>
      <c r="H209" s="159">
        <v>24.48</v>
      </c>
      <c r="I209" s="160"/>
      <c r="L209" s="156"/>
      <c r="M209" s="161"/>
      <c r="T209" s="162"/>
      <c r="AT209" s="157" t="s">
        <v>168</v>
      </c>
      <c r="AU209" s="157" t="s">
        <v>166</v>
      </c>
      <c r="AV209" s="13" t="s">
        <v>88</v>
      </c>
      <c r="AW209" s="13" t="s">
        <v>34</v>
      </c>
      <c r="AX209" s="13" t="s">
        <v>84</v>
      </c>
      <c r="AY209" s="157" t="s">
        <v>156</v>
      </c>
    </row>
    <row r="210" spans="2:65" s="1" customFormat="1" ht="24.2" customHeight="1">
      <c r="B210" s="32"/>
      <c r="C210" s="136" t="s">
        <v>259</v>
      </c>
      <c r="D210" s="136" t="s">
        <v>160</v>
      </c>
      <c r="E210" s="137" t="s">
        <v>232</v>
      </c>
      <c r="F210" s="138" t="s">
        <v>233</v>
      </c>
      <c r="G210" s="139" t="s">
        <v>195</v>
      </c>
      <c r="H210" s="140">
        <v>24.48</v>
      </c>
      <c r="I210" s="141"/>
      <c r="J210" s="142">
        <f>ROUND(I210*H210,2)</f>
        <v>0</v>
      </c>
      <c r="K210" s="138" t="s">
        <v>164</v>
      </c>
      <c r="L210" s="32"/>
      <c r="M210" s="143" t="s">
        <v>1</v>
      </c>
      <c r="N210" s="144" t="s">
        <v>45</v>
      </c>
      <c r="P210" s="145">
        <f>O210*H210</f>
        <v>0</v>
      </c>
      <c r="Q210" s="145">
        <v>0</v>
      </c>
      <c r="R210" s="145">
        <f>Q210*H210</f>
        <v>0</v>
      </c>
      <c r="S210" s="145">
        <v>0</v>
      </c>
      <c r="T210" s="146">
        <f>S210*H210</f>
        <v>0</v>
      </c>
      <c r="AR210" s="147" t="s">
        <v>165</v>
      </c>
      <c r="AT210" s="147" t="s">
        <v>160</v>
      </c>
      <c r="AU210" s="147" t="s">
        <v>166</v>
      </c>
      <c r="AY210" s="17" t="s">
        <v>156</v>
      </c>
      <c r="BE210" s="148">
        <f>IF(N210="základní",J210,0)</f>
        <v>0</v>
      </c>
      <c r="BF210" s="148">
        <f>IF(N210="snížená",J210,0)</f>
        <v>0</v>
      </c>
      <c r="BG210" s="148">
        <f>IF(N210="zákl. přenesená",J210,0)</f>
        <v>0</v>
      </c>
      <c r="BH210" s="148">
        <f>IF(N210="sníž. přenesená",J210,0)</f>
        <v>0</v>
      </c>
      <c r="BI210" s="148">
        <f>IF(N210="nulová",J210,0)</f>
        <v>0</v>
      </c>
      <c r="BJ210" s="17" t="s">
        <v>84</v>
      </c>
      <c r="BK210" s="148">
        <f>ROUND(I210*H210,2)</f>
        <v>0</v>
      </c>
      <c r="BL210" s="17" t="s">
        <v>165</v>
      </c>
      <c r="BM210" s="147" t="s">
        <v>817</v>
      </c>
    </row>
    <row r="211" spans="2:65" s="13" customFormat="1" ht="11.25">
      <c r="B211" s="156"/>
      <c r="D211" s="150" t="s">
        <v>168</v>
      </c>
      <c r="E211" s="157" t="s">
        <v>1</v>
      </c>
      <c r="F211" s="158" t="s">
        <v>818</v>
      </c>
      <c r="H211" s="159">
        <v>24.48</v>
      </c>
      <c r="I211" s="160"/>
      <c r="L211" s="156"/>
      <c r="M211" s="161"/>
      <c r="T211" s="162"/>
      <c r="AT211" s="157" t="s">
        <v>168</v>
      </c>
      <c r="AU211" s="157" t="s">
        <v>166</v>
      </c>
      <c r="AV211" s="13" t="s">
        <v>88</v>
      </c>
      <c r="AW211" s="13" t="s">
        <v>34</v>
      </c>
      <c r="AX211" s="13" t="s">
        <v>84</v>
      </c>
      <c r="AY211" s="157" t="s">
        <v>156</v>
      </c>
    </row>
    <row r="212" spans="2:65" s="1" customFormat="1" ht="24.2" customHeight="1">
      <c r="B212" s="32"/>
      <c r="C212" s="136" t="s">
        <v>267</v>
      </c>
      <c r="D212" s="136" t="s">
        <v>160</v>
      </c>
      <c r="E212" s="137" t="s">
        <v>236</v>
      </c>
      <c r="F212" s="138" t="s">
        <v>237</v>
      </c>
      <c r="G212" s="139" t="s">
        <v>163</v>
      </c>
      <c r="H212" s="140">
        <v>2.88</v>
      </c>
      <c r="I212" s="141"/>
      <c r="J212" s="142">
        <f>ROUND(I212*H212,2)</f>
        <v>0</v>
      </c>
      <c r="K212" s="138" t="s">
        <v>164</v>
      </c>
      <c r="L212" s="32"/>
      <c r="M212" s="143" t="s">
        <v>1</v>
      </c>
      <c r="N212" s="144" t="s">
        <v>45</v>
      </c>
      <c r="P212" s="145">
        <f>O212*H212</f>
        <v>0</v>
      </c>
      <c r="Q212" s="145">
        <v>0</v>
      </c>
      <c r="R212" s="145">
        <f>Q212*H212</f>
        <v>0</v>
      </c>
      <c r="S212" s="145">
        <v>0</v>
      </c>
      <c r="T212" s="146">
        <f>S212*H212</f>
        <v>0</v>
      </c>
      <c r="AR212" s="147" t="s">
        <v>165</v>
      </c>
      <c r="AT212" s="147" t="s">
        <v>160</v>
      </c>
      <c r="AU212" s="147" t="s">
        <v>166</v>
      </c>
      <c r="AY212" s="17" t="s">
        <v>156</v>
      </c>
      <c r="BE212" s="148">
        <f>IF(N212="základní",J212,0)</f>
        <v>0</v>
      </c>
      <c r="BF212" s="148">
        <f>IF(N212="snížená",J212,0)</f>
        <v>0</v>
      </c>
      <c r="BG212" s="148">
        <f>IF(N212="zákl. přenesená",J212,0)</f>
        <v>0</v>
      </c>
      <c r="BH212" s="148">
        <f>IF(N212="sníž. přenesená",J212,0)</f>
        <v>0</v>
      </c>
      <c r="BI212" s="148">
        <f>IF(N212="nulová",J212,0)</f>
        <v>0</v>
      </c>
      <c r="BJ212" s="17" t="s">
        <v>84</v>
      </c>
      <c r="BK212" s="148">
        <f>ROUND(I212*H212,2)</f>
        <v>0</v>
      </c>
      <c r="BL212" s="17" t="s">
        <v>165</v>
      </c>
      <c r="BM212" s="147" t="s">
        <v>819</v>
      </c>
    </row>
    <row r="213" spans="2:65" s="12" customFormat="1" ht="11.25">
      <c r="B213" s="149"/>
      <c r="D213" s="150" t="s">
        <v>168</v>
      </c>
      <c r="E213" s="151" t="s">
        <v>1</v>
      </c>
      <c r="F213" s="152" t="s">
        <v>239</v>
      </c>
      <c r="H213" s="151" t="s">
        <v>1</v>
      </c>
      <c r="I213" s="153"/>
      <c r="L213" s="149"/>
      <c r="M213" s="154"/>
      <c r="T213" s="155"/>
      <c r="AT213" s="151" t="s">
        <v>168</v>
      </c>
      <c r="AU213" s="151" t="s">
        <v>166</v>
      </c>
      <c r="AV213" s="12" t="s">
        <v>84</v>
      </c>
      <c r="AW213" s="12" t="s">
        <v>34</v>
      </c>
      <c r="AX213" s="12" t="s">
        <v>80</v>
      </c>
      <c r="AY213" s="151" t="s">
        <v>156</v>
      </c>
    </row>
    <row r="214" spans="2:65" s="13" customFormat="1" ht="11.25">
      <c r="B214" s="156"/>
      <c r="D214" s="150" t="s">
        <v>168</v>
      </c>
      <c r="E214" s="157" t="s">
        <v>1</v>
      </c>
      <c r="F214" s="158" t="s">
        <v>820</v>
      </c>
      <c r="H214" s="159">
        <v>2.88</v>
      </c>
      <c r="I214" s="160"/>
      <c r="L214" s="156"/>
      <c r="M214" s="161"/>
      <c r="T214" s="162"/>
      <c r="AT214" s="157" t="s">
        <v>168</v>
      </c>
      <c r="AU214" s="157" t="s">
        <v>166</v>
      </c>
      <c r="AV214" s="13" t="s">
        <v>88</v>
      </c>
      <c r="AW214" s="13" t="s">
        <v>34</v>
      </c>
      <c r="AX214" s="13" t="s">
        <v>84</v>
      </c>
      <c r="AY214" s="157" t="s">
        <v>156</v>
      </c>
    </row>
    <row r="215" spans="2:65" s="1" customFormat="1" ht="16.5" customHeight="1">
      <c r="B215" s="32"/>
      <c r="C215" s="177" t="s">
        <v>275</v>
      </c>
      <c r="D215" s="177" t="s">
        <v>242</v>
      </c>
      <c r="E215" s="178" t="s">
        <v>243</v>
      </c>
      <c r="F215" s="179" t="s">
        <v>244</v>
      </c>
      <c r="G215" s="180" t="s">
        <v>189</v>
      </c>
      <c r="H215" s="181">
        <v>5.76</v>
      </c>
      <c r="I215" s="182"/>
      <c r="J215" s="183">
        <f>ROUND(I215*H215,2)</f>
        <v>0</v>
      </c>
      <c r="K215" s="179" t="s">
        <v>164</v>
      </c>
      <c r="L215" s="184"/>
      <c r="M215" s="185" t="s">
        <v>1</v>
      </c>
      <c r="N215" s="186" t="s">
        <v>45</v>
      </c>
      <c r="P215" s="145">
        <f>O215*H215</f>
        <v>0</v>
      </c>
      <c r="Q215" s="145">
        <v>1</v>
      </c>
      <c r="R215" s="145">
        <f>Q215*H215</f>
        <v>5.76</v>
      </c>
      <c r="S215" s="145">
        <v>0</v>
      </c>
      <c r="T215" s="146">
        <f>S215*H215</f>
        <v>0</v>
      </c>
      <c r="AR215" s="147" t="s">
        <v>213</v>
      </c>
      <c r="AT215" s="147" t="s">
        <v>242</v>
      </c>
      <c r="AU215" s="147" t="s">
        <v>166</v>
      </c>
      <c r="AY215" s="17" t="s">
        <v>156</v>
      </c>
      <c r="BE215" s="148">
        <f>IF(N215="základní",J215,0)</f>
        <v>0</v>
      </c>
      <c r="BF215" s="148">
        <f>IF(N215="snížená",J215,0)</f>
        <v>0</v>
      </c>
      <c r="BG215" s="148">
        <f>IF(N215="zákl. přenesená",J215,0)</f>
        <v>0</v>
      </c>
      <c r="BH215" s="148">
        <f>IF(N215="sníž. přenesená",J215,0)</f>
        <v>0</v>
      </c>
      <c r="BI215" s="148">
        <f>IF(N215="nulová",J215,0)</f>
        <v>0</v>
      </c>
      <c r="BJ215" s="17" t="s">
        <v>84</v>
      </c>
      <c r="BK215" s="148">
        <f>ROUND(I215*H215,2)</f>
        <v>0</v>
      </c>
      <c r="BL215" s="17" t="s">
        <v>165</v>
      </c>
      <c r="BM215" s="147" t="s">
        <v>821</v>
      </c>
    </row>
    <row r="216" spans="2:65" s="12" customFormat="1" ht="11.25">
      <c r="B216" s="149"/>
      <c r="D216" s="150" t="s">
        <v>168</v>
      </c>
      <c r="E216" s="151" t="s">
        <v>1</v>
      </c>
      <c r="F216" s="152" t="s">
        <v>239</v>
      </c>
      <c r="H216" s="151" t="s">
        <v>1</v>
      </c>
      <c r="I216" s="153"/>
      <c r="L216" s="149"/>
      <c r="M216" s="154"/>
      <c r="T216" s="155"/>
      <c r="AT216" s="151" t="s">
        <v>168</v>
      </c>
      <c r="AU216" s="151" t="s">
        <v>166</v>
      </c>
      <c r="AV216" s="12" t="s">
        <v>84</v>
      </c>
      <c r="AW216" s="12" t="s">
        <v>34</v>
      </c>
      <c r="AX216" s="12" t="s">
        <v>80</v>
      </c>
      <c r="AY216" s="151" t="s">
        <v>156</v>
      </c>
    </row>
    <row r="217" spans="2:65" s="13" customFormat="1" ht="11.25">
      <c r="B217" s="156"/>
      <c r="D217" s="150" t="s">
        <v>168</v>
      </c>
      <c r="E217" s="157" t="s">
        <v>1</v>
      </c>
      <c r="F217" s="158" t="s">
        <v>820</v>
      </c>
      <c r="H217" s="159">
        <v>2.88</v>
      </c>
      <c r="I217" s="160"/>
      <c r="L217" s="156"/>
      <c r="M217" s="161"/>
      <c r="T217" s="162"/>
      <c r="AT217" s="157" t="s">
        <v>168</v>
      </c>
      <c r="AU217" s="157" t="s">
        <v>166</v>
      </c>
      <c r="AV217" s="13" t="s">
        <v>88</v>
      </c>
      <c r="AW217" s="13" t="s">
        <v>34</v>
      </c>
      <c r="AX217" s="13" t="s">
        <v>84</v>
      </c>
      <c r="AY217" s="157" t="s">
        <v>156</v>
      </c>
    </row>
    <row r="218" spans="2:65" s="13" customFormat="1" ht="11.25">
      <c r="B218" s="156"/>
      <c r="D218" s="150" t="s">
        <v>168</v>
      </c>
      <c r="F218" s="158" t="s">
        <v>822</v>
      </c>
      <c r="H218" s="159">
        <v>5.76</v>
      </c>
      <c r="I218" s="160"/>
      <c r="L218" s="156"/>
      <c r="M218" s="161"/>
      <c r="T218" s="162"/>
      <c r="AT218" s="157" t="s">
        <v>168</v>
      </c>
      <c r="AU218" s="157" t="s">
        <v>166</v>
      </c>
      <c r="AV218" s="13" t="s">
        <v>88</v>
      </c>
      <c r="AW218" s="13" t="s">
        <v>4</v>
      </c>
      <c r="AX218" s="13" t="s">
        <v>84</v>
      </c>
      <c r="AY218" s="157" t="s">
        <v>156</v>
      </c>
    </row>
    <row r="219" spans="2:65" s="1" customFormat="1" ht="24.2" customHeight="1">
      <c r="B219" s="32"/>
      <c r="C219" s="136" t="s">
        <v>284</v>
      </c>
      <c r="D219" s="136" t="s">
        <v>160</v>
      </c>
      <c r="E219" s="137" t="s">
        <v>248</v>
      </c>
      <c r="F219" s="138" t="s">
        <v>249</v>
      </c>
      <c r="G219" s="139" t="s">
        <v>163</v>
      </c>
      <c r="H219" s="140">
        <v>8.2799999999999994</v>
      </c>
      <c r="I219" s="141"/>
      <c r="J219" s="142">
        <f>ROUND(I219*H219,2)</f>
        <v>0</v>
      </c>
      <c r="K219" s="138" t="s">
        <v>164</v>
      </c>
      <c r="L219" s="32"/>
      <c r="M219" s="143" t="s">
        <v>1</v>
      </c>
      <c r="N219" s="144" t="s">
        <v>45</v>
      </c>
      <c r="P219" s="145">
        <f>O219*H219</f>
        <v>0</v>
      </c>
      <c r="Q219" s="145">
        <v>0</v>
      </c>
      <c r="R219" s="145">
        <f>Q219*H219</f>
        <v>0</v>
      </c>
      <c r="S219" s="145">
        <v>0</v>
      </c>
      <c r="T219" s="146">
        <f>S219*H219</f>
        <v>0</v>
      </c>
      <c r="AR219" s="147" t="s">
        <v>165</v>
      </c>
      <c r="AT219" s="147" t="s">
        <v>160</v>
      </c>
      <c r="AU219" s="147" t="s">
        <v>166</v>
      </c>
      <c r="AY219" s="17" t="s">
        <v>156</v>
      </c>
      <c r="BE219" s="148">
        <f>IF(N219="základní",J219,0)</f>
        <v>0</v>
      </c>
      <c r="BF219" s="148">
        <f>IF(N219="snížená",J219,0)</f>
        <v>0</v>
      </c>
      <c r="BG219" s="148">
        <f>IF(N219="zákl. přenesená",J219,0)</f>
        <v>0</v>
      </c>
      <c r="BH219" s="148">
        <f>IF(N219="sníž. přenesená",J219,0)</f>
        <v>0</v>
      </c>
      <c r="BI219" s="148">
        <f>IF(N219="nulová",J219,0)</f>
        <v>0</v>
      </c>
      <c r="BJ219" s="17" t="s">
        <v>84</v>
      </c>
      <c r="BK219" s="148">
        <f>ROUND(I219*H219,2)</f>
        <v>0</v>
      </c>
      <c r="BL219" s="17" t="s">
        <v>165</v>
      </c>
      <c r="BM219" s="147" t="s">
        <v>823</v>
      </c>
    </row>
    <row r="220" spans="2:65" s="12" customFormat="1" ht="11.25">
      <c r="B220" s="149"/>
      <c r="D220" s="150" t="s">
        <v>168</v>
      </c>
      <c r="E220" s="151" t="s">
        <v>1</v>
      </c>
      <c r="F220" s="152" t="s">
        <v>239</v>
      </c>
      <c r="H220" s="151" t="s">
        <v>1</v>
      </c>
      <c r="I220" s="153"/>
      <c r="L220" s="149"/>
      <c r="M220" s="154"/>
      <c r="T220" s="155"/>
      <c r="AT220" s="151" t="s">
        <v>168</v>
      </c>
      <c r="AU220" s="151" t="s">
        <v>166</v>
      </c>
      <c r="AV220" s="12" t="s">
        <v>84</v>
      </c>
      <c r="AW220" s="12" t="s">
        <v>34</v>
      </c>
      <c r="AX220" s="12" t="s">
        <v>80</v>
      </c>
      <c r="AY220" s="151" t="s">
        <v>156</v>
      </c>
    </row>
    <row r="221" spans="2:65" s="13" customFormat="1" ht="11.25">
      <c r="B221" s="156"/>
      <c r="D221" s="150" t="s">
        <v>168</v>
      </c>
      <c r="E221" s="157" t="s">
        <v>1</v>
      </c>
      <c r="F221" s="158" t="s">
        <v>824</v>
      </c>
      <c r="H221" s="159">
        <v>8.2799999999999994</v>
      </c>
      <c r="I221" s="160"/>
      <c r="L221" s="156"/>
      <c r="M221" s="161"/>
      <c r="T221" s="162"/>
      <c r="AT221" s="157" t="s">
        <v>168</v>
      </c>
      <c r="AU221" s="157" t="s">
        <v>166</v>
      </c>
      <c r="AV221" s="13" t="s">
        <v>88</v>
      </c>
      <c r="AW221" s="13" t="s">
        <v>34</v>
      </c>
      <c r="AX221" s="13" t="s">
        <v>84</v>
      </c>
      <c r="AY221" s="157" t="s">
        <v>156</v>
      </c>
    </row>
    <row r="222" spans="2:65" s="1" customFormat="1" ht="16.5" customHeight="1">
      <c r="B222" s="32"/>
      <c r="C222" s="177" t="s">
        <v>291</v>
      </c>
      <c r="D222" s="177" t="s">
        <v>242</v>
      </c>
      <c r="E222" s="178" t="s">
        <v>253</v>
      </c>
      <c r="F222" s="179" t="s">
        <v>254</v>
      </c>
      <c r="G222" s="180" t="s">
        <v>189</v>
      </c>
      <c r="H222" s="181">
        <v>16.559999999999999</v>
      </c>
      <c r="I222" s="182"/>
      <c r="J222" s="183">
        <f>ROUND(I222*H222,2)</f>
        <v>0</v>
      </c>
      <c r="K222" s="179" t="s">
        <v>164</v>
      </c>
      <c r="L222" s="184"/>
      <c r="M222" s="185" t="s">
        <v>1</v>
      </c>
      <c r="N222" s="186" t="s">
        <v>45</v>
      </c>
      <c r="P222" s="145">
        <f>O222*H222</f>
        <v>0</v>
      </c>
      <c r="Q222" s="145">
        <v>1</v>
      </c>
      <c r="R222" s="145">
        <f>Q222*H222</f>
        <v>16.559999999999999</v>
      </c>
      <c r="S222" s="145">
        <v>0</v>
      </c>
      <c r="T222" s="146">
        <f>S222*H222</f>
        <v>0</v>
      </c>
      <c r="AR222" s="147" t="s">
        <v>213</v>
      </c>
      <c r="AT222" s="147" t="s">
        <v>242</v>
      </c>
      <c r="AU222" s="147" t="s">
        <v>166</v>
      </c>
      <c r="AY222" s="17" t="s">
        <v>156</v>
      </c>
      <c r="BE222" s="148">
        <f>IF(N222="základní",J222,0)</f>
        <v>0</v>
      </c>
      <c r="BF222" s="148">
        <f>IF(N222="snížená",J222,0)</f>
        <v>0</v>
      </c>
      <c r="BG222" s="148">
        <f>IF(N222="zákl. přenesená",J222,0)</f>
        <v>0</v>
      </c>
      <c r="BH222" s="148">
        <f>IF(N222="sníž. přenesená",J222,0)</f>
        <v>0</v>
      </c>
      <c r="BI222" s="148">
        <f>IF(N222="nulová",J222,0)</f>
        <v>0</v>
      </c>
      <c r="BJ222" s="17" t="s">
        <v>84</v>
      </c>
      <c r="BK222" s="148">
        <f>ROUND(I222*H222,2)</f>
        <v>0</v>
      </c>
      <c r="BL222" s="17" t="s">
        <v>165</v>
      </c>
      <c r="BM222" s="147" t="s">
        <v>825</v>
      </c>
    </row>
    <row r="223" spans="2:65" s="12" customFormat="1" ht="11.25">
      <c r="B223" s="149"/>
      <c r="D223" s="150" t="s">
        <v>168</v>
      </c>
      <c r="E223" s="151" t="s">
        <v>1</v>
      </c>
      <c r="F223" s="152" t="s">
        <v>239</v>
      </c>
      <c r="H223" s="151" t="s">
        <v>1</v>
      </c>
      <c r="I223" s="153"/>
      <c r="L223" s="149"/>
      <c r="M223" s="154"/>
      <c r="T223" s="155"/>
      <c r="AT223" s="151" t="s">
        <v>168</v>
      </c>
      <c r="AU223" s="151" t="s">
        <v>166</v>
      </c>
      <c r="AV223" s="12" t="s">
        <v>84</v>
      </c>
      <c r="AW223" s="12" t="s">
        <v>34</v>
      </c>
      <c r="AX223" s="12" t="s">
        <v>80</v>
      </c>
      <c r="AY223" s="151" t="s">
        <v>156</v>
      </c>
    </row>
    <row r="224" spans="2:65" s="13" customFormat="1" ht="11.25">
      <c r="B224" s="156"/>
      <c r="D224" s="150" t="s">
        <v>168</v>
      </c>
      <c r="E224" s="157" t="s">
        <v>1</v>
      </c>
      <c r="F224" s="158" t="s">
        <v>824</v>
      </c>
      <c r="H224" s="159">
        <v>8.2799999999999994</v>
      </c>
      <c r="I224" s="160"/>
      <c r="L224" s="156"/>
      <c r="M224" s="161"/>
      <c r="T224" s="162"/>
      <c r="AT224" s="157" t="s">
        <v>168</v>
      </c>
      <c r="AU224" s="157" t="s">
        <v>166</v>
      </c>
      <c r="AV224" s="13" t="s">
        <v>88</v>
      </c>
      <c r="AW224" s="13" t="s">
        <v>34</v>
      </c>
      <c r="AX224" s="13" t="s">
        <v>84</v>
      </c>
      <c r="AY224" s="157" t="s">
        <v>156</v>
      </c>
    </row>
    <row r="225" spans="2:65" s="13" customFormat="1" ht="11.25">
      <c r="B225" s="156"/>
      <c r="D225" s="150" t="s">
        <v>168</v>
      </c>
      <c r="F225" s="158" t="s">
        <v>826</v>
      </c>
      <c r="H225" s="159">
        <v>16.559999999999999</v>
      </c>
      <c r="I225" s="160"/>
      <c r="L225" s="156"/>
      <c r="M225" s="161"/>
      <c r="T225" s="162"/>
      <c r="AT225" s="157" t="s">
        <v>168</v>
      </c>
      <c r="AU225" s="157" t="s">
        <v>166</v>
      </c>
      <c r="AV225" s="13" t="s">
        <v>88</v>
      </c>
      <c r="AW225" s="13" t="s">
        <v>4</v>
      </c>
      <c r="AX225" s="13" t="s">
        <v>84</v>
      </c>
      <c r="AY225" s="157" t="s">
        <v>156</v>
      </c>
    </row>
    <row r="226" spans="2:65" s="11" customFormat="1" ht="20.85" customHeight="1">
      <c r="B226" s="124"/>
      <c r="D226" s="125" t="s">
        <v>79</v>
      </c>
      <c r="E226" s="134" t="s">
        <v>257</v>
      </c>
      <c r="F226" s="134" t="s">
        <v>258</v>
      </c>
      <c r="I226" s="127"/>
      <c r="J226" s="135">
        <f>BK226</f>
        <v>0</v>
      </c>
      <c r="L226" s="124"/>
      <c r="M226" s="129"/>
      <c r="P226" s="130">
        <f>SUM(P227:P237)</f>
        <v>0</v>
      </c>
      <c r="R226" s="130">
        <f>SUM(R227:R237)</f>
        <v>0</v>
      </c>
      <c r="T226" s="131">
        <f>SUM(T227:T237)</f>
        <v>0</v>
      </c>
      <c r="AR226" s="125" t="s">
        <v>84</v>
      </c>
      <c r="AT226" s="132" t="s">
        <v>79</v>
      </c>
      <c r="AU226" s="132" t="s">
        <v>88</v>
      </c>
      <c r="AY226" s="125" t="s">
        <v>156</v>
      </c>
      <c r="BK226" s="133">
        <f>SUM(BK227:BK237)</f>
        <v>0</v>
      </c>
    </row>
    <row r="227" spans="2:65" s="1" customFormat="1" ht="24.2" customHeight="1">
      <c r="B227" s="32"/>
      <c r="C227" s="136" t="s">
        <v>7</v>
      </c>
      <c r="D227" s="136" t="s">
        <v>160</v>
      </c>
      <c r="E227" s="137" t="s">
        <v>260</v>
      </c>
      <c r="F227" s="138" t="s">
        <v>261</v>
      </c>
      <c r="G227" s="139" t="s">
        <v>163</v>
      </c>
      <c r="H227" s="140">
        <v>810.875</v>
      </c>
      <c r="I227" s="141"/>
      <c r="J227" s="142">
        <f>ROUND(I227*H227,2)</f>
        <v>0</v>
      </c>
      <c r="K227" s="138" t="s">
        <v>164</v>
      </c>
      <c r="L227" s="32"/>
      <c r="M227" s="143" t="s">
        <v>1</v>
      </c>
      <c r="N227" s="144" t="s">
        <v>45</v>
      </c>
      <c r="P227" s="145">
        <f>O227*H227</f>
        <v>0</v>
      </c>
      <c r="Q227" s="145">
        <v>0</v>
      </c>
      <c r="R227" s="145">
        <f>Q227*H227</f>
        <v>0</v>
      </c>
      <c r="S227" s="145">
        <v>0</v>
      </c>
      <c r="T227" s="146">
        <f>S227*H227</f>
        <v>0</v>
      </c>
      <c r="AR227" s="147" t="s">
        <v>165</v>
      </c>
      <c r="AT227" s="147" t="s">
        <v>160</v>
      </c>
      <c r="AU227" s="147" t="s">
        <v>166</v>
      </c>
      <c r="AY227" s="17" t="s">
        <v>156</v>
      </c>
      <c r="BE227" s="148">
        <f>IF(N227="základní",J227,0)</f>
        <v>0</v>
      </c>
      <c r="BF227" s="148">
        <f>IF(N227="snížená",J227,0)</f>
        <v>0</v>
      </c>
      <c r="BG227" s="148">
        <f>IF(N227="zákl. přenesená",J227,0)</f>
        <v>0</v>
      </c>
      <c r="BH227" s="148">
        <f>IF(N227="sníž. přenesená",J227,0)</f>
        <v>0</v>
      </c>
      <c r="BI227" s="148">
        <f>IF(N227="nulová",J227,0)</f>
        <v>0</v>
      </c>
      <c r="BJ227" s="17" t="s">
        <v>84</v>
      </c>
      <c r="BK227" s="148">
        <f>ROUND(I227*H227,2)</f>
        <v>0</v>
      </c>
      <c r="BL227" s="17" t="s">
        <v>165</v>
      </c>
      <c r="BM227" s="147" t="s">
        <v>827</v>
      </c>
    </row>
    <row r="228" spans="2:65" s="12" customFormat="1" ht="11.25">
      <c r="B228" s="149"/>
      <c r="D228" s="150" t="s">
        <v>168</v>
      </c>
      <c r="E228" s="151" t="s">
        <v>1</v>
      </c>
      <c r="F228" s="152" t="s">
        <v>263</v>
      </c>
      <c r="H228" s="151" t="s">
        <v>1</v>
      </c>
      <c r="I228" s="153"/>
      <c r="L228" s="149"/>
      <c r="M228" s="154"/>
      <c r="T228" s="155"/>
      <c r="AT228" s="151" t="s">
        <v>168</v>
      </c>
      <c r="AU228" s="151" t="s">
        <v>166</v>
      </c>
      <c r="AV228" s="12" t="s">
        <v>84</v>
      </c>
      <c r="AW228" s="12" t="s">
        <v>34</v>
      </c>
      <c r="AX228" s="12" t="s">
        <v>80</v>
      </c>
      <c r="AY228" s="151" t="s">
        <v>156</v>
      </c>
    </row>
    <row r="229" spans="2:65" s="12" customFormat="1" ht="11.25">
      <c r="B229" s="149"/>
      <c r="D229" s="150" t="s">
        <v>168</v>
      </c>
      <c r="E229" s="151" t="s">
        <v>1</v>
      </c>
      <c r="F229" s="152" t="s">
        <v>264</v>
      </c>
      <c r="H229" s="151" t="s">
        <v>1</v>
      </c>
      <c r="I229" s="153"/>
      <c r="L229" s="149"/>
      <c r="M229" s="154"/>
      <c r="T229" s="155"/>
      <c r="AT229" s="151" t="s">
        <v>168</v>
      </c>
      <c r="AU229" s="151" t="s">
        <v>166</v>
      </c>
      <c r="AV229" s="12" t="s">
        <v>84</v>
      </c>
      <c r="AW229" s="12" t="s">
        <v>34</v>
      </c>
      <c r="AX229" s="12" t="s">
        <v>80</v>
      </c>
      <c r="AY229" s="151" t="s">
        <v>156</v>
      </c>
    </row>
    <row r="230" spans="2:65" s="13" customFormat="1" ht="22.5">
      <c r="B230" s="156"/>
      <c r="D230" s="150" t="s">
        <v>168</v>
      </c>
      <c r="E230" s="157" t="s">
        <v>1</v>
      </c>
      <c r="F230" s="158" t="s">
        <v>828</v>
      </c>
      <c r="H230" s="159">
        <v>128</v>
      </c>
      <c r="I230" s="160"/>
      <c r="L230" s="156"/>
      <c r="M230" s="161"/>
      <c r="T230" s="162"/>
      <c r="AT230" s="157" t="s">
        <v>168</v>
      </c>
      <c r="AU230" s="157" t="s">
        <v>166</v>
      </c>
      <c r="AV230" s="13" t="s">
        <v>88</v>
      </c>
      <c r="AW230" s="13" t="s">
        <v>34</v>
      </c>
      <c r="AX230" s="13" t="s">
        <v>80</v>
      </c>
      <c r="AY230" s="157" t="s">
        <v>156</v>
      </c>
    </row>
    <row r="231" spans="2:65" s="13" customFormat="1" ht="33.75">
      <c r="B231" s="156"/>
      <c r="D231" s="150" t="s">
        <v>168</v>
      </c>
      <c r="E231" s="157" t="s">
        <v>1</v>
      </c>
      <c r="F231" s="158" t="s">
        <v>829</v>
      </c>
      <c r="H231" s="159">
        <v>218.375</v>
      </c>
      <c r="I231" s="160"/>
      <c r="L231" s="156"/>
      <c r="M231" s="161"/>
      <c r="T231" s="162"/>
      <c r="AT231" s="157" t="s">
        <v>168</v>
      </c>
      <c r="AU231" s="157" t="s">
        <v>166</v>
      </c>
      <c r="AV231" s="13" t="s">
        <v>88</v>
      </c>
      <c r="AW231" s="13" t="s">
        <v>34</v>
      </c>
      <c r="AX231" s="13" t="s">
        <v>80</v>
      </c>
      <c r="AY231" s="157" t="s">
        <v>156</v>
      </c>
    </row>
    <row r="232" spans="2:65" s="13" customFormat="1" ht="22.5">
      <c r="B232" s="156"/>
      <c r="D232" s="150" t="s">
        <v>168</v>
      </c>
      <c r="E232" s="157" t="s">
        <v>1</v>
      </c>
      <c r="F232" s="158" t="s">
        <v>830</v>
      </c>
      <c r="H232" s="159">
        <v>291.875</v>
      </c>
      <c r="I232" s="160"/>
      <c r="L232" s="156"/>
      <c r="M232" s="161"/>
      <c r="T232" s="162"/>
      <c r="AT232" s="157" t="s">
        <v>168</v>
      </c>
      <c r="AU232" s="157" t="s">
        <v>166</v>
      </c>
      <c r="AV232" s="13" t="s">
        <v>88</v>
      </c>
      <c r="AW232" s="13" t="s">
        <v>34</v>
      </c>
      <c r="AX232" s="13" t="s">
        <v>80</v>
      </c>
      <c r="AY232" s="157" t="s">
        <v>156</v>
      </c>
    </row>
    <row r="233" spans="2:65" s="13" customFormat="1" ht="22.5">
      <c r="B233" s="156"/>
      <c r="D233" s="150" t="s">
        <v>168</v>
      </c>
      <c r="E233" s="157" t="s">
        <v>1</v>
      </c>
      <c r="F233" s="158" t="s">
        <v>831</v>
      </c>
      <c r="H233" s="159">
        <v>137.875</v>
      </c>
      <c r="I233" s="160"/>
      <c r="L233" s="156"/>
      <c r="M233" s="161"/>
      <c r="T233" s="162"/>
      <c r="AT233" s="157" t="s">
        <v>168</v>
      </c>
      <c r="AU233" s="157" t="s">
        <v>166</v>
      </c>
      <c r="AV233" s="13" t="s">
        <v>88</v>
      </c>
      <c r="AW233" s="13" t="s">
        <v>34</v>
      </c>
      <c r="AX233" s="13" t="s">
        <v>80</v>
      </c>
      <c r="AY233" s="157" t="s">
        <v>156</v>
      </c>
    </row>
    <row r="234" spans="2:65" s="13" customFormat="1" ht="11.25">
      <c r="B234" s="156"/>
      <c r="D234" s="150" t="s">
        <v>168</v>
      </c>
      <c r="E234" s="157" t="s">
        <v>1</v>
      </c>
      <c r="F234" s="158" t="s">
        <v>832</v>
      </c>
      <c r="H234" s="159">
        <v>34.75</v>
      </c>
      <c r="I234" s="160"/>
      <c r="L234" s="156"/>
      <c r="M234" s="161"/>
      <c r="T234" s="162"/>
      <c r="AT234" s="157" t="s">
        <v>168</v>
      </c>
      <c r="AU234" s="157" t="s">
        <v>166</v>
      </c>
      <c r="AV234" s="13" t="s">
        <v>88</v>
      </c>
      <c r="AW234" s="13" t="s">
        <v>34</v>
      </c>
      <c r="AX234" s="13" t="s">
        <v>80</v>
      </c>
      <c r="AY234" s="157" t="s">
        <v>156</v>
      </c>
    </row>
    <row r="235" spans="2:65" s="14" customFormat="1" ht="11.25">
      <c r="B235" s="163"/>
      <c r="D235" s="150" t="s">
        <v>168</v>
      </c>
      <c r="E235" s="164" t="s">
        <v>1</v>
      </c>
      <c r="F235" s="165" t="s">
        <v>177</v>
      </c>
      <c r="H235" s="166">
        <v>810.875</v>
      </c>
      <c r="I235" s="167"/>
      <c r="L235" s="163"/>
      <c r="M235" s="168"/>
      <c r="T235" s="169"/>
      <c r="AT235" s="164" t="s">
        <v>168</v>
      </c>
      <c r="AU235" s="164" t="s">
        <v>166</v>
      </c>
      <c r="AV235" s="14" t="s">
        <v>165</v>
      </c>
      <c r="AW235" s="14" t="s">
        <v>34</v>
      </c>
      <c r="AX235" s="14" t="s">
        <v>84</v>
      </c>
      <c r="AY235" s="164" t="s">
        <v>156</v>
      </c>
    </row>
    <row r="236" spans="2:65" s="1" customFormat="1" ht="33" customHeight="1">
      <c r="B236" s="32"/>
      <c r="C236" s="136" t="s">
        <v>302</v>
      </c>
      <c r="D236" s="136" t="s">
        <v>160</v>
      </c>
      <c r="E236" s="137" t="s">
        <v>268</v>
      </c>
      <c r="F236" s="138" t="s">
        <v>269</v>
      </c>
      <c r="G236" s="139" t="s">
        <v>195</v>
      </c>
      <c r="H236" s="140">
        <v>64.5</v>
      </c>
      <c r="I236" s="141"/>
      <c r="J236" s="142">
        <f>ROUND(I236*H236,2)</f>
        <v>0</v>
      </c>
      <c r="K236" s="138" t="s">
        <v>164</v>
      </c>
      <c r="L236" s="32"/>
      <c r="M236" s="143" t="s">
        <v>1</v>
      </c>
      <c r="N236" s="144" t="s">
        <v>45</v>
      </c>
      <c r="P236" s="145">
        <f>O236*H236</f>
        <v>0</v>
      </c>
      <c r="Q236" s="145">
        <v>0</v>
      </c>
      <c r="R236" s="145">
        <f>Q236*H236</f>
        <v>0</v>
      </c>
      <c r="S236" s="145">
        <v>0</v>
      </c>
      <c r="T236" s="146">
        <f>S236*H236</f>
        <v>0</v>
      </c>
      <c r="AR236" s="147" t="s">
        <v>165</v>
      </c>
      <c r="AT236" s="147" t="s">
        <v>160</v>
      </c>
      <c r="AU236" s="147" t="s">
        <v>166</v>
      </c>
      <c r="AY236" s="17" t="s">
        <v>156</v>
      </c>
      <c r="BE236" s="148">
        <f>IF(N236="základní",J236,0)</f>
        <v>0</v>
      </c>
      <c r="BF236" s="148">
        <f>IF(N236="snížená",J236,0)</f>
        <v>0</v>
      </c>
      <c r="BG236" s="148">
        <f>IF(N236="zákl. přenesená",J236,0)</f>
        <v>0</v>
      </c>
      <c r="BH236" s="148">
        <f>IF(N236="sníž. přenesená",J236,0)</f>
        <v>0</v>
      </c>
      <c r="BI236" s="148">
        <f>IF(N236="nulová",J236,0)</f>
        <v>0</v>
      </c>
      <c r="BJ236" s="17" t="s">
        <v>84</v>
      </c>
      <c r="BK236" s="148">
        <f>ROUND(I236*H236,2)</f>
        <v>0</v>
      </c>
      <c r="BL236" s="17" t="s">
        <v>165</v>
      </c>
      <c r="BM236" s="147" t="s">
        <v>833</v>
      </c>
    </row>
    <row r="237" spans="2:65" s="13" customFormat="1" ht="11.25">
      <c r="B237" s="156"/>
      <c r="D237" s="150" t="s">
        <v>168</v>
      </c>
      <c r="E237" s="157" t="s">
        <v>1</v>
      </c>
      <c r="F237" s="158" t="s">
        <v>834</v>
      </c>
      <c r="H237" s="159">
        <v>64.5</v>
      </c>
      <c r="I237" s="160"/>
      <c r="L237" s="156"/>
      <c r="M237" s="161"/>
      <c r="T237" s="162"/>
      <c r="AT237" s="157" t="s">
        <v>168</v>
      </c>
      <c r="AU237" s="157" t="s">
        <v>166</v>
      </c>
      <c r="AV237" s="13" t="s">
        <v>88</v>
      </c>
      <c r="AW237" s="13" t="s">
        <v>34</v>
      </c>
      <c r="AX237" s="13" t="s">
        <v>84</v>
      </c>
      <c r="AY237" s="157" t="s">
        <v>156</v>
      </c>
    </row>
    <row r="238" spans="2:65" s="11" customFormat="1" ht="20.85" customHeight="1">
      <c r="B238" s="124"/>
      <c r="D238" s="125" t="s">
        <v>79</v>
      </c>
      <c r="E238" s="134" t="s">
        <v>835</v>
      </c>
      <c r="F238" s="134" t="s">
        <v>836</v>
      </c>
      <c r="I238" s="127"/>
      <c r="J238" s="135">
        <f>BK238</f>
        <v>0</v>
      </c>
      <c r="L238" s="124"/>
      <c r="M238" s="129"/>
      <c r="P238" s="130">
        <f>SUM(P239:P263)</f>
        <v>0</v>
      </c>
      <c r="R238" s="130">
        <f>SUM(R239:R263)</f>
        <v>3.9795000000000004E-2</v>
      </c>
      <c r="T238" s="131">
        <f>SUM(T239:T263)</f>
        <v>0</v>
      </c>
      <c r="AR238" s="125" t="s">
        <v>84</v>
      </c>
      <c r="AT238" s="132" t="s">
        <v>79</v>
      </c>
      <c r="AU238" s="132" t="s">
        <v>88</v>
      </c>
      <c r="AY238" s="125" t="s">
        <v>156</v>
      </c>
      <c r="BK238" s="133">
        <f>SUM(BK239:BK263)</f>
        <v>0</v>
      </c>
    </row>
    <row r="239" spans="2:65" s="1" customFormat="1" ht="33" customHeight="1">
      <c r="B239" s="32"/>
      <c r="C239" s="136" t="s">
        <v>308</v>
      </c>
      <c r="D239" s="136" t="s">
        <v>160</v>
      </c>
      <c r="E239" s="137" t="s">
        <v>837</v>
      </c>
      <c r="F239" s="138" t="s">
        <v>838</v>
      </c>
      <c r="G239" s="139" t="s">
        <v>195</v>
      </c>
      <c r="H239" s="140">
        <v>2653</v>
      </c>
      <c r="I239" s="141"/>
      <c r="J239" s="142">
        <f>ROUND(I239*H239,2)</f>
        <v>0</v>
      </c>
      <c r="K239" s="138" t="s">
        <v>164</v>
      </c>
      <c r="L239" s="32"/>
      <c r="M239" s="143" t="s">
        <v>1</v>
      </c>
      <c r="N239" s="144" t="s">
        <v>45</v>
      </c>
      <c r="P239" s="145">
        <f>O239*H239</f>
        <v>0</v>
      </c>
      <c r="Q239" s="145">
        <v>0</v>
      </c>
      <c r="R239" s="145">
        <f>Q239*H239</f>
        <v>0</v>
      </c>
      <c r="S239" s="145">
        <v>0</v>
      </c>
      <c r="T239" s="146">
        <f>S239*H239</f>
        <v>0</v>
      </c>
      <c r="AR239" s="147" t="s">
        <v>165</v>
      </c>
      <c r="AT239" s="147" t="s">
        <v>160</v>
      </c>
      <c r="AU239" s="147" t="s">
        <v>166</v>
      </c>
      <c r="AY239" s="17" t="s">
        <v>156</v>
      </c>
      <c r="BE239" s="148">
        <f>IF(N239="základní",J239,0)</f>
        <v>0</v>
      </c>
      <c r="BF239" s="148">
        <f>IF(N239="snížená",J239,0)</f>
        <v>0</v>
      </c>
      <c r="BG239" s="148">
        <f>IF(N239="zákl. přenesená",J239,0)</f>
        <v>0</v>
      </c>
      <c r="BH239" s="148">
        <f>IF(N239="sníž. přenesená",J239,0)</f>
        <v>0</v>
      </c>
      <c r="BI239" s="148">
        <f>IF(N239="nulová",J239,0)</f>
        <v>0</v>
      </c>
      <c r="BJ239" s="17" t="s">
        <v>84</v>
      </c>
      <c r="BK239" s="148">
        <f>ROUND(I239*H239,2)</f>
        <v>0</v>
      </c>
      <c r="BL239" s="17" t="s">
        <v>165</v>
      </c>
      <c r="BM239" s="147" t="s">
        <v>839</v>
      </c>
    </row>
    <row r="240" spans="2:65" s="13" customFormat="1" ht="22.5">
      <c r="B240" s="156"/>
      <c r="D240" s="150" t="s">
        <v>168</v>
      </c>
      <c r="E240" s="157" t="s">
        <v>1</v>
      </c>
      <c r="F240" s="158" t="s">
        <v>840</v>
      </c>
      <c r="H240" s="159">
        <v>631.5</v>
      </c>
      <c r="I240" s="160"/>
      <c r="L240" s="156"/>
      <c r="M240" s="161"/>
      <c r="T240" s="162"/>
      <c r="AT240" s="157" t="s">
        <v>168</v>
      </c>
      <c r="AU240" s="157" t="s">
        <v>166</v>
      </c>
      <c r="AV240" s="13" t="s">
        <v>88</v>
      </c>
      <c r="AW240" s="13" t="s">
        <v>34</v>
      </c>
      <c r="AX240" s="13" t="s">
        <v>80</v>
      </c>
      <c r="AY240" s="157" t="s">
        <v>156</v>
      </c>
    </row>
    <row r="241" spans="2:65" s="13" customFormat="1" ht="33.75">
      <c r="B241" s="156"/>
      <c r="D241" s="150" t="s">
        <v>168</v>
      </c>
      <c r="E241" s="157" t="s">
        <v>1</v>
      </c>
      <c r="F241" s="158" t="s">
        <v>841</v>
      </c>
      <c r="H241" s="159">
        <v>711</v>
      </c>
      <c r="I241" s="160"/>
      <c r="L241" s="156"/>
      <c r="M241" s="161"/>
      <c r="T241" s="162"/>
      <c r="AT241" s="157" t="s">
        <v>168</v>
      </c>
      <c r="AU241" s="157" t="s">
        <v>166</v>
      </c>
      <c r="AV241" s="13" t="s">
        <v>88</v>
      </c>
      <c r="AW241" s="13" t="s">
        <v>34</v>
      </c>
      <c r="AX241" s="13" t="s">
        <v>80</v>
      </c>
      <c r="AY241" s="157" t="s">
        <v>156</v>
      </c>
    </row>
    <row r="242" spans="2:65" s="13" customFormat="1" ht="33.75">
      <c r="B242" s="156"/>
      <c r="D242" s="150" t="s">
        <v>168</v>
      </c>
      <c r="E242" s="157" t="s">
        <v>1</v>
      </c>
      <c r="F242" s="158" t="s">
        <v>842</v>
      </c>
      <c r="H242" s="159">
        <v>1184.5</v>
      </c>
      <c r="I242" s="160"/>
      <c r="L242" s="156"/>
      <c r="M242" s="161"/>
      <c r="T242" s="162"/>
      <c r="AT242" s="157" t="s">
        <v>168</v>
      </c>
      <c r="AU242" s="157" t="s">
        <v>166</v>
      </c>
      <c r="AV242" s="13" t="s">
        <v>88</v>
      </c>
      <c r="AW242" s="13" t="s">
        <v>34</v>
      </c>
      <c r="AX242" s="13" t="s">
        <v>80</v>
      </c>
      <c r="AY242" s="157" t="s">
        <v>156</v>
      </c>
    </row>
    <row r="243" spans="2:65" s="13" customFormat="1" ht="11.25">
      <c r="B243" s="156"/>
      <c r="D243" s="150" t="s">
        <v>168</v>
      </c>
      <c r="E243" s="157" t="s">
        <v>1</v>
      </c>
      <c r="F243" s="158" t="s">
        <v>843</v>
      </c>
      <c r="H243" s="159">
        <v>126</v>
      </c>
      <c r="I243" s="160"/>
      <c r="L243" s="156"/>
      <c r="M243" s="161"/>
      <c r="T243" s="162"/>
      <c r="AT243" s="157" t="s">
        <v>168</v>
      </c>
      <c r="AU243" s="157" t="s">
        <v>166</v>
      </c>
      <c r="AV243" s="13" t="s">
        <v>88</v>
      </c>
      <c r="AW243" s="13" t="s">
        <v>34</v>
      </c>
      <c r="AX243" s="13" t="s">
        <v>80</v>
      </c>
      <c r="AY243" s="157" t="s">
        <v>156</v>
      </c>
    </row>
    <row r="244" spans="2:65" s="14" customFormat="1" ht="11.25">
      <c r="B244" s="163"/>
      <c r="D244" s="150" t="s">
        <v>168</v>
      </c>
      <c r="E244" s="164" t="s">
        <v>1</v>
      </c>
      <c r="F244" s="165" t="s">
        <v>177</v>
      </c>
      <c r="H244" s="166">
        <v>2653</v>
      </c>
      <c r="I244" s="167"/>
      <c r="L244" s="163"/>
      <c r="M244" s="168"/>
      <c r="T244" s="169"/>
      <c r="AT244" s="164" t="s">
        <v>168</v>
      </c>
      <c r="AU244" s="164" t="s">
        <v>166</v>
      </c>
      <c r="AV244" s="14" t="s">
        <v>165</v>
      </c>
      <c r="AW244" s="14" t="s">
        <v>34</v>
      </c>
      <c r="AX244" s="14" t="s">
        <v>84</v>
      </c>
      <c r="AY244" s="164" t="s">
        <v>156</v>
      </c>
    </row>
    <row r="245" spans="2:65" s="1" customFormat="1" ht="33" customHeight="1">
      <c r="B245" s="32"/>
      <c r="C245" s="136" t="s">
        <v>314</v>
      </c>
      <c r="D245" s="136" t="s">
        <v>160</v>
      </c>
      <c r="E245" s="137" t="s">
        <v>844</v>
      </c>
      <c r="F245" s="138" t="s">
        <v>845</v>
      </c>
      <c r="G245" s="139" t="s">
        <v>195</v>
      </c>
      <c r="H245" s="140">
        <v>2653</v>
      </c>
      <c r="I245" s="141"/>
      <c r="J245" s="142">
        <f>ROUND(I245*H245,2)</f>
        <v>0</v>
      </c>
      <c r="K245" s="138" t="s">
        <v>164</v>
      </c>
      <c r="L245" s="32"/>
      <c r="M245" s="143" t="s">
        <v>1</v>
      </c>
      <c r="N245" s="144" t="s">
        <v>45</v>
      </c>
      <c r="P245" s="145">
        <f>O245*H245</f>
        <v>0</v>
      </c>
      <c r="Q245" s="145">
        <v>0</v>
      </c>
      <c r="R245" s="145">
        <f>Q245*H245</f>
        <v>0</v>
      </c>
      <c r="S245" s="145">
        <v>0</v>
      </c>
      <c r="T245" s="146">
        <f>S245*H245</f>
        <v>0</v>
      </c>
      <c r="AR245" s="147" t="s">
        <v>165</v>
      </c>
      <c r="AT245" s="147" t="s">
        <v>160</v>
      </c>
      <c r="AU245" s="147" t="s">
        <v>166</v>
      </c>
      <c r="AY245" s="17" t="s">
        <v>156</v>
      </c>
      <c r="BE245" s="148">
        <f>IF(N245="základní",J245,0)</f>
        <v>0</v>
      </c>
      <c r="BF245" s="148">
        <f>IF(N245="snížená",J245,0)</f>
        <v>0</v>
      </c>
      <c r="BG245" s="148">
        <f>IF(N245="zákl. přenesená",J245,0)</f>
        <v>0</v>
      </c>
      <c r="BH245" s="148">
        <f>IF(N245="sníž. přenesená",J245,0)</f>
        <v>0</v>
      </c>
      <c r="BI245" s="148">
        <f>IF(N245="nulová",J245,0)</f>
        <v>0</v>
      </c>
      <c r="BJ245" s="17" t="s">
        <v>84</v>
      </c>
      <c r="BK245" s="148">
        <f>ROUND(I245*H245,2)</f>
        <v>0</v>
      </c>
      <c r="BL245" s="17" t="s">
        <v>165</v>
      </c>
      <c r="BM245" s="147" t="s">
        <v>846</v>
      </c>
    </row>
    <row r="246" spans="2:65" s="13" customFormat="1" ht="22.5">
      <c r="B246" s="156"/>
      <c r="D246" s="150" t="s">
        <v>168</v>
      </c>
      <c r="E246" s="157" t="s">
        <v>1</v>
      </c>
      <c r="F246" s="158" t="s">
        <v>847</v>
      </c>
      <c r="H246" s="159">
        <v>2653</v>
      </c>
      <c r="I246" s="160"/>
      <c r="L246" s="156"/>
      <c r="M246" s="161"/>
      <c r="T246" s="162"/>
      <c r="AT246" s="157" t="s">
        <v>168</v>
      </c>
      <c r="AU246" s="157" t="s">
        <v>166</v>
      </c>
      <c r="AV246" s="13" t="s">
        <v>88</v>
      </c>
      <c r="AW246" s="13" t="s">
        <v>34</v>
      </c>
      <c r="AX246" s="13" t="s">
        <v>84</v>
      </c>
      <c r="AY246" s="157" t="s">
        <v>156</v>
      </c>
    </row>
    <row r="247" spans="2:65" s="1" customFormat="1" ht="24.2" customHeight="1">
      <c r="B247" s="32"/>
      <c r="C247" s="136" t="s">
        <v>324</v>
      </c>
      <c r="D247" s="136" t="s">
        <v>160</v>
      </c>
      <c r="E247" s="137" t="s">
        <v>848</v>
      </c>
      <c r="F247" s="138" t="s">
        <v>849</v>
      </c>
      <c r="G247" s="139" t="s">
        <v>195</v>
      </c>
      <c r="H247" s="140">
        <v>2653</v>
      </c>
      <c r="I247" s="141"/>
      <c r="J247" s="142">
        <f>ROUND(I247*H247,2)</f>
        <v>0</v>
      </c>
      <c r="K247" s="138" t="s">
        <v>164</v>
      </c>
      <c r="L247" s="32"/>
      <c r="M247" s="143" t="s">
        <v>1</v>
      </c>
      <c r="N247" s="144" t="s">
        <v>45</v>
      </c>
      <c r="P247" s="145">
        <f>O247*H247</f>
        <v>0</v>
      </c>
      <c r="Q247" s="145">
        <v>0</v>
      </c>
      <c r="R247" s="145">
        <f>Q247*H247</f>
        <v>0</v>
      </c>
      <c r="S247" s="145">
        <v>0</v>
      </c>
      <c r="T247" s="146">
        <f>S247*H247</f>
        <v>0</v>
      </c>
      <c r="AR247" s="147" t="s">
        <v>165</v>
      </c>
      <c r="AT247" s="147" t="s">
        <v>160</v>
      </c>
      <c r="AU247" s="147" t="s">
        <v>166</v>
      </c>
      <c r="AY247" s="17" t="s">
        <v>156</v>
      </c>
      <c r="BE247" s="148">
        <f>IF(N247="základní",J247,0)</f>
        <v>0</v>
      </c>
      <c r="BF247" s="148">
        <f>IF(N247="snížená",J247,0)</f>
        <v>0</v>
      </c>
      <c r="BG247" s="148">
        <f>IF(N247="zákl. přenesená",J247,0)</f>
        <v>0</v>
      </c>
      <c r="BH247" s="148">
        <f>IF(N247="sníž. přenesená",J247,0)</f>
        <v>0</v>
      </c>
      <c r="BI247" s="148">
        <f>IF(N247="nulová",J247,0)</f>
        <v>0</v>
      </c>
      <c r="BJ247" s="17" t="s">
        <v>84</v>
      </c>
      <c r="BK247" s="148">
        <f>ROUND(I247*H247,2)</f>
        <v>0</v>
      </c>
      <c r="BL247" s="17" t="s">
        <v>165</v>
      </c>
      <c r="BM247" s="147" t="s">
        <v>850</v>
      </c>
    </row>
    <row r="248" spans="2:65" s="13" customFormat="1" ht="22.5">
      <c r="B248" s="156"/>
      <c r="D248" s="150" t="s">
        <v>168</v>
      </c>
      <c r="E248" s="157" t="s">
        <v>1</v>
      </c>
      <c r="F248" s="158" t="s">
        <v>847</v>
      </c>
      <c r="H248" s="159">
        <v>2653</v>
      </c>
      <c r="I248" s="160"/>
      <c r="L248" s="156"/>
      <c r="M248" s="161"/>
      <c r="T248" s="162"/>
      <c r="AT248" s="157" t="s">
        <v>168</v>
      </c>
      <c r="AU248" s="157" t="s">
        <v>166</v>
      </c>
      <c r="AV248" s="13" t="s">
        <v>88</v>
      </c>
      <c r="AW248" s="13" t="s">
        <v>34</v>
      </c>
      <c r="AX248" s="13" t="s">
        <v>84</v>
      </c>
      <c r="AY248" s="157" t="s">
        <v>156</v>
      </c>
    </row>
    <row r="249" spans="2:65" s="1" customFormat="1" ht="37.9" customHeight="1">
      <c r="B249" s="32"/>
      <c r="C249" s="136" t="s">
        <v>331</v>
      </c>
      <c r="D249" s="136" t="s">
        <v>160</v>
      </c>
      <c r="E249" s="137" t="s">
        <v>851</v>
      </c>
      <c r="F249" s="138" t="s">
        <v>852</v>
      </c>
      <c r="G249" s="139" t="s">
        <v>195</v>
      </c>
      <c r="H249" s="140">
        <v>2653</v>
      </c>
      <c r="I249" s="141"/>
      <c r="J249" s="142">
        <f>ROUND(I249*H249,2)</f>
        <v>0</v>
      </c>
      <c r="K249" s="138" t="s">
        <v>164</v>
      </c>
      <c r="L249" s="32"/>
      <c r="M249" s="143" t="s">
        <v>1</v>
      </c>
      <c r="N249" s="144" t="s">
        <v>45</v>
      </c>
      <c r="P249" s="145">
        <f>O249*H249</f>
        <v>0</v>
      </c>
      <c r="Q249" s="145">
        <v>0</v>
      </c>
      <c r="R249" s="145">
        <f>Q249*H249</f>
        <v>0</v>
      </c>
      <c r="S249" s="145">
        <v>0</v>
      </c>
      <c r="T249" s="146">
        <f>S249*H249</f>
        <v>0</v>
      </c>
      <c r="AR249" s="147" t="s">
        <v>165</v>
      </c>
      <c r="AT249" s="147" t="s">
        <v>160</v>
      </c>
      <c r="AU249" s="147" t="s">
        <v>166</v>
      </c>
      <c r="AY249" s="17" t="s">
        <v>156</v>
      </c>
      <c r="BE249" s="148">
        <f>IF(N249="základní",J249,0)</f>
        <v>0</v>
      </c>
      <c r="BF249" s="148">
        <f>IF(N249="snížená",J249,0)</f>
        <v>0</v>
      </c>
      <c r="BG249" s="148">
        <f>IF(N249="zákl. přenesená",J249,0)</f>
        <v>0</v>
      </c>
      <c r="BH249" s="148">
        <f>IF(N249="sníž. přenesená",J249,0)</f>
        <v>0</v>
      </c>
      <c r="BI249" s="148">
        <f>IF(N249="nulová",J249,0)</f>
        <v>0</v>
      </c>
      <c r="BJ249" s="17" t="s">
        <v>84</v>
      </c>
      <c r="BK249" s="148">
        <f>ROUND(I249*H249,2)</f>
        <v>0</v>
      </c>
      <c r="BL249" s="17" t="s">
        <v>165</v>
      </c>
      <c r="BM249" s="147" t="s">
        <v>853</v>
      </c>
    </row>
    <row r="250" spans="2:65" s="12" customFormat="1" ht="11.25">
      <c r="B250" s="149"/>
      <c r="D250" s="150" t="s">
        <v>168</v>
      </c>
      <c r="E250" s="151" t="s">
        <v>1</v>
      </c>
      <c r="F250" s="152" t="s">
        <v>854</v>
      </c>
      <c r="H250" s="151" t="s">
        <v>1</v>
      </c>
      <c r="I250" s="153"/>
      <c r="L250" s="149"/>
      <c r="M250" s="154"/>
      <c r="T250" s="155"/>
      <c r="AT250" s="151" t="s">
        <v>168</v>
      </c>
      <c r="AU250" s="151" t="s">
        <v>166</v>
      </c>
      <c r="AV250" s="12" t="s">
        <v>84</v>
      </c>
      <c r="AW250" s="12" t="s">
        <v>34</v>
      </c>
      <c r="AX250" s="12" t="s">
        <v>80</v>
      </c>
      <c r="AY250" s="151" t="s">
        <v>156</v>
      </c>
    </row>
    <row r="251" spans="2:65" s="13" customFormat="1" ht="22.5">
      <c r="B251" s="156"/>
      <c r="D251" s="150" t="s">
        <v>168</v>
      </c>
      <c r="E251" s="157" t="s">
        <v>1</v>
      </c>
      <c r="F251" s="158" t="s">
        <v>847</v>
      </c>
      <c r="H251" s="159">
        <v>2653</v>
      </c>
      <c r="I251" s="160"/>
      <c r="L251" s="156"/>
      <c r="M251" s="161"/>
      <c r="T251" s="162"/>
      <c r="AT251" s="157" t="s">
        <v>168</v>
      </c>
      <c r="AU251" s="157" t="s">
        <v>166</v>
      </c>
      <c r="AV251" s="13" t="s">
        <v>88</v>
      </c>
      <c r="AW251" s="13" t="s">
        <v>34</v>
      </c>
      <c r="AX251" s="13" t="s">
        <v>84</v>
      </c>
      <c r="AY251" s="157" t="s">
        <v>156</v>
      </c>
    </row>
    <row r="252" spans="2:65" s="1" customFormat="1" ht="24.2" customHeight="1">
      <c r="B252" s="32"/>
      <c r="C252" s="136" t="s">
        <v>338</v>
      </c>
      <c r="D252" s="136" t="s">
        <v>160</v>
      </c>
      <c r="E252" s="137" t="s">
        <v>855</v>
      </c>
      <c r="F252" s="138" t="s">
        <v>856</v>
      </c>
      <c r="G252" s="139" t="s">
        <v>195</v>
      </c>
      <c r="H252" s="140">
        <v>2653</v>
      </c>
      <c r="I252" s="141"/>
      <c r="J252" s="142">
        <f>ROUND(I252*H252,2)</f>
        <v>0</v>
      </c>
      <c r="K252" s="138" t="s">
        <v>164</v>
      </c>
      <c r="L252" s="32"/>
      <c r="M252" s="143" t="s">
        <v>1</v>
      </c>
      <c r="N252" s="144" t="s">
        <v>45</v>
      </c>
      <c r="P252" s="145">
        <f>O252*H252</f>
        <v>0</v>
      </c>
      <c r="Q252" s="145">
        <v>0</v>
      </c>
      <c r="R252" s="145">
        <f>Q252*H252</f>
        <v>0</v>
      </c>
      <c r="S252" s="145">
        <v>0</v>
      </c>
      <c r="T252" s="146">
        <f>S252*H252</f>
        <v>0</v>
      </c>
      <c r="AR252" s="147" t="s">
        <v>165</v>
      </c>
      <c r="AT252" s="147" t="s">
        <v>160</v>
      </c>
      <c r="AU252" s="147" t="s">
        <v>166</v>
      </c>
      <c r="AY252" s="17" t="s">
        <v>156</v>
      </c>
      <c r="BE252" s="148">
        <f>IF(N252="základní",J252,0)</f>
        <v>0</v>
      </c>
      <c r="BF252" s="148">
        <f>IF(N252="snížená",J252,0)</f>
        <v>0</v>
      </c>
      <c r="BG252" s="148">
        <f>IF(N252="zákl. přenesená",J252,0)</f>
        <v>0</v>
      </c>
      <c r="BH252" s="148">
        <f>IF(N252="sníž. přenesená",J252,0)</f>
        <v>0</v>
      </c>
      <c r="BI252" s="148">
        <f>IF(N252="nulová",J252,0)</f>
        <v>0</v>
      </c>
      <c r="BJ252" s="17" t="s">
        <v>84</v>
      </c>
      <c r="BK252" s="148">
        <f>ROUND(I252*H252,2)</f>
        <v>0</v>
      </c>
      <c r="BL252" s="17" t="s">
        <v>165</v>
      </c>
      <c r="BM252" s="147" t="s">
        <v>857</v>
      </c>
    </row>
    <row r="253" spans="2:65" s="13" customFormat="1" ht="22.5">
      <c r="B253" s="156"/>
      <c r="D253" s="150" t="s">
        <v>168</v>
      </c>
      <c r="E253" s="157" t="s">
        <v>1</v>
      </c>
      <c r="F253" s="158" t="s">
        <v>847</v>
      </c>
      <c r="H253" s="159">
        <v>2653</v>
      </c>
      <c r="I253" s="160"/>
      <c r="L253" s="156"/>
      <c r="M253" s="161"/>
      <c r="T253" s="162"/>
      <c r="AT253" s="157" t="s">
        <v>168</v>
      </c>
      <c r="AU253" s="157" t="s">
        <v>166</v>
      </c>
      <c r="AV253" s="13" t="s">
        <v>88</v>
      </c>
      <c r="AW253" s="13" t="s">
        <v>34</v>
      </c>
      <c r="AX253" s="13" t="s">
        <v>84</v>
      </c>
      <c r="AY253" s="157" t="s">
        <v>156</v>
      </c>
    </row>
    <row r="254" spans="2:65" s="1" customFormat="1" ht="16.5" customHeight="1">
      <c r="B254" s="32"/>
      <c r="C254" s="177" t="s">
        <v>345</v>
      </c>
      <c r="D254" s="177" t="s">
        <v>242</v>
      </c>
      <c r="E254" s="178" t="s">
        <v>858</v>
      </c>
      <c r="F254" s="179" t="s">
        <v>859</v>
      </c>
      <c r="G254" s="180" t="s">
        <v>860</v>
      </c>
      <c r="H254" s="181">
        <v>39.795000000000002</v>
      </c>
      <c r="I254" s="182"/>
      <c r="J254" s="183">
        <f>ROUND(I254*H254,2)</f>
        <v>0</v>
      </c>
      <c r="K254" s="179" t="s">
        <v>164</v>
      </c>
      <c r="L254" s="184"/>
      <c r="M254" s="185" t="s">
        <v>1</v>
      </c>
      <c r="N254" s="186" t="s">
        <v>45</v>
      </c>
      <c r="P254" s="145">
        <f>O254*H254</f>
        <v>0</v>
      </c>
      <c r="Q254" s="145">
        <v>1E-3</v>
      </c>
      <c r="R254" s="145">
        <f>Q254*H254</f>
        <v>3.9795000000000004E-2</v>
      </c>
      <c r="S254" s="145">
        <v>0</v>
      </c>
      <c r="T254" s="146">
        <f>S254*H254</f>
        <v>0</v>
      </c>
      <c r="AR254" s="147" t="s">
        <v>213</v>
      </c>
      <c r="AT254" s="147" t="s">
        <v>242</v>
      </c>
      <c r="AU254" s="147" t="s">
        <v>166</v>
      </c>
      <c r="AY254" s="17" t="s">
        <v>156</v>
      </c>
      <c r="BE254" s="148">
        <f>IF(N254="základní",J254,0)</f>
        <v>0</v>
      </c>
      <c r="BF254" s="148">
        <f>IF(N254="snížená",J254,0)</f>
        <v>0</v>
      </c>
      <c r="BG254" s="148">
        <f>IF(N254="zákl. přenesená",J254,0)</f>
        <v>0</v>
      </c>
      <c r="BH254" s="148">
        <f>IF(N254="sníž. přenesená",J254,0)</f>
        <v>0</v>
      </c>
      <c r="BI254" s="148">
        <f>IF(N254="nulová",J254,0)</f>
        <v>0</v>
      </c>
      <c r="BJ254" s="17" t="s">
        <v>84</v>
      </c>
      <c r="BK254" s="148">
        <f>ROUND(I254*H254,2)</f>
        <v>0</v>
      </c>
      <c r="BL254" s="17" t="s">
        <v>165</v>
      </c>
      <c r="BM254" s="147" t="s">
        <v>861</v>
      </c>
    </row>
    <row r="255" spans="2:65" s="12" customFormat="1" ht="11.25">
      <c r="B255" s="149"/>
      <c r="D255" s="150" t="s">
        <v>168</v>
      </c>
      <c r="E255" s="151" t="s">
        <v>1</v>
      </c>
      <c r="F255" s="152" t="s">
        <v>862</v>
      </c>
      <c r="H255" s="151" t="s">
        <v>1</v>
      </c>
      <c r="I255" s="153"/>
      <c r="L255" s="149"/>
      <c r="M255" s="154"/>
      <c r="T255" s="155"/>
      <c r="AT255" s="151" t="s">
        <v>168</v>
      </c>
      <c r="AU255" s="151" t="s">
        <v>166</v>
      </c>
      <c r="AV255" s="12" t="s">
        <v>84</v>
      </c>
      <c r="AW255" s="12" t="s">
        <v>34</v>
      </c>
      <c r="AX255" s="12" t="s">
        <v>80</v>
      </c>
      <c r="AY255" s="151" t="s">
        <v>156</v>
      </c>
    </row>
    <row r="256" spans="2:65" s="13" customFormat="1" ht="11.25">
      <c r="B256" s="156"/>
      <c r="D256" s="150" t="s">
        <v>168</v>
      </c>
      <c r="E256" s="157" t="s">
        <v>1</v>
      </c>
      <c r="F256" s="158" t="s">
        <v>863</v>
      </c>
      <c r="H256" s="159">
        <v>39.795000000000002</v>
      </c>
      <c r="I256" s="160"/>
      <c r="L256" s="156"/>
      <c r="M256" s="161"/>
      <c r="T256" s="162"/>
      <c r="AT256" s="157" t="s">
        <v>168</v>
      </c>
      <c r="AU256" s="157" t="s">
        <v>166</v>
      </c>
      <c r="AV256" s="13" t="s">
        <v>88</v>
      </c>
      <c r="AW256" s="13" t="s">
        <v>34</v>
      </c>
      <c r="AX256" s="13" t="s">
        <v>84</v>
      </c>
      <c r="AY256" s="157" t="s">
        <v>156</v>
      </c>
    </row>
    <row r="257" spans="2:65" s="1" customFormat="1" ht="24.2" customHeight="1">
      <c r="B257" s="32"/>
      <c r="C257" s="136" t="s">
        <v>353</v>
      </c>
      <c r="D257" s="136" t="s">
        <v>160</v>
      </c>
      <c r="E257" s="137" t="s">
        <v>864</v>
      </c>
      <c r="F257" s="138" t="s">
        <v>865</v>
      </c>
      <c r="G257" s="139" t="s">
        <v>195</v>
      </c>
      <c r="H257" s="140">
        <v>2653</v>
      </c>
      <c r="I257" s="141"/>
      <c r="J257" s="142">
        <f>ROUND(I257*H257,2)</f>
        <v>0</v>
      </c>
      <c r="K257" s="138" t="s">
        <v>164</v>
      </c>
      <c r="L257" s="32"/>
      <c r="M257" s="143" t="s">
        <v>1</v>
      </c>
      <c r="N257" s="144" t="s">
        <v>45</v>
      </c>
      <c r="P257" s="145">
        <f>O257*H257</f>
        <v>0</v>
      </c>
      <c r="Q257" s="145">
        <v>0</v>
      </c>
      <c r="R257" s="145">
        <f>Q257*H257</f>
        <v>0</v>
      </c>
      <c r="S257" s="145">
        <v>0</v>
      </c>
      <c r="T257" s="146">
        <f>S257*H257</f>
        <v>0</v>
      </c>
      <c r="AR257" s="147" t="s">
        <v>165</v>
      </c>
      <c r="AT257" s="147" t="s">
        <v>160</v>
      </c>
      <c r="AU257" s="147" t="s">
        <v>166</v>
      </c>
      <c r="AY257" s="17" t="s">
        <v>156</v>
      </c>
      <c r="BE257" s="148">
        <f>IF(N257="základní",J257,0)</f>
        <v>0</v>
      </c>
      <c r="BF257" s="148">
        <f>IF(N257="snížená",J257,0)</f>
        <v>0</v>
      </c>
      <c r="BG257" s="148">
        <f>IF(N257="zákl. přenesená",J257,0)</f>
        <v>0</v>
      </c>
      <c r="BH257" s="148">
        <f>IF(N257="sníž. přenesená",J257,0)</f>
        <v>0</v>
      </c>
      <c r="BI257" s="148">
        <f>IF(N257="nulová",J257,0)</f>
        <v>0</v>
      </c>
      <c r="BJ257" s="17" t="s">
        <v>84</v>
      </c>
      <c r="BK257" s="148">
        <f>ROUND(I257*H257,2)</f>
        <v>0</v>
      </c>
      <c r="BL257" s="17" t="s">
        <v>165</v>
      </c>
      <c r="BM257" s="147" t="s">
        <v>866</v>
      </c>
    </row>
    <row r="258" spans="2:65" s="13" customFormat="1" ht="22.5">
      <c r="B258" s="156"/>
      <c r="D258" s="150" t="s">
        <v>168</v>
      </c>
      <c r="E258" s="157" t="s">
        <v>1</v>
      </c>
      <c r="F258" s="158" t="s">
        <v>847</v>
      </c>
      <c r="H258" s="159">
        <v>2653</v>
      </c>
      <c r="I258" s="160"/>
      <c r="L258" s="156"/>
      <c r="M258" s="161"/>
      <c r="T258" s="162"/>
      <c r="AT258" s="157" t="s">
        <v>168</v>
      </c>
      <c r="AU258" s="157" t="s">
        <v>166</v>
      </c>
      <c r="AV258" s="13" t="s">
        <v>88</v>
      </c>
      <c r="AW258" s="13" t="s">
        <v>34</v>
      </c>
      <c r="AX258" s="13" t="s">
        <v>84</v>
      </c>
      <c r="AY258" s="157" t="s">
        <v>156</v>
      </c>
    </row>
    <row r="259" spans="2:65" s="1" customFormat="1" ht="24.2" customHeight="1">
      <c r="B259" s="32"/>
      <c r="C259" s="136" t="s">
        <v>362</v>
      </c>
      <c r="D259" s="136" t="s">
        <v>160</v>
      </c>
      <c r="E259" s="137" t="s">
        <v>867</v>
      </c>
      <c r="F259" s="138" t="s">
        <v>868</v>
      </c>
      <c r="G259" s="139" t="s">
        <v>195</v>
      </c>
      <c r="H259" s="140">
        <v>2653</v>
      </c>
      <c r="I259" s="141"/>
      <c r="J259" s="142">
        <f>ROUND(I259*H259,2)</f>
        <v>0</v>
      </c>
      <c r="K259" s="138" t="s">
        <v>164</v>
      </c>
      <c r="L259" s="32"/>
      <c r="M259" s="143" t="s">
        <v>1</v>
      </c>
      <c r="N259" s="144" t="s">
        <v>45</v>
      </c>
      <c r="P259" s="145">
        <f>O259*H259</f>
        <v>0</v>
      </c>
      <c r="Q259" s="145">
        <v>0</v>
      </c>
      <c r="R259" s="145">
        <f>Q259*H259</f>
        <v>0</v>
      </c>
      <c r="S259" s="145">
        <v>0</v>
      </c>
      <c r="T259" s="146">
        <f>S259*H259</f>
        <v>0</v>
      </c>
      <c r="AR259" s="147" t="s">
        <v>165</v>
      </c>
      <c r="AT259" s="147" t="s">
        <v>160</v>
      </c>
      <c r="AU259" s="147" t="s">
        <v>166</v>
      </c>
      <c r="AY259" s="17" t="s">
        <v>156</v>
      </c>
      <c r="BE259" s="148">
        <f>IF(N259="základní",J259,0)</f>
        <v>0</v>
      </c>
      <c r="BF259" s="148">
        <f>IF(N259="snížená",J259,0)</f>
        <v>0</v>
      </c>
      <c r="BG259" s="148">
        <f>IF(N259="zákl. přenesená",J259,0)</f>
        <v>0</v>
      </c>
      <c r="BH259" s="148">
        <f>IF(N259="sníž. přenesená",J259,0)</f>
        <v>0</v>
      </c>
      <c r="BI259" s="148">
        <f>IF(N259="nulová",J259,0)</f>
        <v>0</v>
      </c>
      <c r="BJ259" s="17" t="s">
        <v>84</v>
      </c>
      <c r="BK259" s="148">
        <f>ROUND(I259*H259,2)</f>
        <v>0</v>
      </c>
      <c r="BL259" s="17" t="s">
        <v>165</v>
      </c>
      <c r="BM259" s="147" t="s">
        <v>869</v>
      </c>
    </row>
    <row r="260" spans="2:65" s="13" customFormat="1" ht="22.5">
      <c r="B260" s="156"/>
      <c r="D260" s="150" t="s">
        <v>168</v>
      </c>
      <c r="E260" s="157" t="s">
        <v>1</v>
      </c>
      <c r="F260" s="158" t="s">
        <v>847</v>
      </c>
      <c r="H260" s="159">
        <v>2653</v>
      </c>
      <c r="I260" s="160"/>
      <c r="L260" s="156"/>
      <c r="M260" s="161"/>
      <c r="T260" s="162"/>
      <c r="AT260" s="157" t="s">
        <v>168</v>
      </c>
      <c r="AU260" s="157" t="s">
        <v>166</v>
      </c>
      <c r="AV260" s="13" t="s">
        <v>88</v>
      </c>
      <c r="AW260" s="13" t="s">
        <v>34</v>
      </c>
      <c r="AX260" s="13" t="s">
        <v>84</v>
      </c>
      <c r="AY260" s="157" t="s">
        <v>156</v>
      </c>
    </row>
    <row r="261" spans="2:65" s="1" customFormat="1" ht="24.2" customHeight="1">
      <c r="B261" s="32"/>
      <c r="C261" s="136" t="s">
        <v>371</v>
      </c>
      <c r="D261" s="136" t="s">
        <v>160</v>
      </c>
      <c r="E261" s="137" t="s">
        <v>870</v>
      </c>
      <c r="F261" s="138" t="s">
        <v>871</v>
      </c>
      <c r="G261" s="139" t="s">
        <v>189</v>
      </c>
      <c r="H261" s="140">
        <v>0.13300000000000001</v>
      </c>
      <c r="I261" s="141"/>
      <c r="J261" s="142">
        <f>ROUND(I261*H261,2)</f>
        <v>0</v>
      </c>
      <c r="K261" s="138" t="s">
        <v>164</v>
      </c>
      <c r="L261" s="32"/>
      <c r="M261" s="143" t="s">
        <v>1</v>
      </c>
      <c r="N261" s="144" t="s">
        <v>45</v>
      </c>
      <c r="P261" s="145">
        <f>O261*H261</f>
        <v>0</v>
      </c>
      <c r="Q261" s="145">
        <v>0</v>
      </c>
      <c r="R261" s="145">
        <f>Q261*H261</f>
        <v>0</v>
      </c>
      <c r="S261" s="145">
        <v>0</v>
      </c>
      <c r="T261" s="146">
        <f>S261*H261</f>
        <v>0</v>
      </c>
      <c r="AR261" s="147" t="s">
        <v>165</v>
      </c>
      <c r="AT261" s="147" t="s">
        <v>160</v>
      </c>
      <c r="AU261" s="147" t="s">
        <v>166</v>
      </c>
      <c r="AY261" s="17" t="s">
        <v>156</v>
      </c>
      <c r="BE261" s="148">
        <f>IF(N261="základní",J261,0)</f>
        <v>0</v>
      </c>
      <c r="BF261" s="148">
        <f>IF(N261="snížená",J261,0)</f>
        <v>0</v>
      </c>
      <c r="BG261" s="148">
        <f>IF(N261="zákl. přenesená",J261,0)</f>
        <v>0</v>
      </c>
      <c r="BH261" s="148">
        <f>IF(N261="sníž. přenesená",J261,0)</f>
        <v>0</v>
      </c>
      <c r="BI261" s="148">
        <f>IF(N261="nulová",J261,0)</f>
        <v>0</v>
      </c>
      <c r="BJ261" s="17" t="s">
        <v>84</v>
      </c>
      <c r="BK261" s="148">
        <f>ROUND(I261*H261,2)</f>
        <v>0</v>
      </c>
      <c r="BL261" s="17" t="s">
        <v>165</v>
      </c>
      <c r="BM261" s="147" t="s">
        <v>872</v>
      </c>
    </row>
    <row r="262" spans="2:65" s="12" customFormat="1" ht="11.25">
      <c r="B262" s="149"/>
      <c r="D262" s="150" t="s">
        <v>168</v>
      </c>
      <c r="E262" s="151" t="s">
        <v>1</v>
      </c>
      <c r="F262" s="152" t="s">
        <v>873</v>
      </c>
      <c r="H262" s="151" t="s">
        <v>1</v>
      </c>
      <c r="I262" s="153"/>
      <c r="L262" s="149"/>
      <c r="M262" s="154"/>
      <c r="T262" s="155"/>
      <c r="AT262" s="151" t="s">
        <v>168</v>
      </c>
      <c r="AU262" s="151" t="s">
        <v>166</v>
      </c>
      <c r="AV262" s="12" t="s">
        <v>84</v>
      </c>
      <c r="AW262" s="12" t="s">
        <v>34</v>
      </c>
      <c r="AX262" s="12" t="s">
        <v>80</v>
      </c>
      <c r="AY262" s="151" t="s">
        <v>156</v>
      </c>
    </row>
    <row r="263" spans="2:65" s="13" customFormat="1" ht="11.25">
      <c r="B263" s="156"/>
      <c r="D263" s="150" t="s">
        <v>168</v>
      </c>
      <c r="E263" s="157" t="s">
        <v>1</v>
      </c>
      <c r="F263" s="158" t="s">
        <v>874</v>
      </c>
      <c r="H263" s="159">
        <v>0.13300000000000001</v>
      </c>
      <c r="I263" s="160"/>
      <c r="L263" s="156"/>
      <c r="M263" s="161"/>
      <c r="T263" s="162"/>
      <c r="AT263" s="157" t="s">
        <v>168</v>
      </c>
      <c r="AU263" s="157" t="s">
        <v>166</v>
      </c>
      <c r="AV263" s="13" t="s">
        <v>88</v>
      </c>
      <c r="AW263" s="13" t="s">
        <v>34</v>
      </c>
      <c r="AX263" s="13" t="s">
        <v>84</v>
      </c>
      <c r="AY263" s="157" t="s">
        <v>156</v>
      </c>
    </row>
    <row r="264" spans="2:65" s="11" customFormat="1" ht="20.85" customHeight="1">
      <c r="B264" s="124"/>
      <c r="D264" s="125" t="s">
        <v>79</v>
      </c>
      <c r="E264" s="134" t="s">
        <v>875</v>
      </c>
      <c r="F264" s="134" t="s">
        <v>876</v>
      </c>
      <c r="I264" s="127"/>
      <c r="J264" s="135">
        <f>BK264</f>
        <v>0</v>
      </c>
      <c r="L264" s="124"/>
      <c r="M264" s="129"/>
      <c r="P264" s="130">
        <f>SUM(P265:P284)</f>
        <v>0</v>
      </c>
      <c r="R264" s="130">
        <f>SUM(R265:R284)</f>
        <v>6.4136430000000004</v>
      </c>
      <c r="T264" s="131">
        <f>SUM(T265:T284)</f>
        <v>0</v>
      </c>
      <c r="AR264" s="125" t="s">
        <v>84</v>
      </c>
      <c r="AT264" s="132" t="s">
        <v>79</v>
      </c>
      <c r="AU264" s="132" t="s">
        <v>88</v>
      </c>
      <c r="AY264" s="125" t="s">
        <v>156</v>
      </c>
      <c r="BK264" s="133">
        <f>SUM(BK265:BK284)</f>
        <v>0</v>
      </c>
    </row>
    <row r="265" spans="2:65" s="1" customFormat="1" ht="37.9" customHeight="1">
      <c r="B265" s="32"/>
      <c r="C265" s="136" t="s">
        <v>376</v>
      </c>
      <c r="D265" s="136" t="s">
        <v>160</v>
      </c>
      <c r="E265" s="137" t="s">
        <v>877</v>
      </c>
      <c r="F265" s="138" t="s">
        <v>878</v>
      </c>
      <c r="G265" s="139" t="s">
        <v>374</v>
      </c>
      <c r="H265" s="140">
        <v>15</v>
      </c>
      <c r="I265" s="141"/>
      <c r="J265" s="142">
        <f t="shared" ref="J265:J270" si="0">ROUND(I265*H265,2)</f>
        <v>0</v>
      </c>
      <c r="K265" s="138" t="s">
        <v>164</v>
      </c>
      <c r="L265" s="32"/>
      <c r="M265" s="143" t="s">
        <v>1</v>
      </c>
      <c r="N265" s="144" t="s">
        <v>45</v>
      </c>
      <c r="P265" s="145">
        <f t="shared" ref="P265:P270" si="1">O265*H265</f>
        <v>0</v>
      </c>
      <c r="Q265" s="145">
        <v>0</v>
      </c>
      <c r="R265" s="145">
        <f t="shared" ref="R265:R270" si="2">Q265*H265</f>
        <v>0</v>
      </c>
      <c r="S265" s="145">
        <v>0</v>
      </c>
      <c r="T265" s="146">
        <f t="shared" ref="T265:T270" si="3">S265*H265</f>
        <v>0</v>
      </c>
      <c r="AR265" s="147" t="s">
        <v>165</v>
      </c>
      <c r="AT265" s="147" t="s">
        <v>160</v>
      </c>
      <c r="AU265" s="147" t="s">
        <v>166</v>
      </c>
      <c r="AY265" s="17" t="s">
        <v>156</v>
      </c>
      <c r="BE265" s="148">
        <f t="shared" ref="BE265:BE270" si="4">IF(N265="základní",J265,0)</f>
        <v>0</v>
      </c>
      <c r="BF265" s="148">
        <f t="shared" ref="BF265:BF270" si="5">IF(N265="snížená",J265,0)</f>
        <v>0</v>
      </c>
      <c r="BG265" s="148">
        <f t="shared" ref="BG265:BG270" si="6">IF(N265="zákl. přenesená",J265,0)</f>
        <v>0</v>
      </c>
      <c r="BH265" s="148">
        <f t="shared" ref="BH265:BH270" si="7">IF(N265="sníž. přenesená",J265,0)</f>
        <v>0</v>
      </c>
      <c r="BI265" s="148">
        <f t="shared" ref="BI265:BI270" si="8">IF(N265="nulová",J265,0)</f>
        <v>0</v>
      </c>
      <c r="BJ265" s="17" t="s">
        <v>84</v>
      </c>
      <c r="BK265" s="148">
        <f t="shared" ref="BK265:BK270" si="9">ROUND(I265*H265,2)</f>
        <v>0</v>
      </c>
      <c r="BL265" s="17" t="s">
        <v>165</v>
      </c>
      <c r="BM265" s="147" t="s">
        <v>879</v>
      </c>
    </row>
    <row r="266" spans="2:65" s="1" customFormat="1" ht="24.2" customHeight="1">
      <c r="B266" s="32"/>
      <c r="C266" s="136" t="s">
        <v>380</v>
      </c>
      <c r="D266" s="136" t="s">
        <v>160</v>
      </c>
      <c r="E266" s="137" t="s">
        <v>880</v>
      </c>
      <c r="F266" s="138" t="s">
        <v>881</v>
      </c>
      <c r="G266" s="139" t="s">
        <v>374</v>
      </c>
      <c r="H266" s="140">
        <v>15</v>
      </c>
      <c r="I266" s="141"/>
      <c r="J266" s="142">
        <f t="shared" si="0"/>
        <v>0</v>
      </c>
      <c r="K266" s="138" t="s">
        <v>164</v>
      </c>
      <c r="L266" s="32"/>
      <c r="M266" s="143" t="s">
        <v>1</v>
      </c>
      <c r="N266" s="144" t="s">
        <v>45</v>
      </c>
      <c r="P266" s="145">
        <f t="shared" si="1"/>
        <v>0</v>
      </c>
      <c r="Q266" s="145">
        <v>0</v>
      </c>
      <c r="R266" s="145">
        <f t="shared" si="2"/>
        <v>0</v>
      </c>
      <c r="S266" s="145">
        <v>0</v>
      </c>
      <c r="T266" s="146">
        <f t="shared" si="3"/>
        <v>0</v>
      </c>
      <c r="AR266" s="147" t="s">
        <v>165</v>
      </c>
      <c r="AT266" s="147" t="s">
        <v>160</v>
      </c>
      <c r="AU266" s="147" t="s">
        <v>166</v>
      </c>
      <c r="AY266" s="17" t="s">
        <v>156</v>
      </c>
      <c r="BE266" s="148">
        <f t="shared" si="4"/>
        <v>0</v>
      </c>
      <c r="BF266" s="148">
        <f t="shared" si="5"/>
        <v>0</v>
      </c>
      <c r="BG266" s="148">
        <f t="shared" si="6"/>
        <v>0</v>
      </c>
      <c r="BH266" s="148">
        <f t="shared" si="7"/>
        <v>0</v>
      </c>
      <c r="BI266" s="148">
        <f t="shared" si="8"/>
        <v>0</v>
      </c>
      <c r="BJ266" s="17" t="s">
        <v>84</v>
      </c>
      <c r="BK266" s="148">
        <f t="shared" si="9"/>
        <v>0</v>
      </c>
      <c r="BL266" s="17" t="s">
        <v>165</v>
      </c>
      <c r="BM266" s="147" t="s">
        <v>882</v>
      </c>
    </row>
    <row r="267" spans="2:65" s="1" customFormat="1" ht="37.9" customHeight="1">
      <c r="B267" s="32"/>
      <c r="C267" s="177" t="s">
        <v>386</v>
      </c>
      <c r="D267" s="177" t="s">
        <v>242</v>
      </c>
      <c r="E267" s="178" t="s">
        <v>883</v>
      </c>
      <c r="F267" s="179" t="s">
        <v>884</v>
      </c>
      <c r="G267" s="180" t="s">
        <v>374</v>
      </c>
      <c r="H267" s="181">
        <v>15</v>
      </c>
      <c r="I267" s="182"/>
      <c r="J267" s="183">
        <f t="shared" si="0"/>
        <v>0</v>
      </c>
      <c r="K267" s="179" t="s">
        <v>1</v>
      </c>
      <c r="L267" s="184"/>
      <c r="M267" s="185" t="s">
        <v>1</v>
      </c>
      <c r="N267" s="186" t="s">
        <v>45</v>
      </c>
      <c r="P267" s="145">
        <f t="shared" si="1"/>
        <v>0</v>
      </c>
      <c r="Q267" s="145">
        <v>6.3E-2</v>
      </c>
      <c r="R267" s="145">
        <f t="shared" si="2"/>
        <v>0.94500000000000006</v>
      </c>
      <c r="S267" s="145">
        <v>0</v>
      </c>
      <c r="T267" s="146">
        <f t="shared" si="3"/>
        <v>0</v>
      </c>
      <c r="AR267" s="147" t="s">
        <v>213</v>
      </c>
      <c r="AT267" s="147" t="s">
        <v>242</v>
      </c>
      <c r="AU267" s="147" t="s">
        <v>166</v>
      </c>
      <c r="AY267" s="17" t="s">
        <v>156</v>
      </c>
      <c r="BE267" s="148">
        <f t="shared" si="4"/>
        <v>0</v>
      </c>
      <c r="BF267" s="148">
        <f t="shared" si="5"/>
        <v>0</v>
      </c>
      <c r="BG267" s="148">
        <f t="shared" si="6"/>
        <v>0</v>
      </c>
      <c r="BH267" s="148">
        <f t="shared" si="7"/>
        <v>0</v>
      </c>
      <c r="BI267" s="148">
        <f t="shared" si="8"/>
        <v>0</v>
      </c>
      <c r="BJ267" s="17" t="s">
        <v>84</v>
      </c>
      <c r="BK267" s="148">
        <f t="shared" si="9"/>
        <v>0</v>
      </c>
      <c r="BL267" s="17" t="s">
        <v>165</v>
      </c>
      <c r="BM267" s="147" t="s">
        <v>885</v>
      </c>
    </row>
    <row r="268" spans="2:65" s="1" customFormat="1" ht="16.5" customHeight="1">
      <c r="B268" s="32"/>
      <c r="C268" s="136" t="s">
        <v>391</v>
      </c>
      <c r="D268" s="136" t="s">
        <v>160</v>
      </c>
      <c r="E268" s="137" t="s">
        <v>886</v>
      </c>
      <c r="F268" s="138" t="s">
        <v>887</v>
      </c>
      <c r="G268" s="139" t="s">
        <v>374</v>
      </c>
      <c r="H268" s="140">
        <v>15</v>
      </c>
      <c r="I268" s="141"/>
      <c r="J268" s="142">
        <f t="shared" si="0"/>
        <v>0</v>
      </c>
      <c r="K268" s="138" t="s">
        <v>1</v>
      </c>
      <c r="L268" s="32"/>
      <c r="M268" s="143" t="s">
        <v>1</v>
      </c>
      <c r="N268" s="144" t="s">
        <v>45</v>
      </c>
      <c r="P268" s="145">
        <f t="shared" si="1"/>
        <v>0</v>
      </c>
      <c r="Q268" s="145">
        <v>0</v>
      </c>
      <c r="R268" s="145">
        <f t="shared" si="2"/>
        <v>0</v>
      </c>
      <c r="S268" s="145">
        <v>0</v>
      </c>
      <c r="T268" s="146">
        <f t="shared" si="3"/>
        <v>0</v>
      </c>
      <c r="AR268" s="147" t="s">
        <v>165</v>
      </c>
      <c r="AT268" s="147" t="s">
        <v>160</v>
      </c>
      <c r="AU268" s="147" t="s">
        <v>166</v>
      </c>
      <c r="AY268" s="17" t="s">
        <v>156</v>
      </c>
      <c r="BE268" s="148">
        <f t="shared" si="4"/>
        <v>0</v>
      </c>
      <c r="BF268" s="148">
        <f t="shared" si="5"/>
        <v>0</v>
      </c>
      <c r="BG268" s="148">
        <f t="shared" si="6"/>
        <v>0</v>
      </c>
      <c r="BH268" s="148">
        <f t="shared" si="7"/>
        <v>0</v>
      </c>
      <c r="BI268" s="148">
        <f t="shared" si="8"/>
        <v>0</v>
      </c>
      <c r="BJ268" s="17" t="s">
        <v>84</v>
      </c>
      <c r="BK268" s="148">
        <f t="shared" si="9"/>
        <v>0</v>
      </c>
      <c r="BL268" s="17" t="s">
        <v>165</v>
      </c>
      <c r="BM268" s="147" t="s">
        <v>888</v>
      </c>
    </row>
    <row r="269" spans="2:65" s="1" customFormat="1" ht="24.2" customHeight="1">
      <c r="B269" s="32"/>
      <c r="C269" s="136" t="s">
        <v>397</v>
      </c>
      <c r="D269" s="136" t="s">
        <v>160</v>
      </c>
      <c r="E269" s="137" t="s">
        <v>889</v>
      </c>
      <c r="F269" s="138" t="s">
        <v>890</v>
      </c>
      <c r="G269" s="139" t="s">
        <v>374</v>
      </c>
      <c r="H269" s="140">
        <v>15</v>
      </c>
      <c r="I269" s="141"/>
      <c r="J269" s="142">
        <f t="shared" si="0"/>
        <v>0</v>
      </c>
      <c r="K269" s="138" t="s">
        <v>164</v>
      </c>
      <c r="L269" s="32"/>
      <c r="M269" s="143" t="s">
        <v>1</v>
      </c>
      <c r="N269" s="144" t="s">
        <v>45</v>
      </c>
      <c r="P269" s="145">
        <f t="shared" si="1"/>
        <v>0</v>
      </c>
      <c r="Q269" s="145">
        <v>0</v>
      </c>
      <c r="R269" s="145">
        <f t="shared" si="2"/>
        <v>0</v>
      </c>
      <c r="S269" s="145">
        <v>0</v>
      </c>
      <c r="T269" s="146">
        <f t="shared" si="3"/>
        <v>0</v>
      </c>
      <c r="AR269" s="147" t="s">
        <v>165</v>
      </c>
      <c r="AT269" s="147" t="s">
        <v>160</v>
      </c>
      <c r="AU269" s="147" t="s">
        <v>166</v>
      </c>
      <c r="AY269" s="17" t="s">
        <v>156</v>
      </c>
      <c r="BE269" s="148">
        <f t="shared" si="4"/>
        <v>0</v>
      </c>
      <c r="BF269" s="148">
        <f t="shared" si="5"/>
        <v>0</v>
      </c>
      <c r="BG269" s="148">
        <f t="shared" si="6"/>
        <v>0</v>
      </c>
      <c r="BH269" s="148">
        <f t="shared" si="7"/>
        <v>0</v>
      </c>
      <c r="BI269" s="148">
        <f t="shared" si="8"/>
        <v>0</v>
      </c>
      <c r="BJ269" s="17" t="s">
        <v>84</v>
      </c>
      <c r="BK269" s="148">
        <f t="shared" si="9"/>
        <v>0</v>
      </c>
      <c r="BL269" s="17" t="s">
        <v>165</v>
      </c>
      <c r="BM269" s="147" t="s">
        <v>891</v>
      </c>
    </row>
    <row r="270" spans="2:65" s="1" customFormat="1" ht="21.75" customHeight="1">
      <c r="B270" s="32"/>
      <c r="C270" s="177" t="s">
        <v>402</v>
      </c>
      <c r="D270" s="177" t="s">
        <v>242</v>
      </c>
      <c r="E270" s="178" t="s">
        <v>892</v>
      </c>
      <c r="F270" s="179" t="s">
        <v>893</v>
      </c>
      <c r="G270" s="180" t="s">
        <v>860</v>
      </c>
      <c r="H270" s="181">
        <v>4.5</v>
      </c>
      <c r="I270" s="182"/>
      <c r="J270" s="183">
        <f t="shared" si="0"/>
        <v>0</v>
      </c>
      <c r="K270" s="179" t="s">
        <v>1</v>
      </c>
      <c r="L270" s="184"/>
      <c r="M270" s="185" t="s">
        <v>1</v>
      </c>
      <c r="N270" s="186" t="s">
        <v>45</v>
      </c>
      <c r="P270" s="145">
        <f t="shared" si="1"/>
        <v>0</v>
      </c>
      <c r="Q270" s="145">
        <v>1E-3</v>
      </c>
      <c r="R270" s="145">
        <f t="shared" si="2"/>
        <v>4.5000000000000005E-3</v>
      </c>
      <c r="S270" s="145">
        <v>0</v>
      </c>
      <c r="T270" s="146">
        <f t="shared" si="3"/>
        <v>0</v>
      </c>
      <c r="AR270" s="147" t="s">
        <v>213</v>
      </c>
      <c r="AT270" s="147" t="s">
        <v>242</v>
      </c>
      <c r="AU270" s="147" t="s">
        <v>166</v>
      </c>
      <c r="AY270" s="17" t="s">
        <v>156</v>
      </c>
      <c r="BE270" s="148">
        <f t="shared" si="4"/>
        <v>0</v>
      </c>
      <c r="BF270" s="148">
        <f t="shared" si="5"/>
        <v>0</v>
      </c>
      <c r="BG270" s="148">
        <f t="shared" si="6"/>
        <v>0</v>
      </c>
      <c r="BH270" s="148">
        <f t="shared" si="7"/>
        <v>0</v>
      </c>
      <c r="BI270" s="148">
        <f t="shared" si="8"/>
        <v>0</v>
      </c>
      <c r="BJ270" s="17" t="s">
        <v>84</v>
      </c>
      <c r="BK270" s="148">
        <f t="shared" si="9"/>
        <v>0</v>
      </c>
      <c r="BL270" s="17" t="s">
        <v>165</v>
      </c>
      <c r="BM270" s="147" t="s">
        <v>894</v>
      </c>
    </row>
    <row r="271" spans="2:65" s="13" customFormat="1" ht="11.25">
      <c r="B271" s="156"/>
      <c r="D271" s="150" t="s">
        <v>168</v>
      </c>
      <c r="E271" s="157" t="s">
        <v>1</v>
      </c>
      <c r="F271" s="158" t="s">
        <v>895</v>
      </c>
      <c r="H271" s="159">
        <v>4.5</v>
      </c>
      <c r="I271" s="160"/>
      <c r="L271" s="156"/>
      <c r="M271" s="161"/>
      <c r="T271" s="162"/>
      <c r="AT271" s="157" t="s">
        <v>168</v>
      </c>
      <c r="AU271" s="157" t="s">
        <v>166</v>
      </c>
      <c r="AV271" s="13" t="s">
        <v>88</v>
      </c>
      <c r="AW271" s="13" t="s">
        <v>34</v>
      </c>
      <c r="AX271" s="13" t="s">
        <v>84</v>
      </c>
      <c r="AY271" s="157" t="s">
        <v>156</v>
      </c>
    </row>
    <row r="272" spans="2:65" s="1" customFormat="1" ht="33" customHeight="1">
      <c r="B272" s="32"/>
      <c r="C272" s="136" t="s">
        <v>407</v>
      </c>
      <c r="D272" s="136" t="s">
        <v>160</v>
      </c>
      <c r="E272" s="137" t="s">
        <v>896</v>
      </c>
      <c r="F272" s="138" t="s">
        <v>897</v>
      </c>
      <c r="G272" s="139" t="s">
        <v>374</v>
      </c>
      <c r="H272" s="140">
        <v>15</v>
      </c>
      <c r="I272" s="141"/>
      <c r="J272" s="142">
        <f t="shared" ref="J272:J278" si="10">ROUND(I272*H272,2)</f>
        <v>0</v>
      </c>
      <c r="K272" s="138" t="s">
        <v>164</v>
      </c>
      <c r="L272" s="32"/>
      <c r="M272" s="143" t="s">
        <v>1</v>
      </c>
      <c r="N272" s="144" t="s">
        <v>45</v>
      </c>
      <c r="P272" s="145">
        <f t="shared" ref="P272:P278" si="11">O272*H272</f>
        <v>0</v>
      </c>
      <c r="Q272" s="145">
        <v>6.0000000000000002E-5</v>
      </c>
      <c r="R272" s="145">
        <f t="shared" ref="R272:R278" si="12">Q272*H272</f>
        <v>8.9999999999999998E-4</v>
      </c>
      <c r="S272" s="145">
        <v>0</v>
      </c>
      <c r="T272" s="146">
        <f t="shared" ref="T272:T278" si="13">S272*H272</f>
        <v>0</v>
      </c>
      <c r="AR272" s="147" t="s">
        <v>165</v>
      </c>
      <c r="AT272" s="147" t="s">
        <v>160</v>
      </c>
      <c r="AU272" s="147" t="s">
        <v>166</v>
      </c>
      <c r="AY272" s="17" t="s">
        <v>156</v>
      </c>
      <c r="BE272" s="148">
        <f t="shared" ref="BE272:BE278" si="14">IF(N272="základní",J272,0)</f>
        <v>0</v>
      </c>
      <c r="BF272" s="148">
        <f t="shared" ref="BF272:BF278" si="15">IF(N272="snížená",J272,0)</f>
        <v>0</v>
      </c>
      <c r="BG272" s="148">
        <f t="shared" ref="BG272:BG278" si="16">IF(N272="zákl. přenesená",J272,0)</f>
        <v>0</v>
      </c>
      <c r="BH272" s="148">
        <f t="shared" ref="BH272:BH278" si="17">IF(N272="sníž. přenesená",J272,0)</f>
        <v>0</v>
      </c>
      <c r="BI272" s="148">
        <f t="shared" ref="BI272:BI278" si="18">IF(N272="nulová",J272,0)</f>
        <v>0</v>
      </c>
      <c r="BJ272" s="17" t="s">
        <v>84</v>
      </c>
      <c r="BK272" s="148">
        <f t="shared" ref="BK272:BK278" si="19">ROUND(I272*H272,2)</f>
        <v>0</v>
      </c>
      <c r="BL272" s="17" t="s">
        <v>165</v>
      </c>
      <c r="BM272" s="147" t="s">
        <v>898</v>
      </c>
    </row>
    <row r="273" spans="2:65" s="1" customFormat="1" ht="16.5" customHeight="1">
      <c r="B273" s="32"/>
      <c r="C273" s="177" t="s">
        <v>411</v>
      </c>
      <c r="D273" s="177" t="s">
        <v>242</v>
      </c>
      <c r="E273" s="178" t="s">
        <v>899</v>
      </c>
      <c r="F273" s="179" t="s">
        <v>900</v>
      </c>
      <c r="G273" s="180" t="s">
        <v>374</v>
      </c>
      <c r="H273" s="181">
        <v>45</v>
      </c>
      <c r="I273" s="182"/>
      <c r="J273" s="183">
        <f t="shared" si="10"/>
        <v>0</v>
      </c>
      <c r="K273" s="179" t="s">
        <v>1</v>
      </c>
      <c r="L273" s="184"/>
      <c r="M273" s="185" t="s">
        <v>1</v>
      </c>
      <c r="N273" s="186" t="s">
        <v>45</v>
      </c>
      <c r="P273" s="145">
        <f t="shared" si="11"/>
        <v>0</v>
      </c>
      <c r="Q273" s="145">
        <v>3.7999999999999999E-2</v>
      </c>
      <c r="R273" s="145">
        <f t="shared" si="12"/>
        <v>1.71</v>
      </c>
      <c r="S273" s="145">
        <v>0</v>
      </c>
      <c r="T273" s="146">
        <f t="shared" si="13"/>
        <v>0</v>
      </c>
      <c r="AR273" s="147" t="s">
        <v>213</v>
      </c>
      <c r="AT273" s="147" t="s">
        <v>242</v>
      </c>
      <c r="AU273" s="147" t="s">
        <v>166</v>
      </c>
      <c r="AY273" s="17" t="s">
        <v>156</v>
      </c>
      <c r="BE273" s="148">
        <f t="shared" si="14"/>
        <v>0</v>
      </c>
      <c r="BF273" s="148">
        <f t="shared" si="15"/>
        <v>0</v>
      </c>
      <c r="BG273" s="148">
        <f t="shared" si="16"/>
        <v>0</v>
      </c>
      <c r="BH273" s="148">
        <f t="shared" si="17"/>
        <v>0</v>
      </c>
      <c r="BI273" s="148">
        <f t="shared" si="18"/>
        <v>0</v>
      </c>
      <c r="BJ273" s="17" t="s">
        <v>84</v>
      </c>
      <c r="BK273" s="148">
        <f t="shared" si="19"/>
        <v>0</v>
      </c>
      <c r="BL273" s="17" t="s">
        <v>165</v>
      </c>
      <c r="BM273" s="147" t="s">
        <v>901</v>
      </c>
    </row>
    <row r="274" spans="2:65" s="1" customFormat="1" ht="16.5" customHeight="1">
      <c r="B274" s="32"/>
      <c r="C274" s="177" t="s">
        <v>418</v>
      </c>
      <c r="D274" s="177" t="s">
        <v>242</v>
      </c>
      <c r="E274" s="178" t="s">
        <v>902</v>
      </c>
      <c r="F274" s="179" t="s">
        <v>903</v>
      </c>
      <c r="G274" s="180" t="s">
        <v>374</v>
      </c>
      <c r="H274" s="181">
        <v>45</v>
      </c>
      <c r="I274" s="182"/>
      <c r="J274" s="183">
        <f t="shared" si="10"/>
        <v>0</v>
      </c>
      <c r="K274" s="179" t="s">
        <v>1</v>
      </c>
      <c r="L274" s="184"/>
      <c r="M274" s="185" t="s">
        <v>1</v>
      </c>
      <c r="N274" s="186" t="s">
        <v>45</v>
      </c>
      <c r="P274" s="145">
        <f t="shared" si="11"/>
        <v>0</v>
      </c>
      <c r="Q274" s="145">
        <v>3.7999999999999999E-2</v>
      </c>
      <c r="R274" s="145">
        <f t="shared" si="12"/>
        <v>1.71</v>
      </c>
      <c r="S274" s="145">
        <v>0</v>
      </c>
      <c r="T274" s="146">
        <f t="shared" si="13"/>
        <v>0</v>
      </c>
      <c r="AR274" s="147" t="s">
        <v>213</v>
      </c>
      <c r="AT274" s="147" t="s">
        <v>242</v>
      </c>
      <c r="AU274" s="147" t="s">
        <v>166</v>
      </c>
      <c r="AY274" s="17" t="s">
        <v>156</v>
      </c>
      <c r="BE274" s="148">
        <f t="shared" si="14"/>
        <v>0</v>
      </c>
      <c r="BF274" s="148">
        <f t="shared" si="15"/>
        <v>0</v>
      </c>
      <c r="BG274" s="148">
        <f t="shared" si="16"/>
        <v>0</v>
      </c>
      <c r="BH274" s="148">
        <f t="shared" si="17"/>
        <v>0</v>
      </c>
      <c r="BI274" s="148">
        <f t="shared" si="18"/>
        <v>0</v>
      </c>
      <c r="BJ274" s="17" t="s">
        <v>84</v>
      </c>
      <c r="BK274" s="148">
        <f t="shared" si="19"/>
        <v>0</v>
      </c>
      <c r="BL274" s="17" t="s">
        <v>165</v>
      </c>
      <c r="BM274" s="147" t="s">
        <v>904</v>
      </c>
    </row>
    <row r="275" spans="2:65" s="1" customFormat="1" ht="16.5" customHeight="1">
      <c r="B275" s="32"/>
      <c r="C275" s="177" t="s">
        <v>426</v>
      </c>
      <c r="D275" s="177" t="s">
        <v>242</v>
      </c>
      <c r="E275" s="178" t="s">
        <v>905</v>
      </c>
      <c r="F275" s="179" t="s">
        <v>906</v>
      </c>
      <c r="G275" s="180" t="s">
        <v>374</v>
      </c>
      <c r="H275" s="181">
        <v>45</v>
      </c>
      <c r="I275" s="182"/>
      <c r="J275" s="183">
        <f t="shared" si="10"/>
        <v>0</v>
      </c>
      <c r="K275" s="179" t="s">
        <v>1</v>
      </c>
      <c r="L275" s="184"/>
      <c r="M275" s="185" t="s">
        <v>1</v>
      </c>
      <c r="N275" s="186" t="s">
        <v>45</v>
      </c>
      <c r="P275" s="145">
        <f t="shared" si="11"/>
        <v>0</v>
      </c>
      <c r="Q275" s="145">
        <v>3.7999999999999999E-2</v>
      </c>
      <c r="R275" s="145">
        <f t="shared" si="12"/>
        <v>1.71</v>
      </c>
      <c r="S275" s="145">
        <v>0</v>
      </c>
      <c r="T275" s="146">
        <f t="shared" si="13"/>
        <v>0</v>
      </c>
      <c r="AR275" s="147" t="s">
        <v>213</v>
      </c>
      <c r="AT275" s="147" t="s">
        <v>242</v>
      </c>
      <c r="AU275" s="147" t="s">
        <v>166</v>
      </c>
      <c r="AY275" s="17" t="s">
        <v>156</v>
      </c>
      <c r="BE275" s="148">
        <f t="shared" si="14"/>
        <v>0</v>
      </c>
      <c r="BF275" s="148">
        <f t="shared" si="15"/>
        <v>0</v>
      </c>
      <c r="BG275" s="148">
        <f t="shared" si="16"/>
        <v>0</v>
      </c>
      <c r="BH275" s="148">
        <f t="shared" si="17"/>
        <v>0</v>
      </c>
      <c r="BI275" s="148">
        <f t="shared" si="18"/>
        <v>0</v>
      </c>
      <c r="BJ275" s="17" t="s">
        <v>84</v>
      </c>
      <c r="BK275" s="148">
        <f t="shared" si="19"/>
        <v>0</v>
      </c>
      <c r="BL275" s="17" t="s">
        <v>165</v>
      </c>
      <c r="BM275" s="147" t="s">
        <v>907</v>
      </c>
    </row>
    <row r="276" spans="2:65" s="1" customFormat="1" ht="24.2" customHeight="1">
      <c r="B276" s="32"/>
      <c r="C276" s="136" t="s">
        <v>434</v>
      </c>
      <c r="D276" s="136" t="s">
        <v>160</v>
      </c>
      <c r="E276" s="137" t="s">
        <v>908</v>
      </c>
      <c r="F276" s="138" t="s">
        <v>909</v>
      </c>
      <c r="G276" s="139" t="s">
        <v>374</v>
      </c>
      <c r="H276" s="140">
        <v>15</v>
      </c>
      <c r="I276" s="141"/>
      <c r="J276" s="142">
        <f t="shared" si="10"/>
        <v>0</v>
      </c>
      <c r="K276" s="138" t="s">
        <v>164</v>
      </c>
      <c r="L276" s="32"/>
      <c r="M276" s="143" t="s">
        <v>1</v>
      </c>
      <c r="N276" s="144" t="s">
        <v>45</v>
      </c>
      <c r="P276" s="145">
        <f t="shared" si="11"/>
        <v>0</v>
      </c>
      <c r="Q276" s="145">
        <v>2.0799999999999998E-3</v>
      </c>
      <c r="R276" s="145">
        <f t="shared" si="12"/>
        <v>3.1199999999999999E-2</v>
      </c>
      <c r="S276" s="145">
        <v>0</v>
      </c>
      <c r="T276" s="146">
        <f t="shared" si="13"/>
        <v>0</v>
      </c>
      <c r="AR276" s="147" t="s">
        <v>165</v>
      </c>
      <c r="AT276" s="147" t="s">
        <v>160</v>
      </c>
      <c r="AU276" s="147" t="s">
        <v>166</v>
      </c>
      <c r="AY276" s="17" t="s">
        <v>156</v>
      </c>
      <c r="BE276" s="148">
        <f t="shared" si="14"/>
        <v>0</v>
      </c>
      <c r="BF276" s="148">
        <f t="shared" si="15"/>
        <v>0</v>
      </c>
      <c r="BG276" s="148">
        <f t="shared" si="16"/>
        <v>0</v>
      </c>
      <c r="BH276" s="148">
        <f t="shared" si="17"/>
        <v>0</v>
      </c>
      <c r="BI276" s="148">
        <f t="shared" si="18"/>
        <v>0</v>
      </c>
      <c r="BJ276" s="17" t="s">
        <v>84</v>
      </c>
      <c r="BK276" s="148">
        <f t="shared" si="19"/>
        <v>0</v>
      </c>
      <c r="BL276" s="17" t="s">
        <v>165</v>
      </c>
      <c r="BM276" s="147" t="s">
        <v>910</v>
      </c>
    </row>
    <row r="277" spans="2:65" s="1" customFormat="1" ht="16.5" customHeight="1">
      <c r="B277" s="32"/>
      <c r="C277" s="136" t="s">
        <v>439</v>
      </c>
      <c r="D277" s="136" t="s">
        <v>160</v>
      </c>
      <c r="E277" s="137" t="s">
        <v>911</v>
      </c>
      <c r="F277" s="138" t="s">
        <v>912</v>
      </c>
      <c r="G277" s="139" t="s">
        <v>374</v>
      </c>
      <c r="H277" s="140">
        <v>15</v>
      </c>
      <c r="I277" s="141"/>
      <c r="J277" s="142">
        <f t="shared" si="10"/>
        <v>0</v>
      </c>
      <c r="K277" s="138" t="s">
        <v>1</v>
      </c>
      <c r="L277" s="32"/>
      <c r="M277" s="143" t="s">
        <v>1</v>
      </c>
      <c r="N277" s="144" t="s">
        <v>45</v>
      </c>
      <c r="P277" s="145">
        <f t="shared" si="11"/>
        <v>0</v>
      </c>
      <c r="Q277" s="145">
        <v>0</v>
      </c>
      <c r="R277" s="145">
        <f t="shared" si="12"/>
        <v>0</v>
      </c>
      <c r="S277" s="145">
        <v>0</v>
      </c>
      <c r="T277" s="146">
        <f t="shared" si="13"/>
        <v>0</v>
      </c>
      <c r="AR277" s="147" t="s">
        <v>165</v>
      </c>
      <c r="AT277" s="147" t="s">
        <v>160</v>
      </c>
      <c r="AU277" s="147" t="s">
        <v>166</v>
      </c>
      <c r="AY277" s="17" t="s">
        <v>156</v>
      </c>
      <c r="BE277" s="148">
        <f t="shared" si="14"/>
        <v>0</v>
      </c>
      <c r="BF277" s="148">
        <f t="shared" si="15"/>
        <v>0</v>
      </c>
      <c r="BG277" s="148">
        <f t="shared" si="16"/>
        <v>0</v>
      </c>
      <c r="BH277" s="148">
        <f t="shared" si="17"/>
        <v>0</v>
      </c>
      <c r="BI277" s="148">
        <f t="shared" si="18"/>
        <v>0</v>
      </c>
      <c r="BJ277" s="17" t="s">
        <v>84</v>
      </c>
      <c r="BK277" s="148">
        <f t="shared" si="19"/>
        <v>0</v>
      </c>
      <c r="BL277" s="17" t="s">
        <v>165</v>
      </c>
      <c r="BM277" s="147" t="s">
        <v>913</v>
      </c>
    </row>
    <row r="278" spans="2:65" s="1" customFormat="1" ht="24.2" customHeight="1">
      <c r="B278" s="32"/>
      <c r="C278" s="136" t="s">
        <v>446</v>
      </c>
      <c r="D278" s="136" t="s">
        <v>160</v>
      </c>
      <c r="E278" s="137" t="s">
        <v>914</v>
      </c>
      <c r="F278" s="138" t="s">
        <v>915</v>
      </c>
      <c r="G278" s="139" t="s">
        <v>195</v>
      </c>
      <c r="H278" s="140">
        <v>8.1</v>
      </c>
      <c r="I278" s="141"/>
      <c r="J278" s="142">
        <f t="shared" si="10"/>
        <v>0</v>
      </c>
      <c r="K278" s="138" t="s">
        <v>164</v>
      </c>
      <c r="L278" s="32"/>
      <c r="M278" s="143" t="s">
        <v>1</v>
      </c>
      <c r="N278" s="144" t="s">
        <v>45</v>
      </c>
      <c r="P278" s="145">
        <f t="shared" si="11"/>
        <v>0</v>
      </c>
      <c r="Q278" s="145">
        <v>3.0000000000000001E-5</v>
      </c>
      <c r="R278" s="145">
        <f t="shared" si="12"/>
        <v>2.43E-4</v>
      </c>
      <c r="S278" s="145">
        <v>0</v>
      </c>
      <c r="T278" s="146">
        <f t="shared" si="13"/>
        <v>0</v>
      </c>
      <c r="AR278" s="147" t="s">
        <v>165</v>
      </c>
      <c r="AT278" s="147" t="s">
        <v>160</v>
      </c>
      <c r="AU278" s="147" t="s">
        <v>166</v>
      </c>
      <c r="AY278" s="17" t="s">
        <v>156</v>
      </c>
      <c r="BE278" s="148">
        <f t="shared" si="14"/>
        <v>0</v>
      </c>
      <c r="BF278" s="148">
        <f t="shared" si="15"/>
        <v>0</v>
      </c>
      <c r="BG278" s="148">
        <f t="shared" si="16"/>
        <v>0</v>
      </c>
      <c r="BH278" s="148">
        <f t="shared" si="17"/>
        <v>0</v>
      </c>
      <c r="BI278" s="148">
        <f t="shared" si="18"/>
        <v>0</v>
      </c>
      <c r="BJ278" s="17" t="s">
        <v>84</v>
      </c>
      <c r="BK278" s="148">
        <f t="shared" si="19"/>
        <v>0</v>
      </c>
      <c r="BL278" s="17" t="s">
        <v>165</v>
      </c>
      <c r="BM278" s="147" t="s">
        <v>916</v>
      </c>
    </row>
    <row r="279" spans="2:65" s="13" customFormat="1" ht="11.25">
      <c r="B279" s="156"/>
      <c r="D279" s="150" t="s">
        <v>168</v>
      </c>
      <c r="E279" s="157" t="s">
        <v>1</v>
      </c>
      <c r="F279" s="158" t="s">
        <v>917</v>
      </c>
      <c r="H279" s="159">
        <v>8.1</v>
      </c>
      <c r="I279" s="160"/>
      <c r="L279" s="156"/>
      <c r="M279" s="161"/>
      <c r="T279" s="162"/>
      <c r="AT279" s="157" t="s">
        <v>168</v>
      </c>
      <c r="AU279" s="157" t="s">
        <v>166</v>
      </c>
      <c r="AV279" s="13" t="s">
        <v>88</v>
      </c>
      <c r="AW279" s="13" t="s">
        <v>34</v>
      </c>
      <c r="AX279" s="13" t="s">
        <v>84</v>
      </c>
      <c r="AY279" s="157" t="s">
        <v>156</v>
      </c>
    </row>
    <row r="280" spans="2:65" s="1" customFormat="1" ht="16.5" customHeight="1">
      <c r="B280" s="32"/>
      <c r="C280" s="177" t="s">
        <v>452</v>
      </c>
      <c r="D280" s="177" t="s">
        <v>242</v>
      </c>
      <c r="E280" s="178" t="s">
        <v>918</v>
      </c>
      <c r="F280" s="179" t="s">
        <v>919</v>
      </c>
      <c r="G280" s="180" t="s">
        <v>394</v>
      </c>
      <c r="H280" s="181">
        <v>4.5</v>
      </c>
      <c r="I280" s="182"/>
      <c r="J280" s="183">
        <f>ROUND(I280*H280,2)</f>
        <v>0</v>
      </c>
      <c r="K280" s="179" t="s">
        <v>1</v>
      </c>
      <c r="L280" s="184"/>
      <c r="M280" s="185" t="s">
        <v>1</v>
      </c>
      <c r="N280" s="186" t="s">
        <v>45</v>
      </c>
      <c r="P280" s="145">
        <f>O280*H280</f>
        <v>0</v>
      </c>
      <c r="Q280" s="145">
        <v>4.0000000000000002E-4</v>
      </c>
      <c r="R280" s="145">
        <f>Q280*H280</f>
        <v>1.8000000000000002E-3</v>
      </c>
      <c r="S280" s="145">
        <v>0</v>
      </c>
      <c r="T280" s="146">
        <f>S280*H280</f>
        <v>0</v>
      </c>
      <c r="AR280" s="147" t="s">
        <v>213</v>
      </c>
      <c r="AT280" s="147" t="s">
        <v>242</v>
      </c>
      <c r="AU280" s="147" t="s">
        <v>166</v>
      </c>
      <c r="AY280" s="17" t="s">
        <v>156</v>
      </c>
      <c r="BE280" s="148">
        <f>IF(N280="základní",J280,0)</f>
        <v>0</v>
      </c>
      <c r="BF280" s="148">
        <f>IF(N280="snížená",J280,0)</f>
        <v>0</v>
      </c>
      <c r="BG280" s="148">
        <f>IF(N280="zákl. přenesená",J280,0)</f>
        <v>0</v>
      </c>
      <c r="BH280" s="148">
        <f>IF(N280="sníž. přenesená",J280,0)</f>
        <v>0</v>
      </c>
      <c r="BI280" s="148">
        <f>IF(N280="nulová",J280,0)</f>
        <v>0</v>
      </c>
      <c r="BJ280" s="17" t="s">
        <v>84</v>
      </c>
      <c r="BK280" s="148">
        <f>ROUND(I280*H280,2)</f>
        <v>0</v>
      </c>
      <c r="BL280" s="17" t="s">
        <v>165</v>
      </c>
      <c r="BM280" s="147" t="s">
        <v>920</v>
      </c>
    </row>
    <row r="281" spans="2:65" s="13" customFormat="1" ht="11.25">
      <c r="B281" s="156"/>
      <c r="D281" s="150" t="s">
        <v>168</v>
      </c>
      <c r="E281" s="157" t="s">
        <v>1</v>
      </c>
      <c r="F281" s="158" t="s">
        <v>921</v>
      </c>
      <c r="H281" s="159">
        <v>4.5</v>
      </c>
      <c r="I281" s="160"/>
      <c r="L281" s="156"/>
      <c r="M281" s="161"/>
      <c r="T281" s="162"/>
      <c r="AT281" s="157" t="s">
        <v>168</v>
      </c>
      <c r="AU281" s="157" t="s">
        <v>166</v>
      </c>
      <c r="AV281" s="13" t="s">
        <v>88</v>
      </c>
      <c r="AW281" s="13" t="s">
        <v>34</v>
      </c>
      <c r="AX281" s="13" t="s">
        <v>84</v>
      </c>
      <c r="AY281" s="157" t="s">
        <v>156</v>
      </c>
    </row>
    <row r="282" spans="2:65" s="1" customFormat="1" ht="21.75" customHeight="1">
      <c r="B282" s="32"/>
      <c r="C282" s="136" t="s">
        <v>461</v>
      </c>
      <c r="D282" s="136" t="s">
        <v>160</v>
      </c>
      <c r="E282" s="137" t="s">
        <v>922</v>
      </c>
      <c r="F282" s="138" t="s">
        <v>923</v>
      </c>
      <c r="G282" s="139" t="s">
        <v>163</v>
      </c>
      <c r="H282" s="140">
        <v>0.3</v>
      </c>
      <c r="I282" s="141"/>
      <c r="J282" s="142">
        <f>ROUND(I282*H282,2)</f>
        <v>0</v>
      </c>
      <c r="K282" s="138" t="s">
        <v>164</v>
      </c>
      <c r="L282" s="32"/>
      <c r="M282" s="143" t="s">
        <v>1</v>
      </c>
      <c r="N282" s="144" t="s">
        <v>45</v>
      </c>
      <c r="P282" s="145">
        <f>O282*H282</f>
        <v>0</v>
      </c>
      <c r="Q282" s="145">
        <v>0</v>
      </c>
      <c r="R282" s="145">
        <f>Q282*H282</f>
        <v>0</v>
      </c>
      <c r="S282" s="145">
        <v>0</v>
      </c>
      <c r="T282" s="146">
        <f>S282*H282</f>
        <v>0</v>
      </c>
      <c r="AR282" s="147" t="s">
        <v>165</v>
      </c>
      <c r="AT282" s="147" t="s">
        <v>160</v>
      </c>
      <c r="AU282" s="147" t="s">
        <v>166</v>
      </c>
      <c r="AY282" s="17" t="s">
        <v>156</v>
      </c>
      <c r="BE282" s="148">
        <f>IF(N282="základní",J282,0)</f>
        <v>0</v>
      </c>
      <c r="BF282" s="148">
        <f>IF(N282="snížená",J282,0)</f>
        <v>0</v>
      </c>
      <c r="BG282" s="148">
        <f>IF(N282="zákl. přenesená",J282,0)</f>
        <v>0</v>
      </c>
      <c r="BH282" s="148">
        <f>IF(N282="sníž. přenesená",J282,0)</f>
        <v>0</v>
      </c>
      <c r="BI282" s="148">
        <f>IF(N282="nulová",J282,0)</f>
        <v>0</v>
      </c>
      <c r="BJ282" s="17" t="s">
        <v>84</v>
      </c>
      <c r="BK282" s="148">
        <f>ROUND(I282*H282,2)</f>
        <v>0</v>
      </c>
      <c r="BL282" s="17" t="s">
        <v>165</v>
      </c>
      <c r="BM282" s="147" t="s">
        <v>924</v>
      </c>
    </row>
    <row r="283" spans="2:65" s="13" customFormat="1" ht="11.25">
      <c r="B283" s="156"/>
      <c r="D283" s="150" t="s">
        <v>168</v>
      </c>
      <c r="E283" s="157" t="s">
        <v>1</v>
      </c>
      <c r="F283" s="158" t="s">
        <v>925</v>
      </c>
      <c r="H283" s="159">
        <v>0.3</v>
      </c>
      <c r="I283" s="160"/>
      <c r="L283" s="156"/>
      <c r="M283" s="161"/>
      <c r="T283" s="162"/>
      <c r="AT283" s="157" t="s">
        <v>168</v>
      </c>
      <c r="AU283" s="157" t="s">
        <v>166</v>
      </c>
      <c r="AV283" s="13" t="s">
        <v>88</v>
      </c>
      <c r="AW283" s="13" t="s">
        <v>34</v>
      </c>
      <c r="AX283" s="13" t="s">
        <v>84</v>
      </c>
      <c r="AY283" s="157" t="s">
        <v>156</v>
      </c>
    </row>
    <row r="284" spans="2:65" s="1" customFormat="1" ht="16.5" customHeight="1">
      <c r="B284" s="32"/>
      <c r="C284" s="177" t="s">
        <v>467</v>
      </c>
      <c r="D284" s="177" t="s">
        <v>242</v>
      </c>
      <c r="E284" s="178" t="s">
        <v>926</v>
      </c>
      <c r="F284" s="179" t="s">
        <v>927</v>
      </c>
      <c r="G284" s="180" t="s">
        <v>163</v>
      </c>
      <c r="H284" s="181">
        <v>0.3</v>
      </c>
      <c r="I284" s="182"/>
      <c r="J284" s="183">
        <f>ROUND(I284*H284,2)</f>
        <v>0</v>
      </c>
      <c r="K284" s="179" t="s">
        <v>164</v>
      </c>
      <c r="L284" s="184"/>
      <c r="M284" s="185" t="s">
        <v>1</v>
      </c>
      <c r="N284" s="186" t="s">
        <v>45</v>
      </c>
      <c r="P284" s="145">
        <f>O284*H284</f>
        <v>0</v>
      </c>
      <c r="Q284" s="145">
        <v>1</v>
      </c>
      <c r="R284" s="145">
        <f>Q284*H284</f>
        <v>0.3</v>
      </c>
      <c r="S284" s="145">
        <v>0</v>
      </c>
      <c r="T284" s="146">
        <f>S284*H284</f>
        <v>0</v>
      </c>
      <c r="AR284" s="147" t="s">
        <v>213</v>
      </c>
      <c r="AT284" s="147" t="s">
        <v>242</v>
      </c>
      <c r="AU284" s="147" t="s">
        <v>166</v>
      </c>
      <c r="AY284" s="17" t="s">
        <v>156</v>
      </c>
      <c r="BE284" s="148">
        <f>IF(N284="základní",J284,0)</f>
        <v>0</v>
      </c>
      <c r="BF284" s="148">
        <f>IF(N284="snížená",J284,0)</f>
        <v>0</v>
      </c>
      <c r="BG284" s="148">
        <f>IF(N284="zákl. přenesená",J284,0)</f>
        <v>0</v>
      </c>
      <c r="BH284" s="148">
        <f>IF(N284="sníž. přenesená",J284,0)</f>
        <v>0</v>
      </c>
      <c r="BI284" s="148">
        <f>IF(N284="nulová",J284,0)</f>
        <v>0</v>
      </c>
      <c r="BJ284" s="17" t="s">
        <v>84</v>
      </c>
      <c r="BK284" s="148">
        <f>ROUND(I284*H284,2)</f>
        <v>0</v>
      </c>
      <c r="BL284" s="17" t="s">
        <v>165</v>
      </c>
      <c r="BM284" s="147" t="s">
        <v>928</v>
      </c>
    </row>
    <row r="285" spans="2:65" s="11" customFormat="1" ht="22.9" customHeight="1">
      <c r="B285" s="124"/>
      <c r="D285" s="125" t="s">
        <v>79</v>
      </c>
      <c r="E285" s="134" t="s">
        <v>88</v>
      </c>
      <c r="F285" s="134" t="s">
        <v>929</v>
      </c>
      <c r="I285" s="127"/>
      <c r="J285" s="135">
        <f>BK285</f>
        <v>0</v>
      </c>
      <c r="L285" s="124"/>
      <c r="M285" s="129"/>
      <c r="P285" s="130">
        <f>P286</f>
        <v>0</v>
      </c>
      <c r="R285" s="130">
        <f>R286</f>
        <v>0.9375</v>
      </c>
      <c r="T285" s="131">
        <f>T286</f>
        <v>0</v>
      </c>
      <c r="AR285" s="125" t="s">
        <v>84</v>
      </c>
      <c r="AT285" s="132" t="s">
        <v>79</v>
      </c>
      <c r="AU285" s="132" t="s">
        <v>84</v>
      </c>
      <c r="AY285" s="125" t="s">
        <v>156</v>
      </c>
      <c r="BK285" s="133">
        <f>BK286</f>
        <v>0</v>
      </c>
    </row>
    <row r="286" spans="2:65" s="11" customFormat="1" ht="20.85" customHeight="1">
      <c r="B286" s="124"/>
      <c r="D286" s="125" t="s">
        <v>79</v>
      </c>
      <c r="E286" s="134" t="s">
        <v>930</v>
      </c>
      <c r="F286" s="134" t="s">
        <v>931</v>
      </c>
      <c r="I286" s="127"/>
      <c r="J286" s="135">
        <f>BK286</f>
        <v>0</v>
      </c>
      <c r="L286" s="124"/>
      <c r="M286" s="129"/>
      <c r="P286" s="130">
        <f>SUM(P287:P289)</f>
        <v>0</v>
      </c>
      <c r="R286" s="130">
        <f>SUM(R287:R289)</f>
        <v>0.9375</v>
      </c>
      <c r="T286" s="131">
        <f>SUM(T287:T289)</f>
        <v>0</v>
      </c>
      <c r="AR286" s="125" t="s">
        <v>84</v>
      </c>
      <c r="AT286" s="132" t="s">
        <v>79</v>
      </c>
      <c r="AU286" s="132" t="s">
        <v>88</v>
      </c>
      <c r="AY286" s="125" t="s">
        <v>156</v>
      </c>
      <c r="BK286" s="133">
        <f>SUM(BK287:BK289)</f>
        <v>0</v>
      </c>
    </row>
    <row r="287" spans="2:65" s="1" customFormat="1" ht="24.2" customHeight="1">
      <c r="B287" s="32"/>
      <c r="C287" s="136" t="s">
        <v>472</v>
      </c>
      <c r="D287" s="136" t="s">
        <v>160</v>
      </c>
      <c r="E287" s="137" t="s">
        <v>932</v>
      </c>
      <c r="F287" s="138" t="s">
        <v>933</v>
      </c>
      <c r="G287" s="139" t="s">
        <v>195</v>
      </c>
      <c r="H287" s="140">
        <v>1250</v>
      </c>
      <c r="I287" s="141"/>
      <c r="J287" s="142">
        <f>ROUND(I287*H287,2)</f>
        <v>0</v>
      </c>
      <c r="K287" s="138" t="s">
        <v>164</v>
      </c>
      <c r="L287" s="32"/>
      <c r="M287" s="143" t="s">
        <v>1</v>
      </c>
      <c r="N287" s="144" t="s">
        <v>45</v>
      </c>
      <c r="P287" s="145">
        <f>O287*H287</f>
        <v>0</v>
      </c>
      <c r="Q287" s="145">
        <v>7.5000000000000002E-4</v>
      </c>
      <c r="R287" s="145">
        <f>Q287*H287</f>
        <v>0.9375</v>
      </c>
      <c r="S287" s="145">
        <v>0</v>
      </c>
      <c r="T287" s="146">
        <f>S287*H287</f>
        <v>0</v>
      </c>
      <c r="AR287" s="147" t="s">
        <v>259</v>
      </c>
      <c r="AT287" s="147" t="s">
        <v>160</v>
      </c>
      <c r="AU287" s="147" t="s">
        <v>166</v>
      </c>
      <c r="AY287" s="17" t="s">
        <v>156</v>
      </c>
      <c r="BE287" s="148">
        <f>IF(N287="základní",J287,0)</f>
        <v>0</v>
      </c>
      <c r="BF287" s="148">
        <f>IF(N287="snížená",J287,0)</f>
        <v>0</v>
      </c>
      <c r="BG287" s="148">
        <f>IF(N287="zákl. přenesená",J287,0)</f>
        <v>0</v>
      </c>
      <c r="BH287" s="148">
        <f>IF(N287="sníž. přenesená",J287,0)</f>
        <v>0</v>
      </c>
      <c r="BI287" s="148">
        <f>IF(N287="nulová",J287,0)</f>
        <v>0</v>
      </c>
      <c r="BJ287" s="17" t="s">
        <v>84</v>
      </c>
      <c r="BK287" s="148">
        <f>ROUND(I287*H287,2)</f>
        <v>0</v>
      </c>
      <c r="BL287" s="17" t="s">
        <v>259</v>
      </c>
      <c r="BM287" s="147" t="s">
        <v>934</v>
      </c>
    </row>
    <row r="288" spans="2:65" s="12" customFormat="1" ht="11.25">
      <c r="B288" s="149"/>
      <c r="D288" s="150" t="s">
        <v>168</v>
      </c>
      <c r="E288" s="151" t="s">
        <v>1</v>
      </c>
      <c r="F288" s="152" t="s">
        <v>935</v>
      </c>
      <c r="H288" s="151" t="s">
        <v>1</v>
      </c>
      <c r="I288" s="153"/>
      <c r="L288" s="149"/>
      <c r="M288" s="154"/>
      <c r="T288" s="155"/>
      <c r="AT288" s="151" t="s">
        <v>168</v>
      </c>
      <c r="AU288" s="151" t="s">
        <v>166</v>
      </c>
      <c r="AV288" s="12" t="s">
        <v>84</v>
      </c>
      <c r="AW288" s="12" t="s">
        <v>34</v>
      </c>
      <c r="AX288" s="12" t="s">
        <v>80</v>
      </c>
      <c r="AY288" s="151" t="s">
        <v>156</v>
      </c>
    </row>
    <row r="289" spans="2:65" s="13" customFormat="1" ht="11.25">
      <c r="B289" s="156"/>
      <c r="D289" s="150" t="s">
        <v>168</v>
      </c>
      <c r="E289" s="157" t="s">
        <v>1</v>
      </c>
      <c r="F289" s="158" t="s">
        <v>936</v>
      </c>
      <c r="H289" s="159">
        <v>1250</v>
      </c>
      <c r="I289" s="160"/>
      <c r="L289" s="156"/>
      <c r="M289" s="161"/>
      <c r="T289" s="162"/>
      <c r="AT289" s="157" t="s">
        <v>168</v>
      </c>
      <c r="AU289" s="157" t="s">
        <v>166</v>
      </c>
      <c r="AV289" s="13" t="s">
        <v>88</v>
      </c>
      <c r="AW289" s="13" t="s">
        <v>34</v>
      </c>
      <c r="AX289" s="13" t="s">
        <v>84</v>
      </c>
      <c r="AY289" s="157" t="s">
        <v>156</v>
      </c>
    </row>
    <row r="290" spans="2:65" s="11" customFormat="1" ht="22.9" customHeight="1">
      <c r="B290" s="124"/>
      <c r="D290" s="125" t="s">
        <v>79</v>
      </c>
      <c r="E290" s="134" t="s">
        <v>166</v>
      </c>
      <c r="F290" s="134" t="s">
        <v>937</v>
      </c>
      <c r="I290" s="127"/>
      <c r="J290" s="135">
        <f>BK290</f>
        <v>0</v>
      </c>
      <c r="L290" s="124"/>
      <c r="M290" s="129"/>
      <c r="P290" s="130">
        <f>P291</f>
        <v>0</v>
      </c>
      <c r="R290" s="130">
        <f>R291</f>
        <v>0.84692999999999996</v>
      </c>
      <c r="T290" s="131">
        <f>T291</f>
        <v>0</v>
      </c>
      <c r="AR290" s="125" t="s">
        <v>84</v>
      </c>
      <c r="AT290" s="132" t="s">
        <v>79</v>
      </c>
      <c r="AU290" s="132" t="s">
        <v>84</v>
      </c>
      <c r="AY290" s="125" t="s">
        <v>156</v>
      </c>
      <c r="BK290" s="133">
        <f>BK291</f>
        <v>0</v>
      </c>
    </row>
    <row r="291" spans="2:65" s="11" customFormat="1" ht="20.85" customHeight="1">
      <c r="B291" s="124"/>
      <c r="D291" s="125" t="s">
        <v>79</v>
      </c>
      <c r="E291" s="134" t="s">
        <v>938</v>
      </c>
      <c r="F291" s="134" t="s">
        <v>939</v>
      </c>
      <c r="I291" s="127"/>
      <c r="J291" s="135">
        <f>BK291</f>
        <v>0</v>
      </c>
      <c r="L291" s="124"/>
      <c r="M291" s="129"/>
      <c r="P291" s="130">
        <f>SUM(P292:P296)</f>
        <v>0</v>
      </c>
      <c r="R291" s="130">
        <f>SUM(R292:R296)</f>
        <v>0.84692999999999996</v>
      </c>
      <c r="T291" s="131">
        <f>SUM(T292:T296)</f>
        <v>0</v>
      </c>
      <c r="AR291" s="125" t="s">
        <v>84</v>
      </c>
      <c r="AT291" s="132" t="s">
        <v>79</v>
      </c>
      <c r="AU291" s="132" t="s">
        <v>88</v>
      </c>
      <c r="AY291" s="125" t="s">
        <v>156</v>
      </c>
      <c r="BK291" s="133">
        <f>SUM(BK292:BK296)</f>
        <v>0</v>
      </c>
    </row>
    <row r="292" spans="2:65" s="1" customFormat="1" ht="24.2" customHeight="1">
      <c r="B292" s="32"/>
      <c r="C292" s="136" t="s">
        <v>478</v>
      </c>
      <c r="D292" s="136" t="s">
        <v>160</v>
      </c>
      <c r="E292" s="137" t="s">
        <v>940</v>
      </c>
      <c r="F292" s="138" t="s">
        <v>941</v>
      </c>
      <c r="G292" s="139" t="s">
        <v>860</v>
      </c>
      <c r="H292" s="140">
        <v>900</v>
      </c>
      <c r="I292" s="141"/>
      <c r="J292" s="142">
        <f>ROUND(I292*H292,2)</f>
        <v>0</v>
      </c>
      <c r="K292" s="138" t="s">
        <v>164</v>
      </c>
      <c r="L292" s="32"/>
      <c r="M292" s="143" t="s">
        <v>1</v>
      </c>
      <c r="N292" s="144" t="s">
        <v>45</v>
      </c>
      <c r="P292" s="145">
        <f>O292*H292</f>
        <v>0</v>
      </c>
      <c r="Q292" s="145">
        <v>5.0000000000000002E-5</v>
      </c>
      <c r="R292" s="145">
        <f>Q292*H292</f>
        <v>4.5000000000000005E-2</v>
      </c>
      <c r="S292" s="145">
        <v>0</v>
      </c>
      <c r="T292" s="146">
        <f>S292*H292</f>
        <v>0</v>
      </c>
      <c r="AR292" s="147" t="s">
        <v>165</v>
      </c>
      <c r="AT292" s="147" t="s">
        <v>160</v>
      </c>
      <c r="AU292" s="147" t="s">
        <v>166</v>
      </c>
      <c r="AY292" s="17" t="s">
        <v>156</v>
      </c>
      <c r="BE292" s="148">
        <f>IF(N292="základní",J292,0)</f>
        <v>0</v>
      </c>
      <c r="BF292" s="148">
        <f>IF(N292="snížená",J292,0)</f>
        <v>0</v>
      </c>
      <c r="BG292" s="148">
        <f>IF(N292="zákl. přenesená",J292,0)</f>
        <v>0</v>
      </c>
      <c r="BH292" s="148">
        <f>IF(N292="sníž. přenesená",J292,0)</f>
        <v>0</v>
      </c>
      <c r="BI292" s="148">
        <f>IF(N292="nulová",J292,0)</f>
        <v>0</v>
      </c>
      <c r="BJ292" s="17" t="s">
        <v>84</v>
      </c>
      <c r="BK292" s="148">
        <f>ROUND(I292*H292,2)</f>
        <v>0</v>
      </c>
      <c r="BL292" s="17" t="s">
        <v>165</v>
      </c>
      <c r="BM292" s="147" t="s">
        <v>942</v>
      </c>
    </row>
    <row r="293" spans="2:65" s="13" customFormat="1" ht="11.25">
      <c r="B293" s="156"/>
      <c r="D293" s="150" t="s">
        <v>168</v>
      </c>
      <c r="E293" s="157" t="s">
        <v>1</v>
      </c>
      <c r="F293" s="158" t="s">
        <v>943</v>
      </c>
      <c r="H293" s="159">
        <v>900</v>
      </c>
      <c r="I293" s="160"/>
      <c r="L293" s="156"/>
      <c r="M293" s="161"/>
      <c r="T293" s="162"/>
      <c r="AT293" s="157" t="s">
        <v>168</v>
      </c>
      <c r="AU293" s="157" t="s">
        <v>166</v>
      </c>
      <c r="AV293" s="13" t="s">
        <v>88</v>
      </c>
      <c r="AW293" s="13" t="s">
        <v>34</v>
      </c>
      <c r="AX293" s="13" t="s">
        <v>84</v>
      </c>
      <c r="AY293" s="157" t="s">
        <v>156</v>
      </c>
    </row>
    <row r="294" spans="2:65" s="1" customFormat="1" ht="66.75" customHeight="1">
      <c r="B294" s="32"/>
      <c r="C294" s="177" t="s">
        <v>484</v>
      </c>
      <c r="D294" s="177" t="s">
        <v>242</v>
      </c>
      <c r="E294" s="178" t="s">
        <v>944</v>
      </c>
      <c r="F294" s="179" t="s">
        <v>945</v>
      </c>
      <c r="G294" s="180" t="s">
        <v>374</v>
      </c>
      <c r="H294" s="181">
        <v>2</v>
      </c>
      <c r="I294" s="182"/>
      <c r="J294" s="183">
        <f>ROUND(I294*H294,2)</f>
        <v>0</v>
      </c>
      <c r="K294" s="179" t="s">
        <v>1</v>
      </c>
      <c r="L294" s="184"/>
      <c r="M294" s="185" t="s">
        <v>1</v>
      </c>
      <c r="N294" s="186" t="s">
        <v>45</v>
      </c>
      <c r="P294" s="145">
        <f>O294*H294</f>
        <v>0</v>
      </c>
      <c r="Q294" s="145">
        <v>7.7999999999999996E-3</v>
      </c>
      <c r="R294" s="145">
        <f>Q294*H294</f>
        <v>1.5599999999999999E-2</v>
      </c>
      <c r="S294" s="145">
        <v>0</v>
      </c>
      <c r="T294" s="146">
        <f>S294*H294</f>
        <v>0</v>
      </c>
      <c r="AR294" s="147" t="s">
        <v>213</v>
      </c>
      <c r="AT294" s="147" t="s">
        <v>242</v>
      </c>
      <c r="AU294" s="147" t="s">
        <v>166</v>
      </c>
      <c r="AY294" s="17" t="s">
        <v>156</v>
      </c>
      <c r="BE294" s="148">
        <f>IF(N294="základní",J294,0)</f>
        <v>0</v>
      </c>
      <c r="BF294" s="148">
        <f>IF(N294="snížená",J294,0)</f>
        <v>0</v>
      </c>
      <c r="BG294" s="148">
        <f>IF(N294="zákl. přenesená",J294,0)</f>
        <v>0</v>
      </c>
      <c r="BH294" s="148">
        <f>IF(N294="sníž. přenesená",J294,0)</f>
        <v>0</v>
      </c>
      <c r="BI294" s="148">
        <f>IF(N294="nulová",J294,0)</f>
        <v>0</v>
      </c>
      <c r="BJ294" s="17" t="s">
        <v>84</v>
      </c>
      <c r="BK294" s="148">
        <f>ROUND(I294*H294,2)</f>
        <v>0</v>
      </c>
      <c r="BL294" s="17" t="s">
        <v>165</v>
      </c>
      <c r="BM294" s="147" t="s">
        <v>946</v>
      </c>
    </row>
    <row r="295" spans="2:65" s="1" customFormat="1" ht="16.5" customHeight="1">
      <c r="B295" s="32"/>
      <c r="C295" s="136" t="s">
        <v>490</v>
      </c>
      <c r="D295" s="136" t="s">
        <v>160</v>
      </c>
      <c r="E295" s="137" t="s">
        <v>947</v>
      </c>
      <c r="F295" s="138" t="s">
        <v>948</v>
      </c>
      <c r="G295" s="139" t="s">
        <v>374</v>
      </c>
      <c r="H295" s="140">
        <v>9</v>
      </c>
      <c r="I295" s="141"/>
      <c r="J295" s="142">
        <f>ROUND(I295*H295,2)</f>
        <v>0</v>
      </c>
      <c r="K295" s="138" t="s">
        <v>164</v>
      </c>
      <c r="L295" s="32"/>
      <c r="M295" s="143" t="s">
        <v>1</v>
      </c>
      <c r="N295" s="144" t="s">
        <v>45</v>
      </c>
      <c r="P295" s="145">
        <f>O295*H295</f>
        <v>0</v>
      </c>
      <c r="Q295" s="145">
        <v>7.2870000000000004E-2</v>
      </c>
      <c r="R295" s="145">
        <f>Q295*H295</f>
        <v>0.65583000000000002</v>
      </c>
      <c r="S295" s="145">
        <v>0</v>
      </c>
      <c r="T295" s="146">
        <f>S295*H295</f>
        <v>0</v>
      </c>
      <c r="AR295" s="147" t="s">
        <v>165</v>
      </c>
      <c r="AT295" s="147" t="s">
        <v>160</v>
      </c>
      <c r="AU295" s="147" t="s">
        <v>166</v>
      </c>
      <c r="AY295" s="17" t="s">
        <v>156</v>
      </c>
      <c r="BE295" s="148">
        <f>IF(N295="základní",J295,0)</f>
        <v>0</v>
      </c>
      <c r="BF295" s="148">
        <f>IF(N295="snížená",J295,0)</f>
        <v>0</v>
      </c>
      <c r="BG295" s="148">
        <f>IF(N295="zákl. přenesená",J295,0)</f>
        <v>0</v>
      </c>
      <c r="BH295" s="148">
        <f>IF(N295="sníž. přenesená",J295,0)</f>
        <v>0</v>
      </c>
      <c r="BI295" s="148">
        <f>IF(N295="nulová",J295,0)</f>
        <v>0</v>
      </c>
      <c r="BJ295" s="17" t="s">
        <v>84</v>
      </c>
      <c r="BK295" s="148">
        <f>ROUND(I295*H295,2)</f>
        <v>0</v>
      </c>
      <c r="BL295" s="17" t="s">
        <v>165</v>
      </c>
      <c r="BM295" s="147" t="s">
        <v>949</v>
      </c>
    </row>
    <row r="296" spans="2:65" s="1" customFormat="1" ht="24.2" customHeight="1">
      <c r="B296" s="32"/>
      <c r="C296" s="177" t="s">
        <v>495</v>
      </c>
      <c r="D296" s="177" t="s">
        <v>242</v>
      </c>
      <c r="E296" s="178" t="s">
        <v>950</v>
      </c>
      <c r="F296" s="179" t="s">
        <v>951</v>
      </c>
      <c r="G296" s="180" t="s">
        <v>374</v>
      </c>
      <c r="H296" s="181">
        <v>9</v>
      </c>
      <c r="I296" s="182"/>
      <c r="J296" s="183">
        <f>ROUND(I296*H296,2)</f>
        <v>0</v>
      </c>
      <c r="K296" s="179" t="s">
        <v>164</v>
      </c>
      <c r="L296" s="184"/>
      <c r="M296" s="185" t="s">
        <v>1</v>
      </c>
      <c r="N296" s="186" t="s">
        <v>45</v>
      </c>
      <c r="P296" s="145">
        <f>O296*H296</f>
        <v>0</v>
      </c>
      <c r="Q296" s="145">
        <v>1.4500000000000001E-2</v>
      </c>
      <c r="R296" s="145">
        <f>Q296*H296</f>
        <v>0.1305</v>
      </c>
      <c r="S296" s="145">
        <v>0</v>
      </c>
      <c r="T296" s="146">
        <f>S296*H296</f>
        <v>0</v>
      </c>
      <c r="AR296" s="147" t="s">
        <v>213</v>
      </c>
      <c r="AT296" s="147" t="s">
        <v>242</v>
      </c>
      <c r="AU296" s="147" t="s">
        <v>166</v>
      </c>
      <c r="AY296" s="17" t="s">
        <v>156</v>
      </c>
      <c r="BE296" s="148">
        <f>IF(N296="základní",J296,0)</f>
        <v>0</v>
      </c>
      <c r="BF296" s="148">
        <f>IF(N296="snížená",J296,0)</f>
        <v>0</v>
      </c>
      <c r="BG296" s="148">
        <f>IF(N296="zákl. přenesená",J296,0)</f>
        <v>0</v>
      </c>
      <c r="BH296" s="148">
        <f>IF(N296="sníž. přenesená",J296,0)</f>
        <v>0</v>
      </c>
      <c r="BI296" s="148">
        <f>IF(N296="nulová",J296,0)</f>
        <v>0</v>
      </c>
      <c r="BJ296" s="17" t="s">
        <v>84</v>
      </c>
      <c r="BK296" s="148">
        <f>ROUND(I296*H296,2)</f>
        <v>0</v>
      </c>
      <c r="BL296" s="17" t="s">
        <v>165</v>
      </c>
      <c r="BM296" s="147" t="s">
        <v>952</v>
      </c>
    </row>
    <row r="297" spans="2:65" s="11" customFormat="1" ht="22.9" customHeight="1">
      <c r="B297" s="124"/>
      <c r="D297" s="125" t="s">
        <v>79</v>
      </c>
      <c r="E297" s="134" t="s">
        <v>186</v>
      </c>
      <c r="F297" s="134" t="s">
        <v>272</v>
      </c>
      <c r="I297" s="127"/>
      <c r="J297" s="135">
        <f>BK297</f>
        <v>0</v>
      </c>
      <c r="L297" s="124"/>
      <c r="M297" s="129"/>
      <c r="P297" s="130">
        <f>P298+P311+P338+P370</f>
        <v>0</v>
      </c>
      <c r="R297" s="130">
        <f>R298+R311+R338+R370</f>
        <v>286.97636699999998</v>
      </c>
      <c r="T297" s="131">
        <f>T298+T311+T338+T370</f>
        <v>0</v>
      </c>
      <c r="AR297" s="125" t="s">
        <v>84</v>
      </c>
      <c r="AT297" s="132" t="s">
        <v>79</v>
      </c>
      <c r="AU297" s="132" t="s">
        <v>84</v>
      </c>
      <c r="AY297" s="125" t="s">
        <v>156</v>
      </c>
      <c r="BK297" s="133">
        <f>BK298+BK311+BK338+BK370</f>
        <v>0</v>
      </c>
    </row>
    <row r="298" spans="2:65" s="11" customFormat="1" ht="20.85" customHeight="1">
      <c r="B298" s="124"/>
      <c r="D298" s="125" t="s">
        <v>79</v>
      </c>
      <c r="E298" s="134" t="s">
        <v>273</v>
      </c>
      <c r="F298" s="134" t="s">
        <v>274</v>
      </c>
      <c r="I298" s="127"/>
      <c r="J298" s="135">
        <f>BK298</f>
        <v>0</v>
      </c>
      <c r="L298" s="124"/>
      <c r="M298" s="129"/>
      <c r="P298" s="130">
        <f>SUM(P299:P310)</f>
        <v>0</v>
      </c>
      <c r="R298" s="130">
        <f>SUM(R299:R310)</f>
        <v>0</v>
      </c>
      <c r="T298" s="131">
        <f>SUM(T299:T310)</f>
        <v>0</v>
      </c>
      <c r="AR298" s="125" t="s">
        <v>84</v>
      </c>
      <c r="AT298" s="132" t="s">
        <v>79</v>
      </c>
      <c r="AU298" s="132" t="s">
        <v>88</v>
      </c>
      <c r="AY298" s="125" t="s">
        <v>156</v>
      </c>
      <c r="BK298" s="133">
        <f>SUM(BK299:BK310)</f>
        <v>0</v>
      </c>
    </row>
    <row r="299" spans="2:65" s="1" customFormat="1" ht="24.2" customHeight="1">
      <c r="B299" s="32"/>
      <c r="C299" s="136" t="s">
        <v>501</v>
      </c>
      <c r="D299" s="136" t="s">
        <v>160</v>
      </c>
      <c r="E299" s="137" t="s">
        <v>276</v>
      </c>
      <c r="F299" s="138" t="s">
        <v>277</v>
      </c>
      <c r="G299" s="139" t="s">
        <v>195</v>
      </c>
      <c r="H299" s="140">
        <v>2775.97</v>
      </c>
      <c r="I299" s="141"/>
      <c r="J299" s="142">
        <f>ROUND(I299*H299,2)</f>
        <v>0</v>
      </c>
      <c r="K299" s="138" t="s">
        <v>164</v>
      </c>
      <c r="L299" s="32"/>
      <c r="M299" s="143" t="s">
        <v>1</v>
      </c>
      <c r="N299" s="144" t="s">
        <v>45</v>
      </c>
      <c r="P299" s="145">
        <f>O299*H299</f>
        <v>0</v>
      </c>
      <c r="Q299" s="145">
        <v>0</v>
      </c>
      <c r="R299" s="145">
        <f>Q299*H299</f>
        <v>0</v>
      </c>
      <c r="S299" s="145">
        <v>0</v>
      </c>
      <c r="T299" s="146">
        <f>S299*H299</f>
        <v>0</v>
      </c>
      <c r="AR299" s="147" t="s">
        <v>165</v>
      </c>
      <c r="AT299" s="147" t="s">
        <v>160</v>
      </c>
      <c r="AU299" s="147" t="s">
        <v>166</v>
      </c>
      <c r="AY299" s="17" t="s">
        <v>156</v>
      </c>
      <c r="BE299" s="148">
        <f>IF(N299="základní",J299,0)</f>
        <v>0</v>
      </c>
      <c r="BF299" s="148">
        <f>IF(N299="snížená",J299,0)</f>
        <v>0</v>
      </c>
      <c r="BG299" s="148">
        <f>IF(N299="zákl. přenesená",J299,0)</f>
        <v>0</v>
      </c>
      <c r="BH299" s="148">
        <f>IF(N299="sníž. přenesená",J299,0)</f>
        <v>0</v>
      </c>
      <c r="BI299" s="148">
        <f>IF(N299="nulová",J299,0)</f>
        <v>0</v>
      </c>
      <c r="BJ299" s="17" t="s">
        <v>84</v>
      </c>
      <c r="BK299" s="148">
        <f>ROUND(I299*H299,2)</f>
        <v>0</v>
      </c>
      <c r="BL299" s="17" t="s">
        <v>165</v>
      </c>
      <c r="BM299" s="147" t="s">
        <v>953</v>
      </c>
    </row>
    <row r="300" spans="2:65" s="12" customFormat="1" ht="11.25">
      <c r="B300" s="149"/>
      <c r="D300" s="150" t="s">
        <v>168</v>
      </c>
      <c r="E300" s="151" t="s">
        <v>1</v>
      </c>
      <c r="F300" s="152" t="s">
        <v>279</v>
      </c>
      <c r="H300" s="151" t="s">
        <v>1</v>
      </c>
      <c r="I300" s="153"/>
      <c r="L300" s="149"/>
      <c r="M300" s="154"/>
      <c r="T300" s="155"/>
      <c r="AT300" s="151" t="s">
        <v>168</v>
      </c>
      <c r="AU300" s="151" t="s">
        <v>166</v>
      </c>
      <c r="AV300" s="12" t="s">
        <v>84</v>
      </c>
      <c r="AW300" s="12" t="s">
        <v>34</v>
      </c>
      <c r="AX300" s="12" t="s">
        <v>80</v>
      </c>
      <c r="AY300" s="151" t="s">
        <v>156</v>
      </c>
    </row>
    <row r="301" spans="2:65" s="13" customFormat="1" ht="11.25">
      <c r="B301" s="156"/>
      <c r="D301" s="150" t="s">
        <v>168</v>
      </c>
      <c r="E301" s="157" t="s">
        <v>1</v>
      </c>
      <c r="F301" s="158" t="s">
        <v>954</v>
      </c>
      <c r="H301" s="159">
        <v>452.55</v>
      </c>
      <c r="I301" s="160"/>
      <c r="L301" s="156"/>
      <c r="M301" s="161"/>
      <c r="T301" s="162"/>
      <c r="AT301" s="157" t="s">
        <v>168</v>
      </c>
      <c r="AU301" s="157" t="s">
        <v>166</v>
      </c>
      <c r="AV301" s="13" t="s">
        <v>88</v>
      </c>
      <c r="AW301" s="13" t="s">
        <v>34</v>
      </c>
      <c r="AX301" s="13" t="s">
        <v>80</v>
      </c>
      <c r="AY301" s="157" t="s">
        <v>156</v>
      </c>
    </row>
    <row r="302" spans="2:65" s="15" customFormat="1" ht="11.25">
      <c r="B302" s="170"/>
      <c r="D302" s="150" t="s">
        <v>168</v>
      </c>
      <c r="E302" s="171" t="s">
        <v>1</v>
      </c>
      <c r="F302" s="172" t="s">
        <v>209</v>
      </c>
      <c r="H302" s="173">
        <v>452.55</v>
      </c>
      <c r="I302" s="174"/>
      <c r="L302" s="170"/>
      <c r="M302" s="175"/>
      <c r="T302" s="176"/>
      <c r="AT302" s="171" t="s">
        <v>168</v>
      </c>
      <c r="AU302" s="171" t="s">
        <v>166</v>
      </c>
      <c r="AV302" s="15" t="s">
        <v>166</v>
      </c>
      <c r="AW302" s="15" t="s">
        <v>34</v>
      </c>
      <c r="AX302" s="15" t="s">
        <v>80</v>
      </c>
      <c r="AY302" s="171" t="s">
        <v>156</v>
      </c>
    </row>
    <row r="303" spans="2:65" s="12" customFormat="1" ht="11.25">
      <c r="B303" s="149"/>
      <c r="D303" s="150" t="s">
        <v>168</v>
      </c>
      <c r="E303" s="151" t="s">
        <v>1</v>
      </c>
      <c r="F303" s="152" t="s">
        <v>281</v>
      </c>
      <c r="H303" s="151" t="s">
        <v>1</v>
      </c>
      <c r="I303" s="153"/>
      <c r="L303" s="149"/>
      <c r="M303" s="154"/>
      <c r="T303" s="155"/>
      <c r="AT303" s="151" t="s">
        <v>168</v>
      </c>
      <c r="AU303" s="151" t="s">
        <v>166</v>
      </c>
      <c r="AV303" s="12" t="s">
        <v>84</v>
      </c>
      <c r="AW303" s="12" t="s">
        <v>34</v>
      </c>
      <c r="AX303" s="12" t="s">
        <v>80</v>
      </c>
      <c r="AY303" s="151" t="s">
        <v>156</v>
      </c>
    </row>
    <row r="304" spans="2:65" s="13" customFormat="1" ht="11.25">
      <c r="B304" s="156"/>
      <c r="D304" s="150" t="s">
        <v>168</v>
      </c>
      <c r="E304" s="157" t="s">
        <v>1</v>
      </c>
      <c r="F304" s="158" t="s">
        <v>955</v>
      </c>
      <c r="H304" s="159">
        <v>1017.16</v>
      </c>
      <c r="I304" s="160"/>
      <c r="L304" s="156"/>
      <c r="M304" s="161"/>
      <c r="T304" s="162"/>
      <c r="AT304" s="157" t="s">
        <v>168</v>
      </c>
      <c r="AU304" s="157" t="s">
        <v>166</v>
      </c>
      <c r="AV304" s="13" t="s">
        <v>88</v>
      </c>
      <c r="AW304" s="13" t="s">
        <v>34</v>
      </c>
      <c r="AX304" s="13" t="s">
        <v>80</v>
      </c>
      <c r="AY304" s="157" t="s">
        <v>156</v>
      </c>
    </row>
    <row r="305" spans="2:65" s="13" customFormat="1" ht="11.25">
      <c r="B305" s="156"/>
      <c r="D305" s="150" t="s">
        <v>168</v>
      </c>
      <c r="E305" s="157" t="s">
        <v>1</v>
      </c>
      <c r="F305" s="158" t="s">
        <v>956</v>
      </c>
      <c r="H305" s="159">
        <v>1306.26</v>
      </c>
      <c r="I305" s="160"/>
      <c r="L305" s="156"/>
      <c r="M305" s="161"/>
      <c r="T305" s="162"/>
      <c r="AT305" s="157" t="s">
        <v>168</v>
      </c>
      <c r="AU305" s="157" t="s">
        <v>166</v>
      </c>
      <c r="AV305" s="13" t="s">
        <v>88</v>
      </c>
      <c r="AW305" s="13" t="s">
        <v>34</v>
      </c>
      <c r="AX305" s="13" t="s">
        <v>80</v>
      </c>
      <c r="AY305" s="157" t="s">
        <v>156</v>
      </c>
    </row>
    <row r="306" spans="2:65" s="15" customFormat="1" ht="11.25">
      <c r="B306" s="170"/>
      <c r="D306" s="150" t="s">
        <v>168</v>
      </c>
      <c r="E306" s="171" t="s">
        <v>1</v>
      </c>
      <c r="F306" s="172" t="s">
        <v>209</v>
      </c>
      <c r="H306" s="173">
        <v>2323.42</v>
      </c>
      <c r="I306" s="174"/>
      <c r="L306" s="170"/>
      <c r="M306" s="175"/>
      <c r="T306" s="176"/>
      <c r="AT306" s="171" t="s">
        <v>168</v>
      </c>
      <c r="AU306" s="171" t="s">
        <v>166</v>
      </c>
      <c r="AV306" s="15" t="s">
        <v>166</v>
      </c>
      <c r="AW306" s="15" t="s">
        <v>34</v>
      </c>
      <c r="AX306" s="15" t="s">
        <v>80</v>
      </c>
      <c r="AY306" s="171" t="s">
        <v>156</v>
      </c>
    </row>
    <row r="307" spans="2:65" s="14" customFormat="1" ht="11.25">
      <c r="B307" s="163"/>
      <c r="D307" s="150" t="s">
        <v>168</v>
      </c>
      <c r="E307" s="164" t="s">
        <v>1</v>
      </c>
      <c r="F307" s="165" t="s">
        <v>177</v>
      </c>
      <c r="H307" s="166">
        <v>2775.97</v>
      </c>
      <c r="I307" s="167"/>
      <c r="L307" s="163"/>
      <c r="M307" s="168"/>
      <c r="T307" s="169"/>
      <c r="AT307" s="164" t="s">
        <v>168</v>
      </c>
      <c r="AU307" s="164" t="s">
        <v>166</v>
      </c>
      <c r="AV307" s="14" t="s">
        <v>165</v>
      </c>
      <c r="AW307" s="14" t="s">
        <v>34</v>
      </c>
      <c r="AX307" s="14" t="s">
        <v>84</v>
      </c>
      <c r="AY307" s="164" t="s">
        <v>156</v>
      </c>
    </row>
    <row r="308" spans="2:65" s="1" customFormat="1" ht="24.2" customHeight="1">
      <c r="B308" s="32"/>
      <c r="C308" s="136" t="s">
        <v>507</v>
      </c>
      <c r="D308" s="136" t="s">
        <v>160</v>
      </c>
      <c r="E308" s="137" t="s">
        <v>285</v>
      </c>
      <c r="F308" s="138" t="s">
        <v>286</v>
      </c>
      <c r="G308" s="139" t="s">
        <v>195</v>
      </c>
      <c r="H308" s="140">
        <v>581.17499999999995</v>
      </c>
      <c r="I308" s="141"/>
      <c r="J308" s="142">
        <f>ROUND(I308*H308,2)</f>
        <v>0</v>
      </c>
      <c r="K308" s="138" t="s">
        <v>164</v>
      </c>
      <c r="L308" s="32"/>
      <c r="M308" s="143" t="s">
        <v>1</v>
      </c>
      <c r="N308" s="144" t="s">
        <v>45</v>
      </c>
      <c r="P308" s="145">
        <f>O308*H308</f>
        <v>0</v>
      </c>
      <c r="Q308" s="145">
        <v>0</v>
      </c>
      <c r="R308" s="145">
        <f>Q308*H308</f>
        <v>0</v>
      </c>
      <c r="S308" s="145">
        <v>0</v>
      </c>
      <c r="T308" s="146">
        <f>S308*H308</f>
        <v>0</v>
      </c>
      <c r="AR308" s="147" t="s">
        <v>165</v>
      </c>
      <c r="AT308" s="147" t="s">
        <v>160</v>
      </c>
      <c r="AU308" s="147" t="s">
        <v>166</v>
      </c>
      <c r="AY308" s="17" t="s">
        <v>156</v>
      </c>
      <c r="BE308" s="148">
        <f>IF(N308="základní",J308,0)</f>
        <v>0</v>
      </c>
      <c r="BF308" s="148">
        <f>IF(N308="snížená",J308,0)</f>
        <v>0</v>
      </c>
      <c r="BG308" s="148">
        <f>IF(N308="zákl. přenesená",J308,0)</f>
        <v>0</v>
      </c>
      <c r="BH308" s="148">
        <f>IF(N308="sníž. přenesená",J308,0)</f>
        <v>0</v>
      </c>
      <c r="BI308" s="148">
        <f>IF(N308="nulová",J308,0)</f>
        <v>0</v>
      </c>
      <c r="BJ308" s="17" t="s">
        <v>84</v>
      </c>
      <c r="BK308" s="148">
        <f>ROUND(I308*H308,2)</f>
        <v>0</v>
      </c>
      <c r="BL308" s="17" t="s">
        <v>165</v>
      </c>
      <c r="BM308" s="147" t="s">
        <v>957</v>
      </c>
    </row>
    <row r="309" spans="2:65" s="12" customFormat="1" ht="11.25">
      <c r="B309" s="149"/>
      <c r="D309" s="150" t="s">
        <v>168</v>
      </c>
      <c r="E309" s="151" t="s">
        <v>1</v>
      </c>
      <c r="F309" s="152" t="s">
        <v>279</v>
      </c>
      <c r="H309" s="151" t="s">
        <v>1</v>
      </c>
      <c r="I309" s="153"/>
      <c r="L309" s="149"/>
      <c r="M309" s="154"/>
      <c r="T309" s="155"/>
      <c r="AT309" s="151" t="s">
        <v>168</v>
      </c>
      <c r="AU309" s="151" t="s">
        <v>166</v>
      </c>
      <c r="AV309" s="12" t="s">
        <v>84</v>
      </c>
      <c r="AW309" s="12" t="s">
        <v>34</v>
      </c>
      <c r="AX309" s="12" t="s">
        <v>80</v>
      </c>
      <c r="AY309" s="151" t="s">
        <v>156</v>
      </c>
    </row>
    <row r="310" spans="2:65" s="13" customFormat="1" ht="11.25">
      <c r="B310" s="156"/>
      <c r="D310" s="150" t="s">
        <v>168</v>
      </c>
      <c r="E310" s="157" t="s">
        <v>1</v>
      </c>
      <c r="F310" s="158" t="s">
        <v>958</v>
      </c>
      <c r="H310" s="159">
        <v>581.17499999999995</v>
      </c>
      <c r="I310" s="160"/>
      <c r="L310" s="156"/>
      <c r="M310" s="161"/>
      <c r="T310" s="162"/>
      <c r="AT310" s="157" t="s">
        <v>168</v>
      </c>
      <c r="AU310" s="157" t="s">
        <v>166</v>
      </c>
      <c r="AV310" s="13" t="s">
        <v>88</v>
      </c>
      <c r="AW310" s="13" t="s">
        <v>34</v>
      </c>
      <c r="AX310" s="13" t="s">
        <v>84</v>
      </c>
      <c r="AY310" s="157" t="s">
        <v>156</v>
      </c>
    </row>
    <row r="311" spans="2:65" s="11" customFormat="1" ht="20.85" customHeight="1">
      <c r="B311" s="124"/>
      <c r="D311" s="125" t="s">
        <v>79</v>
      </c>
      <c r="E311" s="134" t="s">
        <v>289</v>
      </c>
      <c r="F311" s="134" t="s">
        <v>290</v>
      </c>
      <c r="I311" s="127"/>
      <c r="J311" s="135">
        <f>BK311</f>
        <v>0</v>
      </c>
      <c r="L311" s="124"/>
      <c r="M311" s="129"/>
      <c r="P311" s="130">
        <f>SUM(P312:P337)</f>
        <v>0</v>
      </c>
      <c r="R311" s="130">
        <f>SUM(R312:R337)</f>
        <v>161.12314199999997</v>
      </c>
      <c r="T311" s="131">
        <f>SUM(T312:T337)</f>
        <v>0</v>
      </c>
      <c r="AR311" s="125" t="s">
        <v>84</v>
      </c>
      <c r="AT311" s="132" t="s">
        <v>79</v>
      </c>
      <c r="AU311" s="132" t="s">
        <v>88</v>
      </c>
      <c r="AY311" s="125" t="s">
        <v>156</v>
      </c>
      <c r="BK311" s="133">
        <f>SUM(BK312:BK337)</f>
        <v>0</v>
      </c>
    </row>
    <row r="312" spans="2:65" s="1" customFormat="1" ht="24.2" customHeight="1">
      <c r="B312" s="32"/>
      <c r="C312" s="136" t="s">
        <v>512</v>
      </c>
      <c r="D312" s="136" t="s">
        <v>160</v>
      </c>
      <c r="E312" s="137" t="s">
        <v>292</v>
      </c>
      <c r="F312" s="138" t="s">
        <v>293</v>
      </c>
      <c r="G312" s="139" t="s">
        <v>195</v>
      </c>
      <c r="H312" s="140">
        <v>553.5</v>
      </c>
      <c r="I312" s="141"/>
      <c r="J312" s="142">
        <f>ROUND(I312*H312,2)</f>
        <v>0</v>
      </c>
      <c r="K312" s="138" t="s">
        <v>164</v>
      </c>
      <c r="L312" s="32"/>
      <c r="M312" s="143" t="s">
        <v>1</v>
      </c>
      <c r="N312" s="144" t="s">
        <v>45</v>
      </c>
      <c r="P312" s="145">
        <f>O312*H312</f>
        <v>0</v>
      </c>
      <c r="Q312" s="145">
        <v>0.11162</v>
      </c>
      <c r="R312" s="145">
        <f>Q312*H312</f>
        <v>61.781669999999998</v>
      </c>
      <c r="S312" s="145">
        <v>0</v>
      </c>
      <c r="T312" s="146">
        <f>S312*H312</f>
        <v>0</v>
      </c>
      <c r="AR312" s="147" t="s">
        <v>165</v>
      </c>
      <c r="AT312" s="147" t="s">
        <v>160</v>
      </c>
      <c r="AU312" s="147" t="s">
        <v>166</v>
      </c>
      <c r="AY312" s="17" t="s">
        <v>156</v>
      </c>
      <c r="BE312" s="148">
        <f>IF(N312="základní",J312,0)</f>
        <v>0</v>
      </c>
      <c r="BF312" s="148">
        <f>IF(N312="snížená",J312,0)</f>
        <v>0</v>
      </c>
      <c r="BG312" s="148">
        <f>IF(N312="zákl. přenesená",J312,0)</f>
        <v>0</v>
      </c>
      <c r="BH312" s="148">
        <f>IF(N312="sníž. přenesená",J312,0)</f>
        <v>0</v>
      </c>
      <c r="BI312" s="148">
        <f>IF(N312="nulová",J312,0)</f>
        <v>0</v>
      </c>
      <c r="BJ312" s="17" t="s">
        <v>84</v>
      </c>
      <c r="BK312" s="148">
        <f>ROUND(I312*H312,2)</f>
        <v>0</v>
      </c>
      <c r="BL312" s="17" t="s">
        <v>165</v>
      </c>
      <c r="BM312" s="147" t="s">
        <v>959</v>
      </c>
    </row>
    <row r="313" spans="2:65" s="13" customFormat="1" ht="33.75">
      <c r="B313" s="156"/>
      <c r="D313" s="150" t="s">
        <v>168</v>
      </c>
      <c r="E313" s="157" t="s">
        <v>1</v>
      </c>
      <c r="F313" s="158" t="s">
        <v>960</v>
      </c>
      <c r="H313" s="159">
        <v>491</v>
      </c>
      <c r="I313" s="160"/>
      <c r="L313" s="156"/>
      <c r="M313" s="161"/>
      <c r="T313" s="162"/>
      <c r="AT313" s="157" t="s">
        <v>168</v>
      </c>
      <c r="AU313" s="157" t="s">
        <v>166</v>
      </c>
      <c r="AV313" s="13" t="s">
        <v>88</v>
      </c>
      <c r="AW313" s="13" t="s">
        <v>34</v>
      </c>
      <c r="AX313" s="13" t="s">
        <v>80</v>
      </c>
      <c r="AY313" s="157" t="s">
        <v>156</v>
      </c>
    </row>
    <row r="314" spans="2:65" s="13" customFormat="1" ht="22.5">
      <c r="B314" s="156"/>
      <c r="D314" s="150" t="s">
        <v>168</v>
      </c>
      <c r="E314" s="157" t="s">
        <v>1</v>
      </c>
      <c r="F314" s="158" t="s">
        <v>961</v>
      </c>
      <c r="H314" s="159">
        <v>313</v>
      </c>
      <c r="I314" s="160"/>
      <c r="L314" s="156"/>
      <c r="M314" s="161"/>
      <c r="T314" s="162"/>
      <c r="AT314" s="157" t="s">
        <v>168</v>
      </c>
      <c r="AU314" s="157" t="s">
        <v>166</v>
      </c>
      <c r="AV314" s="13" t="s">
        <v>88</v>
      </c>
      <c r="AW314" s="13" t="s">
        <v>34</v>
      </c>
      <c r="AX314" s="13" t="s">
        <v>80</v>
      </c>
      <c r="AY314" s="157" t="s">
        <v>156</v>
      </c>
    </row>
    <row r="315" spans="2:65" s="13" customFormat="1" ht="11.25">
      <c r="B315" s="156"/>
      <c r="D315" s="150" t="s">
        <v>168</v>
      </c>
      <c r="E315" s="157" t="s">
        <v>1</v>
      </c>
      <c r="F315" s="158" t="s">
        <v>962</v>
      </c>
      <c r="H315" s="159">
        <v>-250.5</v>
      </c>
      <c r="I315" s="160"/>
      <c r="L315" s="156"/>
      <c r="M315" s="161"/>
      <c r="T315" s="162"/>
      <c r="AT315" s="157" t="s">
        <v>168</v>
      </c>
      <c r="AU315" s="157" t="s">
        <v>166</v>
      </c>
      <c r="AV315" s="13" t="s">
        <v>88</v>
      </c>
      <c r="AW315" s="13" t="s">
        <v>34</v>
      </c>
      <c r="AX315" s="13" t="s">
        <v>80</v>
      </c>
      <c r="AY315" s="157" t="s">
        <v>156</v>
      </c>
    </row>
    <row r="316" spans="2:65" s="14" customFormat="1" ht="11.25">
      <c r="B316" s="163"/>
      <c r="D316" s="150" t="s">
        <v>168</v>
      </c>
      <c r="E316" s="164" t="s">
        <v>1</v>
      </c>
      <c r="F316" s="165" t="s">
        <v>177</v>
      </c>
      <c r="H316" s="166">
        <v>553.5</v>
      </c>
      <c r="I316" s="167"/>
      <c r="L316" s="163"/>
      <c r="M316" s="168"/>
      <c r="T316" s="169"/>
      <c r="AT316" s="164" t="s">
        <v>168</v>
      </c>
      <c r="AU316" s="164" t="s">
        <v>166</v>
      </c>
      <c r="AV316" s="14" t="s">
        <v>165</v>
      </c>
      <c r="AW316" s="14" t="s">
        <v>34</v>
      </c>
      <c r="AX316" s="14" t="s">
        <v>84</v>
      </c>
      <c r="AY316" s="164" t="s">
        <v>156</v>
      </c>
    </row>
    <row r="317" spans="2:65" s="1" customFormat="1" ht="24.2" customHeight="1">
      <c r="B317" s="32"/>
      <c r="C317" s="177" t="s">
        <v>520</v>
      </c>
      <c r="D317" s="177" t="s">
        <v>242</v>
      </c>
      <c r="E317" s="178" t="s">
        <v>296</v>
      </c>
      <c r="F317" s="179" t="s">
        <v>297</v>
      </c>
      <c r="G317" s="180" t="s">
        <v>195</v>
      </c>
      <c r="H317" s="181">
        <v>510.26499999999999</v>
      </c>
      <c r="I317" s="182"/>
      <c r="J317" s="183">
        <f>ROUND(I317*H317,2)</f>
        <v>0</v>
      </c>
      <c r="K317" s="179" t="s">
        <v>164</v>
      </c>
      <c r="L317" s="184"/>
      <c r="M317" s="185" t="s">
        <v>1</v>
      </c>
      <c r="N317" s="186" t="s">
        <v>45</v>
      </c>
      <c r="P317" s="145">
        <f>O317*H317</f>
        <v>0</v>
      </c>
      <c r="Q317" s="145">
        <v>0.17599999999999999</v>
      </c>
      <c r="R317" s="145">
        <f>Q317*H317</f>
        <v>89.806639999999987</v>
      </c>
      <c r="S317" s="145">
        <v>0</v>
      </c>
      <c r="T317" s="146">
        <f>S317*H317</f>
        <v>0</v>
      </c>
      <c r="AR317" s="147" t="s">
        <v>213</v>
      </c>
      <c r="AT317" s="147" t="s">
        <v>242</v>
      </c>
      <c r="AU317" s="147" t="s">
        <v>166</v>
      </c>
      <c r="AY317" s="17" t="s">
        <v>156</v>
      </c>
      <c r="BE317" s="148">
        <f>IF(N317="základní",J317,0)</f>
        <v>0</v>
      </c>
      <c r="BF317" s="148">
        <f>IF(N317="snížená",J317,0)</f>
        <v>0</v>
      </c>
      <c r="BG317" s="148">
        <f>IF(N317="zákl. přenesená",J317,0)</f>
        <v>0</v>
      </c>
      <c r="BH317" s="148">
        <f>IF(N317="sníž. přenesená",J317,0)</f>
        <v>0</v>
      </c>
      <c r="BI317" s="148">
        <f>IF(N317="nulová",J317,0)</f>
        <v>0</v>
      </c>
      <c r="BJ317" s="17" t="s">
        <v>84</v>
      </c>
      <c r="BK317" s="148">
        <f>ROUND(I317*H317,2)</f>
        <v>0</v>
      </c>
      <c r="BL317" s="17" t="s">
        <v>165</v>
      </c>
      <c r="BM317" s="147" t="s">
        <v>963</v>
      </c>
    </row>
    <row r="318" spans="2:65" s="13" customFormat="1" ht="11.25">
      <c r="B318" s="156"/>
      <c r="D318" s="150" t="s">
        <v>168</v>
      </c>
      <c r="E318" s="157" t="s">
        <v>1</v>
      </c>
      <c r="F318" s="158" t="s">
        <v>964</v>
      </c>
      <c r="H318" s="159">
        <v>553.5</v>
      </c>
      <c r="I318" s="160"/>
      <c r="L318" s="156"/>
      <c r="M318" s="161"/>
      <c r="T318" s="162"/>
      <c r="AT318" s="157" t="s">
        <v>168</v>
      </c>
      <c r="AU318" s="157" t="s">
        <v>166</v>
      </c>
      <c r="AV318" s="13" t="s">
        <v>88</v>
      </c>
      <c r="AW318" s="13" t="s">
        <v>34</v>
      </c>
      <c r="AX318" s="13" t="s">
        <v>80</v>
      </c>
      <c r="AY318" s="157" t="s">
        <v>156</v>
      </c>
    </row>
    <row r="319" spans="2:65" s="13" customFormat="1" ht="11.25">
      <c r="B319" s="156"/>
      <c r="D319" s="150" t="s">
        <v>168</v>
      </c>
      <c r="E319" s="157" t="s">
        <v>1</v>
      </c>
      <c r="F319" s="158" t="s">
        <v>965</v>
      </c>
      <c r="H319" s="159">
        <v>-53.24</v>
      </c>
      <c r="I319" s="160"/>
      <c r="L319" s="156"/>
      <c r="M319" s="161"/>
      <c r="T319" s="162"/>
      <c r="AT319" s="157" t="s">
        <v>168</v>
      </c>
      <c r="AU319" s="157" t="s">
        <v>166</v>
      </c>
      <c r="AV319" s="13" t="s">
        <v>88</v>
      </c>
      <c r="AW319" s="13" t="s">
        <v>34</v>
      </c>
      <c r="AX319" s="13" t="s">
        <v>80</v>
      </c>
      <c r="AY319" s="157" t="s">
        <v>156</v>
      </c>
    </row>
    <row r="320" spans="2:65" s="15" customFormat="1" ht="11.25">
      <c r="B320" s="170"/>
      <c r="D320" s="150" t="s">
        <v>168</v>
      </c>
      <c r="E320" s="171" t="s">
        <v>1</v>
      </c>
      <c r="F320" s="172" t="s">
        <v>209</v>
      </c>
      <c r="H320" s="173">
        <v>500.26</v>
      </c>
      <c r="I320" s="174"/>
      <c r="L320" s="170"/>
      <c r="M320" s="175"/>
      <c r="T320" s="176"/>
      <c r="AT320" s="171" t="s">
        <v>168</v>
      </c>
      <c r="AU320" s="171" t="s">
        <v>166</v>
      </c>
      <c r="AV320" s="15" t="s">
        <v>166</v>
      </c>
      <c r="AW320" s="15" t="s">
        <v>34</v>
      </c>
      <c r="AX320" s="15" t="s">
        <v>80</v>
      </c>
      <c r="AY320" s="171" t="s">
        <v>156</v>
      </c>
    </row>
    <row r="321" spans="2:65" s="13" customFormat="1" ht="11.25">
      <c r="B321" s="156"/>
      <c r="D321" s="150" t="s">
        <v>168</v>
      </c>
      <c r="E321" s="157" t="s">
        <v>1</v>
      </c>
      <c r="F321" s="158" t="s">
        <v>966</v>
      </c>
      <c r="H321" s="159">
        <v>10.005000000000001</v>
      </c>
      <c r="I321" s="160"/>
      <c r="L321" s="156"/>
      <c r="M321" s="161"/>
      <c r="T321" s="162"/>
      <c r="AT321" s="157" t="s">
        <v>168</v>
      </c>
      <c r="AU321" s="157" t="s">
        <v>166</v>
      </c>
      <c r="AV321" s="13" t="s">
        <v>88</v>
      </c>
      <c r="AW321" s="13" t="s">
        <v>34</v>
      </c>
      <c r="AX321" s="13" t="s">
        <v>80</v>
      </c>
      <c r="AY321" s="157" t="s">
        <v>156</v>
      </c>
    </row>
    <row r="322" spans="2:65" s="14" customFormat="1" ht="11.25">
      <c r="B322" s="163"/>
      <c r="D322" s="150" t="s">
        <v>168</v>
      </c>
      <c r="E322" s="164" t="s">
        <v>1</v>
      </c>
      <c r="F322" s="165" t="s">
        <v>177</v>
      </c>
      <c r="H322" s="166">
        <v>510.26499999999999</v>
      </c>
      <c r="I322" s="167"/>
      <c r="L322" s="163"/>
      <c r="M322" s="168"/>
      <c r="T322" s="169"/>
      <c r="AT322" s="164" t="s">
        <v>168</v>
      </c>
      <c r="AU322" s="164" t="s">
        <v>166</v>
      </c>
      <c r="AV322" s="14" t="s">
        <v>165</v>
      </c>
      <c r="AW322" s="14" t="s">
        <v>34</v>
      </c>
      <c r="AX322" s="14" t="s">
        <v>84</v>
      </c>
      <c r="AY322" s="164" t="s">
        <v>156</v>
      </c>
    </row>
    <row r="323" spans="2:65" s="1" customFormat="1" ht="33" customHeight="1">
      <c r="B323" s="32"/>
      <c r="C323" s="136" t="s">
        <v>525</v>
      </c>
      <c r="D323" s="136" t="s">
        <v>160</v>
      </c>
      <c r="E323" s="137" t="s">
        <v>303</v>
      </c>
      <c r="F323" s="138" t="s">
        <v>304</v>
      </c>
      <c r="G323" s="139" t="s">
        <v>195</v>
      </c>
      <c r="H323" s="140">
        <v>53.24</v>
      </c>
      <c r="I323" s="141"/>
      <c r="J323" s="142">
        <f>ROUND(I323*H323,2)</f>
        <v>0</v>
      </c>
      <c r="K323" s="138" t="s">
        <v>164</v>
      </c>
      <c r="L323" s="32"/>
      <c r="M323" s="143" t="s">
        <v>1</v>
      </c>
      <c r="N323" s="144" t="s">
        <v>45</v>
      </c>
      <c r="P323" s="145">
        <f>O323*H323</f>
        <v>0</v>
      </c>
      <c r="Q323" s="145">
        <v>0</v>
      </c>
      <c r="R323" s="145">
        <f>Q323*H323</f>
        <v>0</v>
      </c>
      <c r="S323" s="145">
        <v>0</v>
      </c>
      <c r="T323" s="146">
        <f>S323*H323</f>
        <v>0</v>
      </c>
      <c r="AR323" s="147" t="s">
        <v>165</v>
      </c>
      <c r="AT323" s="147" t="s">
        <v>160</v>
      </c>
      <c r="AU323" s="147" t="s">
        <v>166</v>
      </c>
      <c r="AY323" s="17" t="s">
        <v>156</v>
      </c>
      <c r="BE323" s="148">
        <f>IF(N323="základní",J323,0)</f>
        <v>0</v>
      </c>
      <c r="BF323" s="148">
        <f>IF(N323="snížená",J323,0)</f>
        <v>0</v>
      </c>
      <c r="BG323" s="148">
        <f>IF(N323="zákl. přenesená",J323,0)</f>
        <v>0</v>
      </c>
      <c r="BH323" s="148">
        <f>IF(N323="sníž. přenesená",J323,0)</f>
        <v>0</v>
      </c>
      <c r="BI323" s="148">
        <f>IF(N323="nulová",J323,0)</f>
        <v>0</v>
      </c>
      <c r="BJ323" s="17" t="s">
        <v>84</v>
      </c>
      <c r="BK323" s="148">
        <f>ROUND(I323*H323,2)</f>
        <v>0</v>
      </c>
      <c r="BL323" s="17" t="s">
        <v>165</v>
      </c>
      <c r="BM323" s="147" t="s">
        <v>967</v>
      </c>
    </row>
    <row r="324" spans="2:65" s="13" customFormat="1" ht="11.25">
      <c r="B324" s="156"/>
      <c r="D324" s="150" t="s">
        <v>168</v>
      </c>
      <c r="E324" s="157" t="s">
        <v>1</v>
      </c>
      <c r="F324" s="158" t="s">
        <v>968</v>
      </c>
      <c r="H324" s="159">
        <v>22.4</v>
      </c>
      <c r="I324" s="160"/>
      <c r="L324" s="156"/>
      <c r="M324" s="161"/>
      <c r="T324" s="162"/>
      <c r="AT324" s="157" t="s">
        <v>168</v>
      </c>
      <c r="AU324" s="157" t="s">
        <v>166</v>
      </c>
      <c r="AV324" s="13" t="s">
        <v>88</v>
      </c>
      <c r="AW324" s="13" t="s">
        <v>34</v>
      </c>
      <c r="AX324" s="13" t="s">
        <v>80</v>
      </c>
      <c r="AY324" s="157" t="s">
        <v>156</v>
      </c>
    </row>
    <row r="325" spans="2:65" s="13" customFormat="1" ht="11.25">
      <c r="B325" s="156"/>
      <c r="D325" s="150" t="s">
        <v>168</v>
      </c>
      <c r="E325" s="157" t="s">
        <v>1</v>
      </c>
      <c r="F325" s="158" t="s">
        <v>969</v>
      </c>
      <c r="H325" s="159">
        <v>30.84</v>
      </c>
      <c r="I325" s="160"/>
      <c r="L325" s="156"/>
      <c r="M325" s="161"/>
      <c r="T325" s="162"/>
      <c r="AT325" s="157" t="s">
        <v>168</v>
      </c>
      <c r="AU325" s="157" t="s">
        <v>166</v>
      </c>
      <c r="AV325" s="13" t="s">
        <v>88</v>
      </c>
      <c r="AW325" s="13" t="s">
        <v>34</v>
      </c>
      <c r="AX325" s="13" t="s">
        <v>80</v>
      </c>
      <c r="AY325" s="157" t="s">
        <v>156</v>
      </c>
    </row>
    <row r="326" spans="2:65" s="14" customFormat="1" ht="11.25">
      <c r="B326" s="163"/>
      <c r="D326" s="150" t="s">
        <v>168</v>
      </c>
      <c r="E326" s="164" t="s">
        <v>1</v>
      </c>
      <c r="F326" s="165" t="s">
        <v>177</v>
      </c>
      <c r="H326" s="166">
        <v>53.24</v>
      </c>
      <c r="I326" s="167"/>
      <c r="L326" s="163"/>
      <c r="M326" s="168"/>
      <c r="T326" s="169"/>
      <c r="AT326" s="164" t="s">
        <v>168</v>
      </c>
      <c r="AU326" s="164" t="s">
        <v>166</v>
      </c>
      <c r="AV326" s="14" t="s">
        <v>165</v>
      </c>
      <c r="AW326" s="14" t="s">
        <v>34</v>
      </c>
      <c r="AX326" s="14" t="s">
        <v>84</v>
      </c>
      <c r="AY326" s="164" t="s">
        <v>156</v>
      </c>
    </row>
    <row r="327" spans="2:65" s="1" customFormat="1" ht="24.2" customHeight="1">
      <c r="B327" s="32"/>
      <c r="C327" s="177" t="s">
        <v>530</v>
      </c>
      <c r="D327" s="177" t="s">
        <v>242</v>
      </c>
      <c r="E327" s="178" t="s">
        <v>309</v>
      </c>
      <c r="F327" s="179" t="s">
        <v>310</v>
      </c>
      <c r="G327" s="180" t="s">
        <v>195</v>
      </c>
      <c r="H327" s="181">
        <v>22.847999999999999</v>
      </c>
      <c r="I327" s="182"/>
      <c r="J327" s="183">
        <f>ROUND(I327*H327,2)</f>
        <v>0</v>
      </c>
      <c r="K327" s="179" t="s">
        <v>164</v>
      </c>
      <c r="L327" s="184"/>
      <c r="M327" s="185" t="s">
        <v>1</v>
      </c>
      <c r="N327" s="186" t="s">
        <v>45</v>
      </c>
      <c r="P327" s="145">
        <f>O327*H327</f>
        <v>0</v>
      </c>
      <c r="Q327" s="145">
        <v>0.17499999999999999</v>
      </c>
      <c r="R327" s="145">
        <f>Q327*H327</f>
        <v>3.9983999999999997</v>
      </c>
      <c r="S327" s="145">
        <v>0</v>
      </c>
      <c r="T327" s="146">
        <f>S327*H327</f>
        <v>0</v>
      </c>
      <c r="AR327" s="147" t="s">
        <v>213</v>
      </c>
      <c r="AT327" s="147" t="s">
        <v>242</v>
      </c>
      <c r="AU327" s="147" t="s">
        <v>166</v>
      </c>
      <c r="AY327" s="17" t="s">
        <v>156</v>
      </c>
      <c r="BE327" s="148">
        <f>IF(N327="základní",J327,0)</f>
        <v>0</v>
      </c>
      <c r="BF327" s="148">
        <f>IF(N327="snížená",J327,0)</f>
        <v>0</v>
      </c>
      <c r="BG327" s="148">
        <f>IF(N327="zákl. přenesená",J327,0)</f>
        <v>0</v>
      </c>
      <c r="BH327" s="148">
        <f>IF(N327="sníž. přenesená",J327,0)</f>
        <v>0</v>
      </c>
      <c r="BI327" s="148">
        <f>IF(N327="nulová",J327,0)</f>
        <v>0</v>
      </c>
      <c r="BJ327" s="17" t="s">
        <v>84</v>
      </c>
      <c r="BK327" s="148">
        <f>ROUND(I327*H327,2)</f>
        <v>0</v>
      </c>
      <c r="BL327" s="17" t="s">
        <v>165</v>
      </c>
      <c r="BM327" s="147" t="s">
        <v>970</v>
      </c>
    </row>
    <row r="328" spans="2:65" s="13" customFormat="1" ht="22.5">
      <c r="B328" s="156"/>
      <c r="D328" s="150" t="s">
        <v>168</v>
      </c>
      <c r="E328" s="157" t="s">
        <v>1</v>
      </c>
      <c r="F328" s="158" t="s">
        <v>971</v>
      </c>
      <c r="H328" s="159">
        <v>22.4</v>
      </c>
      <c r="I328" s="160"/>
      <c r="L328" s="156"/>
      <c r="M328" s="161"/>
      <c r="T328" s="162"/>
      <c r="AT328" s="157" t="s">
        <v>168</v>
      </c>
      <c r="AU328" s="157" t="s">
        <v>166</v>
      </c>
      <c r="AV328" s="13" t="s">
        <v>88</v>
      </c>
      <c r="AW328" s="13" t="s">
        <v>34</v>
      </c>
      <c r="AX328" s="13" t="s">
        <v>80</v>
      </c>
      <c r="AY328" s="157" t="s">
        <v>156</v>
      </c>
    </row>
    <row r="329" spans="2:65" s="13" customFormat="1" ht="11.25">
      <c r="B329" s="156"/>
      <c r="D329" s="150" t="s">
        <v>168</v>
      </c>
      <c r="E329" s="157" t="s">
        <v>1</v>
      </c>
      <c r="F329" s="158" t="s">
        <v>972</v>
      </c>
      <c r="H329" s="159">
        <v>0.44800000000000001</v>
      </c>
      <c r="I329" s="160"/>
      <c r="L329" s="156"/>
      <c r="M329" s="161"/>
      <c r="T329" s="162"/>
      <c r="AT329" s="157" t="s">
        <v>168</v>
      </c>
      <c r="AU329" s="157" t="s">
        <v>166</v>
      </c>
      <c r="AV329" s="13" t="s">
        <v>88</v>
      </c>
      <c r="AW329" s="13" t="s">
        <v>34</v>
      </c>
      <c r="AX329" s="13" t="s">
        <v>80</v>
      </c>
      <c r="AY329" s="157" t="s">
        <v>156</v>
      </c>
    </row>
    <row r="330" spans="2:65" s="14" customFormat="1" ht="11.25">
      <c r="B330" s="163"/>
      <c r="D330" s="150" t="s">
        <v>168</v>
      </c>
      <c r="E330" s="164" t="s">
        <v>1</v>
      </c>
      <c r="F330" s="165" t="s">
        <v>177</v>
      </c>
      <c r="H330" s="166">
        <v>22.847999999999999</v>
      </c>
      <c r="I330" s="167"/>
      <c r="L330" s="163"/>
      <c r="M330" s="168"/>
      <c r="T330" s="169"/>
      <c r="AT330" s="164" t="s">
        <v>168</v>
      </c>
      <c r="AU330" s="164" t="s">
        <v>166</v>
      </c>
      <c r="AV330" s="14" t="s">
        <v>165</v>
      </c>
      <c r="AW330" s="14" t="s">
        <v>34</v>
      </c>
      <c r="AX330" s="14" t="s">
        <v>84</v>
      </c>
      <c r="AY330" s="164" t="s">
        <v>156</v>
      </c>
    </row>
    <row r="331" spans="2:65" s="1" customFormat="1" ht="24.2" customHeight="1">
      <c r="B331" s="32"/>
      <c r="C331" s="177" t="s">
        <v>535</v>
      </c>
      <c r="D331" s="177" t="s">
        <v>242</v>
      </c>
      <c r="E331" s="178" t="s">
        <v>315</v>
      </c>
      <c r="F331" s="179" t="s">
        <v>316</v>
      </c>
      <c r="G331" s="180" t="s">
        <v>195</v>
      </c>
      <c r="H331" s="181">
        <v>31.457000000000001</v>
      </c>
      <c r="I331" s="182"/>
      <c r="J331" s="183">
        <f>ROUND(I331*H331,2)</f>
        <v>0</v>
      </c>
      <c r="K331" s="179" t="s">
        <v>1</v>
      </c>
      <c r="L331" s="184"/>
      <c r="M331" s="185" t="s">
        <v>1</v>
      </c>
      <c r="N331" s="186" t="s">
        <v>45</v>
      </c>
      <c r="P331" s="145">
        <f>O331*H331</f>
        <v>0</v>
      </c>
      <c r="Q331" s="145">
        <v>0.17599999999999999</v>
      </c>
      <c r="R331" s="145">
        <f>Q331*H331</f>
        <v>5.5364319999999996</v>
      </c>
      <c r="S331" s="145">
        <v>0</v>
      </c>
      <c r="T331" s="146">
        <f>S331*H331</f>
        <v>0</v>
      </c>
      <c r="AR331" s="147" t="s">
        <v>213</v>
      </c>
      <c r="AT331" s="147" t="s">
        <v>242</v>
      </c>
      <c r="AU331" s="147" t="s">
        <v>166</v>
      </c>
      <c r="AY331" s="17" t="s">
        <v>156</v>
      </c>
      <c r="BE331" s="148">
        <f>IF(N331="základní",J331,0)</f>
        <v>0</v>
      </c>
      <c r="BF331" s="148">
        <f>IF(N331="snížená",J331,0)</f>
        <v>0</v>
      </c>
      <c r="BG331" s="148">
        <f>IF(N331="zákl. přenesená",J331,0)</f>
        <v>0</v>
      </c>
      <c r="BH331" s="148">
        <f>IF(N331="sníž. přenesená",J331,0)</f>
        <v>0</v>
      </c>
      <c r="BI331" s="148">
        <f>IF(N331="nulová",J331,0)</f>
        <v>0</v>
      </c>
      <c r="BJ331" s="17" t="s">
        <v>84</v>
      </c>
      <c r="BK331" s="148">
        <f>ROUND(I331*H331,2)</f>
        <v>0</v>
      </c>
      <c r="BL331" s="17" t="s">
        <v>165</v>
      </c>
      <c r="BM331" s="147" t="s">
        <v>973</v>
      </c>
    </row>
    <row r="332" spans="2:65" s="12" customFormat="1" ht="11.25">
      <c r="B332" s="149"/>
      <c r="D332" s="150" t="s">
        <v>168</v>
      </c>
      <c r="E332" s="151" t="s">
        <v>1</v>
      </c>
      <c r="F332" s="152" t="s">
        <v>318</v>
      </c>
      <c r="H332" s="151" t="s">
        <v>1</v>
      </c>
      <c r="I332" s="153"/>
      <c r="L332" s="149"/>
      <c r="M332" s="154"/>
      <c r="T332" s="155"/>
      <c r="AT332" s="151" t="s">
        <v>168</v>
      </c>
      <c r="AU332" s="151" t="s">
        <v>166</v>
      </c>
      <c r="AV332" s="12" t="s">
        <v>84</v>
      </c>
      <c r="AW332" s="12" t="s">
        <v>34</v>
      </c>
      <c r="AX332" s="12" t="s">
        <v>80</v>
      </c>
      <c r="AY332" s="151" t="s">
        <v>156</v>
      </c>
    </row>
    <row r="333" spans="2:65" s="13" customFormat="1" ht="11.25">
      <c r="B333" s="156"/>
      <c r="D333" s="150" t="s">
        <v>168</v>
      </c>
      <c r="E333" s="157" t="s">
        <v>1</v>
      </c>
      <c r="F333" s="158" t="s">
        <v>974</v>
      </c>
      <c r="H333" s="159">
        <v>25.7</v>
      </c>
      <c r="I333" s="160"/>
      <c r="L333" s="156"/>
      <c r="M333" s="161"/>
      <c r="T333" s="162"/>
      <c r="AT333" s="157" t="s">
        <v>168</v>
      </c>
      <c r="AU333" s="157" t="s">
        <v>166</v>
      </c>
      <c r="AV333" s="13" t="s">
        <v>88</v>
      </c>
      <c r="AW333" s="13" t="s">
        <v>34</v>
      </c>
      <c r="AX333" s="13" t="s">
        <v>80</v>
      </c>
      <c r="AY333" s="157" t="s">
        <v>156</v>
      </c>
    </row>
    <row r="334" spans="2:65" s="15" customFormat="1" ht="11.25">
      <c r="B334" s="170"/>
      <c r="D334" s="150" t="s">
        <v>168</v>
      </c>
      <c r="E334" s="171" t="s">
        <v>1</v>
      </c>
      <c r="F334" s="172" t="s">
        <v>209</v>
      </c>
      <c r="H334" s="173">
        <v>25.7</v>
      </c>
      <c r="I334" s="174"/>
      <c r="L334" s="170"/>
      <c r="M334" s="175"/>
      <c r="T334" s="176"/>
      <c r="AT334" s="171" t="s">
        <v>168</v>
      </c>
      <c r="AU334" s="171" t="s">
        <v>166</v>
      </c>
      <c r="AV334" s="15" t="s">
        <v>166</v>
      </c>
      <c r="AW334" s="15" t="s">
        <v>34</v>
      </c>
      <c r="AX334" s="15" t="s">
        <v>80</v>
      </c>
      <c r="AY334" s="171" t="s">
        <v>156</v>
      </c>
    </row>
    <row r="335" spans="2:65" s="13" customFormat="1" ht="11.25">
      <c r="B335" s="156"/>
      <c r="D335" s="150" t="s">
        <v>168</v>
      </c>
      <c r="E335" s="157" t="s">
        <v>1</v>
      </c>
      <c r="F335" s="158" t="s">
        <v>975</v>
      </c>
      <c r="H335" s="159">
        <v>5.14</v>
      </c>
      <c r="I335" s="160"/>
      <c r="L335" s="156"/>
      <c r="M335" s="161"/>
      <c r="T335" s="162"/>
      <c r="AT335" s="157" t="s">
        <v>168</v>
      </c>
      <c r="AU335" s="157" t="s">
        <v>166</v>
      </c>
      <c r="AV335" s="13" t="s">
        <v>88</v>
      </c>
      <c r="AW335" s="13" t="s">
        <v>34</v>
      </c>
      <c r="AX335" s="13" t="s">
        <v>80</v>
      </c>
      <c r="AY335" s="157" t="s">
        <v>156</v>
      </c>
    </row>
    <row r="336" spans="2:65" s="13" customFormat="1" ht="11.25">
      <c r="B336" s="156"/>
      <c r="D336" s="150" t="s">
        <v>168</v>
      </c>
      <c r="E336" s="157" t="s">
        <v>1</v>
      </c>
      <c r="F336" s="158" t="s">
        <v>976</v>
      </c>
      <c r="H336" s="159">
        <v>0.61699999999999999</v>
      </c>
      <c r="I336" s="160"/>
      <c r="L336" s="156"/>
      <c r="M336" s="161"/>
      <c r="T336" s="162"/>
      <c r="AT336" s="157" t="s">
        <v>168</v>
      </c>
      <c r="AU336" s="157" t="s">
        <v>166</v>
      </c>
      <c r="AV336" s="13" t="s">
        <v>88</v>
      </c>
      <c r="AW336" s="13" t="s">
        <v>34</v>
      </c>
      <c r="AX336" s="13" t="s">
        <v>80</v>
      </c>
      <c r="AY336" s="157" t="s">
        <v>156</v>
      </c>
    </row>
    <row r="337" spans="2:65" s="14" customFormat="1" ht="11.25">
      <c r="B337" s="163"/>
      <c r="D337" s="150" t="s">
        <v>168</v>
      </c>
      <c r="E337" s="164" t="s">
        <v>1</v>
      </c>
      <c r="F337" s="165" t="s">
        <v>177</v>
      </c>
      <c r="H337" s="166">
        <v>31.457000000000001</v>
      </c>
      <c r="I337" s="167"/>
      <c r="L337" s="163"/>
      <c r="M337" s="168"/>
      <c r="T337" s="169"/>
      <c r="AT337" s="164" t="s">
        <v>168</v>
      </c>
      <c r="AU337" s="164" t="s">
        <v>166</v>
      </c>
      <c r="AV337" s="14" t="s">
        <v>165</v>
      </c>
      <c r="AW337" s="14" t="s">
        <v>34</v>
      </c>
      <c r="AX337" s="14" t="s">
        <v>84</v>
      </c>
      <c r="AY337" s="164" t="s">
        <v>156</v>
      </c>
    </row>
    <row r="338" spans="2:65" s="11" customFormat="1" ht="20.85" customHeight="1">
      <c r="B338" s="124"/>
      <c r="D338" s="125" t="s">
        <v>79</v>
      </c>
      <c r="E338" s="134" t="s">
        <v>322</v>
      </c>
      <c r="F338" s="134" t="s">
        <v>323</v>
      </c>
      <c r="I338" s="127"/>
      <c r="J338" s="135">
        <f>BK338</f>
        <v>0</v>
      </c>
      <c r="L338" s="124"/>
      <c r="M338" s="129"/>
      <c r="P338" s="130">
        <f>SUM(P339:P369)</f>
        <v>0</v>
      </c>
      <c r="R338" s="130">
        <f>SUM(R339:R369)</f>
        <v>96.04404000000001</v>
      </c>
      <c r="T338" s="131">
        <f>SUM(T339:T369)</f>
        <v>0</v>
      </c>
      <c r="AR338" s="125" t="s">
        <v>84</v>
      </c>
      <c r="AT338" s="132" t="s">
        <v>79</v>
      </c>
      <c r="AU338" s="132" t="s">
        <v>88</v>
      </c>
      <c r="AY338" s="125" t="s">
        <v>156</v>
      </c>
      <c r="BK338" s="133">
        <f>SUM(BK339:BK369)</f>
        <v>0</v>
      </c>
    </row>
    <row r="339" spans="2:65" s="1" customFormat="1" ht="33" customHeight="1">
      <c r="B339" s="32"/>
      <c r="C339" s="136" t="s">
        <v>540</v>
      </c>
      <c r="D339" s="136" t="s">
        <v>160</v>
      </c>
      <c r="E339" s="137" t="s">
        <v>325</v>
      </c>
      <c r="F339" s="138" t="s">
        <v>326</v>
      </c>
      <c r="G339" s="139" t="s">
        <v>195</v>
      </c>
      <c r="H339" s="140">
        <v>431</v>
      </c>
      <c r="I339" s="141"/>
      <c r="J339" s="142">
        <f>ROUND(I339*H339,2)</f>
        <v>0</v>
      </c>
      <c r="K339" s="138" t="s">
        <v>164</v>
      </c>
      <c r="L339" s="32"/>
      <c r="M339" s="143" t="s">
        <v>1</v>
      </c>
      <c r="N339" s="144" t="s">
        <v>45</v>
      </c>
      <c r="P339" s="145">
        <f>O339*H339</f>
        <v>0</v>
      </c>
      <c r="Q339" s="145">
        <v>8.9219999999999994E-2</v>
      </c>
      <c r="R339" s="145">
        <f>Q339*H339</f>
        <v>38.45382</v>
      </c>
      <c r="S339" s="145">
        <v>0</v>
      </c>
      <c r="T339" s="146">
        <f>S339*H339</f>
        <v>0</v>
      </c>
      <c r="AR339" s="147" t="s">
        <v>165</v>
      </c>
      <c r="AT339" s="147" t="s">
        <v>160</v>
      </c>
      <c r="AU339" s="147" t="s">
        <v>166</v>
      </c>
      <c r="AY339" s="17" t="s">
        <v>156</v>
      </c>
      <c r="BE339" s="148">
        <f>IF(N339="základní",J339,0)</f>
        <v>0</v>
      </c>
      <c r="BF339" s="148">
        <f>IF(N339="snížená",J339,0)</f>
        <v>0</v>
      </c>
      <c r="BG339" s="148">
        <f>IF(N339="zákl. přenesená",J339,0)</f>
        <v>0</v>
      </c>
      <c r="BH339" s="148">
        <f>IF(N339="sníž. přenesená",J339,0)</f>
        <v>0</v>
      </c>
      <c r="BI339" s="148">
        <f>IF(N339="nulová",J339,0)</f>
        <v>0</v>
      </c>
      <c r="BJ339" s="17" t="s">
        <v>84</v>
      </c>
      <c r="BK339" s="148">
        <f>ROUND(I339*H339,2)</f>
        <v>0</v>
      </c>
      <c r="BL339" s="17" t="s">
        <v>165</v>
      </c>
      <c r="BM339" s="147" t="s">
        <v>977</v>
      </c>
    </row>
    <row r="340" spans="2:65" s="12" customFormat="1" ht="11.25">
      <c r="B340" s="149"/>
      <c r="D340" s="150" t="s">
        <v>168</v>
      </c>
      <c r="E340" s="151" t="s">
        <v>1</v>
      </c>
      <c r="F340" s="152" t="s">
        <v>328</v>
      </c>
      <c r="H340" s="151" t="s">
        <v>1</v>
      </c>
      <c r="I340" s="153"/>
      <c r="L340" s="149"/>
      <c r="M340" s="154"/>
      <c r="T340" s="155"/>
      <c r="AT340" s="151" t="s">
        <v>168</v>
      </c>
      <c r="AU340" s="151" t="s">
        <v>166</v>
      </c>
      <c r="AV340" s="12" t="s">
        <v>84</v>
      </c>
      <c r="AW340" s="12" t="s">
        <v>34</v>
      </c>
      <c r="AX340" s="12" t="s">
        <v>80</v>
      </c>
      <c r="AY340" s="151" t="s">
        <v>156</v>
      </c>
    </row>
    <row r="341" spans="2:65" s="13" customFormat="1" ht="33.75">
      <c r="B341" s="156"/>
      <c r="D341" s="150" t="s">
        <v>168</v>
      </c>
      <c r="E341" s="157" t="s">
        <v>1</v>
      </c>
      <c r="F341" s="158" t="s">
        <v>978</v>
      </c>
      <c r="H341" s="159">
        <v>1104</v>
      </c>
      <c r="I341" s="160"/>
      <c r="L341" s="156"/>
      <c r="M341" s="161"/>
      <c r="T341" s="162"/>
      <c r="AT341" s="157" t="s">
        <v>168</v>
      </c>
      <c r="AU341" s="157" t="s">
        <v>166</v>
      </c>
      <c r="AV341" s="13" t="s">
        <v>88</v>
      </c>
      <c r="AW341" s="13" t="s">
        <v>34</v>
      </c>
      <c r="AX341" s="13" t="s">
        <v>80</v>
      </c>
      <c r="AY341" s="157" t="s">
        <v>156</v>
      </c>
    </row>
    <row r="342" spans="2:65" s="13" customFormat="1" ht="22.5">
      <c r="B342" s="156"/>
      <c r="D342" s="150" t="s">
        <v>168</v>
      </c>
      <c r="E342" s="157" t="s">
        <v>1</v>
      </c>
      <c r="F342" s="158" t="s">
        <v>979</v>
      </c>
      <c r="H342" s="159">
        <v>765.5</v>
      </c>
      <c r="I342" s="160"/>
      <c r="L342" s="156"/>
      <c r="M342" s="161"/>
      <c r="T342" s="162"/>
      <c r="AT342" s="157" t="s">
        <v>168</v>
      </c>
      <c r="AU342" s="157" t="s">
        <v>166</v>
      </c>
      <c r="AV342" s="13" t="s">
        <v>88</v>
      </c>
      <c r="AW342" s="13" t="s">
        <v>34</v>
      </c>
      <c r="AX342" s="13" t="s">
        <v>80</v>
      </c>
      <c r="AY342" s="157" t="s">
        <v>156</v>
      </c>
    </row>
    <row r="343" spans="2:65" s="13" customFormat="1" ht="11.25">
      <c r="B343" s="156"/>
      <c r="D343" s="150" t="s">
        <v>168</v>
      </c>
      <c r="E343" s="157" t="s">
        <v>1</v>
      </c>
      <c r="F343" s="158" t="s">
        <v>980</v>
      </c>
      <c r="H343" s="159">
        <v>-1440.5</v>
      </c>
      <c r="I343" s="160"/>
      <c r="L343" s="156"/>
      <c r="M343" s="161"/>
      <c r="T343" s="162"/>
      <c r="AT343" s="157" t="s">
        <v>168</v>
      </c>
      <c r="AU343" s="157" t="s">
        <v>166</v>
      </c>
      <c r="AV343" s="13" t="s">
        <v>88</v>
      </c>
      <c r="AW343" s="13" t="s">
        <v>34</v>
      </c>
      <c r="AX343" s="13" t="s">
        <v>80</v>
      </c>
      <c r="AY343" s="157" t="s">
        <v>156</v>
      </c>
    </row>
    <row r="344" spans="2:65" s="15" customFormat="1" ht="11.25">
      <c r="B344" s="170"/>
      <c r="D344" s="150" t="s">
        <v>168</v>
      </c>
      <c r="E344" s="171" t="s">
        <v>1</v>
      </c>
      <c r="F344" s="172" t="s">
        <v>209</v>
      </c>
      <c r="H344" s="173">
        <v>429</v>
      </c>
      <c r="I344" s="174"/>
      <c r="L344" s="170"/>
      <c r="M344" s="175"/>
      <c r="T344" s="176"/>
      <c r="AT344" s="171" t="s">
        <v>168</v>
      </c>
      <c r="AU344" s="171" t="s">
        <v>166</v>
      </c>
      <c r="AV344" s="15" t="s">
        <v>166</v>
      </c>
      <c r="AW344" s="15" t="s">
        <v>34</v>
      </c>
      <c r="AX344" s="15" t="s">
        <v>80</v>
      </c>
      <c r="AY344" s="171" t="s">
        <v>156</v>
      </c>
    </row>
    <row r="345" spans="2:65" s="13" customFormat="1" ht="11.25">
      <c r="B345" s="156"/>
      <c r="D345" s="150" t="s">
        <v>168</v>
      </c>
      <c r="E345" s="157" t="s">
        <v>1</v>
      </c>
      <c r="F345" s="158" t="s">
        <v>981</v>
      </c>
      <c r="H345" s="159">
        <v>2</v>
      </c>
      <c r="I345" s="160"/>
      <c r="L345" s="156"/>
      <c r="M345" s="161"/>
      <c r="T345" s="162"/>
      <c r="AT345" s="157" t="s">
        <v>168</v>
      </c>
      <c r="AU345" s="157" t="s">
        <v>166</v>
      </c>
      <c r="AV345" s="13" t="s">
        <v>88</v>
      </c>
      <c r="AW345" s="13" t="s">
        <v>34</v>
      </c>
      <c r="AX345" s="13" t="s">
        <v>80</v>
      </c>
      <c r="AY345" s="157" t="s">
        <v>156</v>
      </c>
    </row>
    <row r="346" spans="2:65" s="14" customFormat="1" ht="11.25">
      <c r="B346" s="163"/>
      <c r="D346" s="150" t="s">
        <v>168</v>
      </c>
      <c r="E346" s="164" t="s">
        <v>1</v>
      </c>
      <c r="F346" s="165" t="s">
        <v>177</v>
      </c>
      <c r="H346" s="166">
        <v>431</v>
      </c>
      <c r="I346" s="167"/>
      <c r="L346" s="163"/>
      <c r="M346" s="168"/>
      <c r="T346" s="169"/>
      <c r="AT346" s="164" t="s">
        <v>168</v>
      </c>
      <c r="AU346" s="164" t="s">
        <v>166</v>
      </c>
      <c r="AV346" s="14" t="s">
        <v>165</v>
      </c>
      <c r="AW346" s="14" t="s">
        <v>34</v>
      </c>
      <c r="AX346" s="14" t="s">
        <v>84</v>
      </c>
      <c r="AY346" s="164" t="s">
        <v>156</v>
      </c>
    </row>
    <row r="347" spans="2:65" s="1" customFormat="1" ht="24.2" customHeight="1">
      <c r="B347" s="32"/>
      <c r="C347" s="177" t="s">
        <v>546</v>
      </c>
      <c r="D347" s="177" t="s">
        <v>242</v>
      </c>
      <c r="E347" s="178" t="s">
        <v>332</v>
      </c>
      <c r="F347" s="179" t="s">
        <v>333</v>
      </c>
      <c r="G347" s="180" t="s">
        <v>195</v>
      </c>
      <c r="H347" s="181">
        <v>422.17</v>
      </c>
      <c r="I347" s="182"/>
      <c r="J347" s="183">
        <f>ROUND(I347*H347,2)</f>
        <v>0</v>
      </c>
      <c r="K347" s="179" t="s">
        <v>164</v>
      </c>
      <c r="L347" s="184"/>
      <c r="M347" s="185" t="s">
        <v>1</v>
      </c>
      <c r="N347" s="186" t="s">
        <v>45</v>
      </c>
      <c r="P347" s="145">
        <f>O347*H347</f>
        <v>0</v>
      </c>
      <c r="Q347" s="145">
        <v>0.13100000000000001</v>
      </c>
      <c r="R347" s="145">
        <f>Q347*H347</f>
        <v>55.304270000000002</v>
      </c>
      <c r="S347" s="145">
        <v>0</v>
      </c>
      <c r="T347" s="146">
        <f>S347*H347</f>
        <v>0</v>
      </c>
      <c r="AR347" s="147" t="s">
        <v>213</v>
      </c>
      <c r="AT347" s="147" t="s">
        <v>242</v>
      </c>
      <c r="AU347" s="147" t="s">
        <v>166</v>
      </c>
      <c r="AY347" s="17" t="s">
        <v>156</v>
      </c>
      <c r="BE347" s="148">
        <f>IF(N347="základní",J347,0)</f>
        <v>0</v>
      </c>
      <c r="BF347" s="148">
        <f>IF(N347="snížená",J347,0)</f>
        <v>0</v>
      </c>
      <c r="BG347" s="148">
        <f>IF(N347="zákl. přenesená",J347,0)</f>
        <v>0</v>
      </c>
      <c r="BH347" s="148">
        <f>IF(N347="sníž. přenesená",J347,0)</f>
        <v>0</v>
      </c>
      <c r="BI347" s="148">
        <f>IF(N347="nulová",J347,0)</f>
        <v>0</v>
      </c>
      <c r="BJ347" s="17" t="s">
        <v>84</v>
      </c>
      <c r="BK347" s="148">
        <f>ROUND(I347*H347,2)</f>
        <v>0</v>
      </c>
      <c r="BL347" s="17" t="s">
        <v>165</v>
      </c>
      <c r="BM347" s="147" t="s">
        <v>982</v>
      </c>
    </row>
    <row r="348" spans="2:65" s="13" customFormat="1" ht="11.25">
      <c r="B348" s="156"/>
      <c r="D348" s="150" t="s">
        <v>168</v>
      </c>
      <c r="E348" s="157" t="s">
        <v>1</v>
      </c>
      <c r="F348" s="158" t="s">
        <v>983</v>
      </c>
      <c r="H348" s="159">
        <v>431</v>
      </c>
      <c r="I348" s="160"/>
      <c r="L348" s="156"/>
      <c r="M348" s="161"/>
      <c r="T348" s="162"/>
      <c r="AT348" s="157" t="s">
        <v>168</v>
      </c>
      <c r="AU348" s="157" t="s">
        <v>166</v>
      </c>
      <c r="AV348" s="13" t="s">
        <v>88</v>
      </c>
      <c r="AW348" s="13" t="s">
        <v>34</v>
      </c>
      <c r="AX348" s="13" t="s">
        <v>80</v>
      </c>
      <c r="AY348" s="157" t="s">
        <v>156</v>
      </c>
    </row>
    <row r="349" spans="2:65" s="13" customFormat="1" ht="11.25">
      <c r="B349" s="156"/>
      <c r="D349" s="150" t="s">
        <v>168</v>
      </c>
      <c r="E349" s="157" t="s">
        <v>1</v>
      </c>
      <c r="F349" s="158" t="s">
        <v>984</v>
      </c>
      <c r="H349" s="159">
        <v>-17.108000000000001</v>
      </c>
      <c r="I349" s="160"/>
      <c r="L349" s="156"/>
      <c r="M349" s="161"/>
      <c r="T349" s="162"/>
      <c r="AT349" s="157" t="s">
        <v>168</v>
      </c>
      <c r="AU349" s="157" t="s">
        <v>166</v>
      </c>
      <c r="AV349" s="13" t="s">
        <v>88</v>
      </c>
      <c r="AW349" s="13" t="s">
        <v>34</v>
      </c>
      <c r="AX349" s="13" t="s">
        <v>80</v>
      </c>
      <c r="AY349" s="157" t="s">
        <v>156</v>
      </c>
    </row>
    <row r="350" spans="2:65" s="15" customFormat="1" ht="11.25">
      <c r="B350" s="170"/>
      <c r="D350" s="150" t="s">
        <v>168</v>
      </c>
      <c r="E350" s="171" t="s">
        <v>1</v>
      </c>
      <c r="F350" s="172" t="s">
        <v>209</v>
      </c>
      <c r="H350" s="173">
        <v>413.892</v>
      </c>
      <c r="I350" s="174"/>
      <c r="L350" s="170"/>
      <c r="M350" s="175"/>
      <c r="T350" s="176"/>
      <c r="AT350" s="171" t="s">
        <v>168</v>
      </c>
      <c r="AU350" s="171" t="s">
        <v>166</v>
      </c>
      <c r="AV350" s="15" t="s">
        <v>166</v>
      </c>
      <c r="AW350" s="15" t="s">
        <v>34</v>
      </c>
      <c r="AX350" s="15" t="s">
        <v>80</v>
      </c>
      <c r="AY350" s="171" t="s">
        <v>156</v>
      </c>
    </row>
    <row r="351" spans="2:65" s="13" customFormat="1" ht="11.25">
      <c r="B351" s="156"/>
      <c r="D351" s="150" t="s">
        <v>168</v>
      </c>
      <c r="E351" s="157" t="s">
        <v>1</v>
      </c>
      <c r="F351" s="158" t="s">
        <v>985</v>
      </c>
      <c r="H351" s="159">
        <v>8.2780000000000005</v>
      </c>
      <c r="I351" s="160"/>
      <c r="L351" s="156"/>
      <c r="M351" s="161"/>
      <c r="T351" s="162"/>
      <c r="AT351" s="157" t="s">
        <v>168</v>
      </c>
      <c r="AU351" s="157" t="s">
        <v>166</v>
      </c>
      <c r="AV351" s="13" t="s">
        <v>88</v>
      </c>
      <c r="AW351" s="13" t="s">
        <v>34</v>
      </c>
      <c r="AX351" s="13" t="s">
        <v>80</v>
      </c>
      <c r="AY351" s="157" t="s">
        <v>156</v>
      </c>
    </row>
    <row r="352" spans="2:65" s="14" customFormat="1" ht="11.25">
      <c r="B352" s="163"/>
      <c r="D352" s="150" t="s">
        <v>168</v>
      </c>
      <c r="E352" s="164" t="s">
        <v>1</v>
      </c>
      <c r="F352" s="165" t="s">
        <v>177</v>
      </c>
      <c r="H352" s="166">
        <v>422.17</v>
      </c>
      <c r="I352" s="167"/>
      <c r="L352" s="163"/>
      <c r="M352" s="168"/>
      <c r="T352" s="169"/>
      <c r="AT352" s="164" t="s">
        <v>168</v>
      </c>
      <c r="AU352" s="164" t="s">
        <v>166</v>
      </c>
      <c r="AV352" s="14" t="s">
        <v>165</v>
      </c>
      <c r="AW352" s="14" t="s">
        <v>34</v>
      </c>
      <c r="AX352" s="14" t="s">
        <v>84</v>
      </c>
      <c r="AY352" s="164" t="s">
        <v>156</v>
      </c>
    </row>
    <row r="353" spans="2:65" s="1" customFormat="1" ht="37.9" customHeight="1">
      <c r="B353" s="32"/>
      <c r="C353" s="136" t="s">
        <v>557</v>
      </c>
      <c r="D353" s="136" t="s">
        <v>160</v>
      </c>
      <c r="E353" s="137" t="s">
        <v>339</v>
      </c>
      <c r="F353" s="138" t="s">
        <v>340</v>
      </c>
      <c r="G353" s="139" t="s">
        <v>195</v>
      </c>
      <c r="H353" s="140">
        <v>17.108000000000001</v>
      </c>
      <c r="I353" s="141"/>
      <c r="J353" s="142">
        <f>ROUND(I353*H353,2)</f>
        <v>0</v>
      </c>
      <c r="K353" s="138" t="s">
        <v>164</v>
      </c>
      <c r="L353" s="32"/>
      <c r="M353" s="143" t="s">
        <v>1</v>
      </c>
      <c r="N353" s="144" t="s">
        <v>45</v>
      </c>
      <c r="P353" s="145">
        <f>O353*H353</f>
        <v>0</v>
      </c>
      <c r="Q353" s="145">
        <v>0</v>
      </c>
      <c r="R353" s="145">
        <f>Q353*H353</f>
        <v>0</v>
      </c>
      <c r="S353" s="145">
        <v>0</v>
      </c>
      <c r="T353" s="146">
        <f>S353*H353</f>
        <v>0</v>
      </c>
      <c r="AR353" s="147" t="s">
        <v>165</v>
      </c>
      <c r="AT353" s="147" t="s">
        <v>160</v>
      </c>
      <c r="AU353" s="147" t="s">
        <v>166</v>
      </c>
      <c r="AY353" s="17" t="s">
        <v>156</v>
      </c>
      <c r="BE353" s="148">
        <f>IF(N353="základní",J353,0)</f>
        <v>0</v>
      </c>
      <c r="BF353" s="148">
        <f>IF(N353="snížená",J353,0)</f>
        <v>0</v>
      </c>
      <c r="BG353" s="148">
        <f>IF(N353="zákl. přenesená",J353,0)</f>
        <v>0</v>
      </c>
      <c r="BH353" s="148">
        <f>IF(N353="sníž. přenesená",J353,0)</f>
        <v>0</v>
      </c>
      <c r="BI353" s="148">
        <f>IF(N353="nulová",J353,0)</f>
        <v>0</v>
      </c>
      <c r="BJ353" s="17" t="s">
        <v>84</v>
      </c>
      <c r="BK353" s="148">
        <f>ROUND(I353*H353,2)</f>
        <v>0</v>
      </c>
      <c r="BL353" s="17" t="s">
        <v>165</v>
      </c>
      <c r="BM353" s="147" t="s">
        <v>986</v>
      </c>
    </row>
    <row r="354" spans="2:65" s="13" customFormat="1" ht="11.25">
      <c r="B354" s="156"/>
      <c r="D354" s="150" t="s">
        <v>168</v>
      </c>
      <c r="E354" s="157" t="s">
        <v>1</v>
      </c>
      <c r="F354" s="158" t="s">
        <v>987</v>
      </c>
      <c r="H354" s="159">
        <v>9.74</v>
      </c>
      <c r="I354" s="160"/>
      <c r="L354" s="156"/>
      <c r="M354" s="161"/>
      <c r="T354" s="162"/>
      <c r="AT354" s="157" t="s">
        <v>168</v>
      </c>
      <c r="AU354" s="157" t="s">
        <v>166</v>
      </c>
      <c r="AV354" s="13" t="s">
        <v>88</v>
      </c>
      <c r="AW354" s="13" t="s">
        <v>34</v>
      </c>
      <c r="AX354" s="13" t="s">
        <v>80</v>
      </c>
      <c r="AY354" s="157" t="s">
        <v>156</v>
      </c>
    </row>
    <row r="355" spans="2:65" s="13" customFormat="1" ht="11.25">
      <c r="B355" s="156"/>
      <c r="D355" s="150" t="s">
        <v>168</v>
      </c>
      <c r="E355" s="157" t="s">
        <v>1</v>
      </c>
      <c r="F355" s="158" t="s">
        <v>988</v>
      </c>
      <c r="H355" s="159">
        <v>7.3680000000000003</v>
      </c>
      <c r="I355" s="160"/>
      <c r="L355" s="156"/>
      <c r="M355" s="161"/>
      <c r="T355" s="162"/>
      <c r="AT355" s="157" t="s">
        <v>168</v>
      </c>
      <c r="AU355" s="157" t="s">
        <v>166</v>
      </c>
      <c r="AV355" s="13" t="s">
        <v>88</v>
      </c>
      <c r="AW355" s="13" t="s">
        <v>34</v>
      </c>
      <c r="AX355" s="13" t="s">
        <v>80</v>
      </c>
      <c r="AY355" s="157" t="s">
        <v>156</v>
      </c>
    </row>
    <row r="356" spans="2:65" s="14" customFormat="1" ht="11.25">
      <c r="B356" s="163"/>
      <c r="D356" s="150" t="s">
        <v>168</v>
      </c>
      <c r="E356" s="164" t="s">
        <v>1</v>
      </c>
      <c r="F356" s="165" t="s">
        <v>177</v>
      </c>
      <c r="H356" s="166">
        <v>17.108000000000001</v>
      </c>
      <c r="I356" s="167"/>
      <c r="L356" s="163"/>
      <c r="M356" s="168"/>
      <c r="T356" s="169"/>
      <c r="AT356" s="164" t="s">
        <v>168</v>
      </c>
      <c r="AU356" s="164" t="s">
        <v>166</v>
      </c>
      <c r="AV356" s="14" t="s">
        <v>165</v>
      </c>
      <c r="AW356" s="14" t="s">
        <v>34</v>
      </c>
      <c r="AX356" s="14" t="s">
        <v>84</v>
      </c>
      <c r="AY356" s="164" t="s">
        <v>156</v>
      </c>
    </row>
    <row r="357" spans="2:65" s="1" customFormat="1" ht="24.2" customHeight="1">
      <c r="B357" s="32"/>
      <c r="C357" s="177" t="s">
        <v>562</v>
      </c>
      <c r="D357" s="177" t="s">
        <v>242</v>
      </c>
      <c r="E357" s="178" t="s">
        <v>346</v>
      </c>
      <c r="F357" s="179" t="s">
        <v>347</v>
      </c>
      <c r="G357" s="180" t="s">
        <v>195</v>
      </c>
      <c r="H357" s="181">
        <v>9.9350000000000005</v>
      </c>
      <c r="I357" s="182"/>
      <c r="J357" s="183">
        <f>ROUND(I357*H357,2)</f>
        <v>0</v>
      </c>
      <c r="K357" s="179" t="s">
        <v>164</v>
      </c>
      <c r="L357" s="184"/>
      <c r="M357" s="185" t="s">
        <v>1</v>
      </c>
      <c r="N357" s="186" t="s">
        <v>45</v>
      </c>
      <c r="P357" s="145">
        <f>O357*H357</f>
        <v>0</v>
      </c>
      <c r="Q357" s="145">
        <v>0.13100000000000001</v>
      </c>
      <c r="R357" s="145">
        <f>Q357*H357</f>
        <v>1.3014850000000002</v>
      </c>
      <c r="S357" s="145">
        <v>0</v>
      </c>
      <c r="T357" s="146">
        <f>S357*H357</f>
        <v>0</v>
      </c>
      <c r="AR357" s="147" t="s">
        <v>213</v>
      </c>
      <c r="AT357" s="147" t="s">
        <v>242</v>
      </c>
      <c r="AU357" s="147" t="s">
        <v>166</v>
      </c>
      <c r="AY357" s="17" t="s">
        <v>156</v>
      </c>
      <c r="BE357" s="148">
        <f>IF(N357="základní",J357,0)</f>
        <v>0</v>
      </c>
      <c r="BF357" s="148">
        <f>IF(N357="snížená",J357,0)</f>
        <v>0</v>
      </c>
      <c r="BG357" s="148">
        <f>IF(N357="zákl. přenesená",J357,0)</f>
        <v>0</v>
      </c>
      <c r="BH357" s="148">
        <f>IF(N357="sníž. přenesená",J357,0)</f>
        <v>0</v>
      </c>
      <c r="BI357" s="148">
        <f>IF(N357="nulová",J357,0)</f>
        <v>0</v>
      </c>
      <c r="BJ357" s="17" t="s">
        <v>84</v>
      </c>
      <c r="BK357" s="148">
        <f>ROUND(I357*H357,2)</f>
        <v>0</v>
      </c>
      <c r="BL357" s="17" t="s">
        <v>165</v>
      </c>
      <c r="BM357" s="147" t="s">
        <v>989</v>
      </c>
    </row>
    <row r="358" spans="2:65" s="13" customFormat="1" ht="11.25">
      <c r="B358" s="156"/>
      <c r="D358" s="150" t="s">
        <v>168</v>
      </c>
      <c r="E358" s="157" t="s">
        <v>1</v>
      </c>
      <c r="F358" s="158" t="s">
        <v>990</v>
      </c>
      <c r="H358" s="159">
        <v>9.1</v>
      </c>
      <c r="I358" s="160"/>
      <c r="L358" s="156"/>
      <c r="M358" s="161"/>
      <c r="T358" s="162"/>
      <c r="AT358" s="157" t="s">
        <v>168</v>
      </c>
      <c r="AU358" s="157" t="s">
        <v>166</v>
      </c>
      <c r="AV358" s="13" t="s">
        <v>88</v>
      </c>
      <c r="AW358" s="13" t="s">
        <v>34</v>
      </c>
      <c r="AX358" s="13" t="s">
        <v>80</v>
      </c>
      <c r="AY358" s="157" t="s">
        <v>156</v>
      </c>
    </row>
    <row r="359" spans="2:65" s="13" customFormat="1" ht="11.25">
      <c r="B359" s="156"/>
      <c r="D359" s="150" t="s">
        <v>168</v>
      </c>
      <c r="E359" s="157" t="s">
        <v>1</v>
      </c>
      <c r="F359" s="158" t="s">
        <v>991</v>
      </c>
      <c r="H359" s="159">
        <v>0.64</v>
      </c>
      <c r="I359" s="160"/>
      <c r="L359" s="156"/>
      <c r="M359" s="161"/>
      <c r="T359" s="162"/>
      <c r="AT359" s="157" t="s">
        <v>168</v>
      </c>
      <c r="AU359" s="157" t="s">
        <v>166</v>
      </c>
      <c r="AV359" s="13" t="s">
        <v>88</v>
      </c>
      <c r="AW359" s="13" t="s">
        <v>34</v>
      </c>
      <c r="AX359" s="13" t="s">
        <v>80</v>
      </c>
      <c r="AY359" s="157" t="s">
        <v>156</v>
      </c>
    </row>
    <row r="360" spans="2:65" s="15" customFormat="1" ht="11.25">
      <c r="B360" s="170"/>
      <c r="D360" s="150" t="s">
        <v>168</v>
      </c>
      <c r="E360" s="171" t="s">
        <v>1</v>
      </c>
      <c r="F360" s="172" t="s">
        <v>209</v>
      </c>
      <c r="H360" s="173">
        <v>9.74</v>
      </c>
      <c r="I360" s="174"/>
      <c r="L360" s="170"/>
      <c r="M360" s="175"/>
      <c r="T360" s="176"/>
      <c r="AT360" s="171" t="s">
        <v>168</v>
      </c>
      <c r="AU360" s="171" t="s">
        <v>166</v>
      </c>
      <c r="AV360" s="15" t="s">
        <v>166</v>
      </c>
      <c r="AW360" s="15" t="s">
        <v>34</v>
      </c>
      <c r="AX360" s="15" t="s">
        <v>80</v>
      </c>
      <c r="AY360" s="171" t="s">
        <v>156</v>
      </c>
    </row>
    <row r="361" spans="2:65" s="13" customFormat="1" ht="11.25">
      <c r="B361" s="156"/>
      <c r="D361" s="150" t="s">
        <v>168</v>
      </c>
      <c r="E361" s="157" t="s">
        <v>1</v>
      </c>
      <c r="F361" s="158" t="s">
        <v>992</v>
      </c>
      <c r="H361" s="159">
        <v>0.19500000000000001</v>
      </c>
      <c r="I361" s="160"/>
      <c r="L361" s="156"/>
      <c r="M361" s="161"/>
      <c r="T361" s="162"/>
      <c r="AT361" s="157" t="s">
        <v>168</v>
      </c>
      <c r="AU361" s="157" t="s">
        <v>166</v>
      </c>
      <c r="AV361" s="13" t="s">
        <v>88</v>
      </c>
      <c r="AW361" s="13" t="s">
        <v>34</v>
      </c>
      <c r="AX361" s="13" t="s">
        <v>80</v>
      </c>
      <c r="AY361" s="157" t="s">
        <v>156</v>
      </c>
    </row>
    <row r="362" spans="2:65" s="14" customFormat="1" ht="11.25">
      <c r="B362" s="163"/>
      <c r="D362" s="150" t="s">
        <v>168</v>
      </c>
      <c r="E362" s="164" t="s">
        <v>1</v>
      </c>
      <c r="F362" s="165" t="s">
        <v>177</v>
      </c>
      <c r="H362" s="166">
        <v>9.9350000000000005</v>
      </c>
      <c r="I362" s="167"/>
      <c r="L362" s="163"/>
      <c r="M362" s="168"/>
      <c r="T362" s="169"/>
      <c r="AT362" s="164" t="s">
        <v>168</v>
      </c>
      <c r="AU362" s="164" t="s">
        <v>166</v>
      </c>
      <c r="AV362" s="14" t="s">
        <v>165</v>
      </c>
      <c r="AW362" s="14" t="s">
        <v>34</v>
      </c>
      <c r="AX362" s="14" t="s">
        <v>84</v>
      </c>
      <c r="AY362" s="164" t="s">
        <v>156</v>
      </c>
    </row>
    <row r="363" spans="2:65" s="1" customFormat="1" ht="24.2" customHeight="1">
      <c r="B363" s="32"/>
      <c r="C363" s="177" t="s">
        <v>567</v>
      </c>
      <c r="D363" s="177" t="s">
        <v>242</v>
      </c>
      <c r="E363" s="178" t="s">
        <v>354</v>
      </c>
      <c r="F363" s="179" t="s">
        <v>355</v>
      </c>
      <c r="G363" s="180" t="s">
        <v>195</v>
      </c>
      <c r="H363" s="181">
        <v>7.5149999999999997</v>
      </c>
      <c r="I363" s="182"/>
      <c r="J363" s="183">
        <f>ROUND(I363*H363,2)</f>
        <v>0</v>
      </c>
      <c r="K363" s="179" t="s">
        <v>1</v>
      </c>
      <c r="L363" s="184"/>
      <c r="M363" s="185" t="s">
        <v>1</v>
      </c>
      <c r="N363" s="186" t="s">
        <v>45</v>
      </c>
      <c r="P363" s="145">
        <f>O363*H363</f>
        <v>0</v>
      </c>
      <c r="Q363" s="145">
        <v>0.13100000000000001</v>
      </c>
      <c r="R363" s="145">
        <f>Q363*H363</f>
        <v>0.98446500000000003</v>
      </c>
      <c r="S363" s="145">
        <v>0</v>
      </c>
      <c r="T363" s="146">
        <f>S363*H363</f>
        <v>0</v>
      </c>
      <c r="AR363" s="147" t="s">
        <v>213</v>
      </c>
      <c r="AT363" s="147" t="s">
        <v>242</v>
      </c>
      <c r="AU363" s="147" t="s">
        <v>166</v>
      </c>
      <c r="AY363" s="17" t="s">
        <v>156</v>
      </c>
      <c r="BE363" s="148">
        <f>IF(N363="základní",J363,0)</f>
        <v>0</v>
      </c>
      <c r="BF363" s="148">
        <f>IF(N363="snížená",J363,0)</f>
        <v>0</v>
      </c>
      <c r="BG363" s="148">
        <f>IF(N363="zákl. přenesená",J363,0)</f>
        <v>0</v>
      </c>
      <c r="BH363" s="148">
        <f>IF(N363="sníž. přenesená",J363,0)</f>
        <v>0</v>
      </c>
      <c r="BI363" s="148">
        <f>IF(N363="nulová",J363,0)</f>
        <v>0</v>
      </c>
      <c r="BJ363" s="17" t="s">
        <v>84</v>
      </c>
      <c r="BK363" s="148">
        <f>ROUND(I363*H363,2)</f>
        <v>0</v>
      </c>
      <c r="BL363" s="17" t="s">
        <v>165</v>
      </c>
      <c r="BM363" s="147" t="s">
        <v>993</v>
      </c>
    </row>
    <row r="364" spans="2:65" s="13" customFormat="1" ht="11.25">
      <c r="B364" s="156"/>
      <c r="D364" s="150" t="s">
        <v>168</v>
      </c>
      <c r="E364" s="157" t="s">
        <v>1</v>
      </c>
      <c r="F364" s="158" t="s">
        <v>994</v>
      </c>
      <c r="H364" s="159">
        <v>5.4</v>
      </c>
      <c r="I364" s="160"/>
      <c r="L364" s="156"/>
      <c r="M364" s="161"/>
      <c r="T364" s="162"/>
      <c r="AT364" s="157" t="s">
        <v>168</v>
      </c>
      <c r="AU364" s="157" t="s">
        <v>166</v>
      </c>
      <c r="AV364" s="13" t="s">
        <v>88</v>
      </c>
      <c r="AW364" s="13" t="s">
        <v>34</v>
      </c>
      <c r="AX364" s="13" t="s">
        <v>80</v>
      </c>
      <c r="AY364" s="157" t="s">
        <v>156</v>
      </c>
    </row>
    <row r="365" spans="2:65" s="13" customFormat="1" ht="11.25">
      <c r="B365" s="156"/>
      <c r="D365" s="150" t="s">
        <v>168</v>
      </c>
      <c r="E365" s="157" t="s">
        <v>1</v>
      </c>
      <c r="F365" s="158" t="s">
        <v>995</v>
      </c>
      <c r="H365" s="159">
        <v>0.74</v>
      </c>
      <c r="I365" s="160"/>
      <c r="L365" s="156"/>
      <c r="M365" s="161"/>
      <c r="T365" s="162"/>
      <c r="AT365" s="157" t="s">
        <v>168</v>
      </c>
      <c r="AU365" s="157" t="s">
        <v>166</v>
      </c>
      <c r="AV365" s="13" t="s">
        <v>88</v>
      </c>
      <c r="AW365" s="13" t="s">
        <v>34</v>
      </c>
      <c r="AX365" s="13" t="s">
        <v>80</v>
      </c>
      <c r="AY365" s="157" t="s">
        <v>156</v>
      </c>
    </row>
    <row r="366" spans="2:65" s="15" customFormat="1" ht="11.25">
      <c r="B366" s="170"/>
      <c r="D366" s="150" t="s">
        <v>168</v>
      </c>
      <c r="E366" s="171" t="s">
        <v>1</v>
      </c>
      <c r="F366" s="172" t="s">
        <v>209</v>
      </c>
      <c r="H366" s="173">
        <v>6.14</v>
      </c>
      <c r="I366" s="174"/>
      <c r="L366" s="170"/>
      <c r="M366" s="175"/>
      <c r="T366" s="176"/>
      <c r="AT366" s="171" t="s">
        <v>168</v>
      </c>
      <c r="AU366" s="171" t="s">
        <v>166</v>
      </c>
      <c r="AV366" s="15" t="s">
        <v>166</v>
      </c>
      <c r="AW366" s="15" t="s">
        <v>34</v>
      </c>
      <c r="AX366" s="15" t="s">
        <v>80</v>
      </c>
      <c r="AY366" s="171" t="s">
        <v>156</v>
      </c>
    </row>
    <row r="367" spans="2:65" s="13" customFormat="1" ht="11.25">
      <c r="B367" s="156"/>
      <c r="D367" s="150" t="s">
        <v>168</v>
      </c>
      <c r="E367" s="157" t="s">
        <v>1</v>
      </c>
      <c r="F367" s="158" t="s">
        <v>996</v>
      </c>
      <c r="H367" s="159">
        <v>1.228</v>
      </c>
      <c r="I367" s="160"/>
      <c r="L367" s="156"/>
      <c r="M367" s="161"/>
      <c r="T367" s="162"/>
      <c r="AT367" s="157" t="s">
        <v>168</v>
      </c>
      <c r="AU367" s="157" t="s">
        <v>166</v>
      </c>
      <c r="AV367" s="13" t="s">
        <v>88</v>
      </c>
      <c r="AW367" s="13" t="s">
        <v>34</v>
      </c>
      <c r="AX367" s="13" t="s">
        <v>80</v>
      </c>
      <c r="AY367" s="157" t="s">
        <v>156</v>
      </c>
    </row>
    <row r="368" spans="2:65" s="13" customFormat="1" ht="11.25">
      <c r="B368" s="156"/>
      <c r="D368" s="150" t="s">
        <v>168</v>
      </c>
      <c r="E368" s="157" t="s">
        <v>1</v>
      </c>
      <c r="F368" s="158" t="s">
        <v>997</v>
      </c>
      <c r="H368" s="159">
        <v>0.14699999999999999</v>
      </c>
      <c r="I368" s="160"/>
      <c r="L368" s="156"/>
      <c r="M368" s="161"/>
      <c r="T368" s="162"/>
      <c r="AT368" s="157" t="s">
        <v>168</v>
      </c>
      <c r="AU368" s="157" t="s">
        <v>166</v>
      </c>
      <c r="AV368" s="13" t="s">
        <v>88</v>
      </c>
      <c r="AW368" s="13" t="s">
        <v>34</v>
      </c>
      <c r="AX368" s="13" t="s">
        <v>80</v>
      </c>
      <c r="AY368" s="157" t="s">
        <v>156</v>
      </c>
    </row>
    <row r="369" spans="2:65" s="14" customFormat="1" ht="11.25">
      <c r="B369" s="163"/>
      <c r="D369" s="150" t="s">
        <v>168</v>
      </c>
      <c r="E369" s="164" t="s">
        <v>1</v>
      </c>
      <c r="F369" s="165" t="s">
        <v>177</v>
      </c>
      <c r="H369" s="166">
        <v>7.5149999999999997</v>
      </c>
      <c r="I369" s="167"/>
      <c r="L369" s="163"/>
      <c r="M369" s="168"/>
      <c r="T369" s="169"/>
      <c r="AT369" s="164" t="s">
        <v>168</v>
      </c>
      <c r="AU369" s="164" t="s">
        <v>166</v>
      </c>
      <c r="AV369" s="14" t="s">
        <v>165</v>
      </c>
      <c r="AW369" s="14" t="s">
        <v>34</v>
      </c>
      <c r="AX369" s="14" t="s">
        <v>84</v>
      </c>
      <c r="AY369" s="164" t="s">
        <v>156</v>
      </c>
    </row>
    <row r="370" spans="2:65" s="11" customFormat="1" ht="20.85" customHeight="1">
      <c r="B370" s="124"/>
      <c r="D370" s="125" t="s">
        <v>79</v>
      </c>
      <c r="E370" s="134" t="s">
        <v>998</v>
      </c>
      <c r="F370" s="134" t="s">
        <v>999</v>
      </c>
      <c r="I370" s="127"/>
      <c r="J370" s="135">
        <f>BK370</f>
        <v>0</v>
      </c>
      <c r="L370" s="124"/>
      <c r="M370" s="129"/>
      <c r="P370" s="130">
        <f>SUM(P371:P378)</f>
        <v>0</v>
      </c>
      <c r="R370" s="130">
        <f>SUM(R371:R378)</f>
        <v>29.809184999999999</v>
      </c>
      <c r="T370" s="131">
        <f>SUM(T371:T378)</f>
        <v>0</v>
      </c>
      <c r="AR370" s="125" t="s">
        <v>84</v>
      </c>
      <c r="AT370" s="132" t="s">
        <v>79</v>
      </c>
      <c r="AU370" s="132" t="s">
        <v>88</v>
      </c>
      <c r="AY370" s="125" t="s">
        <v>156</v>
      </c>
      <c r="BK370" s="133">
        <f>SUM(BK371:BK378)</f>
        <v>0</v>
      </c>
    </row>
    <row r="371" spans="2:65" s="1" customFormat="1" ht="21.75" customHeight="1">
      <c r="B371" s="32"/>
      <c r="C371" s="136" t="s">
        <v>572</v>
      </c>
      <c r="D371" s="136" t="s">
        <v>160</v>
      </c>
      <c r="E371" s="137" t="s">
        <v>1000</v>
      </c>
      <c r="F371" s="138" t="s">
        <v>1001</v>
      </c>
      <c r="G371" s="139" t="s">
        <v>195</v>
      </c>
      <c r="H371" s="140">
        <v>73</v>
      </c>
      <c r="I371" s="141"/>
      <c r="J371" s="142">
        <f>ROUND(I371*H371,2)</f>
        <v>0</v>
      </c>
      <c r="K371" s="138" t="s">
        <v>164</v>
      </c>
      <c r="L371" s="32"/>
      <c r="M371" s="143" t="s">
        <v>1</v>
      </c>
      <c r="N371" s="144" t="s">
        <v>45</v>
      </c>
      <c r="P371" s="145">
        <f>O371*H371</f>
        <v>0</v>
      </c>
      <c r="Q371" s="145">
        <v>0</v>
      </c>
      <c r="R371" s="145">
        <f>Q371*H371</f>
        <v>0</v>
      </c>
      <c r="S371" s="145">
        <v>0</v>
      </c>
      <c r="T371" s="146">
        <f>S371*H371</f>
        <v>0</v>
      </c>
      <c r="AR371" s="147" t="s">
        <v>165</v>
      </c>
      <c r="AT371" s="147" t="s">
        <v>160</v>
      </c>
      <c r="AU371" s="147" t="s">
        <v>166</v>
      </c>
      <c r="AY371" s="17" t="s">
        <v>156</v>
      </c>
      <c r="BE371" s="148">
        <f>IF(N371="základní",J371,0)</f>
        <v>0</v>
      </c>
      <c r="BF371" s="148">
        <f>IF(N371="snížená",J371,0)</f>
        <v>0</v>
      </c>
      <c r="BG371" s="148">
        <f>IF(N371="zákl. přenesená",J371,0)</f>
        <v>0</v>
      </c>
      <c r="BH371" s="148">
        <f>IF(N371="sníž. přenesená",J371,0)</f>
        <v>0</v>
      </c>
      <c r="BI371" s="148">
        <f>IF(N371="nulová",J371,0)</f>
        <v>0</v>
      </c>
      <c r="BJ371" s="17" t="s">
        <v>84</v>
      </c>
      <c r="BK371" s="148">
        <f>ROUND(I371*H371,2)</f>
        <v>0</v>
      </c>
      <c r="BL371" s="17" t="s">
        <v>165</v>
      </c>
      <c r="BM371" s="147" t="s">
        <v>1002</v>
      </c>
    </row>
    <row r="372" spans="2:65" s="13" customFormat="1" ht="11.25">
      <c r="B372" s="156"/>
      <c r="D372" s="150" t="s">
        <v>168</v>
      </c>
      <c r="E372" s="157" t="s">
        <v>1</v>
      </c>
      <c r="F372" s="158" t="s">
        <v>1003</v>
      </c>
      <c r="H372" s="159">
        <v>73</v>
      </c>
      <c r="I372" s="160"/>
      <c r="L372" s="156"/>
      <c r="M372" s="161"/>
      <c r="T372" s="162"/>
      <c r="AT372" s="157" t="s">
        <v>168</v>
      </c>
      <c r="AU372" s="157" t="s">
        <v>166</v>
      </c>
      <c r="AV372" s="13" t="s">
        <v>88</v>
      </c>
      <c r="AW372" s="13" t="s">
        <v>34</v>
      </c>
      <c r="AX372" s="13" t="s">
        <v>84</v>
      </c>
      <c r="AY372" s="157" t="s">
        <v>156</v>
      </c>
    </row>
    <row r="373" spans="2:65" s="1" customFormat="1" ht="16.5" customHeight="1">
      <c r="B373" s="32"/>
      <c r="C373" s="177" t="s">
        <v>579</v>
      </c>
      <c r="D373" s="177" t="s">
        <v>242</v>
      </c>
      <c r="E373" s="178" t="s">
        <v>1004</v>
      </c>
      <c r="F373" s="179" t="s">
        <v>1005</v>
      </c>
      <c r="G373" s="180" t="s">
        <v>195</v>
      </c>
      <c r="H373" s="181">
        <v>83.95</v>
      </c>
      <c r="I373" s="182"/>
      <c r="J373" s="183">
        <f>ROUND(I373*H373,2)</f>
        <v>0</v>
      </c>
      <c r="K373" s="179" t="s">
        <v>1</v>
      </c>
      <c r="L373" s="184"/>
      <c r="M373" s="185" t="s">
        <v>1</v>
      </c>
      <c r="N373" s="186" t="s">
        <v>45</v>
      </c>
      <c r="P373" s="145">
        <f>O373*H373</f>
        <v>0</v>
      </c>
      <c r="Q373" s="145">
        <v>2.9999999999999997E-4</v>
      </c>
      <c r="R373" s="145">
        <f>Q373*H373</f>
        <v>2.5184999999999999E-2</v>
      </c>
      <c r="S373" s="145">
        <v>0</v>
      </c>
      <c r="T373" s="146">
        <f>S373*H373</f>
        <v>0</v>
      </c>
      <c r="AR373" s="147" t="s">
        <v>213</v>
      </c>
      <c r="AT373" s="147" t="s">
        <v>242</v>
      </c>
      <c r="AU373" s="147" t="s">
        <v>166</v>
      </c>
      <c r="AY373" s="17" t="s">
        <v>156</v>
      </c>
      <c r="BE373" s="148">
        <f>IF(N373="základní",J373,0)</f>
        <v>0</v>
      </c>
      <c r="BF373" s="148">
        <f>IF(N373="snížená",J373,0)</f>
        <v>0</v>
      </c>
      <c r="BG373" s="148">
        <f>IF(N373="zákl. přenesená",J373,0)</f>
        <v>0</v>
      </c>
      <c r="BH373" s="148">
        <f>IF(N373="sníž. přenesená",J373,0)</f>
        <v>0</v>
      </c>
      <c r="BI373" s="148">
        <f>IF(N373="nulová",J373,0)</f>
        <v>0</v>
      </c>
      <c r="BJ373" s="17" t="s">
        <v>84</v>
      </c>
      <c r="BK373" s="148">
        <f>ROUND(I373*H373,2)</f>
        <v>0</v>
      </c>
      <c r="BL373" s="17" t="s">
        <v>165</v>
      </c>
      <c r="BM373" s="147" t="s">
        <v>1006</v>
      </c>
    </row>
    <row r="374" spans="2:65" s="13" customFormat="1" ht="11.25">
      <c r="B374" s="156"/>
      <c r="D374" s="150" t="s">
        <v>168</v>
      </c>
      <c r="E374" s="157" t="s">
        <v>1</v>
      </c>
      <c r="F374" s="158" t="s">
        <v>1003</v>
      </c>
      <c r="H374" s="159">
        <v>73</v>
      </c>
      <c r="I374" s="160"/>
      <c r="L374" s="156"/>
      <c r="M374" s="161"/>
      <c r="T374" s="162"/>
      <c r="AT374" s="157" t="s">
        <v>168</v>
      </c>
      <c r="AU374" s="157" t="s">
        <v>166</v>
      </c>
      <c r="AV374" s="13" t="s">
        <v>88</v>
      </c>
      <c r="AW374" s="13" t="s">
        <v>34</v>
      </c>
      <c r="AX374" s="13" t="s">
        <v>80</v>
      </c>
      <c r="AY374" s="157" t="s">
        <v>156</v>
      </c>
    </row>
    <row r="375" spans="2:65" s="13" customFormat="1" ht="11.25">
      <c r="B375" s="156"/>
      <c r="D375" s="150" t="s">
        <v>168</v>
      </c>
      <c r="E375" s="157" t="s">
        <v>1</v>
      </c>
      <c r="F375" s="158" t="s">
        <v>1007</v>
      </c>
      <c r="H375" s="159">
        <v>10.95</v>
      </c>
      <c r="I375" s="160"/>
      <c r="L375" s="156"/>
      <c r="M375" s="161"/>
      <c r="T375" s="162"/>
      <c r="AT375" s="157" t="s">
        <v>168</v>
      </c>
      <c r="AU375" s="157" t="s">
        <v>166</v>
      </c>
      <c r="AV375" s="13" t="s">
        <v>88</v>
      </c>
      <c r="AW375" s="13" t="s">
        <v>34</v>
      </c>
      <c r="AX375" s="13" t="s">
        <v>80</v>
      </c>
      <c r="AY375" s="157" t="s">
        <v>156</v>
      </c>
    </row>
    <row r="376" spans="2:65" s="14" customFormat="1" ht="11.25">
      <c r="B376" s="163"/>
      <c r="D376" s="150" t="s">
        <v>168</v>
      </c>
      <c r="E376" s="164" t="s">
        <v>1</v>
      </c>
      <c r="F376" s="165" t="s">
        <v>177</v>
      </c>
      <c r="H376" s="166">
        <v>83.95</v>
      </c>
      <c r="I376" s="167"/>
      <c r="L376" s="163"/>
      <c r="M376" s="168"/>
      <c r="T376" s="169"/>
      <c r="AT376" s="164" t="s">
        <v>168</v>
      </c>
      <c r="AU376" s="164" t="s">
        <v>166</v>
      </c>
      <c r="AV376" s="14" t="s">
        <v>165</v>
      </c>
      <c r="AW376" s="14" t="s">
        <v>34</v>
      </c>
      <c r="AX376" s="14" t="s">
        <v>84</v>
      </c>
      <c r="AY376" s="164" t="s">
        <v>156</v>
      </c>
    </row>
    <row r="377" spans="2:65" s="1" customFormat="1" ht="24.2" customHeight="1">
      <c r="B377" s="32"/>
      <c r="C377" s="136" t="s">
        <v>584</v>
      </c>
      <c r="D377" s="136" t="s">
        <v>160</v>
      </c>
      <c r="E377" s="137" t="s">
        <v>1008</v>
      </c>
      <c r="F377" s="138" t="s">
        <v>1009</v>
      </c>
      <c r="G377" s="139" t="s">
        <v>195</v>
      </c>
      <c r="H377" s="140">
        <v>73</v>
      </c>
      <c r="I377" s="141"/>
      <c r="J377" s="142">
        <f>ROUND(I377*H377,2)</f>
        <v>0</v>
      </c>
      <c r="K377" s="138" t="s">
        <v>164</v>
      </c>
      <c r="L377" s="32"/>
      <c r="M377" s="143" t="s">
        <v>1</v>
      </c>
      <c r="N377" s="144" t="s">
        <v>45</v>
      </c>
      <c r="P377" s="145">
        <f>O377*H377</f>
        <v>0</v>
      </c>
      <c r="Q377" s="145">
        <v>0.40799999999999997</v>
      </c>
      <c r="R377" s="145">
        <f>Q377*H377</f>
        <v>29.783999999999999</v>
      </c>
      <c r="S377" s="145">
        <v>0</v>
      </c>
      <c r="T377" s="146">
        <f>S377*H377</f>
        <v>0</v>
      </c>
      <c r="AR377" s="147" t="s">
        <v>165</v>
      </c>
      <c r="AT377" s="147" t="s">
        <v>160</v>
      </c>
      <c r="AU377" s="147" t="s">
        <v>166</v>
      </c>
      <c r="AY377" s="17" t="s">
        <v>156</v>
      </c>
      <c r="BE377" s="148">
        <f>IF(N377="základní",J377,0)</f>
        <v>0</v>
      </c>
      <c r="BF377" s="148">
        <f>IF(N377="snížená",J377,0)</f>
        <v>0</v>
      </c>
      <c r="BG377" s="148">
        <f>IF(N377="zákl. přenesená",J377,0)</f>
        <v>0</v>
      </c>
      <c r="BH377" s="148">
        <f>IF(N377="sníž. přenesená",J377,0)</f>
        <v>0</v>
      </c>
      <c r="BI377" s="148">
        <f>IF(N377="nulová",J377,0)</f>
        <v>0</v>
      </c>
      <c r="BJ377" s="17" t="s">
        <v>84</v>
      </c>
      <c r="BK377" s="148">
        <f>ROUND(I377*H377,2)</f>
        <v>0</v>
      </c>
      <c r="BL377" s="17" t="s">
        <v>165</v>
      </c>
      <c r="BM377" s="147" t="s">
        <v>1010</v>
      </c>
    </row>
    <row r="378" spans="2:65" s="13" customFormat="1" ht="11.25">
      <c r="B378" s="156"/>
      <c r="D378" s="150" t="s">
        <v>168</v>
      </c>
      <c r="E378" s="157" t="s">
        <v>1</v>
      </c>
      <c r="F378" s="158" t="s">
        <v>1003</v>
      </c>
      <c r="H378" s="159">
        <v>73</v>
      </c>
      <c r="I378" s="160"/>
      <c r="L378" s="156"/>
      <c r="M378" s="161"/>
      <c r="T378" s="162"/>
      <c r="AT378" s="157" t="s">
        <v>168</v>
      </c>
      <c r="AU378" s="157" t="s">
        <v>166</v>
      </c>
      <c r="AV378" s="13" t="s">
        <v>88</v>
      </c>
      <c r="AW378" s="13" t="s">
        <v>34</v>
      </c>
      <c r="AX378" s="13" t="s">
        <v>84</v>
      </c>
      <c r="AY378" s="157" t="s">
        <v>156</v>
      </c>
    </row>
    <row r="379" spans="2:65" s="11" customFormat="1" ht="22.9" customHeight="1">
      <c r="B379" s="124"/>
      <c r="D379" s="125" t="s">
        <v>79</v>
      </c>
      <c r="E379" s="134" t="s">
        <v>213</v>
      </c>
      <c r="F379" s="134" t="s">
        <v>368</v>
      </c>
      <c r="I379" s="127"/>
      <c r="J379" s="135">
        <f>BK379</f>
        <v>0</v>
      </c>
      <c r="L379" s="124"/>
      <c r="M379" s="129"/>
      <c r="P379" s="130">
        <f>P380+P383+P397</f>
        <v>0</v>
      </c>
      <c r="R379" s="130">
        <f>R380+R383+R397</f>
        <v>10.4253432</v>
      </c>
      <c r="T379" s="131">
        <f>T380+T383+T397</f>
        <v>5.2999999999999999E-2</v>
      </c>
      <c r="AR379" s="125" t="s">
        <v>84</v>
      </c>
      <c r="AT379" s="132" t="s">
        <v>79</v>
      </c>
      <c r="AU379" s="132" t="s">
        <v>84</v>
      </c>
      <c r="AY379" s="125" t="s">
        <v>156</v>
      </c>
      <c r="BK379" s="133">
        <f>BK380+BK383+BK397</f>
        <v>0</v>
      </c>
    </row>
    <row r="380" spans="2:65" s="11" customFormat="1" ht="20.85" customHeight="1">
      <c r="B380" s="124"/>
      <c r="D380" s="125" t="s">
        <v>79</v>
      </c>
      <c r="E380" s="134" t="s">
        <v>369</v>
      </c>
      <c r="F380" s="134" t="s">
        <v>370</v>
      </c>
      <c r="I380" s="127"/>
      <c r="J380" s="135">
        <f>BK380</f>
        <v>0</v>
      </c>
      <c r="L380" s="124"/>
      <c r="M380" s="129"/>
      <c r="P380" s="130">
        <f>SUM(P381:P382)</f>
        <v>0</v>
      </c>
      <c r="R380" s="130">
        <f>SUM(R381:R382)</f>
        <v>4.6062399999999997</v>
      </c>
      <c r="T380" s="131">
        <f>SUM(T381:T382)</f>
        <v>0</v>
      </c>
      <c r="AR380" s="125" t="s">
        <v>84</v>
      </c>
      <c r="AT380" s="132" t="s">
        <v>79</v>
      </c>
      <c r="AU380" s="132" t="s">
        <v>88</v>
      </c>
      <c r="AY380" s="125" t="s">
        <v>156</v>
      </c>
      <c r="BK380" s="133">
        <f>SUM(BK381:BK382)</f>
        <v>0</v>
      </c>
    </row>
    <row r="381" spans="2:65" s="1" customFormat="1" ht="33" customHeight="1">
      <c r="B381" s="32"/>
      <c r="C381" s="136" t="s">
        <v>589</v>
      </c>
      <c r="D381" s="136" t="s">
        <v>160</v>
      </c>
      <c r="E381" s="137" t="s">
        <v>377</v>
      </c>
      <c r="F381" s="138" t="s">
        <v>378</v>
      </c>
      <c r="G381" s="139" t="s">
        <v>374</v>
      </c>
      <c r="H381" s="140">
        <v>8</v>
      </c>
      <c r="I381" s="141"/>
      <c r="J381" s="142">
        <f>ROUND(I381*H381,2)</f>
        <v>0</v>
      </c>
      <c r="K381" s="138" t="s">
        <v>1</v>
      </c>
      <c r="L381" s="32"/>
      <c r="M381" s="143" t="s">
        <v>1</v>
      </c>
      <c r="N381" s="144" t="s">
        <v>45</v>
      </c>
      <c r="P381" s="145">
        <f>O381*H381</f>
        <v>0</v>
      </c>
      <c r="Q381" s="145">
        <v>0.31108000000000002</v>
      </c>
      <c r="R381" s="145">
        <f>Q381*H381</f>
        <v>2.4886400000000002</v>
      </c>
      <c r="S381" s="145">
        <v>0</v>
      </c>
      <c r="T381" s="146">
        <f>S381*H381</f>
        <v>0</v>
      </c>
      <c r="AR381" s="147" t="s">
        <v>165</v>
      </c>
      <c r="AT381" s="147" t="s">
        <v>160</v>
      </c>
      <c r="AU381" s="147" t="s">
        <v>166</v>
      </c>
      <c r="AY381" s="17" t="s">
        <v>156</v>
      </c>
      <c r="BE381" s="148">
        <f>IF(N381="základní",J381,0)</f>
        <v>0</v>
      </c>
      <c r="BF381" s="148">
        <f>IF(N381="snížená",J381,0)</f>
        <v>0</v>
      </c>
      <c r="BG381" s="148">
        <f>IF(N381="zákl. přenesená",J381,0)</f>
        <v>0</v>
      </c>
      <c r="BH381" s="148">
        <f>IF(N381="sníž. přenesená",J381,0)</f>
        <v>0</v>
      </c>
      <c r="BI381" s="148">
        <f>IF(N381="nulová",J381,0)</f>
        <v>0</v>
      </c>
      <c r="BJ381" s="17" t="s">
        <v>84</v>
      </c>
      <c r="BK381" s="148">
        <f>ROUND(I381*H381,2)</f>
        <v>0</v>
      </c>
      <c r="BL381" s="17" t="s">
        <v>165</v>
      </c>
      <c r="BM381" s="147" t="s">
        <v>1011</v>
      </c>
    </row>
    <row r="382" spans="2:65" s="1" customFormat="1" ht="33" customHeight="1">
      <c r="B382" s="32"/>
      <c r="C382" s="136" t="s">
        <v>594</v>
      </c>
      <c r="D382" s="136" t="s">
        <v>160</v>
      </c>
      <c r="E382" s="137" t="s">
        <v>381</v>
      </c>
      <c r="F382" s="138" t="s">
        <v>382</v>
      </c>
      <c r="G382" s="139" t="s">
        <v>374</v>
      </c>
      <c r="H382" s="140">
        <v>8</v>
      </c>
      <c r="I382" s="141"/>
      <c r="J382" s="142">
        <f>ROUND(I382*H382,2)</f>
        <v>0</v>
      </c>
      <c r="K382" s="138" t="s">
        <v>1</v>
      </c>
      <c r="L382" s="32"/>
      <c r="M382" s="143" t="s">
        <v>1</v>
      </c>
      <c r="N382" s="144" t="s">
        <v>45</v>
      </c>
      <c r="P382" s="145">
        <f>O382*H382</f>
        <v>0</v>
      </c>
      <c r="Q382" s="145">
        <v>0.26469999999999999</v>
      </c>
      <c r="R382" s="145">
        <f>Q382*H382</f>
        <v>2.1175999999999999</v>
      </c>
      <c r="S382" s="145">
        <v>0</v>
      </c>
      <c r="T382" s="146">
        <f>S382*H382</f>
        <v>0</v>
      </c>
      <c r="AR382" s="147" t="s">
        <v>165</v>
      </c>
      <c r="AT382" s="147" t="s">
        <v>160</v>
      </c>
      <c r="AU382" s="147" t="s">
        <v>166</v>
      </c>
      <c r="AY382" s="17" t="s">
        <v>156</v>
      </c>
      <c r="BE382" s="148">
        <f>IF(N382="základní",J382,0)</f>
        <v>0</v>
      </c>
      <c r="BF382" s="148">
        <f>IF(N382="snížená",J382,0)</f>
        <v>0</v>
      </c>
      <c r="BG382" s="148">
        <f>IF(N382="zákl. přenesená",J382,0)</f>
        <v>0</v>
      </c>
      <c r="BH382" s="148">
        <f>IF(N382="sníž. přenesená",J382,0)</f>
        <v>0</v>
      </c>
      <c r="BI382" s="148">
        <f>IF(N382="nulová",J382,0)</f>
        <v>0</v>
      </c>
      <c r="BJ382" s="17" t="s">
        <v>84</v>
      </c>
      <c r="BK382" s="148">
        <f>ROUND(I382*H382,2)</f>
        <v>0</v>
      </c>
      <c r="BL382" s="17" t="s">
        <v>165</v>
      </c>
      <c r="BM382" s="147" t="s">
        <v>1012</v>
      </c>
    </row>
    <row r="383" spans="2:65" s="11" customFormat="1" ht="20.85" customHeight="1">
      <c r="B383" s="124"/>
      <c r="D383" s="125" t="s">
        <v>79</v>
      </c>
      <c r="E383" s="134" t="s">
        <v>384</v>
      </c>
      <c r="F383" s="134" t="s">
        <v>385</v>
      </c>
      <c r="I383" s="127"/>
      <c r="J383" s="135">
        <f>BK383</f>
        <v>0</v>
      </c>
      <c r="L383" s="124"/>
      <c r="M383" s="129"/>
      <c r="P383" s="130">
        <f>SUM(P384:P396)</f>
        <v>0</v>
      </c>
      <c r="R383" s="130">
        <f>SUM(R384:R396)</f>
        <v>4.0994132000000008</v>
      </c>
      <c r="T383" s="131">
        <f>SUM(T384:T396)</f>
        <v>5.2999999999999999E-2</v>
      </c>
      <c r="AR383" s="125" t="s">
        <v>84</v>
      </c>
      <c r="AT383" s="132" t="s">
        <v>79</v>
      </c>
      <c r="AU383" s="132" t="s">
        <v>88</v>
      </c>
      <c r="AY383" s="125" t="s">
        <v>156</v>
      </c>
      <c r="BK383" s="133">
        <f>SUM(BK384:BK396)</f>
        <v>0</v>
      </c>
    </row>
    <row r="384" spans="2:65" s="1" customFormat="1" ht="24.2" customHeight="1">
      <c r="B384" s="32"/>
      <c r="C384" s="136" t="s">
        <v>600</v>
      </c>
      <c r="D384" s="136" t="s">
        <v>160</v>
      </c>
      <c r="E384" s="137" t="s">
        <v>387</v>
      </c>
      <c r="F384" s="138" t="s">
        <v>388</v>
      </c>
      <c r="G384" s="139" t="s">
        <v>163</v>
      </c>
      <c r="H384" s="140">
        <v>2.16</v>
      </c>
      <c r="I384" s="141"/>
      <c r="J384" s="142">
        <f>ROUND(I384*H384,2)</f>
        <v>0</v>
      </c>
      <c r="K384" s="138" t="s">
        <v>164</v>
      </c>
      <c r="L384" s="32"/>
      <c r="M384" s="143" t="s">
        <v>1</v>
      </c>
      <c r="N384" s="144" t="s">
        <v>45</v>
      </c>
      <c r="P384" s="145">
        <f>O384*H384</f>
        <v>0</v>
      </c>
      <c r="Q384" s="145">
        <v>1.8907700000000001</v>
      </c>
      <c r="R384" s="145">
        <f>Q384*H384</f>
        <v>4.0840632000000001</v>
      </c>
      <c r="S384" s="145">
        <v>0</v>
      </c>
      <c r="T384" s="146">
        <f>S384*H384</f>
        <v>0</v>
      </c>
      <c r="AR384" s="147" t="s">
        <v>165</v>
      </c>
      <c r="AT384" s="147" t="s">
        <v>160</v>
      </c>
      <c r="AU384" s="147" t="s">
        <v>166</v>
      </c>
      <c r="AY384" s="17" t="s">
        <v>156</v>
      </c>
      <c r="BE384" s="148">
        <f>IF(N384="základní",J384,0)</f>
        <v>0</v>
      </c>
      <c r="BF384" s="148">
        <f>IF(N384="snížená",J384,0)</f>
        <v>0</v>
      </c>
      <c r="BG384" s="148">
        <f>IF(N384="zákl. přenesená",J384,0)</f>
        <v>0</v>
      </c>
      <c r="BH384" s="148">
        <f>IF(N384="sníž. přenesená",J384,0)</f>
        <v>0</v>
      </c>
      <c r="BI384" s="148">
        <f>IF(N384="nulová",J384,0)</f>
        <v>0</v>
      </c>
      <c r="BJ384" s="17" t="s">
        <v>84</v>
      </c>
      <c r="BK384" s="148">
        <f>ROUND(I384*H384,2)</f>
        <v>0</v>
      </c>
      <c r="BL384" s="17" t="s">
        <v>165</v>
      </c>
      <c r="BM384" s="147" t="s">
        <v>1013</v>
      </c>
    </row>
    <row r="385" spans="2:65" s="13" customFormat="1" ht="11.25">
      <c r="B385" s="156"/>
      <c r="D385" s="150" t="s">
        <v>168</v>
      </c>
      <c r="E385" s="157" t="s">
        <v>1</v>
      </c>
      <c r="F385" s="158" t="s">
        <v>1014</v>
      </c>
      <c r="H385" s="159">
        <v>2.16</v>
      </c>
      <c r="I385" s="160"/>
      <c r="L385" s="156"/>
      <c r="M385" s="161"/>
      <c r="T385" s="162"/>
      <c r="AT385" s="157" t="s">
        <v>168</v>
      </c>
      <c r="AU385" s="157" t="s">
        <v>166</v>
      </c>
      <c r="AV385" s="13" t="s">
        <v>88</v>
      </c>
      <c r="AW385" s="13" t="s">
        <v>34</v>
      </c>
      <c r="AX385" s="13" t="s">
        <v>84</v>
      </c>
      <c r="AY385" s="157" t="s">
        <v>156</v>
      </c>
    </row>
    <row r="386" spans="2:65" s="1" customFormat="1" ht="24.2" customHeight="1">
      <c r="B386" s="32"/>
      <c r="C386" s="136" t="s">
        <v>604</v>
      </c>
      <c r="D386" s="136" t="s">
        <v>160</v>
      </c>
      <c r="E386" s="137" t="s">
        <v>392</v>
      </c>
      <c r="F386" s="138" t="s">
        <v>393</v>
      </c>
      <c r="G386" s="139" t="s">
        <v>394</v>
      </c>
      <c r="H386" s="140">
        <v>7.2</v>
      </c>
      <c r="I386" s="141"/>
      <c r="J386" s="142">
        <f>ROUND(I386*H386,2)</f>
        <v>0</v>
      </c>
      <c r="K386" s="138" t="s">
        <v>164</v>
      </c>
      <c r="L386" s="32"/>
      <c r="M386" s="143" t="s">
        <v>1</v>
      </c>
      <c r="N386" s="144" t="s">
        <v>45</v>
      </c>
      <c r="P386" s="145">
        <f>O386*H386</f>
        <v>0</v>
      </c>
      <c r="Q386" s="145">
        <v>1.0000000000000001E-5</v>
      </c>
      <c r="R386" s="145">
        <f>Q386*H386</f>
        <v>7.2000000000000002E-5</v>
      </c>
      <c r="S386" s="145">
        <v>0</v>
      </c>
      <c r="T386" s="146">
        <f>S386*H386</f>
        <v>0</v>
      </c>
      <c r="AR386" s="147" t="s">
        <v>165</v>
      </c>
      <c r="AT386" s="147" t="s">
        <v>160</v>
      </c>
      <c r="AU386" s="147" t="s">
        <v>166</v>
      </c>
      <c r="AY386" s="17" t="s">
        <v>156</v>
      </c>
      <c r="BE386" s="148">
        <f>IF(N386="základní",J386,0)</f>
        <v>0</v>
      </c>
      <c r="BF386" s="148">
        <f>IF(N386="snížená",J386,0)</f>
        <v>0</v>
      </c>
      <c r="BG386" s="148">
        <f>IF(N386="zákl. přenesená",J386,0)</f>
        <v>0</v>
      </c>
      <c r="BH386" s="148">
        <f>IF(N386="sníž. přenesená",J386,0)</f>
        <v>0</v>
      </c>
      <c r="BI386" s="148">
        <f>IF(N386="nulová",J386,0)</f>
        <v>0</v>
      </c>
      <c r="BJ386" s="17" t="s">
        <v>84</v>
      </c>
      <c r="BK386" s="148">
        <f>ROUND(I386*H386,2)</f>
        <v>0</v>
      </c>
      <c r="BL386" s="17" t="s">
        <v>165</v>
      </c>
      <c r="BM386" s="147" t="s">
        <v>1015</v>
      </c>
    </row>
    <row r="387" spans="2:65" s="13" customFormat="1" ht="11.25">
      <c r="B387" s="156"/>
      <c r="D387" s="150" t="s">
        <v>168</v>
      </c>
      <c r="E387" s="157" t="s">
        <v>1</v>
      </c>
      <c r="F387" s="158" t="s">
        <v>1016</v>
      </c>
      <c r="H387" s="159">
        <v>7.2</v>
      </c>
      <c r="I387" s="160"/>
      <c r="L387" s="156"/>
      <c r="M387" s="161"/>
      <c r="T387" s="162"/>
      <c r="AT387" s="157" t="s">
        <v>168</v>
      </c>
      <c r="AU387" s="157" t="s">
        <v>166</v>
      </c>
      <c r="AV387" s="13" t="s">
        <v>88</v>
      </c>
      <c r="AW387" s="13" t="s">
        <v>34</v>
      </c>
      <c r="AX387" s="13" t="s">
        <v>84</v>
      </c>
      <c r="AY387" s="157" t="s">
        <v>156</v>
      </c>
    </row>
    <row r="388" spans="2:65" s="1" customFormat="1" ht="24.2" customHeight="1">
      <c r="B388" s="32"/>
      <c r="C388" s="177" t="s">
        <v>610</v>
      </c>
      <c r="D388" s="177" t="s">
        <v>242</v>
      </c>
      <c r="E388" s="178" t="s">
        <v>398</v>
      </c>
      <c r="F388" s="179" t="s">
        <v>399</v>
      </c>
      <c r="G388" s="180" t="s">
        <v>394</v>
      </c>
      <c r="H388" s="181">
        <v>7.56</v>
      </c>
      <c r="I388" s="182"/>
      <c r="J388" s="183">
        <f>ROUND(I388*H388,2)</f>
        <v>0</v>
      </c>
      <c r="K388" s="179" t="s">
        <v>164</v>
      </c>
      <c r="L388" s="184"/>
      <c r="M388" s="185" t="s">
        <v>1</v>
      </c>
      <c r="N388" s="186" t="s">
        <v>45</v>
      </c>
      <c r="P388" s="145">
        <f>O388*H388</f>
        <v>0</v>
      </c>
      <c r="Q388" s="145">
        <v>1.8E-3</v>
      </c>
      <c r="R388" s="145">
        <f>Q388*H388</f>
        <v>1.3607999999999999E-2</v>
      </c>
      <c r="S388" s="145">
        <v>0</v>
      </c>
      <c r="T388" s="146">
        <f>S388*H388</f>
        <v>0</v>
      </c>
      <c r="AR388" s="147" t="s">
        <v>213</v>
      </c>
      <c r="AT388" s="147" t="s">
        <v>242</v>
      </c>
      <c r="AU388" s="147" t="s">
        <v>166</v>
      </c>
      <c r="AY388" s="17" t="s">
        <v>156</v>
      </c>
      <c r="BE388" s="148">
        <f>IF(N388="základní",J388,0)</f>
        <v>0</v>
      </c>
      <c r="BF388" s="148">
        <f>IF(N388="snížená",J388,0)</f>
        <v>0</v>
      </c>
      <c r="BG388" s="148">
        <f>IF(N388="zákl. přenesená",J388,0)</f>
        <v>0</v>
      </c>
      <c r="BH388" s="148">
        <f>IF(N388="sníž. přenesená",J388,0)</f>
        <v>0</v>
      </c>
      <c r="BI388" s="148">
        <f>IF(N388="nulová",J388,0)</f>
        <v>0</v>
      </c>
      <c r="BJ388" s="17" t="s">
        <v>84</v>
      </c>
      <c r="BK388" s="148">
        <f>ROUND(I388*H388,2)</f>
        <v>0</v>
      </c>
      <c r="BL388" s="17" t="s">
        <v>165</v>
      </c>
      <c r="BM388" s="147" t="s">
        <v>1017</v>
      </c>
    </row>
    <row r="389" spans="2:65" s="13" customFormat="1" ht="11.25">
      <c r="B389" s="156"/>
      <c r="D389" s="150" t="s">
        <v>168</v>
      </c>
      <c r="E389" s="157" t="s">
        <v>1</v>
      </c>
      <c r="F389" s="158" t="s">
        <v>1016</v>
      </c>
      <c r="H389" s="159">
        <v>7.2</v>
      </c>
      <c r="I389" s="160"/>
      <c r="L389" s="156"/>
      <c r="M389" s="161"/>
      <c r="T389" s="162"/>
      <c r="AT389" s="157" t="s">
        <v>168</v>
      </c>
      <c r="AU389" s="157" t="s">
        <v>166</v>
      </c>
      <c r="AV389" s="13" t="s">
        <v>88</v>
      </c>
      <c r="AW389" s="13" t="s">
        <v>34</v>
      </c>
      <c r="AX389" s="13" t="s">
        <v>80</v>
      </c>
      <c r="AY389" s="157" t="s">
        <v>156</v>
      </c>
    </row>
    <row r="390" spans="2:65" s="13" customFormat="1" ht="11.25">
      <c r="B390" s="156"/>
      <c r="D390" s="150" t="s">
        <v>168</v>
      </c>
      <c r="E390" s="157" t="s">
        <v>1</v>
      </c>
      <c r="F390" s="158" t="s">
        <v>1018</v>
      </c>
      <c r="H390" s="159">
        <v>0.36</v>
      </c>
      <c r="I390" s="160"/>
      <c r="L390" s="156"/>
      <c r="M390" s="161"/>
      <c r="T390" s="162"/>
      <c r="AT390" s="157" t="s">
        <v>168</v>
      </c>
      <c r="AU390" s="157" t="s">
        <v>166</v>
      </c>
      <c r="AV390" s="13" t="s">
        <v>88</v>
      </c>
      <c r="AW390" s="13" t="s">
        <v>34</v>
      </c>
      <c r="AX390" s="13" t="s">
        <v>80</v>
      </c>
      <c r="AY390" s="157" t="s">
        <v>156</v>
      </c>
    </row>
    <row r="391" spans="2:65" s="14" customFormat="1" ht="11.25">
      <c r="B391" s="163"/>
      <c r="D391" s="150" t="s">
        <v>168</v>
      </c>
      <c r="E391" s="164" t="s">
        <v>1</v>
      </c>
      <c r="F391" s="165" t="s">
        <v>177</v>
      </c>
      <c r="H391" s="166">
        <v>7.56</v>
      </c>
      <c r="I391" s="167"/>
      <c r="L391" s="163"/>
      <c r="M391" s="168"/>
      <c r="T391" s="169"/>
      <c r="AT391" s="164" t="s">
        <v>168</v>
      </c>
      <c r="AU391" s="164" t="s">
        <v>166</v>
      </c>
      <c r="AV391" s="14" t="s">
        <v>165</v>
      </c>
      <c r="AW391" s="14" t="s">
        <v>34</v>
      </c>
      <c r="AX391" s="14" t="s">
        <v>84</v>
      </c>
      <c r="AY391" s="164" t="s">
        <v>156</v>
      </c>
    </row>
    <row r="392" spans="2:65" s="1" customFormat="1" ht="33" customHeight="1">
      <c r="B392" s="32"/>
      <c r="C392" s="136" t="s">
        <v>616</v>
      </c>
      <c r="D392" s="136" t="s">
        <v>160</v>
      </c>
      <c r="E392" s="137" t="s">
        <v>403</v>
      </c>
      <c r="F392" s="138" t="s">
        <v>404</v>
      </c>
      <c r="G392" s="139" t="s">
        <v>374</v>
      </c>
      <c r="H392" s="140">
        <v>2</v>
      </c>
      <c r="I392" s="141"/>
      <c r="J392" s="142">
        <f>ROUND(I392*H392,2)</f>
        <v>0</v>
      </c>
      <c r="K392" s="138" t="s">
        <v>164</v>
      </c>
      <c r="L392" s="32"/>
      <c r="M392" s="143" t="s">
        <v>1</v>
      </c>
      <c r="N392" s="144" t="s">
        <v>45</v>
      </c>
      <c r="P392" s="145">
        <f>O392*H392</f>
        <v>0</v>
      </c>
      <c r="Q392" s="145">
        <v>0</v>
      </c>
      <c r="R392" s="145">
        <f>Q392*H392</f>
        <v>0</v>
      </c>
      <c r="S392" s="145">
        <v>0</v>
      </c>
      <c r="T392" s="146">
        <f>S392*H392</f>
        <v>0</v>
      </c>
      <c r="AR392" s="147" t="s">
        <v>165</v>
      </c>
      <c r="AT392" s="147" t="s">
        <v>160</v>
      </c>
      <c r="AU392" s="147" t="s">
        <v>166</v>
      </c>
      <c r="AY392" s="17" t="s">
        <v>156</v>
      </c>
      <c r="BE392" s="148">
        <f>IF(N392="základní",J392,0)</f>
        <v>0</v>
      </c>
      <c r="BF392" s="148">
        <f>IF(N392="snížená",J392,0)</f>
        <v>0</v>
      </c>
      <c r="BG392" s="148">
        <f>IF(N392="zákl. přenesená",J392,0)</f>
        <v>0</v>
      </c>
      <c r="BH392" s="148">
        <f>IF(N392="sníž. přenesená",J392,0)</f>
        <v>0</v>
      </c>
      <c r="BI392" s="148">
        <f>IF(N392="nulová",J392,0)</f>
        <v>0</v>
      </c>
      <c r="BJ392" s="17" t="s">
        <v>84</v>
      </c>
      <c r="BK392" s="148">
        <f>ROUND(I392*H392,2)</f>
        <v>0</v>
      </c>
      <c r="BL392" s="17" t="s">
        <v>165</v>
      </c>
      <c r="BM392" s="147" t="s">
        <v>1019</v>
      </c>
    </row>
    <row r="393" spans="2:65" s="13" customFormat="1" ht="11.25">
      <c r="B393" s="156"/>
      <c r="D393" s="150" t="s">
        <v>168</v>
      </c>
      <c r="E393" s="157" t="s">
        <v>1</v>
      </c>
      <c r="F393" s="158" t="s">
        <v>657</v>
      </c>
      <c r="H393" s="159">
        <v>2</v>
      </c>
      <c r="I393" s="160"/>
      <c r="L393" s="156"/>
      <c r="M393" s="161"/>
      <c r="T393" s="162"/>
      <c r="AT393" s="157" t="s">
        <v>168</v>
      </c>
      <c r="AU393" s="157" t="s">
        <v>166</v>
      </c>
      <c r="AV393" s="13" t="s">
        <v>88</v>
      </c>
      <c r="AW393" s="13" t="s">
        <v>34</v>
      </c>
      <c r="AX393" s="13" t="s">
        <v>84</v>
      </c>
      <c r="AY393" s="157" t="s">
        <v>156</v>
      </c>
    </row>
    <row r="394" spans="2:65" s="1" customFormat="1" ht="16.5" customHeight="1">
      <c r="B394" s="32"/>
      <c r="C394" s="177" t="s">
        <v>622</v>
      </c>
      <c r="D394" s="177" t="s">
        <v>242</v>
      </c>
      <c r="E394" s="178" t="s">
        <v>408</v>
      </c>
      <c r="F394" s="179" t="s">
        <v>409</v>
      </c>
      <c r="G394" s="180" t="s">
        <v>374</v>
      </c>
      <c r="H394" s="181">
        <v>2</v>
      </c>
      <c r="I394" s="182"/>
      <c r="J394" s="183">
        <f>ROUND(I394*H394,2)</f>
        <v>0</v>
      </c>
      <c r="K394" s="179" t="s">
        <v>164</v>
      </c>
      <c r="L394" s="184"/>
      <c r="M394" s="185" t="s">
        <v>1</v>
      </c>
      <c r="N394" s="186" t="s">
        <v>45</v>
      </c>
      <c r="P394" s="145">
        <f>O394*H394</f>
        <v>0</v>
      </c>
      <c r="Q394" s="145">
        <v>4.4000000000000002E-4</v>
      </c>
      <c r="R394" s="145">
        <f>Q394*H394</f>
        <v>8.8000000000000003E-4</v>
      </c>
      <c r="S394" s="145">
        <v>0</v>
      </c>
      <c r="T394" s="146">
        <f>S394*H394</f>
        <v>0</v>
      </c>
      <c r="AR394" s="147" t="s">
        <v>213</v>
      </c>
      <c r="AT394" s="147" t="s">
        <v>242</v>
      </c>
      <c r="AU394" s="147" t="s">
        <v>166</v>
      </c>
      <c r="AY394" s="17" t="s">
        <v>156</v>
      </c>
      <c r="BE394" s="148">
        <f>IF(N394="základní",J394,0)</f>
        <v>0</v>
      </c>
      <c r="BF394" s="148">
        <f>IF(N394="snížená",J394,0)</f>
        <v>0</v>
      </c>
      <c r="BG394" s="148">
        <f>IF(N394="zákl. přenesená",J394,0)</f>
        <v>0</v>
      </c>
      <c r="BH394" s="148">
        <f>IF(N394="sníž. přenesená",J394,0)</f>
        <v>0</v>
      </c>
      <c r="BI394" s="148">
        <f>IF(N394="nulová",J394,0)</f>
        <v>0</v>
      </c>
      <c r="BJ394" s="17" t="s">
        <v>84</v>
      </c>
      <c r="BK394" s="148">
        <f>ROUND(I394*H394,2)</f>
        <v>0</v>
      </c>
      <c r="BL394" s="17" t="s">
        <v>165</v>
      </c>
      <c r="BM394" s="147" t="s">
        <v>1020</v>
      </c>
    </row>
    <row r="395" spans="2:65" s="1" customFormat="1" ht="24.2" customHeight="1">
      <c r="B395" s="32"/>
      <c r="C395" s="136" t="s">
        <v>627</v>
      </c>
      <c r="D395" s="136" t="s">
        <v>160</v>
      </c>
      <c r="E395" s="137" t="s">
        <v>412</v>
      </c>
      <c r="F395" s="138" t="s">
        <v>413</v>
      </c>
      <c r="G395" s="139" t="s">
        <v>374</v>
      </c>
      <c r="H395" s="140">
        <v>1</v>
      </c>
      <c r="I395" s="141"/>
      <c r="J395" s="142">
        <f>ROUND(I395*H395,2)</f>
        <v>0</v>
      </c>
      <c r="K395" s="138" t="s">
        <v>1</v>
      </c>
      <c r="L395" s="32"/>
      <c r="M395" s="143" t="s">
        <v>1</v>
      </c>
      <c r="N395" s="144" t="s">
        <v>45</v>
      </c>
      <c r="P395" s="145">
        <f>O395*H395</f>
        <v>0</v>
      </c>
      <c r="Q395" s="145">
        <v>7.9000000000000001E-4</v>
      </c>
      <c r="R395" s="145">
        <f>Q395*H395</f>
        <v>7.9000000000000001E-4</v>
      </c>
      <c r="S395" s="145">
        <v>5.2999999999999999E-2</v>
      </c>
      <c r="T395" s="146">
        <f>S395*H395</f>
        <v>5.2999999999999999E-2</v>
      </c>
      <c r="AR395" s="147" t="s">
        <v>165</v>
      </c>
      <c r="AT395" s="147" t="s">
        <v>160</v>
      </c>
      <c r="AU395" s="147" t="s">
        <v>166</v>
      </c>
      <c r="AY395" s="17" t="s">
        <v>156</v>
      </c>
      <c r="BE395" s="148">
        <f>IF(N395="základní",J395,0)</f>
        <v>0</v>
      </c>
      <c r="BF395" s="148">
        <f>IF(N395="snížená",J395,0)</f>
        <v>0</v>
      </c>
      <c r="BG395" s="148">
        <f>IF(N395="zákl. přenesená",J395,0)</f>
        <v>0</v>
      </c>
      <c r="BH395" s="148">
        <f>IF(N395="sníž. přenesená",J395,0)</f>
        <v>0</v>
      </c>
      <c r="BI395" s="148">
        <f>IF(N395="nulová",J395,0)</f>
        <v>0</v>
      </c>
      <c r="BJ395" s="17" t="s">
        <v>84</v>
      </c>
      <c r="BK395" s="148">
        <f>ROUND(I395*H395,2)</f>
        <v>0</v>
      </c>
      <c r="BL395" s="17" t="s">
        <v>165</v>
      </c>
      <c r="BM395" s="147" t="s">
        <v>1021</v>
      </c>
    </row>
    <row r="396" spans="2:65" s="13" customFormat="1" ht="11.25">
      <c r="B396" s="156"/>
      <c r="D396" s="150" t="s">
        <v>168</v>
      </c>
      <c r="E396" s="157" t="s">
        <v>1</v>
      </c>
      <c r="F396" s="158" t="s">
        <v>1022</v>
      </c>
      <c r="H396" s="159">
        <v>1</v>
      </c>
      <c r="I396" s="160"/>
      <c r="L396" s="156"/>
      <c r="M396" s="161"/>
      <c r="T396" s="162"/>
      <c r="AT396" s="157" t="s">
        <v>168</v>
      </c>
      <c r="AU396" s="157" t="s">
        <v>166</v>
      </c>
      <c r="AV396" s="13" t="s">
        <v>88</v>
      </c>
      <c r="AW396" s="13" t="s">
        <v>34</v>
      </c>
      <c r="AX396" s="13" t="s">
        <v>84</v>
      </c>
      <c r="AY396" s="157" t="s">
        <v>156</v>
      </c>
    </row>
    <row r="397" spans="2:65" s="11" customFormat="1" ht="20.85" customHeight="1">
      <c r="B397" s="124"/>
      <c r="D397" s="125" t="s">
        <v>79</v>
      </c>
      <c r="E397" s="134" t="s">
        <v>416</v>
      </c>
      <c r="F397" s="134" t="s">
        <v>417</v>
      </c>
      <c r="I397" s="127"/>
      <c r="J397" s="135">
        <f>BK397</f>
        <v>0</v>
      </c>
      <c r="L397" s="124"/>
      <c r="M397" s="129"/>
      <c r="P397" s="130">
        <f>SUM(P398:P399)</f>
        <v>0</v>
      </c>
      <c r="R397" s="130">
        <f>SUM(R398:R399)</f>
        <v>1.7196899999999999</v>
      </c>
      <c r="T397" s="131">
        <f>SUM(T398:T399)</f>
        <v>0</v>
      </c>
      <c r="AR397" s="125" t="s">
        <v>84</v>
      </c>
      <c r="AT397" s="132" t="s">
        <v>79</v>
      </c>
      <c r="AU397" s="132" t="s">
        <v>88</v>
      </c>
      <c r="AY397" s="125" t="s">
        <v>156</v>
      </c>
      <c r="BK397" s="133">
        <f>SUM(BK398:BK399)</f>
        <v>0</v>
      </c>
    </row>
    <row r="398" spans="2:65" s="1" customFormat="1" ht="24.2" customHeight="1">
      <c r="B398" s="32"/>
      <c r="C398" s="136" t="s">
        <v>632</v>
      </c>
      <c r="D398" s="136" t="s">
        <v>160</v>
      </c>
      <c r="E398" s="137" t="s">
        <v>419</v>
      </c>
      <c r="F398" s="138" t="s">
        <v>420</v>
      </c>
      <c r="G398" s="139" t="s">
        <v>394</v>
      </c>
      <c r="H398" s="140">
        <v>7</v>
      </c>
      <c r="I398" s="141"/>
      <c r="J398" s="142">
        <f>ROUND(I398*H398,2)</f>
        <v>0</v>
      </c>
      <c r="K398" s="138" t="s">
        <v>164</v>
      </c>
      <c r="L398" s="32"/>
      <c r="M398" s="143" t="s">
        <v>1</v>
      </c>
      <c r="N398" s="144" t="s">
        <v>45</v>
      </c>
      <c r="P398" s="145">
        <f>O398*H398</f>
        <v>0</v>
      </c>
      <c r="Q398" s="145">
        <v>0.24567</v>
      </c>
      <c r="R398" s="145">
        <f>Q398*H398</f>
        <v>1.7196899999999999</v>
      </c>
      <c r="S398" s="145">
        <v>0</v>
      </c>
      <c r="T398" s="146">
        <f>S398*H398</f>
        <v>0</v>
      </c>
      <c r="AR398" s="147" t="s">
        <v>165</v>
      </c>
      <c r="AT398" s="147" t="s">
        <v>160</v>
      </c>
      <c r="AU398" s="147" t="s">
        <v>166</v>
      </c>
      <c r="AY398" s="17" t="s">
        <v>156</v>
      </c>
      <c r="BE398" s="148">
        <f>IF(N398="základní",J398,0)</f>
        <v>0</v>
      </c>
      <c r="BF398" s="148">
        <f>IF(N398="snížená",J398,0)</f>
        <v>0</v>
      </c>
      <c r="BG398" s="148">
        <f>IF(N398="zákl. přenesená",J398,0)</f>
        <v>0</v>
      </c>
      <c r="BH398" s="148">
        <f>IF(N398="sníž. přenesená",J398,0)</f>
        <v>0</v>
      </c>
      <c r="BI398" s="148">
        <f>IF(N398="nulová",J398,0)</f>
        <v>0</v>
      </c>
      <c r="BJ398" s="17" t="s">
        <v>84</v>
      </c>
      <c r="BK398" s="148">
        <f>ROUND(I398*H398,2)</f>
        <v>0</v>
      </c>
      <c r="BL398" s="17" t="s">
        <v>165</v>
      </c>
      <c r="BM398" s="147" t="s">
        <v>1023</v>
      </c>
    </row>
    <row r="399" spans="2:65" s="13" customFormat="1" ht="11.25">
      <c r="B399" s="156"/>
      <c r="D399" s="150" t="s">
        <v>168</v>
      </c>
      <c r="E399" s="157" t="s">
        <v>1</v>
      </c>
      <c r="F399" s="158" t="s">
        <v>576</v>
      </c>
      <c r="H399" s="159">
        <v>7</v>
      </c>
      <c r="I399" s="160"/>
      <c r="L399" s="156"/>
      <c r="M399" s="161"/>
      <c r="T399" s="162"/>
      <c r="AT399" s="157" t="s">
        <v>168</v>
      </c>
      <c r="AU399" s="157" t="s">
        <v>166</v>
      </c>
      <c r="AV399" s="13" t="s">
        <v>88</v>
      </c>
      <c r="AW399" s="13" t="s">
        <v>34</v>
      </c>
      <c r="AX399" s="13" t="s">
        <v>84</v>
      </c>
      <c r="AY399" s="157" t="s">
        <v>156</v>
      </c>
    </row>
    <row r="400" spans="2:65" s="11" customFormat="1" ht="22.9" customHeight="1">
      <c r="B400" s="124"/>
      <c r="D400" s="125" t="s">
        <v>79</v>
      </c>
      <c r="E400" s="134" t="s">
        <v>221</v>
      </c>
      <c r="F400" s="134" t="s">
        <v>423</v>
      </c>
      <c r="I400" s="127"/>
      <c r="J400" s="135">
        <f>BK400</f>
        <v>0</v>
      </c>
      <c r="L400" s="124"/>
      <c r="M400" s="129"/>
      <c r="P400" s="130">
        <f>P401+P414+P465+P496+P507+P513+P521</f>
        <v>0</v>
      </c>
      <c r="R400" s="130">
        <f>R401+R414+R465+R496+R507+R513+R521</f>
        <v>170.099841</v>
      </c>
      <c r="T400" s="131">
        <f>T401+T414+T465+T496+T507+T513+T521</f>
        <v>592.69240000000002</v>
      </c>
      <c r="AR400" s="125" t="s">
        <v>84</v>
      </c>
      <c r="AT400" s="132" t="s">
        <v>79</v>
      </c>
      <c r="AU400" s="132" t="s">
        <v>84</v>
      </c>
      <c r="AY400" s="125" t="s">
        <v>156</v>
      </c>
      <c r="BK400" s="133">
        <f>BK401+BK414+BK465+BK496+BK507+BK513+BK521</f>
        <v>0</v>
      </c>
    </row>
    <row r="401" spans="2:65" s="11" customFormat="1" ht="20.85" customHeight="1">
      <c r="B401" s="124"/>
      <c r="D401" s="125" t="s">
        <v>79</v>
      </c>
      <c r="E401" s="134" t="s">
        <v>424</v>
      </c>
      <c r="F401" s="134" t="s">
        <v>425</v>
      </c>
      <c r="I401" s="127"/>
      <c r="J401" s="135">
        <f>BK401</f>
        <v>0</v>
      </c>
      <c r="L401" s="124"/>
      <c r="M401" s="129"/>
      <c r="P401" s="130">
        <f>SUM(P402:P413)</f>
        <v>0</v>
      </c>
      <c r="R401" s="130">
        <f>SUM(R402:R413)</f>
        <v>1.0064999999999999E-2</v>
      </c>
      <c r="T401" s="131">
        <f>SUM(T402:T413)</f>
        <v>61.51</v>
      </c>
      <c r="AR401" s="125" t="s">
        <v>84</v>
      </c>
      <c r="AT401" s="132" t="s">
        <v>79</v>
      </c>
      <c r="AU401" s="132" t="s">
        <v>88</v>
      </c>
      <c r="AY401" s="125" t="s">
        <v>156</v>
      </c>
      <c r="BK401" s="133">
        <f>SUM(BK402:BK413)</f>
        <v>0</v>
      </c>
    </row>
    <row r="402" spans="2:65" s="1" customFormat="1" ht="16.5" customHeight="1">
      <c r="B402" s="32"/>
      <c r="C402" s="136" t="s">
        <v>637</v>
      </c>
      <c r="D402" s="136" t="s">
        <v>160</v>
      </c>
      <c r="E402" s="137" t="s">
        <v>427</v>
      </c>
      <c r="F402" s="138" t="s">
        <v>428</v>
      </c>
      <c r="G402" s="139" t="s">
        <v>394</v>
      </c>
      <c r="H402" s="140">
        <v>16.5</v>
      </c>
      <c r="I402" s="141"/>
      <c r="J402" s="142">
        <f>ROUND(I402*H402,2)</f>
        <v>0</v>
      </c>
      <c r="K402" s="138" t="s">
        <v>164</v>
      </c>
      <c r="L402" s="32"/>
      <c r="M402" s="143" t="s">
        <v>1</v>
      </c>
      <c r="N402" s="144" t="s">
        <v>45</v>
      </c>
      <c r="P402" s="145">
        <f>O402*H402</f>
        <v>0</v>
      </c>
      <c r="Q402" s="145">
        <v>0</v>
      </c>
      <c r="R402" s="145">
        <f>Q402*H402</f>
        <v>0</v>
      </c>
      <c r="S402" s="145">
        <v>0</v>
      </c>
      <c r="T402" s="146">
        <f>S402*H402</f>
        <v>0</v>
      </c>
      <c r="AR402" s="147" t="s">
        <v>165</v>
      </c>
      <c r="AT402" s="147" t="s">
        <v>160</v>
      </c>
      <c r="AU402" s="147" t="s">
        <v>166</v>
      </c>
      <c r="AY402" s="17" t="s">
        <v>156</v>
      </c>
      <c r="BE402" s="148">
        <f>IF(N402="základní",J402,0)</f>
        <v>0</v>
      </c>
      <c r="BF402" s="148">
        <f>IF(N402="snížená",J402,0)</f>
        <v>0</v>
      </c>
      <c r="BG402" s="148">
        <f>IF(N402="zákl. přenesená",J402,0)</f>
        <v>0</v>
      </c>
      <c r="BH402" s="148">
        <f>IF(N402="sníž. přenesená",J402,0)</f>
        <v>0</v>
      </c>
      <c r="BI402" s="148">
        <f>IF(N402="nulová",J402,0)</f>
        <v>0</v>
      </c>
      <c r="BJ402" s="17" t="s">
        <v>84</v>
      </c>
      <c r="BK402" s="148">
        <f>ROUND(I402*H402,2)</f>
        <v>0</v>
      </c>
      <c r="BL402" s="17" t="s">
        <v>165</v>
      </c>
      <c r="BM402" s="147" t="s">
        <v>1024</v>
      </c>
    </row>
    <row r="403" spans="2:65" s="12" customFormat="1" ht="11.25">
      <c r="B403" s="149"/>
      <c r="D403" s="150" t="s">
        <v>168</v>
      </c>
      <c r="E403" s="151" t="s">
        <v>1</v>
      </c>
      <c r="F403" s="152" t="s">
        <v>430</v>
      </c>
      <c r="H403" s="151" t="s">
        <v>1</v>
      </c>
      <c r="I403" s="153"/>
      <c r="L403" s="149"/>
      <c r="M403" s="154"/>
      <c r="T403" s="155"/>
      <c r="AT403" s="151" t="s">
        <v>168</v>
      </c>
      <c r="AU403" s="151" t="s">
        <v>166</v>
      </c>
      <c r="AV403" s="12" t="s">
        <v>84</v>
      </c>
      <c r="AW403" s="12" t="s">
        <v>34</v>
      </c>
      <c r="AX403" s="12" t="s">
        <v>80</v>
      </c>
      <c r="AY403" s="151" t="s">
        <v>156</v>
      </c>
    </row>
    <row r="404" spans="2:65" s="13" customFormat="1" ht="11.25">
      <c r="B404" s="156"/>
      <c r="D404" s="150" t="s">
        <v>168</v>
      </c>
      <c r="E404" s="157" t="s">
        <v>1</v>
      </c>
      <c r="F404" s="158" t="s">
        <v>1025</v>
      </c>
      <c r="H404" s="159">
        <v>16.5</v>
      </c>
      <c r="I404" s="160"/>
      <c r="L404" s="156"/>
      <c r="M404" s="161"/>
      <c r="T404" s="162"/>
      <c r="AT404" s="157" t="s">
        <v>168</v>
      </c>
      <c r="AU404" s="157" t="s">
        <v>166</v>
      </c>
      <c r="AV404" s="13" t="s">
        <v>88</v>
      </c>
      <c r="AW404" s="13" t="s">
        <v>34</v>
      </c>
      <c r="AX404" s="13" t="s">
        <v>84</v>
      </c>
      <c r="AY404" s="157" t="s">
        <v>156</v>
      </c>
    </row>
    <row r="405" spans="2:65" s="1" customFormat="1" ht="24.2" customHeight="1">
      <c r="B405" s="32"/>
      <c r="C405" s="136" t="s">
        <v>1026</v>
      </c>
      <c r="D405" s="136" t="s">
        <v>160</v>
      </c>
      <c r="E405" s="137" t="s">
        <v>1027</v>
      </c>
      <c r="F405" s="138" t="s">
        <v>1028</v>
      </c>
      <c r="G405" s="139" t="s">
        <v>394</v>
      </c>
      <c r="H405" s="140">
        <v>16.5</v>
      </c>
      <c r="I405" s="141"/>
      <c r="J405" s="142">
        <f>ROUND(I405*H405,2)</f>
        <v>0</v>
      </c>
      <c r="K405" s="138" t="s">
        <v>164</v>
      </c>
      <c r="L405" s="32"/>
      <c r="M405" s="143" t="s">
        <v>1</v>
      </c>
      <c r="N405" s="144" t="s">
        <v>45</v>
      </c>
      <c r="P405" s="145">
        <f>O405*H405</f>
        <v>0</v>
      </c>
      <c r="Q405" s="145">
        <v>0</v>
      </c>
      <c r="R405" s="145">
        <f>Q405*H405</f>
        <v>0</v>
      </c>
      <c r="S405" s="145">
        <v>0</v>
      </c>
      <c r="T405" s="146">
        <f>S405*H405</f>
        <v>0</v>
      </c>
      <c r="AR405" s="147" t="s">
        <v>165</v>
      </c>
      <c r="AT405" s="147" t="s">
        <v>160</v>
      </c>
      <c r="AU405" s="147" t="s">
        <v>166</v>
      </c>
      <c r="AY405" s="17" t="s">
        <v>156</v>
      </c>
      <c r="BE405" s="148">
        <f>IF(N405="základní",J405,0)</f>
        <v>0</v>
      </c>
      <c r="BF405" s="148">
        <f>IF(N405="snížená",J405,0)</f>
        <v>0</v>
      </c>
      <c r="BG405" s="148">
        <f>IF(N405="zákl. přenesená",J405,0)</f>
        <v>0</v>
      </c>
      <c r="BH405" s="148">
        <f>IF(N405="sníž. přenesená",J405,0)</f>
        <v>0</v>
      </c>
      <c r="BI405" s="148">
        <f>IF(N405="nulová",J405,0)</f>
        <v>0</v>
      </c>
      <c r="BJ405" s="17" t="s">
        <v>84</v>
      </c>
      <c r="BK405" s="148">
        <f>ROUND(I405*H405,2)</f>
        <v>0</v>
      </c>
      <c r="BL405" s="17" t="s">
        <v>165</v>
      </c>
      <c r="BM405" s="147" t="s">
        <v>1029</v>
      </c>
    </row>
    <row r="406" spans="2:65" s="13" customFormat="1" ht="22.5">
      <c r="B406" s="156"/>
      <c r="D406" s="150" t="s">
        <v>168</v>
      </c>
      <c r="E406" s="157" t="s">
        <v>1</v>
      </c>
      <c r="F406" s="158" t="s">
        <v>1030</v>
      </c>
      <c r="H406" s="159">
        <v>16.5</v>
      </c>
      <c r="I406" s="160"/>
      <c r="L406" s="156"/>
      <c r="M406" s="161"/>
      <c r="T406" s="162"/>
      <c r="AT406" s="157" t="s">
        <v>168</v>
      </c>
      <c r="AU406" s="157" t="s">
        <v>166</v>
      </c>
      <c r="AV406" s="13" t="s">
        <v>88</v>
      </c>
      <c r="AW406" s="13" t="s">
        <v>34</v>
      </c>
      <c r="AX406" s="13" t="s">
        <v>84</v>
      </c>
      <c r="AY406" s="157" t="s">
        <v>156</v>
      </c>
    </row>
    <row r="407" spans="2:65" s="1" customFormat="1" ht="33" customHeight="1">
      <c r="B407" s="32"/>
      <c r="C407" s="136" t="s">
        <v>1031</v>
      </c>
      <c r="D407" s="136" t="s">
        <v>160</v>
      </c>
      <c r="E407" s="137" t="s">
        <v>1032</v>
      </c>
      <c r="F407" s="138" t="s">
        <v>1033</v>
      </c>
      <c r="G407" s="139" t="s">
        <v>394</v>
      </c>
      <c r="H407" s="140">
        <v>16.5</v>
      </c>
      <c r="I407" s="141"/>
      <c r="J407" s="142">
        <f>ROUND(I407*H407,2)</f>
        <v>0</v>
      </c>
      <c r="K407" s="138" t="s">
        <v>164</v>
      </c>
      <c r="L407" s="32"/>
      <c r="M407" s="143" t="s">
        <v>1</v>
      </c>
      <c r="N407" s="144" t="s">
        <v>45</v>
      </c>
      <c r="P407" s="145">
        <f>O407*H407</f>
        <v>0</v>
      </c>
      <c r="Q407" s="145">
        <v>6.0999999999999997E-4</v>
      </c>
      <c r="R407" s="145">
        <f>Q407*H407</f>
        <v>1.0064999999999999E-2</v>
      </c>
      <c r="S407" s="145">
        <v>0</v>
      </c>
      <c r="T407" s="146">
        <f>S407*H407</f>
        <v>0</v>
      </c>
      <c r="AR407" s="147" t="s">
        <v>165</v>
      </c>
      <c r="AT407" s="147" t="s">
        <v>160</v>
      </c>
      <c r="AU407" s="147" t="s">
        <v>166</v>
      </c>
      <c r="AY407" s="17" t="s">
        <v>156</v>
      </c>
      <c r="BE407" s="148">
        <f>IF(N407="základní",J407,0)</f>
        <v>0</v>
      </c>
      <c r="BF407" s="148">
        <f>IF(N407="snížená",J407,0)</f>
        <v>0</v>
      </c>
      <c r="BG407" s="148">
        <f>IF(N407="zákl. přenesená",J407,0)</f>
        <v>0</v>
      </c>
      <c r="BH407" s="148">
        <f>IF(N407="sníž. přenesená",J407,0)</f>
        <v>0</v>
      </c>
      <c r="BI407" s="148">
        <f>IF(N407="nulová",J407,0)</f>
        <v>0</v>
      </c>
      <c r="BJ407" s="17" t="s">
        <v>84</v>
      </c>
      <c r="BK407" s="148">
        <f>ROUND(I407*H407,2)</f>
        <v>0</v>
      </c>
      <c r="BL407" s="17" t="s">
        <v>165</v>
      </c>
      <c r="BM407" s="147" t="s">
        <v>1034</v>
      </c>
    </row>
    <row r="408" spans="2:65" s="13" customFormat="1" ht="22.5">
      <c r="B408" s="156"/>
      <c r="D408" s="150" t="s">
        <v>168</v>
      </c>
      <c r="E408" s="157" t="s">
        <v>1</v>
      </c>
      <c r="F408" s="158" t="s">
        <v>1035</v>
      </c>
      <c r="H408" s="159">
        <v>16.5</v>
      </c>
      <c r="I408" s="160"/>
      <c r="L408" s="156"/>
      <c r="M408" s="161"/>
      <c r="T408" s="162"/>
      <c r="AT408" s="157" t="s">
        <v>168</v>
      </c>
      <c r="AU408" s="157" t="s">
        <v>166</v>
      </c>
      <c r="AV408" s="13" t="s">
        <v>88</v>
      </c>
      <c r="AW408" s="13" t="s">
        <v>34</v>
      </c>
      <c r="AX408" s="13" t="s">
        <v>84</v>
      </c>
      <c r="AY408" s="157" t="s">
        <v>156</v>
      </c>
    </row>
    <row r="409" spans="2:65" s="1" customFormat="1" ht="24.2" customHeight="1">
      <c r="B409" s="32"/>
      <c r="C409" s="136" t="s">
        <v>1036</v>
      </c>
      <c r="D409" s="136" t="s">
        <v>160</v>
      </c>
      <c r="E409" s="137" t="s">
        <v>1037</v>
      </c>
      <c r="F409" s="138" t="s">
        <v>1038</v>
      </c>
      <c r="G409" s="139" t="s">
        <v>195</v>
      </c>
      <c r="H409" s="140">
        <v>3075.5</v>
      </c>
      <c r="I409" s="141"/>
      <c r="J409" s="142">
        <f>ROUND(I409*H409,2)</f>
        <v>0</v>
      </c>
      <c r="K409" s="138" t="s">
        <v>164</v>
      </c>
      <c r="L409" s="32"/>
      <c r="M409" s="143" t="s">
        <v>1</v>
      </c>
      <c r="N409" s="144" t="s">
        <v>45</v>
      </c>
      <c r="P409" s="145">
        <f>O409*H409</f>
        <v>0</v>
      </c>
      <c r="Q409" s="145">
        <v>0</v>
      </c>
      <c r="R409" s="145">
        <f>Q409*H409</f>
        <v>0</v>
      </c>
      <c r="S409" s="145">
        <v>0.02</v>
      </c>
      <c r="T409" s="146">
        <f>S409*H409</f>
        <v>61.51</v>
      </c>
      <c r="AR409" s="147" t="s">
        <v>165</v>
      </c>
      <c r="AT409" s="147" t="s">
        <v>160</v>
      </c>
      <c r="AU409" s="147" t="s">
        <v>166</v>
      </c>
      <c r="AY409" s="17" t="s">
        <v>156</v>
      </c>
      <c r="BE409" s="148">
        <f>IF(N409="základní",J409,0)</f>
        <v>0</v>
      </c>
      <c r="BF409" s="148">
        <f>IF(N409="snížená",J409,0)</f>
        <v>0</v>
      </c>
      <c r="BG409" s="148">
        <f>IF(N409="zákl. přenesená",J409,0)</f>
        <v>0</v>
      </c>
      <c r="BH409" s="148">
        <f>IF(N409="sníž. přenesená",J409,0)</f>
        <v>0</v>
      </c>
      <c r="BI409" s="148">
        <f>IF(N409="nulová",J409,0)</f>
        <v>0</v>
      </c>
      <c r="BJ409" s="17" t="s">
        <v>84</v>
      </c>
      <c r="BK409" s="148">
        <f>ROUND(I409*H409,2)</f>
        <v>0</v>
      </c>
      <c r="BL409" s="17" t="s">
        <v>165</v>
      </c>
      <c r="BM409" s="147" t="s">
        <v>1039</v>
      </c>
    </row>
    <row r="410" spans="2:65" s="13" customFormat="1" ht="11.25">
      <c r="B410" s="156"/>
      <c r="D410" s="150" t="s">
        <v>168</v>
      </c>
      <c r="E410" s="157" t="s">
        <v>1</v>
      </c>
      <c r="F410" s="158" t="s">
        <v>1040</v>
      </c>
      <c r="H410" s="159">
        <v>1871.5</v>
      </c>
      <c r="I410" s="160"/>
      <c r="L410" s="156"/>
      <c r="M410" s="161"/>
      <c r="T410" s="162"/>
      <c r="AT410" s="157" t="s">
        <v>168</v>
      </c>
      <c r="AU410" s="157" t="s">
        <v>166</v>
      </c>
      <c r="AV410" s="13" t="s">
        <v>88</v>
      </c>
      <c r="AW410" s="13" t="s">
        <v>34</v>
      </c>
      <c r="AX410" s="13" t="s">
        <v>80</v>
      </c>
      <c r="AY410" s="157" t="s">
        <v>156</v>
      </c>
    </row>
    <row r="411" spans="2:65" s="13" customFormat="1" ht="11.25">
      <c r="B411" s="156"/>
      <c r="D411" s="150" t="s">
        <v>168</v>
      </c>
      <c r="E411" s="157" t="s">
        <v>1</v>
      </c>
      <c r="F411" s="158" t="s">
        <v>1041</v>
      </c>
      <c r="H411" s="159">
        <v>804</v>
      </c>
      <c r="I411" s="160"/>
      <c r="L411" s="156"/>
      <c r="M411" s="161"/>
      <c r="T411" s="162"/>
      <c r="AT411" s="157" t="s">
        <v>168</v>
      </c>
      <c r="AU411" s="157" t="s">
        <v>166</v>
      </c>
      <c r="AV411" s="13" t="s">
        <v>88</v>
      </c>
      <c r="AW411" s="13" t="s">
        <v>34</v>
      </c>
      <c r="AX411" s="13" t="s">
        <v>80</v>
      </c>
      <c r="AY411" s="157" t="s">
        <v>156</v>
      </c>
    </row>
    <row r="412" spans="2:65" s="13" customFormat="1" ht="11.25">
      <c r="B412" s="156"/>
      <c r="D412" s="150" t="s">
        <v>168</v>
      </c>
      <c r="E412" s="157" t="s">
        <v>1</v>
      </c>
      <c r="F412" s="158" t="s">
        <v>1042</v>
      </c>
      <c r="H412" s="159">
        <v>400</v>
      </c>
      <c r="I412" s="160"/>
      <c r="L412" s="156"/>
      <c r="M412" s="161"/>
      <c r="T412" s="162"/>
      <c r="AT412" s="157" t="s">
        <v>168</v>
      </c>
      <c r="AU412" s="157" t="s">
        <v>166</v>
      </c>
      <c r="AV412" s="13" t="s">
        <v>88</v>
      </c>
      <c r="AW412" s="13" t="s">
        <v>34</v>
      </c>
      <c r="AX412" s="13" t="s">
        <v>80</v>
      </c>
      <c r="AY412" s="157" t="s">
        <v>156</v>
      </c>
    </row>
    <row r="413" spans="2:65" s="14" customFormat="1" ht="11.25">
      <c r="B413" s="163"/>
      <c r="D413" s="150" t="s">
        <v>168</v>
      </c>
      <c r="E413" s="164" t="s">
        <v>1</v>
      </c>
      <c r="F413" s="165" t="s">
        <v>177</v>
      </c>
      <c r="H413" s="166">
        <v>3075.5</v>
      </c>
      <c r="I413" s="167"/>
      <c r="L413" s="163"/>
      <c r="M413" s="168"/>
      <c r="T413" s="169"/>
      <c r="AT413" s="164" t="s">
        <v>168</v>
      </c>
      <c r="AU413" s="164" t="s">
        <v>166</v>
      </c>
      <c r="AV413" s="14" t="s">
        <v>165</v>
      </c>
      <c r="AW413" s="14" t="s">
        <v>34</v>
      </c>
      <c r="AX413" s="14" t="s">
        <v>84</v>
      </c>
      <c r="AY413" s="164" t="s">
        <v>156</v>
      </c>
    </row>
    <row r="414" spans="2:65" s="11" customFormat="1" ht="20.85" customHeight="1">
      <c r="B414" s="124"/>
      <c r="D414" s="125" t="s">
        <v>79</v>
      </c>
      <c r="E414" s="134" t="s">
        <v>432</v>
      </c>
      <c r="F414" s="134" t="s">
        <v>433</v>
      </c>
      <c r="I414" s="127"/>
      <c r="J414" s="135">
        <f>BK414</f>
        <v>0</v>
      </c>
      <c r="L414" s="124"/>
      <c r="M414" s="129"/>
      <c r="P414" s="130">
        <f>SUM(P415:P464)</f>
        <v>0</v>
      </c>
      <c r="R414" s="130">
        <f>SUM(R415:R464)</f>
        <v>169.85092600000002</v>
      </c>
      <c r="T414" s="131">
        <f>SUM(T415:T464)</f>
        <v>0</v>
      </c>
      <c r="AR414" s="125" t="s">
        <v>84</v>
      </c>
      <c r="AT414" s="132" t="s">
        <v>79</v>
      </c>
      <c r="AU414" s="132" t="s">
        <v>88</v>
      </c>
      <c r="AY414" s="125" t="s">
        <v>156</v>
      </c>
      <c r="BK414" s="133">
        <f>SUM(BK415:BK464)</f>
        <v>0</v>
      </c>
    </row>
    <row r="415" spans="2:65" s="1" customFormat="1" ht="33" customHeight="1">
      <c r="B415" s="32"/>
      <c r="C415" s="136" t="s">
        <v>1043</v>
      </c>
      <c r="D415" s="136" t="s">
        <v>160</v>
      </c>
      <c r="E415" s="137" t="s">
        <v>435</v>
      </c>
      <c r="F415" s="138" t="s">
        <v>436</v>
      </c>
      <c r="G415" s="139" t="s">
        <v>394</v>
      </c>
      <c r="H415" s="140">
        <v>558.5</v>
      </c>
      <c r="I415" s="141"/>
      <c r="J415" s="142">
        <f>ROUND(I415*H415,2)</f>
        <v>0</v>
      </c>
      <c r="K415" s="138" t="s">
        <v>164</v>
      </c>
      <c r="L415" s="32"/>
      <c r="M415" s="143" t="s">
        <v>1</v>
      </c>
      <c r="N415" s="144" t="s">
        <v>45</v>
      </c>
      <c r="P415" s="145">
        <f>O415*H415</f>
        <v>0</v>
      </c>
      <c r="Q415" s="145">
        <v>0.15540000000000001</v>
      </c>
      <c r="R415" s="145">
        <f>Q415*H415</f>
        <v>86.790900000000008</v>
      </c>
      <c r="S415" s="145">
        <v>0</v>
      </c>
      <c r="T415" s="146">
        <f>S415*H415</f>
        <v>0</v>
      </c>
      <c r="AR415" s="147" t="s">
        <v>165</v>
      </c>
      <c r="AT415" s="147" t="s">
        <v>160</v>
      </c>
      <c r="AU415" s="147" t="s">
        <v>166</v>
      </c>
      <c r="AY415" s="17" t="s">
        <v>156</v>
      </c>
      <c r="BE415" s="148">
        <f>IF(N415="základní",J415,0)</f>
        <v>0</v>
      </c>
      <c r="BF415" s="148">
        <f>IF(N415="snížená",J415,0)</f>
        <v>0</v>
      </c>
      <c r="BG415" s="148">
        <f>IF(N415="zákl. přenesená",J415,0)</f>
        <v>0</v>
      </c>
      <c r="BH415" s="148">
        <f>IF(N415="sníž. přenesená",J415,0)</f>
        <v>0</v>
      </c>
      <c r="BI415" s="148">
        <f>IF(N415="nulová",J415,0)</f>
        <v>0</v>
      </c>
      <c r="BJ415" s="17" t="s">
        <v>84</v>
      </c>
      <c r="BK415" s="148">
        <f>ROUND(I415*H415,2)</f>
        <v>0</v>
      </c>
      <c r="BL415" s="17" t="s">
        <v>165</v>
      </c>
      <c r="BM415" s="147" t="s">
        <v>1044</v>
      </c>
    </row>
    <row r="416" spans="2:65" s="13" customFormat="1" ht="11.25">
      <c r="B416" s="156"/>
      <c r="D416" s="150" t="s">
        <v>168</v>
      </c>
      <c r="E416" s="157" t="s">
        <v>1</v>
      </c>
      <c r="F416" s="158" t="s">
        <v>1045</v>
      </c>
      <c r="H416" s="159">
        <v>94.5</v>
      </c>
      <c r="I416" s="160"/>
      <c r="L416" s="156"/>
      <c r="M416" s="161"/>
      <c r="T416" s="162"/>
      <c r="AT416" s="157" t="s">
        <v>168</v>
      </c>
      <c r="AU416" s="157" t="s">
        <v>166</v>
      </c>
      <c r="AV416" s="13" t="s">
        <v>88</v>
      </c>
      <c r="AW416" s="13" t="s">
        <v>34</v>
      </c>
      <c r="AX416" s="13" t="s">
        <v>80</v>
      </c>
      <c r="AY416" s="157" t="s">
        <v>156</v>
      </c>
    </row>
    <row r="417" spans="2:65" s="13" customFormat="1" ht="22.5">
      <c r="B417" s="156"/>
      <c r="D417" s="150" t="s">
        <v>168</v>
      </c>
      <c r="E417" s="157" t="s">
        <v>1</v>
      </c>
      <c r="F417" s="158" t="s">
        <v>1046</v>
      </c>
      <c r="H417" s="159">
        <v>147.5</v>
      </c>
      <c r="I417" s="160"/>
      <c r="L417" s="156"/>
      <c r="M417" s="161"/>
      <c r="T417" s="162"/>
      <c r="AT417" s="157" t="s">
        <v>168</v>
      </c>
      <c r="AU417" s="157" t="s">
        <v>166</v>
      </c>
      <c r="AV417" s="13" t="s">
        <v>88</v>
      </c>
      <c r="AW417" s="13" t="s">
        <v>34</v>
      </c>
      <c r="AX417" s="13" t="s">
        <v>80</v>
      </c>
      <c r="AY417" s="157" t="s">
        <v>156</v>
      </c>
    </row>
    <row r="418" spans="2:65" s="13" customFormat="1" ht="22.5">
      <c r="B418" s="156"/>
      <c r="D418" s="150" t="s">
        <v>168</v>
      </c>
      <c r="E418" s="157" t="s">
        <v>1</v>
      </c>
      <c r="F418" s="158" t="s">
        <v>1047</v>
      </c>
      <c r="H418" s="159">
        <v>173.5</v>
      </c>
      <c r="I418" s="160"/>
      <c r="L418" s="156"/>
      <c r="M418" s="161"/>
      <c r="T418" s="162"/>
      <c r="AT418" s="157" t="s">
        <v>168</v>
      </c>
      <c r="AU418" s="157" t="s">
        <v>166</v>
      </c>
      <c r="AV418" s="13" t="s">
        <v>88</v>
      </c>
      <c r="AW418" s="13" t="s">
        <v>34</v>
      </c>
      <c r="AX418" s="13" t="s">
        <v>80</v>
      </c>
      <c r="AY418" s="157" t="s">
        <v>156</v>
      </c>
    </row>
    <row r="419" spans="2:65" s="13" customFormat="1" ht="11.25">
      <c r="B419" s="156"/>
      <c r="D419" s="150" t="s">
        <v>168</v>
      </c>
      <c r="E419" s="157" t="s">
        <v>1</v>
      </c>
      <c r="F419" s="158" t="s">
        <v>1048</v>
      </c>
      <c r="H419" s="159">
        <v>143</v>
      </c>
      <c r="I419" s="160"/>
      <c r="L419" s="156"/>
      <c r="M419" s="161"/>
      <c r="T419" s="162"/>
      <c r="AT419" s="157" t="s">
        <v>168</v>
      </c>
      <c r="AU419" s="157" t="s">
        <v>166</v>
      </c>
      <c r="AV419" s="13" t="s">
        <v>88</v>
      </c>
      <c r="AW419" s="13" t="s">
        <v>34</v>
      </c>
      <c r="AX419" s="13" t="s">
        <v>80</v>
      </c>
      <c r="AY419" s="157" t="s">
        <v>156</v>
      </c>
    </row>
    <row r="420" spans="2:65" s="14" customFormat="1" ht="11.25">
      <c r="B420" s="163"/>
      <c r="D420" s="150" t="s">
        <v>168</v>
      </c>
      <c r="E420" s="164" t="s">
        <v>1</v>
      </c>
      <c r="F420" s="165" t="s">
        <v>177</v>
      </c>
      <c r="H420" s="166">
        <v>558.5</v>
      </c>
      <c r="I420" s="167"/>
      <c r="L420" s="163"/>
      <c r="M420" s="168"/>
      <c r="T420" s="169"/>
      <c r="AT420" s="164" t="s">
        <v>168</v>
      </c>
      <c r="AU420" s="164" t="s">
        <v>166</v>
      </c>
      <c r="AV420" s="14" t="s">
        <v>165</v>
      </c>
      <c r="AW420" s="14" t="s">
        <v>34</v>
      </c>
      <c r="AX420" s="14" t="s">
        <v>84</v>
      </c>
      <c r="AY420" s="164" t="s">
        <v>156</v>
      </c>
    </row>
    <row r="421" spans="2:65" s="1" customFormat="1" ht="24.2" customHeight="1">
      <c r="B421" s="32"/>
      <c r="C421" s="177" t="s">
        <v>1049</v>
      </c>
      <c r="D421" s="177" t="s">
        <v>242</v>
      </c>
      <c r="E421" s="178" t="s">
        <v>440</v>
      </c>
      <c r="F421" s="179" t="s">
        <v>441</v>
      </c>
      <c r="G421" s="180" t="s">
        <v>394</v>
      </c>
      <c r="H421" s="181">
        <v>242.76</v>
      </c>
      <c r="I421" s="182"/>
      <c r="J421" s="183">
        <f>ROUND(I421*H421,2)</f>
        <v>0</v>
      </c>
      <c r="K421" s="179" t="s">
        <v>164</v>
      </c>
      <c r="L421" s="184"/>
      <c r="M421" s="185" t="s">
        <v>1</v>
      </c>
      <c r="N421" s="186" t="s">
        <v>45</v>
      </c>
      <c r="P421" s="145">
        <f>O421*H421</f>
        <v>0</v>
      </c>
      <c r="Q421" s="145">
        <v>4.8300000000000003E-2</v>
      </c>
      <c r="R421" s="145">
        <f>Q421*H421</f>
        <v>11.725308</v>
      </c>
      <c r="S421" s="145">
        <v>0</v>
      </c>
      <c r="T421" s="146">
        <f>S421*H421</f>
        <v>0</v>
      </c>
      <c r="AR421" s="147" t="s">
        <v>213</v>
      </c>
      <c r="AT421" s="147" t="s">
        <v>242</v>
      </c>
      <c r="AU421" s="147" t="s">
        <v>166</v>
      </c>
      <c r="AY421" s="17" t="s">
        <v>156</v>
      </c>
      <c r="BE421" s="148">
        <f>IF(N421="základní",J421,0)</f>
        <v>0</v>
      </c>
      <c r="BF421" s="148">
        <f>IF(N421="snížená",J421,0)</f>
        <v>0</v>
      </c>
      <c r="BG421" s="148">
        <f>IF(N421="zákl. přenesená",J421,0)</f>
        <v>0</v>
      </c>
      <c r="BH421" s="148">
        <f>IF(N421="sníž. přenesená",J421,0)</f>
        <v>0</v>
      </c>
      <c r="BI421" s="148">
        <f>IF(N421="nulová",J421,0)</f>
        <v>0</v>
      </c>
      <c r="BJ421" s="17" t="s">
        <v>84</v>
      </c>
      <c r="BK421" s="148">
        <f>ROUND(I421*H421,2)</f>
        <v>0</v>
      </c>
      <c r="BL421" s="17" t="s">
        <v>165</v>
      </c>
      <c r="BM421" s="147" t="s">
        <v>1050</v>
      </c>
    </row>
    <row r="422" spans="2:65" s="12" customFormat="1" ht="11.25">
      <c r="B422" s="149"/>
      <c r="D422" s="150" t="s">
        <v>168</v>
      </c>
      <c r="E422" s="151" t="s">
        <v>1</v>
      </c>
      <c r="F422" s="152" t="s">
        <v>443</v>
      </c>
      <c r="H422" s="151" t="s">
        <v>1</v>
      </c>
      <c r="I422" s="153"/>
      <c r="L422" s="149"/>
      <c r="M422" s="154"/>
      <c r="T422" s="155"/>
      <c r="AT422" s="151" t="s">
        <v>168</v>
      </c>
      <c r="AU422" s="151" t="s">
        <v>166</v>
      </c>
      <c r="AV422" s="12" t="s">
        <v>84</v>
      </c>
      <c r="AW422" s="12" t="s">
        <v>34</v>
      </c>
      <c r="AX422" s="12" t="s">
        <v>80</v>
      </c>
      <c r="AY422" s="151" t="s">
        <v>156</v>
      </c>
    </row>
    <row r="423" spans="2:65" s="13" customFormat="1" ht="22.5">
      <c r="B423" s="156"/>
      <c r="D423" s="150" t="s">
        <v>168</v>
      </c>
      <c r="E423" s="157" t="s">
        <v>1</v>
      </c>
      <c r="F423" s="158" t="s">
        <v>1051</v>
      </c>
      <c r="H423" s="159">
        <v>102</v>
      </c>
      <c r="I423" s="160"/>
      <c r="L423" s="156"/>
      <c r="M423" s="161"/>
      <c r="T423" s="162"/>
      <c r="AT423" s="157" t="s">
        <v>168</v>
      </c>
      <c r="AU423" s="157" t="s">
        <v>166</v>
      </c>
      <c r="AV423" s="13" t="s">
        <v>88</v>
      </c>
      <c r="AW423" s="13" t="s">
        <v>34</v>
      </c>
      <c r="AX423" s="13" t="s">
        <v>80</v>
      </c>
      <c r="AY423" s="157" t="s">
        <v>156</v>
      </c>
    </row>
    <row r="424" spans="2:65" s="13" customFormat="1" ht="22.5">
      <c r="B424" s="156"/>
      <c r="D424" s="150" t="s">
        <v>168</v>
      </c>
      <c r="E424" s="157" t="s">
        <v>1</v>
      </c>
      <c r="F424" s="158" t="s">
        <v>1052</v>
      </c>
      <c r="H424" s="159">
        <v>136</v>
      </c>
      <c r="I424" s="160"/>
      <c r="L424" s="156"/>
      <c r="M424" s="161"/>
      <c r="T424" s="162"/>
      <c r="AT424" s="157" t="s">
        <v>168</v>
      </c>
      <c r="AU424" s="157" t="s">
        <v>166</v>
      </c>
      <c r="AV424" s="13" t="s">
        <v>88</v>
      </c>
      <c r="AW424" s="13" t="s">
        <v>34</v>
      </c>
      <c r="AX424" s="13" t="s">
        <v>80</v>
      </c>
      <c r="AY424" s="157" t="s">
        <v>156</v>
      </c>
    </row>
    <row r="425" spans="2:65" s="15" customFormat="1" ht="11.25">
      <c r="B425" s="170"/>
      <c r="D425" s="150" t="s">
        <v>168</v>
      </c>
      <c r="E425" s="171" t="s">
        <v>1</v>
      </c>
      <c r="F425" s="172" t="s">
        <v>209</v>
      </c>
      <c r="H425" s="173">
        <v>238</v>
      </c>
      <c r="I425" s="174"/>
      <c r="L425" s="170"/>
      <c r="M425" s="175"/>
      <c r="T425" s="176"/>
      <c r="AT425" s="171" t="s">
        <v>168</v>
      </c>
      <c r="AU425" s="171" t="s">
        <v>166</v>
      </c>
      <c r="AV425" s="15" t="s">
        <v>166</v>
      </c>
      <c r="AW425" s="15" t="s">
        <v>34</v>
      </c>
      <c r="AX425" s="15" t="s">
        <v>80</v>
      </c>
      <c r="AY425" s="171" t="s">
        <v>156</v>
      </c>
    </row>
    <row r="426" spans="2:65" s="13" customFormat="1" ht="11.25">
      <c r="B426" s="156"/>
      <c r="D426" s="150" t="s">
        <v>168</v>
      </c>
      <c r="E426" s="157" t="s">
        <v>1</v>
      </c>
      <c r="F426" s="158" t="s">
        <v>1053</v>
      </c>
      <c r="H426" s="159">
        <v>4.76</v>
      </c>
      <c r="I426" s="160"/>
      <c r="L426" s="156"/>
      <c r="M426" s="161"/>
      <c r="T426" s="162"/>
      <c r="AT426" s="157" t="s">
        <v>168</v>
      </c>
      <c r="AU426" s="157" t="s">
        <v>166</v>
      </c>
      <c r="AV426" s="13" t="s">
        <v>88</v>
      </c>
      <c r="AW426" s="13" t="s">
        <v>34</v>
      </c>
      <c r="AX426" s="13" t="s">
        <v>80</v>
      </c>
      <c r="AY426" s="157" t="s">
        <v>156</v>
      </c>
    </row>
    <row r="427" spans="2:65" s="14" customFormat="1" ht="11.25">
      <c r="B427" s="163"/>
      <c r="D427" s="150" t="s">
        <v>168</v>
      </c>
      <c r="E427" s="164" t="s">
        <v>1</v>
      </c>
      <c r="F427" s="165" t="s">
        <v>177</v>
      </c>
      <c r="H427" s="166">
        <v>242.76</v>
      </c>
      <c r="I427" s="167"/>
      <c r="L427" s="163"/>
      <c r="M427" s="168"/>
      <c r="T427" s="169"/>
      <c r="AT427" s="164" t="s">
        <v>168</v>
      </c>
      <c r="AU427" s="164" t="s">
        <v>166</v>
      </c>
      <c r="AV427" s="14" t="s">
        <v>165</v>
      </c>
      <c r="AW427" s="14" t="s">
        <v>34</v>
      </c>
      <c r="AX427" s="14" t="s">
        <v>84</v>
      </c>
      <c r="AY427" s="164" t="s">
        <v>156</v>
      </c>
    </row>
    <row r="428" spans="2:65" s="1" customFormat="1" ht="24.2" customHeight="1">
      <c r="B428" s="32"/>
      <c r="C428" s="177" t="s">
        <v>1054</v>
      </c>
      <c r="D428" s="177" t="s">
        <v>242</v>
      </c>
      <c r="E428" s="178" t="s">
        <v>447</v>
      </c>
      <c r="F428" s="179" t="s">
        <v>448</v>
      </c>
      <c r="G428" s="180" t="s">
        <v>394</v>
      </c>
      <c r="H428" s="181">
        <v>77.52</v>
      </c>
      <c r="I428" s="182"/>
      <c r="J428" s="183">
        <f>ROUND(I428*H428,2)</f>
        <v>0</v>
      </c>
      <c r="K428" s="179" t="s">
        <v>164</v>
      </c>
      <c r="L428" s="184"/>
      <c r="M428" s="185" t="s">
        <v>1</v>
      </c>
      <c r="N428" s="186" t="s">
        <v>45</v>
      </c>
      <c r="P428" s="145">
        <f>O428*H428</f>
        <v>0</v>
      </c>
      <c r="Q428" s="145">
        <v>6.5670000000000006E-2</v>
      </c>
      <c r="R428" s="145">
        <f>Q428*H428</f>
        <v>5.0907384000000002</v>
      </c>
      <c r="S428" s="145">
        <v>0</v>
      </c>
      <c r="T428" s="146">
        <f>S428*H428</f>
        <v>0</v>
      </c>
      <c r="AR428" s="147" t="s">
        <v>213</v>
      </c>
      <c r="AT428" s="147" t="s">
        <v>242</v>
      </c>
      <c r="AU428" s="147" t="s">
        <v>166</v>
      </c>
      <c r="AY428" s="17" t="s">
        <v>156</v>
      </c>
      <c r="BE428" s="148">
        <f>IF(N428="základní",J428,0)</f>
        <v>0</v>
      </c>
      <c r="BF428" s="148">
        <f>IF(N428="snížená",J428,0)</f>
        <v>0</v>
      </c>
      <c r="BG428" s="148">
        <f>IF(N428="zákl. přenesená",J428,0)</f>
        <v>0</v>
      </c>
      <c r="BH428" s="148">
        <f>IF(N428="sníž. přenesená",J428,0)</f>
        <v>0</v>
      </c>
      <c r="BI428" s="148">
        <f>IF(N428="nulová",J428,0)</f>
        <v>0</v>
      </c>
      <c r="BJ428" s="17" t="s">
        <v>84</v>
      </c>
      <c r="BK428" s="148">
        <f>ROUND(I428*H428,2)</f>
        <v>0</v>
      </c>
      <c r="BL428" s="17" t="s">
        <v>165</v>
      </c>
      <c r="BM428" s="147" t="s">
        <v>1055</v>
      </c>
    </row>
    <row r="429" spans="2:65" s="13" customFormat="1" ht="11.25">
      <c r="B429" s="156"/>
      <c r="D429" s="150" t="s">
        <v>168</v>
      </c>
      <c r="E429" s="157" t="s">
        <v>1</v>
      </c>
      <c r="F429" s="158" t="s">
        <v>1056</v>
      </c>
      <c r="H429" s="159">
        <v>76</v>
      </c>
      <c r="I429" s="160"/>
      <c r="L429" s="156"/>
      <c r="M429" s="161"/>
      <c r="T429" s="162"/>
      <c r="AT429" s="157" t="s">
        <v>168</v>
      </c>
      <c r="AU429" s="157" t="s">
        <v>166</v>
      </c>
      <c r="AV429" s="13" t="s">
        <v>88</v>
      </c>
      <c r="AW429" s="13" t="s">
        <v>34</v>
      </c>
      <c r="AX429" s="13" t="s">
        <v>80</v>
      </c>
      <c r="AY429" s="157" t="s">
        <v>156</v>
      </c>
    </row>
    <row r="430" spans="2:65" s="13" customFormat="1" ht="11.25">
      <c r="B430" s="156"/>
      <c r="D430" s="150" t="s">
        <v>168</v>
      </c>
      <c r="E430" s="157" t="s">
        <v>1</v>
      </c>
      <c r="F430" s="158" t="s">
        <v>1057</v>
      </c>
      <c r="H430" s="159">
        <v>1.52</v>
      </c>
      <c r="I430" s="160"/>
      <c r="L430" s="156"/>
      <c r="M430" s="161"/>
      <c r="T430" s="162"/>
      <c r="AT430" s="157" t="s">
        <v>168</v>
      </c>
      <c r="AU430" s="157" t="s">
        <v>166</v>
      </c>
      <c r="AV430" s="13" t="s">
        <v>88</v>
      </c>
      <c r="AW430" s="13" t="s">
        <v>34</v>
      </c>
      <c r="AX430" s="13" t="s">
        <v>80</v>
      </c>
      <c r="AY430" s="157" t="s">
        <v>156</v>
      </c>
    </row>
    <row r="431" spans="2:65" s="14" customFormat="1" ht="11.25">
      <c r="B431" s="163"/>
      <c r="D431" s="150" t="s">
        <v>168</v>
      </c>
      <c r="E431" s="164" t="s">
        <v>1</v>
      </c>
      <c r="F431" s="165" t="s">
        <v>177</v>
      </c>
      <c r="H431" s="166">
        <v>77.52</v>
      </c>
      <c r="I431" s="167"/>
      <c r="L431" s="163"/>
      <c r="M431" s="168"/>
      <c r="T431" s="169"/>
      <c r="AT431" s="164" t="s">
        <v>168</v>
      </c>
      <c r="AU431" s="164" t="s">
        <v>166</v>
      </c>
      <c r="AV431" s="14" t="s">
        <v>165</v>
      </c>
      <c r="AW431" s="14" t="s">
        <v>34</v>
      </c>
      <c r="AX431" s="14" t="s">
        <v>84</v>
      </c>
      <c r="AY431" s="164" t="s">
        <v>156</v>
      </c>
    </row>
    <row r="432" spans="2:65" s="1" customFormat="1" ht="16.5" customHeight="1">
      <c r="B432" s="32"/>
      <c r="C432" s="177" t="s">
        <v>1058</v>
      </c>
      <c r="D432" s="177" t="s">
        <v>242</v>
      </c>
      <c r="E432" s="178" t="s">
        <v>453</v>
      </c>
      <c r="F432" s="179" t="s">
        <v>454</v>
      </c>
      <c r="G432" s="180" t="s">
        <v>394</v>
      </c>
      <c r="H432" s="181">
        <v>242.45400000000001</v>
      </c>
      <c r="I432" s="182"/>
      <c r="J432" s="183">
        <f>ROUND(I432*H432,2)</f>
        <v>0</v>
      </c>
      <c r="K432" s="179" t="s">
        <v>164</v>
      </c>
      <c r="L432" s="184"/>
      <c r="M432" s="185" t="s">
        <v>1</v>
      </c>
      <c r="N432" s="186" t="s">
        <v>45</v>
      </c>
      <c r="P432" s="145">
        <f>O432*H432</f>
        <v>0</v>
      </c>
      <c r="Q432" s="145">
        <v>0.08</v>
      </c>
      <c r="R432" s="145">
        <f>Q432*H432</f>
        <v>19.396319999999999</v>
      </c>
      <c r="S432" s="145">
        <v>0</v>
      </c>
      <c r="T432" s="146">
        <f>S432*H432</f>
        <v>0</v>
      </c>
      <c r="AR432" s="147" t="s">
        <v>213</v>
      </c>
      <c r="AT432" s="147" t="s">
        <v>242</v>
      </c>
      <c r="AU432" s="147" t="s">
        <v>166</v>
      </c>
      <c r="AY432" s="17" t="s">
        <v>156</v>
      </c>
      <c r="BE432" s="148">
        <f>IF(N432="základní",J432,0)</f>
        <v>0</v>
      </c>
      <c r="BF432" s="148">
        <f>IF(N432="snížená",J432,0)</f>
        <v>0</v>
      </c>
      <c r="BG432" s="148">
        <f>IF(N432="zákl. přenesená",J432,0)</f>
        <v>0</v>
      </c>
      <c r="BH432" s="148">
        <f>IF(N432="sníž. přenesená",J432,0)</f>
        <v>0</v>
      </c>
      <c r="BI432" s="148">
        <f>IF(N432="nulová",J432,0)</f>
        <v>0</v>
      </c>
      <c r="BJ432" s="17" t="s">
        <v>84</v>
      </c>
      <c r="BK432" s="148">
        <f>ROUND(I432*H432,2)</f>
        <v>0</v>
      </c>
      <c r="BL432" s="17" t="s">
        <v>165</v>
      </c>
      <c r="BM432" s="147" t="s">
        <v>1059</v>
      </c>
    </row>
    <row r="433" spans="2:65" s="13" customFormat="1" ht="11.25">
      <c r="B433" s="156"/>
      <c r="D433" s="150" t="s">
        <v>168</v>
      </c>
      <c r="E433" s="157" t="s">
        <v>1</v>
      </c>
      <c r="F433" s="158" t="s">
        <v>1060</v>
      </c>
      <c r="H433" s="159">
        <v>558.5</v>
      </c>
      <c r="I433" s="160"/>
      <c r="L433" s="156"/>
      <c r="M433" s="161"/>
      <c r="T433" s="162"/>
      <c r="AT433" s="157" t="s">
        <v>168</v>
      </c>
      <c r="AU433" s="157" t="s">
        <v>166</v>
      </c>
      <c r="AV433" s="13" t="s">
        <v>88</v>
      </c>
      <c r="AW433" s="13" t="s">
        <v>34</v>
      </c>
      <c r="AX433" s="13" t="s">
        <v>80</v>
      </c>
      <c r="AY433" s="157" t="s">
        <v>156</v>
      </c>
    </row>
    <row r="434" spans="2:65" s="13" customFormat="1" ht="11.25">
      <c r="B434" s="156"/>
      <c r="D434" s="150" t="s">
        <v>168</v>
      </c>
      <c r="E434" s="157" t="s">
        <v>1</v>
      </c>
      <c r="F434" s="158" t="s">
        <v>1061</v>
      </c>
      <c r="H434" s="159">
        <v>-238</v>
      </c>
      <c r="I434" s="160"/>
      <c r="L434" s="156"/>
      <c r="M434" s="161"/>
      <c r="T434" s="162"/>
      <c r="AT434" s="157" t="s">
        <v>168</v>
      </c>
      <c r="AU434" s="157" t="s">
        <v>166</v>
      </c>
      <c r="AV434" s="13" t="s">
        <v>88</v>
      </c>
      <c r="AW434" s="13" t="s">
        <v>34</v>
      </c>
      <c r="AX434" s="13" t="s">
        <v>80</v>
      </c>
      <c r="AY434" s="157" t="s">
        <v>156</v>
      </c>
    </row>
    <row r="435" spans="2:65" s="13" customFormat="1" ht="11.25">
      <c r="B435" s="156"/>
      <c r="D435" s="150" t="s">
        <v>168</v>
      </c>
      <c r="E435" s="157" t="s">
        <v>1</v>
      </c>
      <c r="F435" s="158" t="s">
        <v>1062</v>
      </c>
      <c r="H435" s="159">
        <v>-76</v>
      </c>
      <c r="I435" s="160"/>
      <c r="L435" s="156"/>
      <c r="M435" s="161"/>
      <c r="T435" s="162"/>
      <c r="AT435" s="157" t="s">
        <v>168</v>
      </c>
      <c r="AU435" s="157" t="s">
        <v>166</v>
      </c>
      <c r="AV435" s="13" t="s">
        <v>88</v>
      </c>
      <c r="AW435" s="13" t="s">
        <v>34</v>
      </c>
      <c r="AX435" s="13" t="s">
        <v>80</v>
      </c>
      <c r="AY435" s="157" t="s">
        <v>156</v>
      </c>
    </row>
    <row r="436" spans="2:65" s="13" customFormat="1" ht="11.25">
      <c r="B436" s="156"/>
      <c r="D436" s="150" t="s">
        <v>168</v>
      </c>
      <c r="E436" s="157" t="s">
        <v>1</v>
      </c>
      <c r="F436" s="158" t="s">
        <v>1063</v>
      </c>
      <c r="H436" s="159">
        <v>-6.8</v>
      </c>
      <c r="I436" s="160"/>
      <c r="L436" s="156"/>
      <c r="M436" s="161"/>
      <c r="T436" s="162"/>
      <c r="AT436" s="157" t="s">
        <v>168</v>
      </c>
      <c r="AU436" s="157" t="s">
        <v>166</v>
      </c>
      <c r="AV436" s="13" t="s">
        <v>88</v>
      </c>
      <c r="AW436" s="13" t="s">
        <v>34</v>
      </c>
      <c r="AX436" s="13" t="s">
        <v>80</v>
      </c>
      <c r="AY436" s="157" t="s">
        <v>156</v>
      </c>
    </row>
    <row r="437" spans="2:65" s="15" customFormat="1" ht="11.25">
      <c r="B437" s="170"/>
      <c r="D437" s="150" t="s">
        <v>168</v>
      </c>
      <c r="E437" s="171" t="s">
        <v>1</v>
      </c>
      <c r="F437" s="172" t="s">
        <v>209</v>
      </c>
      <c r="H437" s="173">
        <v>237.7</v>
      </c>
      <c r="I437" s="174"/>
      <c r="L437" s="170"/>
      <c r="M437" s="175"/>
      <c r="T437" s="176"/>
      <c r="AT437" s="171" t="s">
        <v>168</v>
      </c>
      <c r="AU437" s="171" t="s">
        <v>166</v>
      </c>
      <c r="AV437" s="15" t="s">
        <v>166</v>
      </c>
      <c r="AW437" s="15" t="s">
        <v>34</v>
      </c>
      <c r="AX437" s="15" t="s">
        <v>80</v>
      </c>
      <c r="AY437" s="171" t="s">
        <v>156</v>
      </c>
    </row>
    <row r="438" spans="2:65" s="13" customFormat="1" ht="11.25">
      <c r="B438" s="156"/>
      <c r="D438" s="150" t="s">
        <v>168</v>
      </c>
      <c r="E438" s="157" t="s">
        <v>1</v>
      </c>
      <c r="F438" s="158" t="s">
        <v>1064</v>
      </c>
      <c r="H438" s="159">
        <v>4.7539999999999996</v>
      </c>
      <c r="I438" s="160"/>
      <c r="L438" s="156"/>
      <c r="M438" s="161"/>
      <c r="T438" s="162"/>
      <c r="AT438" s="157" t="s">
        <v>168</v>
      </c>
      <c r="AU438" s="157" t="s">
        <v>166</v>
      </c>
      <c r="AV438" s="13" t="s">
        <v>88</v>
      </c>
      <c r="AW438" s="13" t="s">
        <v>34</v>
      </c>
      <c r="AX438" s="13" t="s">
        <v>80</v>
      </c>
      <c r="AY438" s="157" t="s">
        <v>156</v>
      </c>
    </row>
    <row r="439" spans="2:65" s="14" customFormat="1" ht="11.25">
      <c r="B439" s="163"/>
      <c r="D439" s="150" t="s">
        <v>168</v>
      </c>
      <c r="E439" s="164" t="s">
        <v>1</v>
      </c>
      <c r="F439" s="165" t="s">
        <v>177</v>
      </c>
      <c r="H439" s="166">
        <v>242.45400000000001</v>
      </c>
      <c r="I439" s="167"/>
      <c r="L439" s="163"/>
      <c r="M439" s="168"/>
      <c r="T439" s="169"/>
      <c r="AT439" s="164" t="s">
        <v>168</v>
      </c>
      <c r="AU439" s="164" t="s">
        <v>166</v>
      </c>
      <c r="AV439" s="14" t="s">
        <v>165</v>
      </c>
      <c r="AW439" s="14" t="s">
        <v>34</v>
      </c>
      <c r="AX439" s="14" t="s">
        <v>84</v>
      </c>
      <c r="AY439" s="164" t="s">
        <v>156</v>
      </c>
    </row>
    <row r="440" spans="2:65" s="1" customFormat="1" ht="21.75" customHeight="1">
      <c r="B440" s="32"/>
      <c r="C440" s="177" t="s">
        <v>1065</v>
      </c>
      <c r="D440" s="177" t="s">
        <v>242</v>
      </c>
      <c r="E440" s="178" t="s">
        <v>462</v>
      </c>
      <c r="F440" s="179" t="s">
        <v>463</v>
      </c>
      <c r="G440" s="180" t="s">
        <v>394</v>
      </c>
      <c r="H440" s="181">
        <v>6.9359999999999999</v>
      </c>
      <c r="I440" s="182"/>
      <c r="J440" s="183">
        <f>ROUND(I440*H440,2)</f>
        <v>0</v>
      </c>
      <c r="K440" s="179" t="s">
        <v>164</v>
      </c>
      <c r="L440" s="184"/>
      <c r="M440" s="185" t="s">
        <v>1</v>
      </c>
      <c r="N440" s="186" t="s">
        <v>45</v>
      </c>
      <c r="P440" s="145">
        <f>O440*H440</f>
        <v>0</v>
      </c>
      <c r="Q440" s="145">
        <v>6.0999999999999999E-2</v>
      </c>
      <c r="R440" s="145">
        <f>Q440*H440</f>
        <v>0.42309599999999997</v>
      </c>
      <c r="S440" s="145">
        <v>0</v>
      </c>
      <c r="T440" s="146">
        <f>S440*H440</f>
        <v>0</v>
      </c>
      <c r="AR440" s="147" t="s">
        <v>213</v>
      </c>
      <c r="AT440" s="147" t="s">
        <v>242</v>
      </c>
      <c r="AU440" s="147" t="s">
        <v>166</v>
      </c>
      <c r="AY440" s="17" t="s">
        <v>156</v>
      </c>
      <c r="BE440" s="148">
        <f>IF(N440="základní",J440,0)</f>
        <v>0</v>
      </c>
      <c r="BF440" s="148">
        <f>IF(N440="snížená",J440,0)</f>
        <v>0</v>
      </c>
      <c r="BG440" s="148">
        <f>IF(N440="zákl. přenesená",J440,0)</f>
        <v>0</v>
      </c>
      <c r="BH440" s="148">
        <f>IF(N440="sníž. přenesená",J440,0)</f>
        <v>0</v>
      </c>
      <c r="BI440" s="148">
        <f>IF(N440="nulová",J440,0)</f>
        <v>0</v>
      </c>
      <c r="BJ440" s="17" t="s">
        <v>84</v>
      </c>
      <c r="BK440" s="148">
        <f>ROUND(I440*H440,2)</f>
        <v>0</v>
      </c>
      <c r="BL440" s="17" t="s">
        <v>165</v>
      </c>
      <c r="BM440" s="147" t="s">
        <v>1066</v>
      </c>
    </row>
    <row r="441" spans="2:65" s="13" customFormat="1" ht="11.25">
      <c r="B441" s="156"/>
      <c r="D441" s="150" t="s">
        <v>168</v>
      </c>
      <c r="E441" s="157" t="s">
        <v>1</v>
      </c>
      <c r="F441" s="158" t="s">
        <v>1067</v>
      </c>
      <c r="H441" s="159">
        <v>0.8</v>
      </c>
      <c r="I441" s="160"/>
      <c r="L441" s="156"/>
      <c r="M441" s="161"/>
      <c r="T441" s="162"/>
      <c r="AT441" s="157" t="s">
        <v>168</v>
      </c>
      <c r="AU441" s="157" t="s">
        <v>166</v>
      </c>
      <c r="AV441" s="13" t="s">
        <v>88</v>
      </c>
      <c r="AW441" s="13" t="s">
        <v>34</v>
      </c>
      <c r="AX441" s="13" t="s">
        <v>80</v>
      </c>
      <c r="AY441" s="157" t="s">
        <v>156</v>
      </c>
    </row>
    <row r="442" spans="2:65" s="13" customFormat="1" ht="11.25">
      <c r="B442" s="156"/>
      <c r="D442" s="150" t="s">
        <v>168</v>
      </c>
      <c r="E442" s="157" t="s">
        <v>1</v>
      </c>
      <c r="F442" s="158" t="s">
        <v>1068</v>
      </c>
      <c r="H442" s="159">
        <v>6</v>
      </c>
      <c r="I442" s="160"/>
      <c r="L442" s="156"/>
      <c r="M442" s="161"/>
      <c r="T442" s="162"/>
      <c r="AT442" s="157" t="s">
        <v>168</v>
      </c>
      <c r="AU442" s="157" t="s">
        <v>166</v>
      </c>
      <c r="AV442" s="13" t="s">
        <v>88</v>
      </c>
      <c r="AW442" s="13" t="s">
        <v>34</v>
      </c>
      <c r="AX442" s="13" t="s">
        <v>80</v>
      </c>
      <c r="AY442" s="157" t="s">
        <v>156</v>
      </c>
    </row>
    <row r="443" spans="2:65" s="15" customFormat="1" ht="11.25">
      <c r="B443" s="170"/>
      <c r="D443" s="150" t="s">
        <v>168</v>
      </c>
      <c r="E443" s="171" t="s">
        <v>1</v>
      </c>
      <c r="F443" s="172" t="s">
        <v>209</v>
      </c>
      <c r="H443" s="173">
        <v>6.8</v>
      </c>
      <c r="I443" s="174"/>
      <c r="L443" s="170"/>
      <c r="M443" s="175"/>
      <c r="T443" s="176"/>
      <c r="AT443" s="171" t="s">
        <v>168</v>
      </c>
      <c r="AU443" s="171" t="s">
        <v>166</v>
      </c>
      <c r="AV443" s="15" t="s">
        <v>166</v>
      </c>
      <c r="AW443" s="15" t="s">
        <v>34</v>
      </c>
      <c r="AX443" s="15" t="s">
        <v>80</v>
      </c>
      <c r="AY443" s="171" t="s">
        <v>156</v>
      </c>
    </row>
    <row r="444" spans="2:65" s="13" customFormat="1" ht="11.25">
      <c r="B444" s="156"/>
      <c r="D444" s="150" t="s">
        <v>168</v>
      </c>
      <c r="E444" s="157" t="s">
        <v>1</v>
      </c>
      <c r="F444" s="158" t="s">
        <v>1069</v>
      </c>
      <c r="H444" s="159">
        <v>0.13600000000000001</v>
      </c>
      <c r="I444" s="160"/>
      <c r="L444" s="156"/>
      <c r="M444" s="161"/>
      <c r="T444" s="162"/>
      <c r="AT444" s="157" t="s">
        <v>168</v>
      </c>
      <c r="AU444" s="157" t="s">
        <v>166</v>
      </c>
      <c r="AV444" s="13" t="s">
        <v>88</v>
      </c>
      <c r="AW444" s="13" t="s">
        <v>34</v>
      </c>
      <c r="AX444" s="13" t="s">
        <v>80</v>
      </c>
      <c r="AY444" s="157" t="s">
        <v>156</v>
      </c>
    </row>
    <row r="445" spans="2:65" s="14" customFormat="1" ht="11.25">
      <c r="B445" s="163"/>
      <c r="D445" s="150" t="s">
        <v>168</v>
      </c>
      <c r="E445" s="164" t="s">
        <v>1</v>
      </c>
      <c r="F445" s="165" t="s">
        <v>177</v>
      </c>
      <c r="H445" s="166">
        <v>6.9359999999999999</v>
      </c>
      <c r="I445" s="167"/>
      <c r="L445" s="163"/>
      <c r="M445" s="168"/>
      <c r="T445" s="169"/>
      <c r="AT445" s="164" t="s">
        <v>168</v>
      </c>
      <c r="AU445" s="164" t="s">
        <v>166</v>
      </c>
      <c r="AV445" s="14" t="s">
        <v>165</v>
      </c>
      <c r="AW445" s="14" t="s">
        <v>34</v>
      </c>
      <c r="AX445" s="14" t="s">
        <v>84</v>
      </c>
      <c r="AY445" s="164" t="s">
        <v>156</v>
      </c>
    </row>
    <row r="446" spans="2:65" s="1" customFormat="1" ht="33" customHeight="1">
      <c r="B446" s="32"/>
      <c r="C446" s="136" t="s">
        <v>1070</v>
      </c>
      <c r="D446" s="136" t="s">
        <v>160</v>
      </c>
      <c r="E446" s="137" t="s">
        <v>468</v>
      </c>
      <c r="F446" s="138" t="s">
        <v>469</v>
      </c>
      <c r="G446" s="139" t="s">
        <v>394</v>
      </c>
      <c r="H446" s="140">
        <v>139</v>
      </c>
      <c r="I446" s="141"/>
      <c r="J446" s="142">
        <f>ROUND(I446*H446,2)</f>
        <v>0</v>
      </c>
      <c r="K446" s="138" t="s">
        <v>164</v>
      </c>
      <c r="L446" s="32"/>
      <c r="M446" s="143" t="s">
        <v>1</v>
      </c>
      <c r="N446" s="144" t="s">
        <v>45</v>
      </c>
      <c r="P446" s="145">
        <f>O446*H446</f>
        <v>0</v>
      </c>
      <c r="Q446" s="145">
        <v>0.1295</v>
      </c>
      <c r="R446" s="145">
        <f>Q446*H446</f>
        <v>18.000499999999999</v>
      </c>
      <c r="S446" s="145">
        <v>0</v>
      </c>
      <c r="T446" s="146">
        <f>S446*H446</f>
        <v>0</v>
      </c>
      <c r="AR446" s="147" t="s">
        <v>165</v>
      </c>
      <c r="AT446" s="147" t="s">
        <v>160</v>
      </c>
      <c r="AU446" s="147" t="s">
        <v>166</v>
      </c>
      <c r="AY446" s="17" t="s">
        <v>156</v>
      </c>
      <c r="BE446" s="148">
        <f>IF(N446="základní",J446,0)</f>
        <v>0</v>
      </c>
      <c r="BF446" s="148">
        <f>IF(N446="snížená",J446,0)</f>
        <v>0</v>
      </c>
      <c r="BG446" s="148">
        <f>IF(N446="zákl. přenesená",J446,0)</f>
        <v>0</v>
      </c>
      <c r="BH446" s="148">
        <f>IF(N446="sníž. přenesená",J446,0)</f>
        <v>0</v>
      </c>
      <c r="BI446" s="148">
        <f>IF(N446="nulová",J446,0)</f>
        <v>0</v>
      </c>
      <c r="BJ446" s="17" t="s">
        <v>84</v>
      </c>
      <c r="BK446" s="148">
        <f>ROUND(I446*H446,2)</f>
        <v>0</v>
      </c>
      <c r="BL446" s="17" t="s">
        <v>165</v>
      </c>
      <c r="BM446" s="147" t="s">
        <v>1071</v>
      </c>
    </row>
    <row r="447" spans="2:65" s="13" customFormat="1" ht="22.5">
      <c r="B447" s="156"/>
      <c r="D447" s="150" t="s">
        <v>168</v>
      </c>
      <c r="E447" s="157" t="s">
        <v>1</v>
      </c>
      <c r="F447" s="158" t="s">
        <v>1072</v>
      </c>
      <c r="H447" s="159">
        <v>75.5</v>
      </c>
      <c r="I447" s="160"/>
      <c r="L447" s="156"/>
      <c r="M447" s="161"/>
      <c r="T447" s="162"/>
      <c r="AT447" s="157" t="s">
        <v>168</v>
      </c>
      <c r="AU447" s="157" t="s">
        <v>166</v>
      </c>
      <c r="AV447" s="13" t="s">
        <v>88</v>
      </c>
      <c r="AW447" s="13" t="s">
        <v>34</v>
      </c>
      <c r="AX447" s="13" t="s">
        <v>80</v>
      </c>
      <c r="AY447" s="157" t="s">
        <v>156</v>
      </c>
    </row>
    <row r="448" spans="2:65" s="13" customFormat="1" ht="22.5">
      <c r="B448" s="156"/>
      <c r="D448" s="150" t="s">
        <v>168</v>
      </c>
      <c r="E448" s="157" t="s">
        <v>1</v>
      </c>
      <c r="F448" s="158" t="s">
        <v>1073</v>
      </c>
      <c r="H448" s="159">
        <v>63.5</v>
      </c>
      <c r="I448" s="160"/>
      <c r="L448" s="156"/>
      <c r="M448" s="161"/>
      <c r="T448" s="162"/>
      <c r="AT448" s="157" t="s">
        <v>168</v>
      </c>
      <c r="AU448" s="157" t="s">
        <v>166</v>
      </c>
      <c r="AV448" s="13" t="s">
        <v>88</v>
      </c>
      <c r="AW448" s="13" t="s">
        <v>34</v>
      </c>
      <c r="AX448" s="13" t="s">
        <v>80</v>
      </c>
      <c r="AY448" s="157" t="s">
        <v>156</v>
      </c>
    </row>
    <row r="449" spans="2:65" s="14" customFormat="1" ht="11.25">
      <c r="B449" s="163"/>
      <c r="D449" s="150" t="s">
        <v>168</v>
      </c>
      <c r="E449" s="164" t="s">
        <v>1</v>
      </c>
      <c r="F449" s="165" t="s">
        <v>177</v>
      </c>
      <c r="H449" s="166">
        <v>139</v>
      </c>
      <c r="I449" s="167"/>
      <c r="L449" s="163"/>
      <c r="M449" s="168"/>
      <c r="T449" s="169"/>
      <c r="AT449" s="164" t="s">
        <v>168</v>
      </c>
      <c r="AU449" s="164" t="s">
        <v>166</v>
      </c>
      <c r="AV449" s="14" t="s">
        <v>165</v>
      </c>
      <c r="AW449" s="14" t="s">
        <v>34</v>
      </c>
      <c r="AX449" s="14" t="s">
        <v>84</v>
      </c>
      <c r="AY449" s="164" t="s">
        <v>156</v>
      </c>
    </row>
    <row r="450" spans="2:65" s="1" customFormat="1" ht="16.5" customHeight="1">
      <c r="B450" s="32"/>
      <c r="C450" s="177" t="s">
        <v>1074</v>
      </c>
      <c r="D450" s="177" t="s">
        <v>242</v>
      </c>
      <c r="E450" s="178" t="s">
        <v>473</v>
      </c>
      <c r="F450" s="179" t="s">
        <v>474</v>
      </c>
      <c r="G450" s="180" t="s">
        <v>394</v>
      </c>
      <c r="H450" s="181">
        <v>141.78</v>
      </c>
      <c r="I450" s="182"/>
      <c r="J450" s="183">
        <f>ROUND(I450*H450,2)</f>
        <v>0</v>
      </c>
      <c r="K450" s="179" t="s">
        <v>164</v>
      </c>
      <c r="L450" s="184"/>
      <c r="M450" s="185" t="s">
        <v>1</v>
      </c>
      <c r="N450" s="186" t="s">
        <v>45</v>
      </c>
      <c r="P450" s="145">
        <f>O450*H450</f>
        <v>0</v>
      </c>
      <c r="Q450" s="145">
        <v>5.6120000000000003E-2</v>
      </c>
      <c r="R450" s="145">
        <f>Q450*H450</f>
        <v>7.9566936000000004</v>
      </c>
      <c r="S450" s="145">
        <v>0</v>
      </c>
      <c r="T450" s="146">
        <f>S450*H450</f>
        <v>0</v>
      </c>
      <c r="AR450" s="147" t="s">
        <v>213</v>
      </c>
      <c r="AT450" s="147" t="s">
        <v>242</v>
      </c>
      <c r="AU450" s="147" t="s">
        <v>166</v>
      </c>
      <c r="AY450" s="17" t="s">
        <v>156</v>
      </c>
      <c r="BE450" s="148">
        <f>IF(N450="základní",J450,0)</f>
        <v>0</v>
      </c>
      <c r="BF450" s="148">
        <f>IF(N450="snížená",J450,0)</f>
        <v>0</v>
      </c>
      <c r="BG450" s="148">
        <f>IF(N450="zákl. přenesená",J450,0)</f>
        <v>0</v>
      </c>
      <c r="BH450" s="148">
        <f>IF(N450="sníž. přenesená",J450,0)</f>
        <v>0</v>
      </c>
      <c r="BI450" s="148">
        <f>IF(N450="nulová",J450,0)</f>
        <v>0</v>
      </c>
      <c r="BJ450" s="17" t="s">
        <v>84</v>
      </c>
      <c r="BK450" s="148">
        <f>ROUND(I450*H450,2)</f>
        <v>0</v>
      </c>
      <c r="BL450" s="17" t="s">
        <v>165</v>
      </c>
      <c r="BM450" s="147" t="s">
        <v>1075</v>
      </c>
    </row>
    <row r="451" spans="2:65" s="13" customFormat="1" ht="11.25">
      <c r="B451" s="156"/>
      <c r="D451" s="150" t="s">
        <v>168</v>
      </c>
      <c r="E451" s="157" t="s">
        <v>1</v>
      </c>
      <c r="F451" s="158" t="s">
        <v>1076</v>
      </c>
      <c r="H451" s="159">
        <v>139</v>
      </c>
      <c r="I451" s="160"/>
      <c r="L451" s="156"/>
      <c r="M451" s="161"/>
      <c r="T451" s="162"/>
      <c r="AT451" s="157" t="s">
        <v>168</v>
      </c>
      <c r="AU451" s="157" t="s">
        <v>166</v>
      </c>
      <c r="AV451" s="13" t="s">
        <v>88</v>
      </c>
      <c r="AW451" s="13" t="s">
        <v>34</v>
      </c>
      <c r="AX451" s="13" t="s">
        <v>80</v>
      </c>
      <c r="AY451" s="157" t="s">
        <v>156</v>
      </c>
    </row>
    <row r="452" spans="2:65" s="13" customFormat="1" ht="11.25">
      <c r="B452" s="156"/>
      <c r="D452" s="150" t="s">
        <v>168</v>
      </c>
      <c r="E452" s="157" t="s">
        <v>1</v>
      </c>
      <c r="F452" s="158" t="s">
        <v>1077</v>
      </c>
      <c r="H452" s="159">
        <v>2.78</v>
      </c>
      <c r="I452" s="160"/>
      <c r="L452" s="156"/>
      <c r="M452" s="161"/>
      <c r="T452" s="162"/>
      <c r="AT452" s="157" t="s">
        <v>168</v>
      </c>
      <c r="AU452" s="157" t="s">
        <v>166</v>
      </c>
      <c r="AV452" s="13" t="s">
        <v>88</v>
      </c>
      <c r="AW452" s="13" t="s">
        <v>34</v>
      </c>
      <c r="AX452" s="13" t="s">
        <v>80</v>
      </c>
      <c r="AY452" s="157" t="s">
        <v>156</v>
      </c>
    </row>
    <row r="453" spans="2:65" s="14" customFormat="1" ht="11.25">
      <c r="B453" s="163"/>
      <c r="D453" s="150" t="s">
        <v>168</v>
      </c>
      <c r="E453" s="164" t="s">
        <v>1</v>
      </c>
      <c r="F453" s="165" t="s">
        <v>177</v>
      </c>
      <c r="H453" s="166">
        <v>141.78</v>
      </c>
      <c r="I453" s="167"/>
      <c r="L453" s="163"/>
      <c r="M453" s="168"/>
      <c r="T453" s="169"/>
      <c r="AT453" s="164" t="s">
        <v>168</v>
      </c>
      <c r="AU453" s="164" t="s">
        <v>166</v>
      </c>
      <c r="AV453" s="14" t="s">
        <v>165</v>
      </c>
      <c r="AW453" s="14" t="s">
        <v>34</v>
      </c>
      <c r="AX453" s="14" t="s">
        <v>84</v>
      </c>
      <c r="AY453" s="164" t="s">
        <v>156</v>
      </c>
    </row>
    <row r="454" spans="2:65" s="1" customFormat="1" ht="24.2" customHeight="1">
      <c r="B454" s="32"/>
      <c r="C454" s="136" t="s">
        <v>1078</v>
      </c>
      <c r="D454" s="136" t="s">
        <v>160</v>
      </c>
      <c r="E454" s="137" t="s">
        <v>479</v>
      </c>
      <c r="F454" s="138" t="s">
        <v>480</v>
      </c>
      <c r="G454" s="139" t="s">
        <v>394</v>
      </c>
      <c r="H454" s="140">
        <v>152.5</v>
      </c>
      <c r="I454" s="141"/>
      <c r="J454" s="142">
        <f>ROUND(I454*H454,2)</f>
        <v>0</v>
      </c>
      <c r="K454" s="138" t="s">
        <v>164</v>
      </c>
      <c r="L454" s="32"/>
      <c r="M454" s="143" t="s">
        <v>1</v>
      </c>
      <c r="N454" s="144" t="s">
        <v>45</v>
      </c>
      <c r="P454" s="145">
        <f>O454*H454</f>
        <v>0</v>
      </c>
      <c r="Q454" s="145">
        <v>0.10095</v>
      </c>
      <c r="R454" s="145">
        <f>Q454*H454</f>
        <v>15.394874999999999</v>
      </c>
      <c r="S454" s="145">
        <v>0</v>
      </c>
      <c r="T454" s="146">
        <f>S454*H454</f>
        <v>0</v>
      </c>
      <c r="AR454" s="147" t="s">
        <v>165</v>
      </c>
      <c r="AT454" s="147" t="s">
        <v>160</v>
      </c>
      <c r="AU454" s="147" t="s">
        <v>166</v>
      </c>
      <c r="AY454" s="17" t="s">
        <v>156</v>
      </c>
      <c r="BE454" s="148">
        <f>IF(N454="základní",J454,0)</f>
        <v>0</v>
      </c>
      <c r="BF454" s="148">
        <f>IF(N454="snížená",J454,0)</f>
        <v>0</v>
      </c>
      <c r="BG454" s="148">
        <f>IF(N454="zákl. přenesená",J454,0)</f>
        <v>0</v>
      </c>
      <c r="BH454" s="148">
        <f>IF(N454="sníž. přenesená",J454,0)</f>
        <v>0</v>
      </c>
      <c r="BI454" s="148">
        <f>IF(N454="nulová",J454,0)</f>
        <v>0</v>
      </c>
      <c r="BJ454" s="17" t="s">
        <v>84</v>
      </c>
      <c r="BK454" s="148">
        <f>ROUND(I454*H454,2)</f>
        <v>0</v>
      </c>
      <c r="BL454" s="17" t="s">
        <v>165</v>
      </c>
      <c r="BM454" s="147" t="s">
        <v>1079</v>
      </c>
    </row>
    <row r="455" spans="2:65" s="13" customFormat="1" ht="33.75">
      <c r="B455" s="156"/>
      <c r="D455" s="150" t="s">
        <v>168</v>
      </c>
      <c r="E455" s="157" t="s">
        <v>1</v>
      </c>
      <c r="F455" s="158" t="s">
        <v>1080</v>
      </c>
      <c r="H455" s="159">
        <v>152.5</v>
      </c>
      <c r="I455" s="160"/>
      <c r="L455" s="156"/>
      <c r="M455" s="161"/>
      <c r="T455" s="162"/>
      <c r="AT455" s="157" t="s">
        <v>168</v>
      </c>
      <c r="AU455" s="157" t="s">
        <v>166</v>
      </c>
      <c r="AV455" s="13" t="s">
        <v>88</v>
      </c>
      <c r="AW455" s="13" t="s">
        <v>34</v>
      </c>
      <c r="AX455" s="13" t="s">
        <v>84</v>
      </c>
      <c r="AY455" s="157" t="s">
        <v>156</v>
      </c>
    </row>
    <row r="456" spans="2:65" s="1" customFormat="1" ht="16.5" customHeight="1">
      <c r="B456" s="32"/>
      <c r="C456" s="177" t="s">
        <v>1081</v>
      </c>
      <c r="D456" s="177" t="s">
        <v>242</v>
      </c>
      <c r="E456" s="178" t="s">
        <v>485</v>
      </c>
      <c r="F456" s="179" t="s">
        <v>486</v>
      </c>
      <c r="G456" s="180" t="s">
        <v>394</v>
      </c>
      <c r="H456" s="181">
        <v>155.55000000000001</v>
      </c>
      <c r="I456" s="182"/>
      <c r="J456" s="183">
        <f>ROUND(I456*H456,2)</f>
        <v>0</v>
      </c>
      <c r="K456" s="179" t="s">
        <v>164</v>
      </c>
      <c r="L456" s="184"/>
      <c r="M456" s="185" t="s">
        <v>1</v>
      </c>
      <c r="N456" s="186" t="s">
        <v>45</v>
      </c>
      <c r="P456" s="145">
        <f>O456*H456</f>
        <v>0</v>
      </c>
      <c r="Q456" s="145">
        <v>2.4E-2</v>
      </c>
      <c r="R456" s="145">
        <f>Q456*H456</f>
        <v>3.7332000000000005</v>
      </c>
      <c r="S456" s="145">
        <v>0</v>
      </c>
      <c r="T456" s="146">
        <f>S456*H456</f>
        <v>0</v>
      </c>
      <c r="AR456" s="147" t="s">
        <v>213</v>
      </c>
      <c r="AT456" s="147" t="s">
        <v>242</v>
      </c>
      <c r="AU456" s="147" t="s">
        <v>166</v>
      </c>
      <c r="AY456" s="17" t="s">
        <v>156</v>
      </c>
      <c r="BE456" s="148">
        <f>IF(N456="základní",J456,0)</f>
        <v>0</v>
      </c>
      <c r="BF456" s="148">
        <f>IF(N456="snížená",J456,0)</f>
        <v>0</v>
      </c>
      <c r="BG456" s="148">
        <f>IF(N456="zákl. přenesená",J456,0)</f>
        <v>0</v>
      </c>
      <c r="BH456" s="148">
        <f>IF(N456="sníž. přenesená",J456,0)</f>
        <v>0</v>
      </c>
      <c r="BI456" s="148">
        <f>IF(N456="nulová",J456,0)</f>
        <v>0</v>
      </c>
      <c r="BJ456" s="17" t="s">
        <v>84</v>
      </c>
      <c r="BK456" s="148">
        <f>ROUND(I456*H456,2)</f>
        <v>0</v>
      </c>
      <c r="BL456" s="17" t="s">
        <v>165</v>
      </c>
      <c r="BM456" s="147" t="s">
        <v>1082</v>
      </c>
    </row>
    <row r="457" spans="2:65" s="13" customFormat="1" ht="11.25">
      <c r="B457" s="156"/>
      <c r="D457" s="150" t="s">
        <v>168</v>
      </c>
      <c r="E457" s="157" t="s">
        <v>1</v>
      </c>
      <c r="F457" s="158" t="s">
        <v>1083</v>
      </c>
      <c r="H457" s="159">
        <v>152.5</v>
      </c>
      <c r="I457" s="160"/>
      <c r="L457" s="156"/>
      <c r="M457" s="161"/>
      <c r="T457" s="162"/>
      <c r="AT457" s="157" t="s">
        <v>168</v>
      </c>
      <c r="AU457" s="157" t="s">
        <v>166</v>
      </c>
      <c r="AV457" s="13" t="s">
        <v>88</v>
      </c>
      <c r="AW457" s="13" t="s">
        <v>34</v>
      </c>
      <c r="AX457" s="13" t="s">
        <v>80</v>
      </c>
      <c r="AY457" s="157" t="s">
        <v>156</v>
      </c>
    </row>
    <row r="458" spans="2:65" s="13" customFormat="1" ht="11.25">
      <c r="B458" s="156"/>
      <c r="D458" s="150" t="s">
        <v>168</v>
      </c>
      <c r="E458" s="157" t="s">
        <v>1</v>
      </c>
      <c r="F458" s="158" t="s">
        <v>1084</v>
      </c>
      <c r="H458" s="159">
        <v>3.05</v>
      </c>
      <c r="I458" s="160"/>
      <c r="L458" s="156"/>
      <c r="M458" s="161"/>
      <c r="T458" s="162"/>
      <c r="AT458" s="157" t="s">
        <v>168</v>
      </c>
      <c r="AU458" s="157" t="s">
        <v>166</v>
      </c>
      <c r="AV458" s="13" t="s">
        <v>88</v>
      </c>
      <c r="AW458" s="13" t="s">
        <v>34</v>
      </c>
      <c r="AX458" s="13" t="s">
        <v>80</v>
      </c>
      <c r="AY458" s="157" t="s">
        <v>156</v>
      </c>
    </row>
    <row r="459" spans="2:65" s="14" customFormat="1" ht="11.25">
      <c r="B459" s="163"/>
      <c r="D459" s="150" t="s">
        <v>168</v>
      </c>
      <c r="E459" s="164" t="s">
        <v>1</v>
      </c>
      <c r="F459" s="165" t="s">
        <v>177</v>
      </c>
      <c r="H459" s="166">
        <v>155.55000000000001</v>
      </c>
      <c r="I459" s="167"/>
      <c r="L459" s="163"/>
      <c r="M459" s="168"/>
      <c r="T459" s="169"/>
      <c r="AT459" s="164" t="s">
        <v>168</v>
      </c>
      <c r="AU459" s="164" t="s">
        <v>166</v>
      </c>
      <c r="AV459" s="14" t="s">
        <v>165</v>
      </c>
      <c r="AW459" s="14" t="s">
        <v>34</v>
      </c>
      <c r="AX459" s="14" t="s">
        <v>84</v>
      </c>
      <c r="AY459" s="164" t="s">
        <v>156</v>
      </c>
    </row>
    <row r="460" spans="2:65" s="1" customFormat="1" ht="24.2" customHeight="1">
      <c r="B460" s="32"/>
      <c r="C460" s="136" t="s">
        <v>1085</v>
      </c>
      <c r="D460" s="136" t="s">
        <v>160</v>
      </c>
      <c r="E460" s="137" t="s">
        <v>508</v>
      </c>
      <c r="F460" s="138" t="s">
        <v>509</v>
      </c>
      <c r="G460" s="139" t="s">
        <v>394</v>
      </c>
      <c r="H460" s="140">
        <v>3</v>
      </c>
      <c r="I460" s="141"/>
      <c r="J460" s="142">
        <f>ROUND(I460*H460,2)</f>
        <v>0</v>
      </c>
      <c r="K460" s="138" t="s">
        <v>164</v>
      </c>
      <c r="L460" s="32"/>
      <c r="M460" s="143" t="s">
        <v>1</v>
      </c>
      <c r="N460" s="144" t="s">
        <v>45</v>
      </c>
      <c r="P460" s="145">
        <f>O460*H460</f>
        <v>0</v>
      </c>
      <c r="Q460" s="145">
        <v>0.24127000000000001</v>
      </c>
      <c r="R460" s="145">
        <f>Q460*H460</f>
        <v>0.72381000000000006</v>
      </c>
      <c r="S460" s="145">
        <v>0</v>
      </c>
      <c r="T460" s="146">
        <f>S460*H460</f>
        <v>0</v>
      </c>
      <c r="AR460" s="147" t="s">
        <v>165</v>
      </c>
      <c r="AT460" s="147" t="s">
        <v>160</v>
      </c>
      <c r="AU460" s="147" t="s">
        <v>166</v>
      </c>
      <c r="AY460" s="17" t="s">
        <v>156</v>
      </c>
      <c r="BE460" s="148">
        <f>IF(N460="základní",J460,0)</f>
        <v>0</v>
      </c>
      <c r="BF460" s="148">
        <f>IF(N460="snížená",J460,0)</f>
        <v>0</v>
      </c>
      <c r="BG460" s="148">
        <f>IF(N460="zákl. přenesená",J460,0)</f>
        <v>0</v>
      </c>
      <c r="BH460" s="148">
        <f>IF(N460="sníž. přenesená",J460,0)</f>
        <v>0</v>
      </c>
      <c r="BI460" s="148">
        <f>IF(N460="nulová",J460,0)</f>
        <v>0</v>
      </c>
      <c r="BJ460" s="17" t="s">
        <v>84</v>
      </c>
      <c r="BK460" s="148">
        <f>ROUND(I460*H460,2)</f>
        <v>0</v>
      </c>
      <c r="BL460" s="17" t="s">
        <v>165</v>
      </c>
      <c r="BM460" s="147" t="s">
        <v>1086</v>
      </c>
    </row>
    <row r="461" spans="2:65" s="13" customFormat="1" ht="11.25">
      <c r="B461" s="156"/>
      <c r="D461" s="150" t="s">
        <v>168</v>
      </c>
      <c r="E461" s="157" t="s">
        <v>1</v>
      </c>
      <c r="F461" s="158" t="s">
        <v>1087</v>
      </c>
      <c r="H461" s="159">
        <v>3</v>
      </c>
      <c r="I461" s="160"/>
      <c r="L461" s="156"/>
      <c r="M461" s="161"/>
      <c r="T461" s="162"/>
      <c r="AT461" s="157" t="s">
        <v>168</v>
      </c>
      <c r="AU461" s="157" t="s">
        <v>166</v>
      </c>
      <c r="AV461" s="13" t="s">
        <v>88</v>
      </c>
      <c r="AW461" s="13" t="s">
        <v>34</v>
      </c>
      <c r="AX461" s="13" t="s">
        <v>84</v>
      </c>
      <c r="AY461" s="157" t="s">
        <v>156</v>
      </c>
    </row>
    <row r="462" spans="2:65" s="1" customFormat="1" ht="24.2" customHeight="1">
      <c r="B462" s="32"/>
      <c r="C462" s="177" t="s">
        <v>1088</v>
      </c>
      <c r="D462" s="177" t="s">
        <v>242</v>
      </c>
      <c r="E462" s="178" t="s">
        <v>1089</v>
      </c>
      <c r="F462" s="179" t="s">
        <v>1090</v>
      </c>
      <c r="G462" s="180" t="s">
        <v>374</v>
      </c>
      <c r="H462" s="181">
        <v>18.937999999999999</v>
      </c>
      <c r="I462" s="182"/>
      <c r="J462" s="183">
        <f>ROUND(I462*H462,2)</f>
        <v>0</v>
      </c>
      <c r="K462" s="179" t="s">
        <v>164</v>
      </c>
      <c r="L462" s="184"/>
      <c r="M462" s="185" t="s">
        <v>1</v>
      </c>
      <c r="N462" s="186" t="s">
        <v>45</v>
      </c>
      <c r="P462" s="145">
        <f>O462*H462</f>
        <v>0</v>
      </c>
      <c r="Q462" s="145">
        <v>3.2500000000000001E-2</v>
      </c>
      <c r="R462" s="145">
        <f>Q462*H462</f>
        <v>0.61548499999999995</v>
      </c>
      <c r="S462" s="145">
        <v>0</v>
      </c>
      <c r="T462" s="146">
        <f>S462*H462</f>
        <v>0</v>
      </c>
      <c r="AR462" s="147" t="s">
        <v>213</v>
      </c>
      <c r="AT462" s="147" t="s">
        <v>242</v>
      </c>
      <c r="AU462" s="147" t="s">
        <v>166</v>
      </c>
      <c r="AY462" s="17" t="s">
        <v>156</v>
      </c>
      <c r="BE462" s="148">
        <f>IF(N462="základní",J462,0)</f>
        <v>0</v>
      </c>
      <c r="BF462" s="148">
        <f>IF(N462="snížená",J462,0)</f>
        <v>0</v>
      </c>
      <c r="BG462" s="148">
        <f>IF(N462="zákl. přenesená",J462,0)</f>
        <v>0</v>
      </c>
      <c r="BH462" s="148">
        <f>IF(N462="sníž. přenesená",J462,0)</f>
        <v>0</v>
      </c>
      <c r="BI462" s="148">
        <f>IF(N462="nulová",J462,0)</f>
        <v>0</v>
      </c>
      <c r="BJ462" s="17" t="s">
        <v>84</v>
      </c>
      <c r="BK462" s="148">
        <f>ROUND(I462*H462,2)</f>
        <v>0</v>
      </c>
      <c r="BL462" s="17" t="s">
        <v>165</v>
      </c>
      <c r="BM462" s="147" t="s">
        <v>1091</v>
      </c>
    </row>
    <row r="463" spans="2:65" s="13" customFormat="1" ht="11.25">
      <c r="B463" s="156"/>
      <c r="D463" s="150" t="s">
        <v>168</v>
      </c>
      <c r="E463" s="157" t="s">
        <v>1</v>
      </c>
      <c r="F463" s="158" t="s">
        <v>1092</v>
      </c>
      <c r="H463" s="159">
        <v>18.75</v>
      </c>
      <c r="I463" s="160"/>
      <c r="L463" s="156"/>
      <c r="M463" s="161"/>
      <c r="T463" s="162"/>
      <c r="AT463" s="157" t="s">
        <v>168</v>
      </c>
      <c r="AU463" s="157" t="s">
        <v>166</v>
      </c>
      <c r="AV463" s="13" t="s">
        <v>88</v>
      </c>
      <c r="AW463" s="13" t="s">
        <v>34</v>
      </c>
      <c r="AX463" s="13" t="s">
        <v>84</v>
      </c>
      <c r="AY463" s="157" t="s">
        <v>156</v>
      </c>
    </row>
    <row r="464" spans="2:65" s="13" customFormat="1" ht="11.25">
      <c r="B464" s="156"/>
      <c r="D464" s="150" t="s">
        <v>168</v>
      </c>
      <c r="F464" s="158" t="s">
        <v>1093</v>
      </c>
      <c r="H464" s="159">
        <v>18.937999999999999</v>
      </c>
      <c r="I464" s="160"/>
      <c r="L464" s="156"/>
      <c r="M464" s="161"/>
      <c r="T464" s="162"/>
      <c r="AT464" s="157" t="s">
        <v>168</v>
      </c>
      <c r="AU464" s="157" t="s">
        <v>166</v>
      </c>
      <c r="AV464" s="13" t="s">
        <v>88</v>
      </c>
      <c r="AW464" s="13" t="s">
        <v>4</v>
      </c>
      <c r="AX464" s="13" t="s">
        <v>84</v>
      </c>
      <c r="AY464" s="157" t="s">
        <v>156</v>
      </c>
    </row>
    <row r="465" spans="2:65" s="11" customFormat="1" ht="20.85" customHeight="1">
      <c r="B465" s="124"/>
      <c r="D465" s="125" t="s">
        <v>79</v>
      </c>
      <c r="E465" s="134" t="s">
        <v>518</v>
      </c>
      <c r="F465" s="134" t="s">
        <v>519</v>
      </c>
      <c r="I465" s="127"/>
      <c r="J465" s="135">
        <f>BK465</f>
        <v>0</v>
      </c>
      <c r="L465" s="124"/>
      <c r="M465" s="129"/>
      <c r="P465" s="130">
        <f>SUM(P466:P495)</f>
        <v>0</v>
      </c>
      <c r="R465" s="130">
        <f>SUM(R466:R495)</f>
        <v>0</v>
      </c>
      <c r="T465" s="131">
        <f>SUM(T466:T495)</f>
        <v>508.78250000000003</v>
      </c>
      <c r="AR465" s="125" t="s">
        <v>84</v>
      </c>
      <c r="AT465" s="132" t="s">
        <v>79</v>
      </c>
      <c r="AU465" s="132" t="s">
        <v>88</v>
      </c>
      <c r="AY465" s="125" t="s">
        <v>156</v>
      </c>
      <c r="BK465" s="133">
        <f>SUM(BK466:BK495)</f>
        <v>0</v>
      </c>
    </row>
    <row r="466" spans="2:65" s="1" customFormat="1" ht="33" customHeight="1">
      <c r="B466" s="32"/>
      <c r="C466" s="136" t="s">
        <v>1094</v>
      </c>
      <c r="D466" s="136" t="s">
        <v>160</v>
      </c>
      <c r="E466" s="137" t="s">
        <v>521</v>
      </c>
      <c r="F466" s="138" t="s">
        <v>522</v>
      </c>
      <c r="G466" s="139" t="s">
        <v>195</v>
      </c>
      <c r="H466" s="140">
        <v>8.5</v>
      </c>
      <c r="I466" s="141"/>
      <c r="J466" s="142">
        <f>ROUND(I466*H466,2)</f>
        <v>0</v>
      </c>
      <c r="K466" s="138" t="s">
        <v>164</v>
      </c>
      <c r="L466" s="32"/>
      <c r="M466" s="143" t="s">
        <v>1</v>
      </c>
      <c r="N466" s="144" t="s">
        <v>45</v>
      </c>
      <c r="P466" s="145">
        <f>O466*H466</f>
        <v>0</v>
      </c>
      <c r="Q466" s="145">
        <v>0</v>
      </c>
      <c r="R466" s="145">
        <f>Q466*H466</f>
        <v>0</v>
      </c>
      <c r="S466" s="145">
        <v>0.255</v>
      </c>
      <c r="T466" s="146">
        <f>S466*H466</f>
        <v>2.1675</v>
      </c>
      <c r="AR466" s="147" t="s">
        <v>165</v>
      </c>
      <c r="AT466" s="147" t="s">
        <v>160</v>
      </c>
      <c r="AU466" s="147" t="s">
        <v>166</v>
      </c>
      <c r="AY466" s="17" t="s">
        <v>156</v>
      </c>
      <c r="BE466" s="148">
        <f>IF(N466="základní",J466,0)</f>
        <v>0</v>
      </c>
      <c r="BF466" s="148">
        <f>IF(N466="snížená",J466,0)</f>
        <v>0</v>
      </c>
      <c r="BG466" s="148">
        <f>IF(N466="zákl. přenesená",J466,0)</f>
        <v>0</v>
      </c>
      <c r="BH466" s="148">
        <f>IF(N466="sníž. přenesená",J466,0)</f>
        <v>0</v>
      </c>
      <c r="BI466" s="148">
        <f>IF(N466="nulová",J466,0)</f>
        <v>0</v>
      </c>
      <c r="BJ466" s="17" t="s">
        <v>84</v>
      </c>
      <c r="BK466" s="148">
        <f>ROUND(I466*H466,2)</f>
        <v>0</v>
      </c>
      <c r="BL466" s="17" t="s">
        <v>165</v>
      </c>
      <c r="BM466" s="147" t="s">
        <v>1095</v>
      </c>
    </row>
    <row r="467" spans="2:65" s="13" customFormat="1" ht="11.25">
      <c r="B467" s="156"/>
      <c r="D467" s="150" t="s">
        <v>168</v>
      </c>
      <c r="E467" s="157" t="s">
        <v>1</v>
      </c>
      <c r="F467" s="158" t="s">
        <v>1096</v>
      </c>
      <c r="H467" s="159">
        <v>8.5</v>
      </c>
      <c r="I467" s="160"/>
      <c r="L467" s="156"/>
      <c r="M467" s="161"/>
      <c r="T467" s="162"/>
      <c r="AT467" s="157" t="s">
        <v>168</v>
      </c>
      <c r="AU467" s="157" t="s">
        <v>166</v>
      </c>
      <c r="AV467" s="13" t="s">
        <v>88</v>
      </c>
      <c r="AW467" s="13" t="s">
        <v>34</v>
      </c>
      <c r="AX467" s="13" t="s">
        <v>84</v>
      </c>
      <c r="AY467" s="157" t="s">
        <v>156</v>
      </c>
    </row>
    <row r="468" spans="2:65" s="1" customFormat="1" ht="24.2" customHeight="1">
      <c r="B468" s="32"/>
      <c r="C468" s="136" t="s">
        <v>1097</v>
      </c>
      <c r="D468" s="136" t="s">
        <v>160</v>
      </c>
      <c r="E468" s="137" t="s">
        <v>526</v>
      </c>
      <c r="F468" s="138" t="s">
        <v>527</v>
      </c>
      <c r="G468" s="139" t="s">
        <v>195</v>
      </c>
      <c r="H468" s="140">
        <v>38.5</v>
      </c>
      <c r="I468" s="141"/>
      <c r="J468" s="142">
        <f>ROUND(I468*H468,2)</f>
        <v>0</v>
      </c>
      <c r="K468" s="138" t="s">
        <v>164</v>
      </c>
      <c r="L468" s="32"/>
      <c r="M468" s="143" t="s">
        <v>1</v>
      </c>
      <c r="N468" s="144" t="s">
        <v>45</v>
      </c>
      <c r="P468" s="145">
        <f>O468*H468</f>
        <v>0</v>
      </c>
      <c r="Q468" s="145">
        <v>0</v>
      </c>
      <c r="R468" s="145">
        <f>Q468*H468</f>
        <v>0</v>
      </c>
      <c r="S468" s="145">
        <v>0.26</v>
      </c>
      <c r="T468" s="146">
        <f>S468*H468</f>
        <v>10.01</v>
      </c>
      <c r="AR468" s="147" t="s">
        <v>165</v>
      </c>
      <c r="AT468" s="147" t="s">
        <v>160</v>
      </c>
      <c r="AU468" s="147" t="s">
        <v>166</v>
      </c>
      <c r="AY468" s="17" t="s">
        <v>156</v>
      </c>
      <c r="BE468" s="148">
        <f>IF(N468="základní",J468,0)</f>
        <v>0</v>
      </c>
      <c r="BF468" s="148">
        <f>IF(N468="snížená",J468,0)</f>
        <v>0</v>
      </c>
      <c r="BG468" s="148">
        <f>IF(N468="zákl. přenesená",J468,0)</f>
        <v>0</v>
      </c>
      <c r="BH468" s="148">
        <f>IF(N468="sníž. přenesená",J468,0)</f>
        <v>0</v>
      </c>
      <c r="BI468" s="148">
        <f>IF(N468="nulová",J468,0)</f>
        <v>0</v>
      </c>
      <c r="BJ468" s="17" t="s">
        <v>84</v>
      </c>
      <c r="BK468" s="148">
        <f>ROUND(I468*H468,2)</f>
        <v>0</v>
      </c>
      <c r="BL468" s="17" t="s">
        <v>165</v>
      </c>
      <c r="BM468" s="147" t="s">
        <v>1098</v>
      </c>
    </row>
    <row r="469" spans="2:65" s="13" customFormat="1" ht="11.25">
      <c r="B469" s="156"/>
      <c r="D469" s="150" t="s">
        <v>168</v>
      </c>
      <c r="E469" s="157" t="s">
        <v>1</v>
      </c>
      <c r="F469" s="158" t="s">
        <v>1099</v>
      </c>
      <c r="H469" s="159">
        <v>38.5</v>
      </c>
      <c r="I469" s="160"/>
      <c r="L469" s="156"/>
      <c r="M469" s="161"/>
      <c r="T469" s="162"/>
      <c r="AT469" s="157" t="s">
        <v>168</v>
      </c>
      <c r="AU469" s="157" t="s">
        <v>166</v>
      </c>
      <c r="AV469" s="13" t="s">
        <v>88</v>
      </c>
      <c r="AW469" s="13" t="s">
        <v>34</v>
      </c>
      <c r="AX469" s="13" t="s">
        <v>84</v>
      </c>
      <c r="AY469" s="157" t="s">
        <v>156</v>
      </c>
    </row>
    <row r="470" spans="2:65" s="1" customFormat="1" ht="24.2" customHeight="1">
      <c r="B470" s="32"/>
      <c r="C470" s="136" t="s">
        <v>1100</v>
      </c>
      <c r="D470" s="136" t="s">
        <v>160</v>
      </c>
      <c r="E470" s="137" t="s">
        <v>531</v>
      </c>
      <c r="F470" s="138" t="s">
        <v>532</v>
      </c>
      <c r="G470" s="139" t="s">
        <v>195</v>
      </c>
      <c r="H470" s="140">
        <v>43</v>
      </c>
      <c r="I470" s="141"/>
      <c r="J470" s="142">
        <f>ROUND(I470*H470,2)</f>
        <v>0</v>
      </c>
      <c r="K470" s="138" t="s">
        <v>164</v>
      </c>
      <c r="L470" s="32"/>
      <c r="M470" s="143" t="s">
        <v>1</v>
      </c>
      <c r="N470" s="144" t="s">
        <v>45</v>
      </c>
      <c r="P470" s="145">
        <f>O470*H470</f>
        <v>0</v>
      </c>
      <c r="Q470" s="145">
        <v>0</v>
      </c>
      <c r="R470" s="145">
        <f>Q470*H470</f>
        <v>0</v>
      </c>
      <c r="S470" s="145">
        <v>0.32</v>
      </c>
      <c r="T470" s="146">
        <f>S470*H470</f>
        <v>13.76</v>
      </c>
      <c r="AR470" s="147" t="s">
        <v>165</v>
      </c>
      <c r="AT470" s="147" t="s">
        <v>160</v>
      </c>
      <c r="AU470" s="147" t="s">
        <v>166</v>
      </c>
      <c r="AY470" s="17" t="s">
        <v>156</v>
      </c>
      <c r="BE470" s="148">
        <f>IF(N470="základní",J470,0)</f>
        <v>0</v>
      </c>
      <c r="BF470" s="148">
        <f>IF(N470="snížená",J470,0)</f>
        <v>0</v>
      </c>
      <c r="BG470" s="148">
        <f>IF(N470="zákl. přenesená",J470,0)</f>
        <v>0</v>
      </c>
      <c r="BH470" s="148">
        <f>IF(N470="sníž. přenesená",J470,0)</f>
        <v>0</v>
      </c>
      <c r="BI470" s="148">
        <f>IF(N470="nulová",J470,0)</f>
        <v>0</v>
      </c>
      <c r="BJ470" s="17" t="s">
        <v>84</v>
      </c>
      <c r="BK470" s="148">
        <f>ROUND(I470*H470,2)</f>
        <v>0</v>
      </c>
      <c r="BL470" s="17" t="s">
        <v>165</v>
      </c>
      <c r="BM470" s="147" t="s">
        <v>1101</v>
      </c>
    </row>
    <row r="471" spans="2:65" s="13" customFormat="1" ht="11.25">
      <c r="B471" s="156"/>
      <c r="D471" s="150" t="s">
        <v>168</v>
      </c>
      <c r="E471" s="157" t="s">
        <v>1</v>
      </c>
      <c r="F471" s="158" t="s">
        <v>1102</v>
      </c>
      <c r="H471" s="159">
        <v>43</v>
      </c>
      <c r="I471" s="160"/>
      <c r="L471" s="156"/>
      <c r="M471" s="161"/>
      <c r="T471" s="162"/>
      <c r="AT471" s="157" t="s">
        <v>168</v>
      </c>
      <c r="AU471" s="157" t="s">
        <v>166</v>
      </c>
      <c r="AV471" s="13" t="s">
        <v>88</v>
      </c>
      <c r="AW471" s="13" t="s">
        <v>34</v>
      </c>
      <c r="AX471" s="13" t="s">
        <v>84</v>
      </c>
      <c r="AY471" s="157" t="s">
        <v>156</v>
      </c>
    </row>
    <row r="472" spans="2:65" s="1" customFormat="1" ht="24.2" customHeight="1">
      <c r="B472" s="32"/>
      <c r="C472" s="136" t="s">
        <v>1103</v>
      </c>
      <c r="D472" s="136" t="s">
        <v>160</v>
      </c>
      <c r="E472" s="137" t="s">
        <v>536</v>
      </c>
      <c r="F472" s="138" t="s">
        <v>537</v>
      </c>
      <c r="G472" s="139" t="s">
        <v>195</v>
      </c>
      <c r="H472" s="140">
        <v>90</v>
      </c>
      <c r="I472" s="141"/>
      <c r="J472" s="142">
        <f>ROUND(I472*H472,2)</f>
        <v>0</v>
      </c>
      <c r="K472" s="138" t="s">
        <v>164</v>
      </c>
      <c r="L472" s="32"/>
      <c r="M472" s="143" t="s">
        <v>1</v>
      </c>
      <c r="N472" s="144" t="s">
        <v>45</v>
      </c>
      <c r="P472" s="145">
        <f>O472*H472</f>
        <v>0</v>
      </c>
      <c r="Q472" s="145">
        <v>0</v>
      </c>
      <c r="R472" s="145">
        <f>Q472*H472</f>
        <v>0</v>
      </c>
      <c r="S472" s="145">
        <v>9.8000000000000004E-2</v>
      </c>
      <c r="T472" s="146">
        <f>S472*H472</f>
        <v>8.82</v>
      </c>
      <c r="AR472" s="147" t="s">
        <v>165</v>
      </c>
      <c r="AT472" s="147" t="s">
        <v>160</v>
      </c>
      <c r="AU472" s="147" t="s">
        <v>166</v>
      </c>
      <c r="AY472" s="17" t="s">
        <v>156</v>
      </c>
      <c r="BE472" s="148">
        <f>IF(N472="základní",J472,0)</f>
        <v>0</v>
      </c>
      <c r="BF472" s="148">
        <f>IF(N472="snížená",J472,0)</f>
        <v>0</v>
      </c>
      <c r="BG472" s="148">
        <f>IF(N472="zákl. přenesená",J472,0)</f>
        <v>0</v>
      </c>
      <c r="BH472" s="148">
        <f>IF(N472="sníž. přenesená",J472,0)</f>
        <v>0</v>
      </c>
      <c r="BI472" s="148">
        <f>IF(N472="nulová",J472,0)</f>
        <v>0</v>
      </c>
      <c r="BJ472" s="17" t="s">
        <v>84</v>
      </c>
      <c r="BK472" s="148">
        <f>ROUND(I472*H472,2)</f>
        <v>0</v>
      </c>
      <c r="BL472" s="17" t="s">
        <v>165</v>
      </c>
      <c r="BM472" s="147" t="s">
        <v>1104</v>
      </c>
    </row>
    <row r="473" spans="2:65" s="13" customFormat="1" ht="11.25">
      <c r="B473" s="156"/>
      <c r="D473" s="150" t="s">
        <v>168</v>
      </c>
      <c r="E473" s="157" t="s">
        <v>1</v>
      </c>
      <c r="F473" s="158" t="s">
        <v>1105</v>
      </c>
      <c r="H473" s="159">
        <v>90</v>
      </c>
      <c r="I473" s="160"/>
      <c r="L473" s="156"/>
      <c r="M473" s="161"/>
      <c r="T473" s="162"/>
      <c r="AT473" s="157" t="s">
        <v>168</v>
      </c>
      <c r="AU473" s="157" t="s">
        <v>166</v>
      </c>
      <c r="AV473" s="13" t="s">
        <v>88</v>
      </c>
      <c r="AW473" s="13" t="s">
        <v>34</v>
      </c>
      <c r="AX473" s="13" t="s">
        <v>84</v>
      </c>
      <c r="AY473" s="157" t="s">
        <v>156</v>
      </c>
    </row>
    <row r="474" spans="2:65" s="1" customFormat="1" ht="24.2" customHeight="1">
      <c r="B474" s="32"/>
      <c r="C474" s="136" t="s">
        <v>1106</v>
      </c>
      <c r="D474" s="136" t="s">
        <v>160</v>
      </c>
      <c r="E474" s="137" t="s">
        <v>541</v>
      </c>
      <c r="F474" s="138" t="s">
        <v>542</v>
      </c>
      <c r="G474" s="139" t="s">
        <v>195</v>
      </c>
      <c r="H474" s="140">
        <v>290.5</v>
      </c>
      <c r="I474" s="141"/>
      <c r="J474" s="142">
        <f>ROUND(I474*H474,2)</f>
        <v>0</v>
      </c>
      <c r="K474" s="138" t="s">
        <v>164</v>
      </c>
      <c r="L474" s="32"/>
      <c r="M474" s="143" t="s">
        <v>1</v>
      </c>
      <c r="N474" s="144" t="s">
        <v>45</v>
      </c>
      <c r="P474" s="145">
        <f>O474*H474</f>
        <v>0</v>
      </c>
      <c r="Q474" s="145">
        <v>0</v>
      </c>
      <c r="R474" s="145">
        <f>Q474*H474</f>
        <v>0</v>
      </c>
      <c r="S474" s="145">
        <v>0.32500000000000001</v>
      </c>
      <c r="T474" s="146">
        <f>S474*H474</f>
        <v>94.412500000000009</v>
      </c>
      <c r="AR474" s="147" t="s">
        <v>165</v>
      </c>
      <c r="AT474" s="147" t="s">
        <v>160</v>
      </c>
      <c r="AU474" s="147" t="s">
        <v>166</v>
      </c>
      <c r="AY474" s="17" t="s">
        <v>156</v>
      </c>
      <c r="BE474" s="148">
        <f>IF(N474="základní",J474,0)</f>
        <v>0</v>
      </c>
      <c r="BF474" s="148">
        <f>IF(N474="snížená",J474,0)</f>
        <v>0</v>
      </c>
      <c r="BG474" s="148">
        <f>IF(N474="zákl. přenesená",J474,0)</f>
        <v>0</v>
      </c>
      <c r="BH474" s="148">
        <f>IF(N474="sníž. přenesená",J474,0)</f>
        <v>0</v>
      </c>
      <c r="BI474" s="148">
        <f>IF(N474="nulová",J474,0)</f>
        <v>0</v>
      </c>
      <c r="BJ474" s="17" t="s">
        <v>84</v>
      </c>
      <c r="BK474" s="148">
        <f>ROUND(I474*H474,2)</f>
        <v>0</v>
      </c>
      <c r="BL474" s="17" t="s">
        <v>165</v>
      </c>
      <c r="BM474" s="147" t="s">
        <v>1107</v>
      </c>
    </row>
    <row r="475" spans="2:65" s="12" customFormat="1" ht="11.25">
      <c r="B475" s="149"/>
      <c r="D475" s="150" t="s">
        <v>168</v>
      </c>
      <c r="E475" s="151" t="s">
        <v>1</v>
      </c>
      <c r="F475" s="152" t="s">
        <v>544</v>
      </c>
      <c r="H475" s="151" t="s">
        <v>1</v>
      </c>
      <c r="I475" s="153"/>
      <c r="L475" s="149"/>
      <c r="M475" s="154"/>
      <c r="T475" s="155"/>
      <c r="AT475" s="151" t="s">
        <v>168</v>
      </c>
      <c r="AU475" s="151" t="s">
        <v>166</v>
      </c>
      <c r="AV475" s="12" t="s">
        <v>84</v>
      </c>
      <c r="AW475" s="12" t="s">
        <v>34</v>
      </c>
      <c r="AX475" s="12" t="s">
        <v>80</v>
      </c>
      <c r="AY475" s="151" t="s">
        <v>156</v>
      </c>
    </row>
    <row r="476" spans="2:65" s="13" customFormat="1" ht="22.5">
      <c r="B476" s="156"/>
      <c r="D476" s="150" t="s">
        <v>168</v>
      </c>
      <c r="E476" s="157" t="s">
        <v>1</v>
      </c>
      <c r="F476" s="158" t="s">
        <v>1108</v>
      </c>
      <c r="H476" s="159">
        <v>290.5</v>
      </c>
      <c r="I476" s="160"/>
      <c r="L476" s="156"/>
      <c r="M476" s="161"/>
      <c r="T476" s="162"/>
      <c r="AT476" s="157" t="s">
        <v>168</v>
      </c>
      <c r="AU476" s="157" t="s">
        <v>166</v>
      </c>
      <c r="AV476" s="13" t="s">
        <v>88</v>
      </c>
      <c r="AW476" s="13" t="s">
        <v>34</v>
      </c>
      <c r="AX476" s="13" t="s">
        <v>84</v>
      </c>
      <c r="AY476" s="157" t="s">
        <v>156</v>
      </c>
    </row>
    <row r="477" spans="2:65" s="1" customFormat="1" ht="16.5" customHeight="1">
      <c r="B477" s="32"/>
      <c r="C477" s="136" t="s">
        <v>1109</v>
      </c>
      <c r="D477" s="136" t="s">
        <v>160</v>
      </c>
      <c r="E477" s="137" t="s">
        <v>1110</v>
      </c>
      <c r="F477" s="138" t="s">
        <v>1111</v>
      </c>
      <c r="G477" s="139" t="s">
        <v>195</v>
      </c>
      <c r="H477" s="140">
        <v>6.5</v>
      </c>
      <c r="I477" s="141"/>
      <c r="J477" s="142">
        <f>ROUND(I477*H477,2)</f>
        <v>0</v>
      </c>
      <c r="K477" s="138" t="s">
        <v>164</v>
      </c>
      <c r="L477" s="32"/>
      <c r="M477" s="143" t="s">
        <v>1</v>
      </c>
      <c r="N477" s="144" t="s">
        <v>45</v>
      </c>
      <c r="P477" s="145">
        <f>O477*H477</f>
        <v>0</v>
      </c>
      <c r="Q477" s="145">
        <v>0</v>
      </c>
      <c r="R477" s="145">
        <f>Q477*H477</f>
        <v>0</v>
      </c>
      <c r="S477" s="145">
        <v>0.35499999999999998</v>
      </c>
      <c r="T477" s="146">
        <f>S477*H477</f>
        <v>2.3075000000000001</v>
      </c>
      <c r="AR477" s="147" t="s">
        <v>165</v>
      </c>
      <c r="AT477" s="147" t="s">
        <v>160</v>
      </c>
      <c r="AU477" s="147" t="s">
        <v>166</v>
      </c>
      <c r="AY477" s="17" t="s">
        <v>156</v>
      </c>
      <c r="BE477" s="148">
        <f>IF(N477="základní",J477,0)</f>
        <v>0</v>
      </c>
      <c r="BF477" s="148">
        <f>IF(N477="snížená",J477,0)</f>
        <v>0</v>
      </c>
      <c r="BG477" s="148">
        <f>IF(N477="zákl. přenesená",J477,0)</f>
        <v>0</v>
      </c>
      <c r="BH477" s="148">
        <f>IF(N477="sníž. přenesená",J477,0)</f>
        <v>0</v>
      </c>
      <c r="BI477" s="148">
        <f>IF(N477="nulová",J477,0)</f>
        <v>0</v>
      </c>
      <c r="BJ477" s="17" t="s">
        <v>84</v>
      </c>
      <c r="BK477" s="148">
        <f>ROUND(I477*H477,2)</f>
        <v>0</v>
      </c>
      <c r="BL477" s="17" t="s">
        <v>165</v>
      </c>
      <c r="BM477" s="147" t="s">
        <v>1112</v>
      </c>
    </row>
    <row r="478" spans="2:65" s="13" customFormat="1" ht="11.25">
      <c r="B478" s="156"/>
      <c r="D478" s="150" t="s">
        <v>168</v>
      </c>
      <c r="E478" s="157" t="s">
        <v>1</v>
      </c>
      <c r="F478" s="158" t="s">
        <v>1113</v>
      </c>
      <c r="H478" s="159">
        <v>6.5</v>
      </c>
      <c r="I478" s="160"/>
      <c r="L478" s="156"/>
      <c r="M478" s="161"/>
      <c r="T478" s="162"/>
      <c r="AT478" s="157" t="s">
        <v>168</v>
      </c>
      <c r="AU478" s="157" t="s">
        <v>166</v>
      </c>
      <c r="AV478" s="13" t="s">
        <v>88</v>
      </c>
      <c r="AW478" s="13" t="s">
        <v>34</v>
      </c>
      <c r="AX478" s="13" t="s">
        <v>84</v>
      </c>
      <c r="AY478" s="157" t="s">
        <v>156</v>
      </c>
    </row>
    <row r="479" spans="2:65" s="1" customFormat="1" ht="24.2" customHeight="1">
      <c r="B479" s="32"/>
      <c r="C479" s="136" t="s">
        <v>1114</v>
      </c>
      <c r="D479" s="136" t="s">
        <v>160</v>
      </c>
      <c r="E479" s="137" t="s">
        <v>547</v>
      </c>
      <c r="F479" s="138" t="s">
        <v>548</v>
      </c>
      <c r="G479" s="139" t="s">
        <v>195</v>
      </c>
      <c r="H479" s="140">
        <v>978.5</v>
      </c>
      <c r="I479" s="141"/>
      <c r="J479" s="142">
        <f>ROUND(I479*H479,2)</f>
        <v>0</v>
      </c>
      <c r="K479" s="138" t="s">
        <v>164</v>
      </c>
      <c r="L479" s="32"/>
      <c r="M479" s="143" t="s">
        <v>1</v>
      </c>
      <c r="N479" s="144" t="s">
        <v>45</v>
      </c>
      <c r="P479" s="145">
        <f>O479*H479</f>
        <v>0</v>
      </c>
      <c r="Q479" s="145">
        <v>0</v>
      </c>
      <c r="R479" s="145">
        <f>Q479*H479</f>
        <v>0</v>
      </c>
      <c r="S479" s="145">
        <v>0.28999999999999998</v>
      </c>
      <c r="T479" s="146">
        <f>S479*H479</f>
        <v>283.76499999999999</v>
      </c>
      <c r="AR479" s="147" t="s">
        <v>165</v>
      </c>
      <c r="AT479" s="147" t="s">
        <v>160</v>
      </c>
      <c r="AU479" s="147" t="s">
        <v>166</v>
      </c>
      <c r="AY479" s="17" t="s">
        <v>156</v>
      </c>
      <c r="BE479" s="148">
        <f>IF(N479="základní",J479,0)</f>
        <v>0</v>
      </c>
      <c r="BF479" s="148">
        <f>IF(N479="snížená",J479,0)</f>
        <v>0</v>
      </c>
      <c r="BG479" s="148">
        <f>IF(N479="zákl. přenesená",J479,0)</f>
        <v>0</v>
      </c>
      <c r="BH479" s="148">
        <f>IF(N479="sníž. přenesená",J479,0)</f>
        <v>0</v>
      </c>
      <c r="BI479" s="148">
        <f>IF(N479="nulová",J479,0)</f>
        <v>0</v>
      </c>
      <c r="BJ479" s="17" t="s">
        <v>84</v>
      </c>
      <c r="BK479" s="148">
        <f>ROUND(I479*H479,2)</f>
        <v>0</v>
      </c>
      <c r="BL479" s="17" t="s">
        <v>165</v>
      </c>
      <c r="BM479" s="147" t="s">
        <v>549</v>
      </c>
    </row>
    <row r="480" spans="2:65" s="12" customFormat="1" ht="11.25">
      <c r="B480" s="149"/>
      <c r="D480" s="150" t="s">
        <v>168</v>
      </c>
      <c r="E480" s="151" t="s">
        <v>1</v>
      </c>
      <c r="F480" s="152" t="s">
        <v>550</v>
      </c>
      <c r="H480" s="151" t="s">
        <v>1</v>
      </c>
      <c r="I480" s="153"/>
      <c r="L480" s="149"/>
      <c r="M480" s="154"/>
      <c r="T480" s="155"/>
      <c r="AT480" s="151" t="s">
        <v>168</v>
      </c>
      <c r="AU480" s="151" t="s">
        <v>166</v>
      </c>
      <c r="AV480" s="12" t="s">
        <v>84</v>
      </c>
      <c r="AW480" s="12" t="s">
        <v>34</v>
      </c>
      <c r="AX480" s="12" t="s">
        <v>80</v>
      </c>
      <c r="AY480" s="151" t="s">
        <v>156</v>
      </c>
    </row>
    <row r="481" spans="2:65" s="13" customFormat="1" ht="11.25">
      <c r="B481" s="156"/>
      <c r="D481" s="150" t="s">
        <v>168</v>
      </c>
      <c r="E481" s="157" t="s">
        <v>1</v>
      </c>
      <c r="F481" s="158" t="s">
        <v>1115</v>
      </c>
      <c r="H481" s="159">
        <v>8.5</v>
      </c>
      <c r="I481" s="160"/>
      <c r="L481" s="156"/>
      <c r="M481" s="161"/>
      <c r="T481" s="162"/>
      <c r="AT481" s="157" t="s">
        <v>168</v>
      </c>
      <c r="AU481" s="157" t="s">
        <v>166</v>
      </c>
      <c r="AV481" s="13" t="s">
        <v>88</v>
      </c>
      <c r="AW481" s="13" t="s">
        <v>34</v>
      </c>
      <c r="AX481" s="13" t="s">
        <v>80</v>
      </c>
      <c r="AY481" s="157" t="s">
        <v>156</v>
      </c>
    </row>
    <row r="482" spans="2:65" s="13" customFormat="1" ht="11.25">
      <c r="B482" s="156"/>
      <c r="D482" s="150" t="s">
        <v>168</v>
      </c>
      <c r="E482" s="157" t="s">
        <v>1</v>
      </c>
      <c r="F482" s="158" t="s">
        <v>1116</v>
      </c>
      <c r="H482" s="159">
        <v>38.5</v>
      </c>
      <c r="I482" s="160"/>
      <c r="L482" s="156"/>
      <c r="M482" s="161"/>
      <c r="T482" s="162"/>
      <c r="AT482" s="157" t="s">
        <v>168</v>
      </c>
      <c r="AU482" s="157" t="s">
        <v>166</v>
      </c>
      <c r="AV482" s="13" t="s">
        <v>88</v>
      </c>
      <c r="AW482" s="13" t="s">
        <v>34</v>
      </c>
      <c r="AX482" s="13" t="s">
        <v>80</v>
      </c>
      <c r="AY482" s="157" t="s">
        <v>156</v>
      </c>
    </row>
    <row r="483" spans="2:65" s="13" customFormat="1" ht="11.25">
      <c r="B483" s="156"/>
      <c r="D483" s="150" t="s">
        <v>168</v>
      </c>
      <c r="E483" s="157" t="s">
        <v>1</v>
      </c>
      <c r="F483" s="158" t="s">
        <v>1117</v>
      </c>
      <c r="H483" s="159">
        <v>43</v>
      </c>
      <c r="I483" s="160"/>
      <c r="L483" s="156"/>
      <c r="M483" s="161"/>
      <c r="T483" s="162"/>
      <c r="AT483" s="157" t="s">
        <v>168</v>
      </c>
      <c r="AU483" s="157" t="s">
        <v>166</v>
      </c>
      <c r="AV483" s="13" t="s">
        <v>88</v>
      </c>
      <c r="AW483" s="13" t="s">
        <v>34</v>
      </c>
      <c r="AX483" s="13" t="s">
        <v>80</v>
      </c>
      <c r="AY483" s="157" t="s">
        <v>156</v>
      </c>
    </row>
    <row r="484" spans="2:65" s="13" customFormat="1" ht="11.25">
      <c r="B484" s="156"/>
      <c r="D484" s="150" t="s">
        <v>168</v>
      </c>
      <c r="E484" s="157" t="s">
        <v>1</v>
      </c>
      <c r="F484" s="158" t="s">
        <v>1118</v>
      </c>
      <c r="H484" s="159">
        <v>90</v>
      </c>
      <c r="I484" s="160"/>
      <c r="L484" s="156"/>
      <c r="M484" s="161"/>
      <c r="T484" s="162"/>
      <c r="AT484" s="157" t="s">
        <v>168</v>
      </c>
      <c r="AU484" s="157" t="s">
        <v>166</v>
      </c>
      <c r="AV484" s="13" t="s">
        <v>88</v>
      </c>
      <c r="AW484" s="13" t="s">
        <v>34</v>
      </c>
      <c r="AX484" s="13" t="s">
        <v>80</v>
      </c>
      <c r="AY484" s="157" t="s">
        <v>156</v>
      </c>
    </row>
    <row r="485" spans="2:65" s="13" customFormat="1" ht="11.25">
      <c r="B485" s="156"/>
      <c r="D485" s="150" t="s">
        <v>168</v>
      </c>
      <c r="E485" s="157" t="s">
        <v>1</v>
      </c>
      <c r="F485" s="158" t="s">
        <v>1119</v>
      </c>
      <c r="H485" s="159">
        <v>290.5</v>
      </c>
      <c r="I485" s="160"/>
      <c r="L485" s="156"/>
      <c r="M485" s="161"/>
      <c r="T485" s="162"/>
      <c r="AT485" s="157" t="s">
        <v>168</v>
      </c>
      <c r="AU485" s="157" t="s">
        <v>166</v>
      </c>
      <c r="AV485" s="13" t="s">
        <v>88</v>
      </c>
      <c r="AW485" s="13" t="s">
        <v>34</v>
      </c>
      <c r="AX485" s="13" t="s">
        <v>80</v>
      </c>
      <c r="AY485" s="157" t="s">
        <v>156</v>
      </c>
    </row>
    <row r="486" spans="2:65" s="13" customFormat="1" ht="11.25">
      <c r="B486" s="156"/>
      <c r="D486" s="150" t="s">
        <v>168</v>
      </c>
      <c r="E486" s="157" t="s">
        <v>1</v>
      </c>
      <c r="F486" s="158" t="s">
        <v>1120</v>
      </c>
      <c r="H486" s="159">
        <v>6.5</v>
      </c>
      <c r="I486" s="160"/>
      <c r="L486" s="156"/>
      <c r="M486" s="161"/>
      <c r="T486" s="162"/>
      <c r="AT486" s="157" t="s">
        <v>168</v>
      </c>
      <c r="AU486" s="157" t="s">
        <v>166</v>
      </c>
      <c r="AV486" s="13" t="s">
        <v>88</v>
      </c>
      <c r="AW486" s="13" t="s">
        <v>34</v>
      </c>
      <c r="AX486" s="13" t="s">
        <v>80</v>
      </c>
      <c r="AY486" s="157" t="s">
        <v>156</v>
      </c>
    </row>
    <row r="487" spans="2:65" s="12" customFormat="1" ht="11.25">
      <c r="B487" s="149"/>
      <c r="D487" s="150" t="s">
        <v>168</v>
      </c>
      <c r="E487" s="151" t="s">
        <v>1</v>
      </c>
      <c r="F487" s="152" t="s">
        <v>544</v>
      </c>
      <c r="H487" s="151" t="s">
        <v>1</v>
      </c>
      <c r="I487" s="153"/>
      <c r="L487" s="149"/>
      <c r="M487" s="154"/>
      <c r="T487" s="155"/>
      <c r="AT487" s="151" t="s">
        <v>168</v>
      </c>
      <c r="AU487" s="151" t="s">
        <v>166</v>
      </c>
      <c r="AV487" s="12" t="s">
        <v>84</v>
      </c>
      <c r="AW487" s="12" t="s">
        <v>34</v>
      </c>
      <c r="AX487" s="12" t="s">
        <v>80</v>
      </c>
      <c r="AY487" s="151" t="s">
        <v>156</v>
      </c>
    </row>
    <row r="488" spans="2:65" s="13" customFormat="1" ht="22.5">
      <c r="B488" s="156"/>
      <c r="D488" s="150" t="s">
        <v>168</v>
      </c>
      <c r="E488" s="157" t="s">
        <v>1</v>
      </c>
      <c r="F488" s="158" t="s">
        <v>1121</v>
      </c>
      <c r="H488" s="159">
        <v>501.5</v>
      </c>
      <c r="I488" s="160"/>
      <c r="L488" s="156"/>
      <c r="M488" s="161"/>
      <c r="T488" s="162"/>
      <c r="AT488" s="157" t="s">
        <v>168</v>
      </c>
      <c r="AU488" s="157" t="s">
        <v>166</v>
      </c>
      <c r="AV488" s="13" t="s">
        <v>88</v>
      </c>
      <c r="AW488" s="13" t="s">
        <v>34</v>
      </c>
      <c r="AX488" s="13" t="s">
        <v>80</v>
      </c>
      <c r="AY488" s="157" t="s">
        <v>156</v>
      </c>
    </row>
    <row r="489" spans="2:65" s="14" customFormat="1" ht="11.25">
      <c r="B489" s="163"/>
      <c r="D489" s="150" t="s">
        <v>168</v>
      </c>
      <c r="E489" s="164" t="s">
        <v>1</v>
      </c>
      <c r="F489" s="165" t="s">
        <v>177</v>
      </c>
      <c r="H489" s="166">
        <v>978.5</v>
      </c>
      <c r="I489" s="167"/>
      <c r="L489" s="163"/>
      <c r="M489" s="168"/>
      <c r="T489" s="169"/>
      <c r="AT489" s="164" t="s">
        <v>168</v>
      </c>
      <c r="AU489" s="164" t="s">
        <v>166</v>
      </c>
      <c r="AV489" s="14" t="s">
        <v>165</v>
      </c>
      <c r="AW489" s="14" t="s">
        <v>34</v>
      </c>
      <c r="AX489" s="14" t="s">
        <v>84</v>
      </c>
      <c r="AY489" s="164" t="s">
        <v>156</v>
      </c>
    </row>
    <row r="490" spans="2:65" s="1" customFormat="1" ht="16.5" customHeight="1">
      <c r="B490" s="32"/>
      <c r="C490" s="136" t="s">
        <v>608</v>
      </c>
      <c r="D490" s="136" t="s">
        <v>160</v>
      </c>
      <c r="E490" s="137" t="s">
        <v>1122</v>
      </c>
      <c r="F490" s="138" t="s">
        <v>1123</v>
      </c>
      <c r="G490" s="139" t="s">
        <v>394</v>
      </c>
      <c r="H490" s="140">
        <v>101.5</v>
      </c>
      <c r="I490" s="141"/>
      <c r="J490" s="142">
        <f>ROUND(I490*H490,2)</f>
        <v>0</v>
      </c>
      <c r="K490" s="138" t="s">
        <v>164</v>
      </c>
      <c r="L490" s="32"/>
      <c r="M490" s="143" t="s">
        <v>1</v>
      </c>
      <c r="N490" s="144" t="s">
        <v>45</v>
      </c>
      <c r="P490" s="145">
        <f>O490*H490</f>
        <v>0</v>
      </c>
      <c r="Q490" s="145">
        <v>0</v>
      </c>
      <c r="R490" s="145">
        <f>Q490*H490</f>
        <v>0</v>
      </c>
      <c r="S490" s="145">
        <v>0.28999999999999998</v>
      </c>
      <c r="T490" s="146">
        <f>S490*H490</f>
        <v>29.434999999999999</v>
      </c>
      <c r="AR490" s="147" t="s">
        <v>165</v>
      </c>
      <c r="AT490" s="147" t="s">
        <v>160</v>
      </c>
      <c r="AU490" s="147" t="s">
        <v>166</v>
      </c>
      <c r="AY490" s="17" t="s">
        <v>156</v>
      </c>
      <c r="BE490" s="148">
        <f>IF(N490="základní",J490,0)</f>
        <v>0</v>
      </c>
      <c r="BF490" s="148">
        <f>IF(N490="snížená",J490,0)</f>
        <v>0</v>
      </c>
      <c r="BG490" s="148">
        <f>IF(N490="zákl. přenesená",J490,0)</f>
        <v>0</v>
      </c>
      <c r="BH490" s="148">
        <f>IF(N490="sníž. přenesená",J490,0)</f>
        <v>0</v>
      </c>
      <c r="BI490" s="148">
        <f>IF(N490="nulová",J490,0)</f>
        <v>0</v>
      </c>
      <c r="BJ490" s="17" t="s">
        <v>84</v>
      </c>
      <c r="BK490" s="148">
        <f>ROUND(I490*H490,2)</f>
        <v>0</v>
      </c>
      <c r="BL490" s="17" t="s">
        <v>165</v>
      </c>
      <c r="BM490" s="147" t="s">
        <v>1124</v>
      </c>
    </row>
    <row r="491" spans="2:65" s="13" customFormat="1" ht="11.25">
      <c r="B491" s="156"/>
      <c r="D491" s="150" t="s">
        <v>168</v>
      </c>
      <c r="E491" s="157" t="s">
        <v>1</v>
      </c>
      <c r="F491" s="158" t="s">
        <v>1125</v>
      </c>
      <c r="H491" s="159">
        <v>101.5</v>
      </c>
      <c r="I491" s="160"/>
      <c r="L491" s="156"/>
      <c r="M491" s="161"/>
      <c r="T491" s="162"/>
      <c r="AT491" s="157" t="s">
        <v>168</v>
      </c>
      <c r="AU491" s="157" t="s">
        <v>166</v>
      </c>
      <c r="AV491" s="13" t="s">
        <v>88</v>
      </c>
      <c r="AW491" s="13" t="s">
        <v>34</v>
      </c>
      <c r="AX491" s="13" t="s">
        <v>84</v>
      </c>
      <c r="AY491" s="157" t="s">
        <v>156</v>
      </c>
    </row>
    <row r="492" spans="2:65" s="1" customFormat="1" ht="16.5" customHeight="1">
      <c r="B492" s="32"/>
      <c r="C492" s="136" t="s">
        <v>1126</v>
      </c>
      <c r="D492" s="136" t="s">
        <v>160</v>
      </c>
      <c r="E492" s="137" t="s">
        <v>563</v>
      </c>
      <c r="F492" s="138" t="s">
        <v>564</v>
      </c>
      <c r="G492" s="139" t="s">
        <v>394</v>
      </c>
      <c r="H492" s="140">
        <v>309</v>
      </c>
      <c r="I492" s="141"/>
      <c r="J492" s="142">
        <f>ROUND(I492*H492,2)</f>
        <v>0</v>
      </c>
      <c r="K492" s="138" t="s">
        <v>164</v>
      </c>
      <c r="L492" s="32"/>
      <c r="M492" s="143" t="s">
        <v>1</v>
      </c>
      <c r="N492" s="144" t="s">
        <v>45</v>
      </c>
      <c r="P492" s="145">
        <f>O492*H492</f>
        <v>0</v>
      </c>
      <c r="Q492" s="145">
        <v>0</v>
      </c>
      <c r="R492" s="145">
        <f>Q492*H492</f>
        <v>0</v>
      </c>
      <c r="S492" s="145">
        <v>0.20499999999999999</v>
      </c>
      <c r="T492" s="146">
        <f>S492*H492</f>
        <v>63.344999999999999</v>
      </c>
      <c r="AR492" s="147" t="s">
        <v>165</v>
      </c>
      <c r="AT492" s="147" t="s">
        <v>160</v>
      </c>
      <c r="AU492" s="147" t="s">
        <v>166</v>
      </c>
      <c r="AY492" s="17" t="s">
        <v>156</v>
      </c>
      <c r="BE492" s="148">
        <f>IF(N492="základní",J492,0)</f>
        <v>0</v>
      </c>
      <c r="BF492" s="148">
        <f>IF(N492="snížená",J492,0)</f>
        <v>0</v>
      </c>
      <c r="BG492" s="148">
        <f>IF(N492="zákl. přenesená",J492,0)</f>
        <v>0</v>
      </c>
      <c r="BH492" s="148">
        <f>IF(N492="sníž. přenesená",J492,0)</f>
        <v>0</v>
      </c>
      <c r="BI492" s="148">
        <f>IF(N492="nulová",J492,0)</f>
        <v>0</v>
      </c>
      <c r="BJ492" s="17" t="s">
        <v>84</v>
      </c>
      <c r="BK492" s="148">
        <f>ROUND(I492*H492,2)</f>
        <v>0</v>
      </c>
      <c r="BL492" s="17" t="s">
        <v>165</v>
      </c>
      <c r="BM492" s="147" t="s">
        <v>1127</v>
      </c>
    </row>
    <row r="493" spans="2:65" s="13" customFormat="1" ht="33.75">
      <c r="B493" s="156"/>
      <c r="D493" s="150" t="s">
        <v>168</v>
      </c>
      <c r="E493" s="157" t="s">
        <v>1</v>
      </c>
      <c r="F493" s="158" t="s">
        <v>1128</v>
      </c>
      <c r="H493" s="159">
        <v>309</v>
      </c>
      <c r="I493" s="160"/>
      <c r="L493" s="156"/>
      <c r="M493" s="161"/>
      <c r="T493" s="162"/>
      <c r="AT493" s="157" t="s">
        <v>168</v>
      </c>
      <c r="AU493" s="157" t="s">
        <v>166</v>
      </c>
      <c r="AV493" s="13" t="s">
        <v>88</v>
      </c>
      <c r="AW493" s="13" t="s">
        <v>34</v>
      </c>
      <c r="AX493" s="13" t="s">
        <v>84</v>
      </c>
      <c r="AY493" s="157" t="s">
        <v>156</v>
      </c>
    </row>
    <row r="494" spans="2:65" s="1" customFormat="1" ht="16.5" customHeight="1">
      <c r="B494" s="32"/>
      <c r="C494" s="136" t="s">
        <v>1129</v>
      </c>
      <c r="D494" s="136" t="s">
        <v>160</v>
      </c>
      <c r="E494" s="137" t="s">
        <v>568</v>
      </c>
      <c r="F494" s="138" t="s">
        <v>569</v>
      </c>
      <c r="G494" s="139" t="s">
        <v>394</v>
      </c>
      <c r="H494" s="140">
        <v>19</v>
      </c>
      <c r="I494" s="141"/>
      <c r="J494" s="142">
        <f>ROUND(I494*H494,2)</f>
        <v>0</v>
      </c>
      <c r="K494" s="138" t="s">
        <v>164</v>
      </c>
      <c r="L494" s="32"/>
      <c r="M494" s="143" t="s">
        <v>1</v>
      </c>
      <c r="N494" s="144" t="s">
        <v>45</v>
      </c>
      <c r="P494" s="145">
        <f>O494*H494</f>
        <v>0</v>
      </c>
      <c r="Q494" s="145">
        <v>0</v>
      </c>
      <c r="R494" s="145">
        <f>Q494*H494</f>
        <v>0</v>
      </c>
      <c r="S494" s="145">
        <v>0.04</v>
      </c>
      <c r="T494" s="146">
        <f>S494*H494</f>
        <v>0.76</v>
      </c>
      <c r="AR494" s="147" t="s">
        <v>165</v>
      </c>
      <c r="AT494" s="147" t="s">
        <v>160</v>
      </c>
      <c r="AU494" s="147" t="s">
        <v>166</v>
      </c>
      <c r="AY494" s="17" t="s">
        <v>156</v>
      </c>
      <c r="BE494" s="148">
        <f>IF(N494="základní",J494,0)</f>
        <v>0</v>
      </c>
      <c r="BF494" s="148">
        <f>IF(N494="snížená",J494,0)</f>
        <v>0</v>
      </c>
      <c r="BG494" s="148">
        <f>IF(N494="zákl. přenesená",J494,0)</f>
        <v>0</v>
      </c>
      <c r="BH494" s="148">
        <f>IF(N494="sníž. přenesená",J494,0)</f>
        <v>0</v>
      </c>
      <c r="BI494" s="148">
        <f>IF(N494="nulová",J494,0)</f>
        <v>0</v>
      </c>
      <c r="BJ494" s="17" t="s">
        <v>84</v>
      </c>
      <c r="BK494" s="148">
        <f>ROUND(I494*H494,2)</f>
        <v>0</v>
      </c>
      <c r="BL494" s="17" t="s">
        <v>165</v>
      </c>
      <c r="BM494" s="147" t="s">
        <v>1130</v>
      </c>
    </row>
    <row r="495" spans="2:65" s="13" customFormat="1" ht="11.25">
      <c r="B495" s="156"/>
      <c r="D495" s="150" t="s">
        <v>168</v>
      </c>
      <c r="E495" s="157" t="s">
        <v>1</v>
      </c>
      <c r="F495" s="158" t="s">
        <v>1131</v>
      </c>
      <c r="H495" s="159">
        <v>19</v>
      </c>
      <c r="I495" s="160"/>
      <c r="L495" s="156"/>
      <c r="M495" s="161"/>
      <c r="T495" s="162"/>
      <c r="AT495" s="157" t="s">
        <v>168</v>
      </c>
      <c r="AU495" s="157" t="s">
        <v>166</v>
      </c>
      <c r="AV495" s="13" t="s">
        <v>88</v>
      </c>
      <c r="AW495" s="13" t="s">
        <v>34</v>
      </c>
      <c r="AX495" s="13" t="s">
        <v>84</v>
      </c>
      <c r="AY495" s="157" t="s">
        <v>156</v>
      </c>
    </row>
    <row r="496" spans="2:65" s="11" customFormat="1" ht="20.85" customHeight="1">
      <c r="B496" s="124"/>
      <c r="D496" s="125" t="s">
        <v>79</v>
      </c>
      <c r="E496" s="134" t="s">
        <v>577</v>
      </c>
      <c r="F496" s="134" t="s">
        <v>578</v>
      </c>
      <c r="I496" s="127"/>
      <c r="J496" s="135">
        <f>BK496</f>
        <v>0</v>
      </c>
      <c r="L496" s="124"/>
      <c r="M496" s="129"/>
      <c r="P496" s="130">
        <f>SUM(P497:P506)</f>
        <v>0</v>
      </c>
      <c r="R496" s="130">
        <f>SUM(R497:R506)</f>
        <v>0</v>
      </c>
      <c r="T496" s="131">
        <f>SUM(T497:T506)</f>
        <v>22.399900000000002</v>
      </c>
      <c r="AR496" s="125" t="s">
        <v>84</v>
      </c>
      <c r="AT496" s="132" t="s">
        <v>79</v>
      </c>
      <c r="AU496" s="132" t="s">
        <v>88</v>
      </c>
      <c r="AY496" s="125" t="s">
        <v>156</v>
      </c>
      <c r="BK496" s="133">
        <f>SUM(BK497:BK506)</f>
        <v>0</v>
      </c>
    </row>
    <row r="497" spans="2:65" s="1" customFormat="1" ht="16.5" customHeight="1">
      <c r="B497" s="32"/>
      <c r="C497" s="136" t="s">
        <v>1132</v>
      </c>
      <c r="D497" s="136" t="s">
        <v>160</v>
      </c>
      <c r="E497" s="137" t="s">
        <v>1133</v>
      </c>
      <c r="F497" s="138" t="s">
        <v>1134</v>
      </c>
      <c r="G497" s="139" t="s">
        <v>394</v>
      </c>
      <c r="H497" s="140">
        <v>9</v>
      </c>
      <c r="I497" s="141"/>
      <c r="J497" s="142">
        <f>ROUND(I497*H497,2)</f>
        <v>0</v>
      </c>
      <c r="K497" s="138" t="s">
        <v>164</v>
      </c>
      <c r="L497" s="32"/>
      <c r="M497" s="143" t="s">
        <v>1</v>
      </c>
      <c r="N497" s="144" t="s">
        <v>45</v>
      </c>
      <c r="P497" s="145">
        <f>O497*H497</f>
        <v>0</v>
      </c>
      <c r="Q497" s="145">
        <v>0</v>
      </c>
      <c r="R497" s="145">
        <f>Q497*H497</f>
        <v>0</v>
      </c>
      <c r="S497" s="145">
        <v>0.753</v>
      </c>
      <c r="T497" s="146">
        <f>S497*H497</f>
        <v>6.7770000000000001</v>
      </c>
      <c r="AR497" s="147" t="s">
        <v>165</v>
      </c>
      <c r="AT497" s="147" t="s">
        <v>160</v>
      </c>
      <c r="AU497" s="147" t="s">
        <v>166</v>
      </c>
      <c r="AY497" s="17" t="s">
        <v>156</v>
      </c>
      <c r="BE497" s="148">
        <f>IF(N497="základní",J497,0)</f>
        <v>0</v>
      </c>
      <c r="BF497" s="148">
        <f>IF(N497="snížená",J497,0)</f>
        <v>0</v>
      </c>
      <c r="BG497" s="148">
        <f>IF(N497="zákl. přenesená",J497,0)</f>
        <v>0</v>
      </c>
      <c r="BH497" s="148">
        <f>IF(N497="sníž. přenesená",J497,0)</f>
        <v>0</v>
      </c>
      <c r="BI497" s="148">
        <f>IF(N497="nulová",J497,0)</f>
        <v>0</v>
      </c>
      <c r="BJ497" s="17" t="s">
        <v>84</v>
      </c>
      <c r="BK497" s="148">
        <f>ROUND(I497*H497,2)</f>
        <v>0</v>
      </c>
      <c r="BL497" s="17" t="s">
        <v>165</v>
      </c>
      <c r="BM497" s="147" t="s">
        <v>1135</v>
      </c>
    </row>
    <row r="498" spans="2:65" s="13" customFormat="1" ht="11.25">
      <c r="B498" s="156"/>
      <c r="D498" s="150" t="s">
        <v>168</v>
      </c>
      <c r="E498" s="157" t="s">
        <v>1</v>
      </c>
      <c r="F498" s="158" t="s">
        <v>1136</v>
      </c>
      <c r="H498" s="159">
        <v>9</v>
      </c>
      <c r="I498" s="160"/>
      <c r="L498" s="156"/>
      <c r="M498" s="161"/>
      <c r="T498" s="162"/>
      <c r="AT498" s="157" t="s">
        <v>168</v>
      </c>
      <c r="AU498" s="157" t="s">
        <v>166</v>
      </c>
      <c r="AV498" s="13" t="s">
        <v>88</v>
      </c>
      <c r="AW498" s="13" t="s">
        <v>34</v>
      </c>
      <c r="AX498" s="13" t="s">
        <v>84</v>
      </c>
      <c r="AY498" s="157" t="s">
        <v>156</v>
      </c>
    </row>
    <row r="499" spans="2:65" s="1" customFormat="1" ht="24.2" customHeight="1">
      <c r="B499" s="32"/>
      <c r="C499" s="136" t="s">
        <v>1137</v>
      </c>
      <c r="D499" s="136" t="s">
        <v>160</v>
      </c>
      <c r="E499" s="137" t="s">
        <v>1138</v>
      </c>
      <c r="F499" s="138" t="s">
        <v>1139</v>
      </c>
      <c r="G499" s="139" t="s">
        <v>394</v>
      </c>
      <c r="H499" s="140">
        <v>36.5</v>
      </c>
      <c r="I499" s="141"/>
      <c r="J499" s="142">
        <f>ROUND(I499*H499,2)</f>
        <v>0</v>
      </c>
      <c r="K499" s="138" t="s">
        <v>164</v>
      </c>
      <c r="L499" s="32"/>
      <c r="M499" s="143" t="s">
        <v>1</v>
      </c>
      <c r="N499" s="144" t="s">
        <v>45</v>
      </c>
      <c r="P499" s="145">
        <f>O499*H499</f>
        <v>0</v>
      </c>
      <c r="Q499" s="145">
        <v>0</v>
      </c>
      <c r="R499" s="145">
        <f>Q499*H499</f>
        <v>0</v>
      </c>
      <c r="S499" s="145">
        <v>0.25</v>
      </c>
      <c r="T499" s="146">
        <f>S499*H499</f>
        <v>9.125</v>
      </c>
      <c r="AR499" s="147" t="s">
        <v>165</v>
      </c>
      <c r="AT499" s="147" t="s">
        <v>160</v>
      </c>
      <c r="AU499" s="147" t="s">
        <v>166</v>
      </c>
      <c r="AY499" s="17" t="s">
        <v>156</v>
      </c>
      <c r="BE499" s="148">
        <f>IF(N499="základní",J499,0)</f>
        <v>0</v>
      </c>
      <c r="BF499" s="148">
        <f>IF(N499="snížená",J499,0)</f>
        <v>0</v>
      </c>
      <c r="BG499" s="148">
        <f>IF(N499="zákl. přenesená",J499,0)</f>
        <v>0</v>
      </c>
      <c r="BH499" s="148">
        <f>IF(N499="sníž. přenesená",J499,0)</f>
        <v>0</v>
      </c>
      <c r="BI499" s="148">
        <f>IF(N499="nulová",J499,0)</f>
        <v>0</v>
      </c>
      <c r="BJ499" s="17" t="s">
        <v>84</v>
      </c>
      <c r="BK499" s="148">
        <f>ROUND(I499*H499,2)</f>
        <v>0</v>
      </c>
      <c r="BL499" s="17" t="s">
        <v>165</v>
      </c>
      <c r="BM499" s="147" t="s">
        <v>1140</v>
      </c>
    </row>
    <row r="500" spans="2:65" s="13" customFormat="1" ht="11.25">
      <c r="B500" s="156"/>
      <c r="D500" s="150" t="s">
        <v>168</v>
      </c>
      <c r="E500" s="157" t="s">
        <v>1</v>
      </c>
      <c r="F500" s="158" t="s">
        <v>1141</v>
      </c>
      <c r="H500" s="159">
        <v>36.5</v>
      </c>
      <c r="I500" s="160"/>
      <c r="L500" s="156"/>
      <c r="M500" s="161"/>
      <c r="T500" s="162"/>
      <c r="AT500" s="157" t="s">
        <v>168</v>
      </c>
      <c r="AU500" s="157" t="s">
        <v>166</v>
      </c>
      <c r="AV500" s="13" t="s">
        <v>88</v>
      </c>
      <c r="AW500" s="13" t="s">
        <v>34</v>
      </c>
      <c r="AX500" s="13" t="s">
        <v>84</v>
      </c>
      <c r="AY500" s="157" t="s">
        <v>156</v>
      </c>
    </row>
    <row r="501" spans="2:65" s="1" customFormat="1" ht="24.2" customHeight="1">
      <c r="B501" s="32"/>
      <c r="C501" s="136" t="s">
        <v>1142</v>
      </c>
      <c r="D501" s="136" t="s">
        <v>160</v>
      </c>
      <c r="E501" s="137" t="s">
        <v>1143</v>
      </c>
      <c r="F501" s="138" t="s">
        <v>1144</v>
      </c>
      <c r="G501" s="139" t="s">
        <v>394</v>
      </c>
      <c r="H501" s="140">
        <v>10</v>
      </c>
      <c r="I501" s="141"/>
      <c r="J501" s="142">
        <f>ROUND(I501*H501,2)</f>
        <v>0</v>
      </c>
      <c r="K501" s="138" t="s">
        <v>164</v>
      </c>
      <c r="L501" s="32"/>
      <c r="M501" s="143" t="s">
        <v>1</v>
      </c>
      <c r="N501" s="144" t="s">
        <v>45</v>
      </c>
      <c r="P501" s="145">
        <f>O501*H501</f>
        <v>0</v>
      </c>
      <c r="Q501" s="145">
        <v>0</v>
      </c>
      <c r="R501" s="145">
        <f>Q501*H501</f>
        <v>0</v>
      </c>
      <c r="S501" s="145">
        <v>0.55600000000000005</v>
      </c>
      <c r="T501" s="146">
        <f>S501*H501</f>
        <v>5.5600000000000005</v>
      </c>
      <c r="AR501" s="147" t="s">
        <v>165</v>
      </c>
      <c r="AT501" s="147" t="s">
        <v>160</v>
      </c>
      <c r="AU501" s="147" t="s">
        <v>166</v>
      </c>
      <c r="AY501" s="17" t="s">
        <v>156</v>
      </c>
      <c r="BE501" s="148">
        <f>IF(N501="základní",J501,0)</f>
        <v>0</v>
      </c>
      <c r="BF501" s="148">
        <f>IF(N501="snížená",J501,0)</f>
        <v>0</v>
      </c>
      <c r="BG501" s="148">
        <f>IF(N501="zákl. přenesená",J501,0)</f>
        <v>0</v>
      </c>
      <c r="BH501" s="148">
        <f>IF(N501="sníž. přenesená",J501,0)</f>
        <v>0</v>
      </c>
      <c r="BI501" s="148">
        <f>IF(N501="nulová",J501,0)</f>
        <v>0</v>
      </c>
      <c r="BJ501" s="17" t="s">
        <v>84</v>
      </c>
      <c r="BK501" s="148">
        <f>ROUND(I501*H501,2)</f>
        <v>0</v>
      </c>
      <c r="BL501" s="17" t="s">
        <v>165</v>
      </c>
      <c r="BM501" s="147" t="s">
        <v>1145</v>
      </c>
    </row>
    <row r="502" spans="2:65" s="13" customFormat="1" ht="11.25">
      <c r="B502" s="156"/>
      <c r="D502" s="150" t="s">
        <v>168</v>
      </c>
      <c r="E502" s="157" t="s">
        <v>1</v>
      </c>
      <c r="F502" s="158" t="s">
        <v>1146</v>
      </c>
      <c r="H502" s="159">
        <v>10</v>
      </c>
      <c r="I502" s="160"/>
      <c r="L502" s="156"/>
      <c r="M502" s="161"/>
      <c r="T502" s="162"/>
      <c r="AT502" s="157" t="s">
        <v>168</v>
      </c>
      <c r="AU502" s="157" t="s">
        <v>166</v>
      </c>
      <c r="AV502" s="13" t="s">
        <v>88</v>
      </c>
      <c r="AW502" s="13" t="s">
        <v>34</v>
      </c>
      <c r="AX502" s="13" t="s">
        <v>84</v>
      </c>
      <c r="AY502" s="157" t="s">
        <v>156</v>
      </c>
    </row>
    <row r="503" spans="2:65" s="1" customFormat="1" ht="24.2" customHeight="1">
      <c r="B503" s="32"/>
      <c r="C503" s="136" t="s">
        <v>1147</v>
      </c>
      <c r="D503" s="136" t="s">
        <v>160</v>
      </c>
      <c r="E503" s="137" t="s">
        <v>590</v>
      </c>
      <c r="F503" s="138" t="s">
        <v>591</v>
      </c>
      <c r="G503" s="139" t="s">
        <v>394</v>
      </c>
      <c r="H503" s="140">
        <v>17</v>
      </c>
      <c r="I503" s="141"/>
      <c r="J503" s="142">
        <f>ROUND(I503*H503,2)</f>
        <v>0</v>
      </c>
      <c r="K503" s="138" t="s">
        <v>164</v>
      </c>
      <c r="L503" s="32"/>
      <c r="M503" s="143" t="s">
        <v>1</v>
      </c>
      <c r="N503" s="144" t="s">
        <v>45</v>
      </c>
      <c r="P503" s="145">
        <f>O503*H503</f>
        <v>0</v>
      </c>
      <c r="Q503" s="145">
        <v>0</v>
      </c>
      <c r="R503" s="145">
        <f>Q503*H503</f>
        <v>0</v>
      </c>
      <c r="S503" s="145">
        <v>3.5000000000000003E-2</v>
      </c>
      <c r="T503" s="146">
        <f>S503*H503</f>
        <v>0.59500000000000008</v>
      </c>
      <c r="AR503" s="147" t="s">
        <v>165</v>
      </c>
      <c r="AT503" s="147" t="s">
        <v>160</v>
      </c>
      <c r="AU503" s="147" t="s">
        <v>166</v>
      </c>
      <c r="AY503" s="17" t="s">
        <v>156</v>
      </c>
      <c r="BE503" s="148">
        <f>IF(N503="základní",J503,0)</f>
        <v>0</v>
      </c>
      <c r="BF503" s="148">
        <f>IF(N503="snížená",J503,0)</f>
        <v>0</v>
      </c>
      <c r="BG503" s="148">
        <f>IF(N503="zákl. přenesená",J503,0)</f>
        <v>0</v>
      </c>
      <c r="BH503" s="148">
        <f>IF(N503="sníž. přenesená",J503,0)</f>
        <v>0</v>
      </c>
      <c r="BI503" s="148">
        <f>IF(N503="nulová",J503,0)</f>
        <v>0</v>
      </c>
      <c r="BJ503" s="17" t="s">
        <v>84</v>
      </c>
      <c r="BK503" s="148">
        <f>ROUND(I503*H503,2)</f>
        <v>0</v>
      </c>
      <c r="BL503" s="17" t="s">
        <v>165</v>
      </c>
      <c r="BM503" s="147" t="s">
        <v>1148</v>
      </c>
    </row>
    <row r="504" spans="2:65" s="13" customFormat="1" ht="11.25">
      <c r="B504" s="156"/>
      <c r="D504" s="150" t="s">
        <v>168</v>
      </c>
      <c r="E504" s="157" t="s">
        <v>1</v>
      </c>
      <c r="F504" s="158" t="s">
        <v>1149</v>
      </c>
      <c r="H504" s="159">
        <v>17</v>
      </c>
      <c r="I504" s="160"/>
      <c r="L504" s="156"/>
      <c r="M504" s="161"/>
      <c r="T504" s="162"/>
      <c r="AT504" s="157" t="s">
        <v>168</v>
      </c>
      <c r="AU504" s="157" t="s">
        <v>166</v>
      </c>
      <c r="AV504" s="13" t="s">
        <v>88</v>
      </c>
      <c r="AW504" s="13" t="s">
        <v>34</v>
      </c>
      <c r="AX504" s="13" t="s">
        <v>84</v>
      </c>
      <c r="AY504" s="157" t="s">
        <v>156</v>
      </c>
    </row>
    <row r="505" spans="2:65" s="1" customFormat="1" ht="24.2" customHeight="1">
      <c r="B505" s="32"/>
      <c r="C505" s="136" t="s">
        <v>1150</v>
      </c>
      <c r="D505" s="136" t="s">
        <v>160</v>
      </c>
      <c r="E505" s="137" t="s">
        <v>595</v>
      </c>
      <c r="F505" s="138" t="s">
        <v>596</v>
      </c>
      <c r="G505" s="139" t="s">
        <v>394</v>
      </c>
      <c r="H505" s="140">
        <v>13.5</v>
      </c>
      <c r="I505" s="141"/>
      <c r="J505" s="142">
        <f>ROUND(I505*H505,2)</f>
        <v>0</v>
      </c>
      <c r="K505" s="138" t="s">
        <v>164</v>
      </c>
      <c r="L505" s="32"/>
      <c r="M505" s="143" t="s">
        <v>1</v>
      </c>
      <c r="N505" s="144" t="s">
        <v>45</v>
      </c>
      <c r="P505" s="145">
        <f>O505*H505</f>
        <v>0</v>
      </c>
      <c r="Q505" s="145">
        <v>0</v>
      </c>
      <c r="R505" s="145">
        <f>Q505*H505</f>
        <v>0</v>
      </c>
      <c r="S505" s="145">
        <v>2.5399999999999999E-2</v>
      </c>
      <c r="T505" s="146">
        <f>S505*H505</f>
        <v>0.34289999999999998</v>
      </c>
      <c r="AR505" s="147" t="s">
        <v>165</v>
      </c>
      <c r="AT505" s="147" t="s">
        <v>160</v>
      </c>
      <c r="AU505" s="147" t="s">
        <v>166</v>
      </c>
      <c r="AY505" s="17" t="s">
        <v>156</v>
      </c>
      <c r="BE505" s="148">
        <f>IF(N505="základní",J505,0)</f>
        <v>0</v>
      </c>
      <c r="BF505" s="148">
        <f>IF(N505="snížená",J505,0)</f>
        <v>0</v>
      </c>
      <c r="BG505" s="148">
        <f>IF(N505="zákl. přenesená",J505,0)</f>
        <v>0</v>
      </c>
      <c r="BH505" s="148">
        <f>IF(N505="sníž. přenesená",J505,0)</f>
        <v>0</v>
      </c>
      <c r="BI505" s="148">
        <f>IF(N505="nulová",J505,0)</f>
        <v>0</v>
      </c>
      <c r="BJ505" s="17" t="s">
        <v>84</v>
      </c>
      <c r="BK505" s="148">
        <f>ROUND(I505*H505,2)</f>
        <v>0</v>
      </c>
      <c r="BL505" s="17" t="s">
        <v>165</v>
      </c>
      <c r="BM505" s="147" t="s">
        <v>1151</v>
      </c>
    </row>
    <row r="506" spans="2:65" s="13" customFormat="1" ht="11.25">
      <c r="B506" s="156"/>
      <c r="D506" s="150" t="s">
        <v>168</v>
      </c>
      <c r="E506" s="157" t="s">
        <v>1</v>
      </c>
      <c r="F506" s="158" t="s">
        <v>1152</v>
      </c>
      <c r="H506" s="159">
        <v>13.5</v>
      </c>
      <c r="I506" s="160"/>
      <c r="L506" s="156"/>
      <c r="M506" s="161"/>
      <c r="T506" s="162"/>
      <c r="AT506" s="157" t="s">
        <v>168</v>
      </c>
      <c r="AU506" s="157" t="s">
        <v>166</v>
      </c>
      <c r="AV506" s="13" t="s">
        <v>88</v>
      </c>
      <c r="AW506" s="13" t="s">
        <v>34</v>
      </c>
      <c r="AX506" s="13" t="s">
        <v>84</v>
      </c>
      <c r="AY506" s="157" t="s">
        <v>156</v>
      </c>
    </row>
    <row r="507" spans="2:65" s="11" customFormat="1" ht="20.85" customHeight="1">
      <c r="B507" s="124"/>
      <c r="D507" s="125" t="s">
        <v>79</v>
      </c>
      <c r="E507" s="134" t="s">
        <v>1153</v>
      </c>
      <c r="F507" s="134" t="s">
        <v>1154</v>
      </c>
      <c r="I507" s="127"/>
      <c r="J507" s="135">
        <f>BK507</f>
        <v>0</v>
      </c>
      <c r="L507" s="124"/>
      <c r="M507" s="129"/>
      <c r="P507" s="130">
        <f>SUM(P508:P512)</f>
        <v>0</v>
      </c>
      <c r="R507" s="130">
        <f>SUM(R508:R512)</f>
        <v>1.4299999999999998E-3</v>
      </c>
      <c r="T507" s="131">
        <f>SUM(T508:T512)</f>
        <v>0</v>
      </c>
      <c r="AR507" s="125" t="s">
        <v>84</v>
      </c>
      <c r="AT507" s="132" t="s">
        <v>79</v>
      </c>
      <c r="AU507" s="132" t="s">
        <v>88</v>
      </c>
      <c r="AY507" s="125" t="s">
        <v>156</v>
      </c>
      <c r="BK507" s="133">
        <f>SUM(BK508:BK512)</f>
        <v>0</v>
      </c>
    </row>
    <row r="508" spans="2:65" s="1" customFormat="1" ht="16.5" customHeight="1">
      <c r="B508" s="32"/>
      <c r="C508" s="136" t="s">
        <v>1155</v>
      </c>
      <c r="D508" s="136" t="s">
        <v>160</v>
      </c>
      <c r="E508" s="137" t="s">
        <v>1156</v>
      </c>
      <c r="F508" s="138" t="s">
        <v>1157</v>
      </c>
      <c r="G508" s="139" t="s">
        <v>394</v>
      </c>
      <c r="H508" s="140">
        <v>11</v>
      </c>
      <c r="I508" s="141"/>
      <c r="J508" s="142">
        <f>ROUND(I508*H508,2)</f>
        <v>0</v>
      </c>
      <c r="K508" s="138" t="s">
        <v>164</v>
      </c>
      <c r="L508" s="32"/>
      <c r="M508" s="143" t="s">
        <v>1</v>
      </c>
      <c r="N508" s="144" t="s">
        <v>45</v>
      </c>
      <c r="P508" s="145">
        <f>O508*H508</f>
        <v>0</v>
      </c>
      <c r="Q508" s="145">
        <v>0</v>
      </c>
      <c r="R508" s="145">
        <f>Q508*H508</f>
        <v>0</v>
      </c>
      <c r="S508" s="145">
        <v>0</v>
      </c>
      <c r="T508" s="146">
        <f>S508*H508</f>
        <v>0</v>
      </c>
      <c r="AR508" s="147" t="s">
        <v>165</v>
      </c>
      <c r="AT508" s="147" t="s">
        <v>160</v>
      </c>
      <c r="AU508" s="147" t="s">
        <v>166</v>
      </c>
      <c r="AY508" s="17" t="s">
        <v>156</v>
      </c>
      <c r="BE508" s="148">
        <f>IF(N508="základní",J508,0)</f>
        <v>0</v>
      </c>
      <c r="BF508" s="148">
        <f>IF(N508="snížená",J508,0)</f>
        <v>0</v>
      </c>
      <c r="BG508" s="148">
        <f>IF(N508="zákl. přenesená",J508,0)</f>
        <v>0</v>
      </c>
      <c r="BH508" s="148">
        <f>IF(N508="sníž. přenesená",J508,0)</f>
        <v>0</v>
      </c>
      <c r="BI508" s="148">
        <f>IF(N508="nulová",J508,0)</f>
        <v>0</v>
      </c>
      <c r="BJ508" s="17" t="s">
        <v>84</v>
      </c>
      <c r="BK508" s="148">
        <f>ROUND(I508*H508,2)</f>
        <v>0</v>
      </c>
      <c r="BL508" s="17" t="s">
        <v>165</v>
      </c>
      <c r="BM508" s="147" t="s">
        <v>1158</v>
      </c>
    </row>
    <row r="509" spans="2:65" s="13" customFormat="1" ht="11.25">
      <c r="B509" s="156"/>
      <c r="D509" s="150" t="s">
        <v>168</v>
      </c>
      <c r="E509" s="157" t="s">
        <v>1</v>
      </c>
      <c r="F509" s="158" t="s">
        <v>1159</v>
      </c>
      <c r="H509" s="159">
        <v>11</v>
      </c>
      <c r="I509" s="160"/>
      <c r="L509" s="156"/>
      <c r="M509" s="161"/>
      <c r="T509" s="162"/>
      <c r="AT509" s="157" t="s">
        <v>168</v>
      </c>
      <c r="AU509" s="157" t="s">
        <v>166</v>
      </c>
      <c r="AV509" s="13" t="s">
        <v>88</v>
      </c>
      <c r="AW509" s="13" t="s">
        <v>34</v>
      </c>
      <c r="AX509" s="13" t="s">
        <v>84</v>
      </c>
      <c r="AY509" s="157" t="s">
        <v>156</v>
      </c>
    </row>
    <row r="510" spans="2:65" s="1" customFormat="1" ht="24.2" customHeight="1">
      <c r="B510" s="32"/>
      <c r="C510" s="136" t="s">
        <v>1160</v>
      </c>
      <c r="D510" s="136" t="s">
        <v>160</v>
      </c>
      <c r="E510" s="137" t="s">
        <v>1161</v>
      </c>
      <c r="F510" s="138" t="s">
        <v>1162</v>
      </c>
      <c r="G510" s="139" t="s">
        <v>394</v>
      </c>
      <c r="H510" s="140">
        <v>11</v>
      </c>
      <c r="I510" s="141"/>
      <c r="J510" s="142">
        <f>ROUND(I510*H510,2)</f>
        <v>0</v>
      </c>
      <c r="K510" s="138" t="s">
        <v>164</v>
      </c>
      <c r="L510" s="32"/>
      <c r="M510" s="143" t="s">
        <v>1</v>
      </c>
      <c r="N510" s="144" t="s">
        <v>45</v>
      </c>
      <c r="P510" s="145">
        <f>O510*H510</f>
        <v>0</v>
      </c>
      <c r="Q510" s="145">
        <v>1.2999999999999999E-4</v>
      </c>
      <c r="R510" s="145">
        <f>Q510*H510</f>
        <v>1.4299999999999998E-3</v>
      </c>
      <c r="S510" s="145">
        <v>0</v>
      </c>
      <c r="T510" s="146">
        <f>S510*H510</f>
        <v>0</v>
      </c>
      <c r="AR510" s="147" t="s">
        <v>165</v>
      </c>
      <c r="AT510" s="147" t="s">
        <v>160</v>
      </c>
      <c r="AU510" s="147" t="s">
        <v>166</v>
      </c>
      <c r="AY510" s="17" t="s">
        <v>156</v>
      </c>
      <c r="BE510" s="148">
        <f>IF(N510="základní",J510,0)</f>
        <v>0</v>
      </c>
      <c r="BF510" s="148">
        <f>IF(N510="snížená",J510,0)</f>
        <v>0</v>
      </c>
      <c r="BG510" s="148">
        <f>IF(N510="zákl. přenesená",J510,0)</f>
        <v>0</v>
      </c>
      <c r="BH510" s="148">
        <f>IF(N510="sníž. přenesená",J510,0)</f>
        <v>0</v>
      </c>
      <c r="BI510" s="148">
        <f>IF(N510="nulová",J510,0)</f>
        <v>0</v>
      </c>
      <c r="BJ510" s="17" t="s">
        <v>84</v>
      </c>
      <c r="BK510" s="148">
        <f>ROUND(I510*H510,2)</f>
        <v>0</v>
      </c>
      <c r="BL510" s="17" t="s">
        <v>165</v>
      </c>
      <c r="BM510" s="147" t="s">
        <v>1163</v>
      </c>
    </row>
    <row r="511" spans="2:65" s="12" customFormat="1" ht="11.25">
      <c r="B511" s="149"/>
      <c r="D511" s="150" t="s">
        <v>168</v>
      </c>
      <c r="E511" s="151" t="s">
        <v>1</v>
      </c>
      <c r="F511" s="152" t="s">
        <v>1164</v>
      </c>
      <c r="H511" s="151" t="s">
        <v>1</v>
      </c>
      <c r="I511" s="153"/>
      <c r="L511" s="149"/>
      <c r="M511" s="154"/>
      <c r="T511" s="155"/>
      <c r="AT511" s="151" t="s">
        <v>168</v>
      </c>
      <c r="AU511" s="151" t="s">
        <v>166</v>
      </c>
      <c r="AV511" s="12" t="s">
        <v>84</v>
      </c>
      <c r="AW511" s="12" t="s">
        <v>34</v>
      </c>
      <c r="AX511" s="12" t="s">
        <v>80</v>
      </c>
      <c r="AY511" s="151" t="s">
        <v>156</v>
      </c>
    </row>
    <row r="512" spans="2:65" s="13" customFormat="1" ht="11.25">
      <c r="B512" s="156"/>
      <c r="D512" s="150" t="s">
        <v>168</v>
      </c>
      <c r="E512" s="157" t="s">
        <v>1</v>
      </c>
      <c r="F512" s="158" t="s">
        <v>1165</v>
      </c>
      <c r="H512" s="159">
        <v>11</v>
      </c>
      <c r="I512" s="160"/>
      <c r="L512" s="156"/>
      <c r="M512" s="161"/>
      <c r="T512" s="162"/>
      <c r="AT512" s="157" t="s">
        <v>168</v>
      </c>
      <c r="AU512" s="157" t="s">
        <v>166</v>
      </c>
      <c r="AV512" s="13" t="s">
        <v>88</v>
      </c>
      <c r="AW512" s="13" t="s">
        <v>34</v>
      </c>
      <c r="AX512" s="13" t="s">
        <v>84</v>
      </c>
      <c r="AY512" s="157" t="s">
        <v>156</v>
      </c>
    </row>
    <row r="513" spans="2:65" s="11" customFormat="1" ht="20.85" customHeight="1">
      <c r="B513" s="124"/>
      <c r="D513" s="125" t="s">
        <v>79</v>
      </c>
      <c r="E513" s="134" t="s">
        <v>598</v>
      </c>
      <c r="F513" s="134" t="s">
        <v>599</v>
      </c>
      <c r="I513" s="127"/>
      <c r="J513" s="135">
        <f>BK513</f>
        <v>0</v>
      </c>
      <c r="L513" s="124"/>
      <c r="M513" s="129"/>
      <c r="P513" s="130">
        <f>SUM(P514:P520)</f>
        <v>0</v>
      </c>
      <c r="R513" s="130">
        <f>SUM(R514:R520)</f>
        <v>0.23741999999999999</v>
      </c>
      <c r="T513" s="131">
        <f>SUM(T514:T520)</f>
        <v>0</v>
      </c>
      <c r="AR513" s="125" t="s">
        <v>84</v>
      </c>
      <c r="AT513" s="132" t="s">
        <v>79</v>
      </c>
      <c r="AU513" s="132" t="s">
        <v>88</v>
      </c>
      <c r="AY513" s="125" t="s">
        <v>156</v>
      </c>
      <c r="BK513" s="133">
        <f>SUM(BK514:BK520)</f>
        <v>0</v>
      </c>
    </row>
    <row r="514" spans="2:65" s="1" customFormat="1" ht="24.2" customHeight="1">
      <c r="B514" s="32"/>
      <c r="C514" s="136" t="s">
        <v>1166</v>
      </c>
      <c r="D514" s="136" t="s">
        <v>160</v>
      </c>
      <c r="E514" s="137" t="s">
        <v>1167</v>
      </c>
      <c r="F514" s="138" t="s">
        <v>1168</v>
      </c>
      <c r="G514" s="139" t="s">
        <v>374</v>
      </c>
      <c r="H514" s="140">
        <v>2</v>
      </c>
      <c r="I514" s="141"/>
      <c r="J514" s="142">
        <f>ROUND(I514*H514,2)</f>
        <v>0</v>
      </c>
      <c r="K514" s="138" t="s">
        <v>164</v>
      </c>
      <c r="L514" s="32"/>
      <c r="M514" s="143" t="s">
        <v>1</v>
      </c>
      <c r="N514" s="144" t="s">
        <v>45</v>
      </c>
      <c r="P514" s="145">
        <f>O514*H514</f>
        <v>0</v>
      </c>
      <c r="Q514" s="145">
        <v>0.10940999999999999</v>
      </c>
      <c r="R514" s="145">
        <f>Q514*H514</f>
        <v>0.21881999999999999</v>
      </c>
      <c r="S514" s="145">
        <v>0</v>
      </c>
      <c r="T514" s="146">
        <f>S514*H514</f>
        <v>0</v>
      </c>
      <c r="AR514" s="147" t="s">
        <v>165</v>
      </c>
      <c r="AT514" s="147" t="s">
        <v>160</v>
      </c>
      <c r="AU514" s="147" t="s">
        <v>166</v>
      </c>
      <c r="AY514" s="17" t="s">
        <v>156</v>
      </c>
      <c r="BE514" s="148">
        <f>IF(N514="základní",J514,0)</f>
        <v>0</v>
      </c>
      <c r="BF514" s="148">
        <f>IF(N514="snížená",J514,0)</f>
        <v>0</v>
      </c>
      <c r="BG514" s="148">
        <f>IF(N514="zákl. přenesená",J514,0)</f>
        <v>0</v>
      </c>
      <c r="BH514" s="148">
        <f>IF(N514="sníž. přenesená",J514,0)</f>
        <v>0</v>
      </c>
      <c r="BI514" s="148">
        <f>IF(N514="nulová",J514,0)</f>
        <v>0</v>
      </c>
      <c r="BJ514" s="17" t="s">
        <v>84</v>
      </c>
      <c r="BK514" s="148">
        <f>ROUND(I514*H514,2)</f>
        <v>0</v>
      </c>
      <c r="BL514" s="17" t="s">
        <v>165</v>
      </c>
      <c r="BM514" s="147" t="s">
        <v>1169</v>
      </c>
    </row>
    <row r="515" spans="2:65" s="13" customFormat="1" ht="11.25">
      <c r="B515" s="156"/>
      <c r="D515" s="150" t="s">
        <v>168</v>
      </c>
      <c r="E515" s="157" t="s">
        <v>1</v>
      </c>
      <c r="F515" s="158" t="s">
        <v>1170</v>
      </c>
      <c r="H515" s="159">
        <v>2</v>
      </c>
      <c r="I515" s="160"/>
      <c r="L515" s="156"/>
      <c r="M515" s="161"/>
      <c r="T515" s="162"/>
      <c r="AT515" s="157" t="s">
        <v>168</v>
      </c>
      <c r="AU515" s="157" t="s">
        <v>166</v>
      </c>
      <c r="AV515" s="13" t="s">
        <v>88</v>
      </c>
      <c r="AW515" s="13" t="s">
        <v>34</v>
      </c>
      <c r="AX515" s="13" t="s">
        <v>84</v>
      </c>
      <c r="AY515" s="157" t="s">
        <v>156</v>
      </c>
    </row>
    <row r="516" spans="2:65" s="1" customFormat="1" ht="21.75" customHeight="1">
      <c r="B516" s="32"/>
      <c r="C516" s="177" t="s">
        <v>1171</v>
      </c>
      <c r="D516" s="177" t="s">
        <v>242</v>
      </c>
      <c r="E516" s="178" t="s">
        <v>1172</v>
      </c>
      <c r="F516" s="179" t="s">
        <v>1173</v>
      </c>
      <c r="G516" s="180" t="s">
        <v>374</v>
      </c>
      <c r="H516" s="181">
        <v>2</v>
      </c>
      <c r="I516" s="182"/>
      <c r="J516" s="183">
        <f>ROUND(I516*H516,2)</f>
        <v>0</v>
      </c>
      <c r="K516" s="179" t="s">
        <v>164</v>
      </c>
      <c r="L516" s="184"/>
      <c r="M516" s="185" t="s">
        <v>1</v>
      </c>
      <c r="N516" s="186" t="s">
        <v>45</v>
      </c>
      <c r="P516" s="145">
        <f>O516*H516</f>
        <v>0</v>
      </c>
      <c r="Q516" s="145">
        <v>6.1000000000000004E-3</v>
      </c>
      <c r="R516" s="145">
        <f>Q516*H516</f>
        <v>1.2200000000000001E-2</v>
      </c>
      <c r="S516" s="145">
        <v>0</v>
      </c>
      <c r="T516" s="146">
        <f>S516*H516</f>
        <v>0</v>
      </c>
      <c r="AR516" s="147" t="s">
        <v>213</v>
      </c>
      <c r="AT516" s="147" t="s">
        <v>242</v>
      </c>
      <c r="AU516" s="147" t="s">
        <v>166</v>
      </c>
      <c r="AY516" s="17" t="s">
        <v>156</v>
      </c>
      <c r="BE516" s="148">
        <f>IF(N516="základní",J516,0)</f>
        <v>0</v>
      </c>
      <c r="BF516" s="148">
        <f>IF(N516="snížená",J516,0)</f>
        <v>0</v>
      </c>
      <c r="BG516" s="148">
        <f>IF(N516="zákl. přenesená",J516,0)</f>
        <v>0</v>
      </c>
      <c r="BH516" s="148">
        <f>IF(N516="sníž. přenesená",J516,0)</f>
        <v>0</v>
      </c>
      <c r="BI516" s="148">
        <f>IF(N516="nulová",J516,0)</f>
        <v>0</v>
      </c>
      <c r="BJ516" s="17" t="s">
        <v>84</v>
      </c>
      <c r="BK516" s="148">
        <f>ROUND(I516*H516,2)</f>
        <v>0</v>
      </c>
      <c r="BL516" s="17" t="s">
        <v>165</v>
      </c>
      <c r="BM516" s="147" t="s">
        <v>1174</v>
      </c>
    </row>
    <row r="517" spans="2:65" s="13" customFormat="1" ht="11.25">
      <c r="B517" s="156"/>
      <c r="D517" s="150" t="s">
        <v>168</v>
      </c>
      <c r="E517" s="157" t="s">
        <v>1</v>
      </c>
      <c r="F517" s="158" t="s">
        <v>1170</v>
      </c>
      <c r="H517" s="159">
        <v>2</v>
      </c>
      <c r="I517" s="160"/>
      <c r="L517" s="156"/>
      <c r="M517" s="161"/>
      <c r="T517" s="162"/>
      <c r="AT517" s="157" t="s">
        <v>168</v>
      </c>
      <c r="AU517" s="157" t="s">
        <v>166</v>
      </c>
      <c r="AV517" s="13" t="s">
        <v>88</v>
      </c>
      <c r="AW517" s="13" t="s">
        <v>34</v>
      </c>
      <c r="AX517" s="13" t="s">
        <v>84</v>
      </c>
      <c r="AY517" s="157" t="s">
        <v>156</v>
      </c>
    </row>
    <row r="518" spans="2:65" s="1" customFormat="1" ht="24.2" customHeight="1">
      <c r="B518" s="32"/>
      <c r="C518" s="136" t="s">
        <v>1175</v>
      </c>
      <c r="D518" s="136" t="s">
        <v>160</v>
      </c>
      <c r="E518" s="137" t="s">
        <v>1176</v>
      </c>
      <c r="F518" s="138" t="s">
        <v>1177</v>
      </c>
      <c r="G518" s="139" t="s">
        <v>374</v>
      </c>
      <c r="H518" s="140">
        <v>2</v>
      </c>
      <c r="I518" s="141"/>
      <c r="J518" s="142">
        <f>ROUND(I518*H518,2)</f>
        <v>0</v>
      </c>
      <c r="K518" s="138" t="s">
        <v>164</v>
      </c>
      <c r="L518" s="32"/>
      <c r="M518" s="143" t="s">
        <v>1</v>
      </c>
      <c r="N518" s="144" t="s">
        <v>45</v>
      </c>
      <c r="P518" s="145">
        <f>O518*H518</f>
        <v>0</v>
      </c>
      <c r="Q518" s="145">
        <v>6.9999999999999999E-4</v>
      </c>
      <c r="R518" s="145">
        <f>Q518*H518</f>
        <v>1.4E-3</v>
      </c>
      <c r="S518" s="145">
        <v>0</v>
      </c>
      <c r="T518" s="146">
        <f>S518*H518</f>
        <v>0</v>
      </c>
      <c r="AR518" s="147" t="s">
        <v>165</v>
      </c>
      <c r="AT518" s="147" t="s">
        <v>160</v>
      </c>
      <c r="AU518" s="147" t="s">
        <v>166</v>
      </c>
      <c r="AY518" s="17" t="s">
        <v>156</v>
      </c>
      <c r="BE518" s="148">
        <f>IF(N518="základní",J518,0)</f>
        <v>0</v>
      </c>
      <c r="BF518" s="148">
        <f>IF(N518="snížená",J518,0)</f>
        <v>0</v>
      </c>
      <c r="BG518" s="148">
        <f>IF(N518="zákl. přenesená",J518,0)</f>
        <v>0</v>
      </c>
      <c r="BH518" s="148">
        <f>IF(N518="sníž. přenesená",J518,0)</f>
        <v>0</v>
      </c>
      <c r="BI518" s="148">
        <f>IF(N518="nulová",J518,0)</f>
        <v>0</v>
      </c>
      <c r="BJ518" s="17" t="s">
        <v>84</v>
      </c>
      <c r="BK518" s="148">
        <f>ROUND(I518*H518,2)</f>
        <v>0</v>
      </c>
      <c r="BL518" s="17" t="s">
        <v>165</v>
      </c>
      <c r="BM518" s="147" t="s">
        <v>1178</v>
      </c>
    </row>
    <row r="519" spans="2:65" s="13" customFormat="1" ht="11.25">
      <c r="B519" s="156"/>
      <c r="D519" s="150" t="s">
        <v>168</v>
      </c>
      <c r="E519" s="157" t="s">
        <v>1</v>
      </c>
      <c r="F519" s="158" t="s">
        <v>1179</v>
      </c>
      <c r="H519" s="159">
        <v>2</v>
      </c>
      <c r="I519" s="160"/>
      <c r="L519" s="156"/>
      <c r="M519" s="161"/>
      <c r="T519" s="162"/>
      <c r="AT519" s="157" t="s">
        <v>168</v>
      </c>
      <c r="AU519" s="157" t="s">
        <v>166</v>
      </c>
      <c r="AV519" s="13" t="s">
        <v>88</v>
      </c>
      <c r="AW519" s="13" t="s">
        <v>34</v>
      </c>
      <c r="AX519" s="13" t="s">
        <v>84</v>
      </c>
      <c r="AY519" s="157" t="s">
        <v>156</v>
      </c>
    </row>
    <row r="520" spans="2:65" s="1" customFormat="1" ht="16.5" customHeight="1">
      <c r="B520" s="32"/>
      <c r="C520" s="177" t="s">
        <v>1180</v>
      </c>
      <c r="D520" s="177" t="s">
        <v>242</v>
      </c>
      <c r="E520" s="178" t="s">
        <v>1181</v>
      </c>
      <c r="F520" s="179" t="s">
        <v>1182</v>
      </c>
      <c r="G520" s="180" t="s">
        <v>374</v>
      </c>
      <c r="H520" s="181">
        <v>2</v>
      </c>
      <c r="I520" s="182"/>
      <c r="J520" s="183">
        <f>ROUND(I520*H520,2)</f>
        <v>0</v>
      </c>
      <c r="K520" s="179" t="s">
        <v>164</v>
      </c>
      <c r="L520" s="184"/>
      <c r="M520" s="185" t="s">
        <v>1</v>
      </c>
      <c r="N520" s="186" t="s">
        <v>45</v>
      </c>
      <c r="P520" s="145">
        <f>O520*H520</f>
        <v>0</v>
      </c>
      <c r="Q520" s="145">
        <v>2.5000000000000001E-3</v>
      </c>
      <c r="R520" s="145">
        <f>Q520*H520</f>
        <v>5.0000000000000001E-3</v>
      </c>
      <c r="S520" s="145">
        <v>0</v>
      </c>
      <c r="T520" s="146">
        <f>S520*H520</f>
        <v>0</v>
      </c>
      <c r="AR520" s="147" t="s">
        <v>213</v>
      </c>
      <c r="AT520" s="147" t="s">
        <v>242</v>
      </c>
      <c r="AU520" s="147" t="s">
        <v>166</v>
      </c>
      <c r="AY520" s="17" t="s">
        <v>156</v>
      </c>
      <c r="BE520" s="148">
        <f>IF(N520="základní",J520,0)</f>
        <v>0</v>
      </c>
      <c r="BF520" s="148">
        <f>IF(N520="snížená",J520,0)</f>
        <v>0</v>
      </c>
      <c r="BG520" s="148">
        <f>IF(N520="zákl. přenesená",J520,0)</f>
        <v>0</v>
      </c>
      <c r="BH520" s="148">
        <f>IF(N520="sníž. přenesená",J520,0)</f>
        <v>0</v>
      </c>
      <c r="BI520" s="148">
        <f>IF(N520="nulová",J520,0)</f>
        <v>0</v>
      </c>
      <c r="BJ520" s="17" t="s">
        <v>84</v>
      </c>
      <c r="BK520" s="148">
        <f>ROUND(I520*H520,2)</f>
        <v>0</v>
      </c>
      <c r="BL520" s="17" t="s">
        <v>165</v>
      </c>
      <c r="BM520" s="147" t="s">
        <v>1183</v>
      </c>
    </row>
    <row r="521" spans="2:65" s="11" customFormat="1" ht="20.85" customHeight="1">
      <c r="B521" s="124"/>
      <c r="D521" s="125" t="s">
        <v>79</v>
      </c>
      <c r="E521" s="134" t="s">
        <v>608</v>
      </c>
      <c r="F521" s="134" t="s">
        <v>609</v>
      </c>
      <c r="I521" s="127"/>
      <c r="J521" s="135">
        <f>BK521</f>
        <v>0</v>
      </c>
      <c r="L521" s="124"/>
      <c r="M521" s="129"/>
      <c r="P521" s="130">
        <f>SUM(P522:P538)</f>
        <v>0</v>
      </c>
      <c r="R521" s="130">
        <f>SUM(R522:R538)</f>
        <v>0</v>
      </c>
      <c r="T521" s="131">
        <f>SUM(T522:T538)</f>
        <v>0</v>
      </c>
      <c r="AR521" s="125" t="s">
        <v>84</v>
      </c>
      <c r="AT521" s="132" t="s">
        <v>79</v>
      </c>
      <c r="AU521" s="132" t="s">
        <v>88</v>
      </c>
      <c r="AY521" s="125" t="s">
        <v>156</v>
      </c>
      <c r="BK521" s="133">
        <f>SUM(BK522:BK538)</f>
        <v>0</v>
      </c>
    </row>
    <row r="522" spans="2:65" s="1" customFormat="1" ht="16.5" customHeight="1">
      <c r="B522" s="32"/>
      <c r="C522" s="136" t="s">
        <v>1184</v>
      </c>
      <c r="D522" s="136" t="s">
        <v>160</v>
      </c>
      <c r="E522" s="137" t="s">
        <v>611</v>
      </c>
      <c r="F522" s="138" t="s">
        <v>612</v>
      </c>
      <c r="G522" s="139" t="s">
        <v>189</v>
      </c>
      <c r="H522" s="140">
        <v>592.745</v>
      </c>
      <c r="I522" s="141"/>
      <c r="J522" s="142">
        <f>ROUND(I522*H522,2)</f>
        <v>0</v>
      </c>
      <c r="K522" s="138" t="s">
        <v>164</v>
      </c>
      <c r="L522" s="32"/>
      <c r="M522" s="143" t="s">
        <v>1</v>
      </c>
      <c r="N522" s="144" t="s">
        <v>45</v>
      </c>
      <c r="P522" s="145">
        <f>O522*H522</f>
        <v>0</v>
      </c>
      <c r="Q522" s="145">
        <v>0</v>
      </c>
      <c r="R522" s="145">
        <f>Q522*H522</f>
        <v>0</v>
      </c>
      <c r="S522" s="145">
        <v>0</v>
      </c>
      <c r="T522" s="146">
        <f>S522*H522</f>
        <v>0</v>
      </c>
      <c r="AR522" s="147" t="s">
        <v>165</v>
      </c>
      <c r="AT522" s="147" t="s">
        <v>160</v>
      </c>
      <c r="AU522" s="147" t="s">
        <v>166</v>
      </c>
      <c r="AY522" s="17" t="s">
        <v>156</v>
      </c>
      <c r="BE522" s="148">
        <f>IF(N522="základní",J522,0)</f>
        <v>0</v>
      </c>
      <c r="BF522" s="148">
        <f>IF(N522="snížená",J522,0)</f>
        <v>0</v>
      </c>
      <c r="BG522" s="148">
        <f>IF(N522="zákl. přenesená",J522,0)</f>
        <v>0</v>
      </c>
      <c r="BH522" s="148">
        <f>IF(N522="sníž. přenesená",J522,0)</f>
        <v>0</v>
      </c>
      <c r="BI522" s="148">
        <f>IF(N522="nulová",J522,0)</f>
        <v>0</v>
      </c>
      <c r="BJ522" s="17" t="s">
        <v>84</v>
      </c>
      <c r="BK522" s="148">
        <f>ROUND(I522*H522,2)</f>
        <v>0</v>
      </c>
      <c r="BL522" s="17" t="s">
        <v>165</v>
      </c>
      <c r="BM522" s="147" t="s">
        <v>1185</v>
      </c>
    </row>
    <row r="523" spans="2:65" s="13" customFormat="1" ht="11.25">
      <c r="B523" s="156"/>
      <c r="D523" s="150" t="s">
        <v>168</v>
      </c>
      <c r="E523" s="157" t="s">
        <v>1</v>
      </c>
      <c r="F523" s="158" t="s">
        <v>1186</v>
      </c>
      <c r="H523" s="159">
        <v>8.82</v>
      </c>
      <c r="I523" s="160"/>
      <c r="L523" s="156"/>
      <c r="M523" s="161"/>
      <c r="T523" s="162"/>
      <c r="AT523" s="157" t="s">
        <v>168</v>
      </c>
      <c r="AU523" s="157" t="s">
        <v>166</v>
      </c>
      <c r="AV523" s="13" t="s">
        <v>88</v>
      </c>
      <c r="AW523" s="13" t="s">
        <v>34</v>
      </c>
      <c r="AX523" s="13" t="s">
        <v>80</v>
      </c>
      <c r="AY523" s="157" t="s">
        <v>156</v>
      </c>
    </row>
    <row r="524" spans="2:65" s="13" customFormat="1" ht="11.25">
      <c r="B524" s="156"/>
      <c r="D524" s="150" t="s">
        <v>168</v>
      </c>
      <c r="E524" s="157" t="s">
        <v>1</v>
      </c>
      <c r="F524" s="158" t="s">
        <v>1187</v>
      </c>
      <c r="H524" s="159">
        <v>583.92499999999995</v>
      </c>
      <c r="I524" s="160"/>
      <c r="L524" s="156"/>
      <c r="M524" s="161"/>
      <c r="T524" s="162"/>
      <c r="AT524" s="157" t="s">
        <v>168</v>
      </c>
      <c r="AU524" s="157" t="s">
        <v>166</v>
      </c>
      <c r="AV524" s="13" t="s">
        <v>88</v>
      </c>
      <c r="AW524" s="13" t="s">
        <v>34</v>
      </c>
      <c r="AX524" s="13" t="s">
        <v>80</v>
      </c>
      <c r="AY524" s="157" t="s">
        <v>156</v>
      </c>
    </row>
    <row r="525" spans="2:65" s="14" customFormat="1" ht="11.25">
      <c r="B525" s="163"/>
      <c r="D525" s="150" t="s">
        <v>168</v>
      </c>
      <c r="E525" s="164" t="s">
        <v>1</v>
      </c>
      <c r="F525" s="165" t="s">
        <v>177</v>
      </c>
      <c r="H525" s="166">
        <v>592.745</v>
      </c>
      <c r="I525" s="167"/>
      <c r="L525" s="163"/>
      <c r="M525" s="168"/>
      <c r="T525" s="169"/>
      <c r="AT525" s="164" t="s">
        <v>168</v>
      </c>
      <c r="AU525" s="164" t="s">
        <v>166</v>
      </c>
      <c r="AV525" s="14" t="s">
        <v>165</v>
      </c>
      <c r="AW525" s="14" t="s">
        <v>34</v>
      </c>
      <c r="AX525" s="14" t="s">
        <v>84</v>
      </c>
      <c r="AY525" s="164" t="s">
        <v>156</v>
      </c>
    </row>
    <row r="526" spans="2:65" s="1" customFormat="1" ht="24.2" customHeight="1">
      <c r="B526" s="32"/>
      <c r="C526" s="136" t="s">
        <v>1188</v>
      </c>
      <c r="D526" s="136" t="s">
        <v>160</v>
      </c>
      <c r="E526" s="137" t="s">
        <v>617</v>
      </c>
      <c r="F526" s="138" t="s">
        <v>618</v>
      </c>
      <c r="G526" s="139" t="s">
        <v>189</v>
      </c>
      <c r="H526" s="140">
        <v>13721.334999999999</v>
      </c>
      <c r="I526" s="141"/>
      <c r="J526" s="142">
        <f>ROUND(I526*H526,2)</f>
        <v>0</v>
      </c>
      <c r="K526" s="138" t="s">
        <v>164</v>
      </c>
      <c r="L526" s="32"/>
      <c r="M526" s="143" t="s">
        <v>1</v>
      </c>
      <c r="N526" s="144" t="s">
        <v>45</v>
      </c>
      <c r="P526" s="145">
        <f>O526*H526</f>
        <v>0</v>
      </c>
      <c r="Q526" s="145">
        <v>0</v>
      </c>
      <c r="R526" s="145">
        <f>Q526*H526</f>
        <v>0</v>
      </c>
      <c r="S526" s="145">
        <v>0</v>
      </c>
      <c r="T526" s="146">
        <f>S526*H526</f>
        <v>0</v>
      </c>
      <c r="AR526" s="147" t="s">
        <v>165</v>
      </c>
      <c r="AT526" s="147" t="s">
        <v>160</v>
      </c>
      <c r="AU526" s="147" t="s">
        <v>166</v>
      </c>
      <c r="AY526" s="17" t="s">
        <v>156</v>
      </c>
      <c r="BE526" s="148">
        <f>IF(N526="základní",J526,0)</f>
        <v>0</v>
      </c>
      <c r="BF526" s="148">
        <f>IF(N526="snížená",J526,0)</f>
        <v>0</v>
      </c>
      <c r="BG526" s="148">
        <f>IF(N526="zákl. přenesená",J526,0)</f>
        <v>0</v>
      </c>
      <c r="BH526" s="148">
        <f>IF(N526="sníž. přenesená",J526,0)</f>
        <v>0</v>
      </c>
      <c r="BI526" s="148">
        <f>IF(N526="nulová",J526,0)</f>
        <v>0</v>
      </c>
      <c r="BJ526" s="17" t="s">
        <v>84</v>
      </c>
      <c r="BK526" s="148">
        <f>ROUND(I526*H526,2)</f>
        <v>0</v>
      </c>
      <c r="BL526" s="17" t="s">
        <v>165</v>
      </c>
      <c r="BM526" s="147" t="s">
        <v>1189</v>
      </c>
    </row>
    <row r="527" spans="2:65" s="13" customFormat="1" ht="22.5">
      <c r="B527" s="156"/>
      <c r="D527" s="150" t="s">
        <v>168</v>
      </c>
      <c r="E527" s="157" t="s">
        <v>1</v>
      </c>
      <c r="F527" s="158" t="s">
        <v>1190</v>
      </c>
      <c r="H527" s="159">
        <v>291.06</v>
      </c>
      <c r="I527" s="160"/>
      <c r="L527" s="156"/>
      <c r="M527" s="161"/>
      <c r="T527" s="162"/>
      <c r="AT527" s="157" t="s">
        <v>168</v>
      </c>
      <c r="AU527" s="157" t="s">
        <v>166</v>
      </c>
      <c r="AV527" s="13" t="s">
        <v>88</v>
      </c>
      <c r="AW527" s="13" t="s">
        <v>34</v>
      </c>
      <c r="AX527" s="13" t="s">
        <v>80</v>
      </c>
      <c r="AY527" s="157" t="s">
        <v>156</v>
      </c>
    </row>
    <row r="528" spans="2:65" s="13" customFormat="1" ht="22.5">
      <c r="B528" s="156"/>
      <c r="D528" s="150" t="s">
        <v>168</v>
      </c>
      <c r="E528" s="157" t="s">
        <v>1</v>
      </c>
      <c r="F528" s="158" t="s">
        <v>1191</v>
      </c>
      <c r="H528" s="159">
        <v>13430.275</v>
      </c>
      <c r="I528" s="160"/>
      <c r="L528" s="156"/>
      <c r="M528" s="161"/>
      <c r="T528" s="162"/>
      <c r="AT528" s="157" t="s">
        <v>168</v>
      </c>
      <c r="AU528" s="157" t="s">
        <v>166</v>
      </c>
      <c r="AV528" s="13" t="s">
        <v>88</v>
      </c>
      <c r="AW528" s="13" t="s">
        <v>34</v>
      </c>
      <c r="AX528" s="13" t="s">
        <v>80</v>
      </c>
      <c r="AY528" s="157" t="s">
        <v>156</v>
      </c>
    </row>
    <row r="529" spans="2:65" s="14" customFormat="1" ht="11.25">
      <c r="B529" s="163"/>
      <c r="D529" s="150" t="s">
        <v>168</v>
      </c>
      <c r="E529" s="164" t="s">
        <v>1</v>
      </c>
      <c r="F529" s="165" t="s">
        <v>177</v>
      </c>
      <c r="H529" s="166">
        <v>13721.334999999999</v>
      </c>
      <c r="I529" s="167"/>
      <c r="L529" s="163"/>
      <c r="M529" s="168"/>
      <c r="T529" s="169"/>
      <c r="AT529" s="164" t="s">
        <v>168</v>
      </c>
      <c r="AU529" s="164" t="s">
        <v>166</v>
      </c>
      <c r="AV529" s="14" t="s">
        <v>165</v>
      </c>
      <c r="AW529" s="14" t="s">
        <v>34</v>
      </c>
      <c r="AX529" s="14" t="s">
        <v>84</v>
      </c>
      <c r="AY529" s="164" t="s">
        <v>156</v>
      </c>
    </row>
    <row r="530" spans="2:65" s="1" customFormat="1" ht="33" customHeight="1">
      <c r="B530" s="32"/>
      <c r="C530" s="136" t="s">
        <v>1192</v>
      </c>
      <c r="D530" s="136" t="s">
        <v>160</v>
      </c>
      <c r="E530" s="137" t="s">
        <v>623</v>
      </c>
      <c r="F530" s="138" t="s">
        <v>624</v>
      </c>
      <c r="G530" s="139" t="s">
        <v>189</v>
      </c>
      <c r="H530" s="140">
        <v>8.82</v>
      </c>
      <c r="I530" s="141"/>
      <c r="J530" s="142">
        <f>ROUND(I530*H530,2)</f>
        <v>0</v>
      </c>
      <c r="K530" s="138" t="s">
        <v>164</v>
      </c>
      <c r="L530" s="32"/>
      <c r="M530" s="143" t="s">
        <v>1</v>
      </c>
      <c r="N530" s="144" t="s">
        <v>45</v>
      </c>
      <c r="P530" s="145">
        <f>O530*H530</f>
        <v>0</v>
      </c>
      <c r="Q530" s="145">
        <v>0</v>
      </c>
      <c r="R530" s="145">
        <f>Q530*H530</f>
        <v>0</v>
      </c>
      <c r="S530" s="145">
        <v>0</v>
      </c>
      <c r="T530" s="146">
        <f>S530*H530</f>
        <v>0</v>
      </c>
      <c r="AR530" s="147" t="s">
        <v>165</v>
      </c>
      <c r="AT530" s="147" t="s">
        <v>160</v>
      </c>
      <c r="AU530" s="147" t="s">
        <v>166</v>
      </c>
      <c r="AY530" s="17" t="s">
        <v>156</v>
      </c>
      <c r="BE530" s="148">
        <f>IF(N530="základní",J530,0)</f>
        <v>0</v>
      </c>
      <c r="BF530" s="148">
        <f>IF(N530="snížená",J530,0)</f>
        <v>0</v>
      </c>
      <c r="BG530" s="148">
        <f>IF(N530="zákl. přenesená",J530,0)</f>
        <v>0</v>
      </c>
      <c r="BH530" s="148">
        <f>IF(N530="sníž. přenesená",J530,0)</f>
        <v>0</v>
      </c>
      <c r="BI530" s="148">
        <f>IF(N530="nulová",J530,0)</f>
        <v>0</v>
      </c>
      <c r="BJ530" s="17" t="s">
        <v>84</v>
      </c>
      <c r="BK530" s="148">
        <f>ROUND(I530*H530,2)</f>
        <v>0</v>
      </c>
      <c r="BL530" s="17" t="s">
        <v>165</v>
      </c>
      <c r="BM530" s="147" t="s">
        <v>1193</v>
      </c>
    </row>
    <row r="531" spans="2:65" s="13" customFormat="1" ht="11.25">
      <c r="B531" s="156"/>
      <c r="D531" s="150" t="s">
        <v>168</v>
      </c>
      <c r="E531" s="157" t="s">
        <v>1</v>
      </c>
      <c r="F531" s="158" t="s">
        <v>1194</v>
      </c>
      <c r="H531" s="159">
        <v>8.82</v>
      </c>
      <c r="I531" s="160"/>
      <c r="L531" s="156"/>
      <c r="M531" s="161"/>
      <c r="T531" s="162"/>
      <c r="AT531" s="157" t="s">
        <v>168</v>
      </c>
      <c r="AU531" s="157" t="s">
        <v>166</v>
      </c>
      <c r="AV531" s="13" t="s">
        <v>88</v>
      </c>
      <c r="AW531" s="13" t="s">
        <v>34</v>
      </c>
      <c r="AX531" s="13" t="s">
        <v>84</v>
      </c>
      <c r="AY531" s="157" t="s">
        <v>156</v>
      </c>
    </row>
    <row r="532" spans="2:65" s="1" customFormat="1" ht="33" customHeight="1">
      <c r="B532" s="32"/>
      <c r="C532" s="136" t="s">
        <v>1195</v>
      </c>
      <c r="D532" s="136" t="s">
        <v>160</v>
      </c>
      <c r="E532" s="137" t="s">
        <v>628</v>
      </c>
      <c r="F532" s="138" t="s">
        <v>629</v>
      </c>
      <c r="G532" s="139" t="s">
        <v>189</v>
      </c>
      <c r="H532" s="140">
        <v>221.64599999999999</v>
      </c>
      <c r="I532" s="141"/>
      <c r="J532" s="142">
        <f>ROUND(I532*H532,2)</f>
        <v>0</v>
      </c>
      <c r="K532" s="138" t="s">
        <v>1</v>
      </c>
      <c r="L532" s="32"/>
      <c r="M532" s="143" t="s">
        <v>1</v>
      </c>
      <c r="N532" s="144" t="s">
        <v>45</v>
      </c>
      <c r="P532" s="145">
        <f>O532*H532</f>
        <v>0</v>
      </c>
      <c r="Q532" s="145">
        <v>0</v>
      </c>
      <c r="R532" s="145">
        <f>Q532*H532</f>
        <v>0</v>
      </c>
      <c r="S532" s="145">
        <v>0</v>
      </c>
      <c r="T532" s="146">
        <f>S532*H532</f>
        <v>0</v>
      </c>
      <c r="AR532" s="147" t="s">
        <v>165</v>
      </c>
      <c r="AT532" s="147" t="s">
        <v>160</v>
      </c>
      <c r="AU532" s="147" t="s">
        <v>166</v>
      </c>
      <c r="AY532" s="17" t="s">
        <v>156</v>
      </c>
      <c r="BE532" s="148">
        <f>IF(N532="základní",J532,0)</f>
        <v>0</v>
      </c>
      <c r="BF532" s="148">
        <f>IF(N532="snížená",J532,0)</f>
        <v>0</v>
      </c>
      <c r="BG532" s="148">
        <f>IF(N532="zákl. přenesená",J532,0)</f>
        <v>0</v>
      </c>
      <c r="BH532" s="148">
        <f>IF(N532="sníž. přenesená",J532,0)</f>
        <v>0</v>
      </c>
      <c r="BI532" s="148">
        <f>IF(N532="nulová",J532,0)</f>
        <v>0</v>
      </c>
      <c r="BJ532" s="17" t="s">
        <v>84</v>
      </c>
      <c r="BK532" s="148">
        <f>ROUND(I532*H532,2)</f>
        <v>0</v>
      </c>
      <c r="BL532" s="17" t="s">
        <v>165</v>
      </c>
      <c r="BM532" s="147" t="s">
        <v>1196</v>
      </c>
    </row>
    <row r="533" spans="2:65" s="13" customFormat="1" ht="22.5">
      <c r="B533" s="156"/>
      <c r="D533" s="150" t="s">
        <v>168</v>
      </c>
      <c r="E533" s="157" t="s">
        <v>1</v>
      </c>
      <c r="F533" s="158" t="s">
        <v>1197</v>
      </c>
      <c r="H533" s="159">
        <v>221.64599999999999</v>
      </c>
      <c r="I533" s="160"/>
      <c r="L533" s="156"/>
      <c r="M533" s="161"/>
      <c r="T533" s="162"/>
      <c r="AT533" s="157" t="s">
        <v>168</v>
      </c>
      <c r="AU533" s="157" t="s">
        <v>166</v>
      </c>
      <c r="AV533" s="13" t="s">
        <v>88</v>
      </c>
      <c r="AW533" s="13" t="s">
        <v>34</v>
      </c>
      <c r="AX533" s="13" t="s">
        <v>84</v>
      </c>
      <c r="AY533" s="157" t="s">
        <v>156</v>
      </c>
    </row>
    <row r="534" spans="2:65" s="1" customFormat="1" ht="33" customHeight="1">
      <c r="B534" s="32"/>
      <c r="C534" s="136" t="s">
        <v>1198</v>
      </c>
      <c r="D534" s="136" t="s">
        <v>160</v>
      </c>
      <c r="E534" s="137" t="s">
        <v>1199</v>
      </c>
      <c r="F534" s="138" t="s">
        <v>1200</v>
      </c>
      <c r="G534" s="139" t="s">
        <v>189</v>
      </c>
      <c r="H534" s="140">
        <v>2.3079999999999998</v>
      </c>
      <c r="I534" s="141"/>
      <c r="J534" s="142">
        <f>ROUND(I534*H534,2)</f>
        <v>0</v>
      </c>
      <c r="K534" s="138" t="s">
        <v>1</v>
      </c>
      <c r="L534" s="32"/>
      <c r="M534" s="143" t="s">
        <v>1</v>
      </c>
      <c r="N534" s="144" t="s">
        <v>45</v>
      </c>
      <c r="P534" s="145">
        <f>O534*H534</f>
        <v>0</v>
      </c>
      <c r="Q534" s="145">
        <v>0</v>
      </c>
      <c r="R534" s="145">
        <f>Q534*H534</f>
        <v>0</v>
      </c>
      <c r="S534" s="145">
        <v>0</v>
      </c>
      <c r="T534" s="146">
        <f>S534*H534</f>
        <v>0</v>
      </c>
      <c r="AR534" s="147" t="s">
        <v>165</v>
      </c>
      <c r="AT534" s="147" t="s">
        <v>160</v>
      </c>
      <c r="AU534" s="147" t="s">
        <v>166</v>
      </c>
      <c r="AY534" s="17" t="s">
        <v>156</v>
      </c>
      <c r="BE534" s="148">
        <f>IF(N534="základní",J534,0)</f>
        <v>0</v>
      </c>
      <c r="BF534" s="148">
        <f>IF(N534="snížená",J534,0)</f>
        <v>0</v>
      </c>
      <c r="BG534" s="148">
        <f>IF(N534="zákl. přenesená",J534,0)</f>
        <v>0</v>
      </c>
      <c r="BH534" s="148">
        <f>IF(N534="sníž. přenesená",J534,0)</f>
        <v>0</v>
      </c>
      <c r="BI534" s="148">
        <f>IF(N534="nulová",J534,0)</f>
        <v>0</v>
      </c>
      <c r="BJ534" s="17" t="s">
        <v>84</v>
      </c>
      <c r="BK534" s="148">
        <f>ROUND(I534*H534,2)</f>
        <v>0</v>
      </c>
      <c r="BL534" s="17" t="s">
        <v>165</v>
      </c>
      <c r="BM534" s="147" t="s">
        <v>1201</v>
      </c>
    </row>
    <row r="535" spans="2:65" s="13" customFormat="1" ht="11.25">
      <c r="B535" s="156"/>
      <c r="D535" s="150" t="s">
        <v>168</v>
      </c>
      <c r="E535" s="157" t="s">
        <v>1</v>
      </c>
      <c r="F535" s="158" t="s">
        <v>1202</v>
      </c>
      <c r="H535" s="159">
        <v>2.3079999999999998</v>
      </c>
      <c r="I535" s="160"/>
      <c r="L535" s="156"/>
      <c r="M535" s="161"/>
      <c r="T535" s="162"/>
      <c r="AT535" s="157" t="s">
        <v>168</v>
      </c>
      <c r="AU535" s="157" t="s">
        <v>166</v>
      </c>
      <c r="AV535" s="13" t="s">
        <v>88</v>
      </c>
      <c r="AW535" s="13" t="s">
        <v>34</v>
      </c>
      <c r="AX535" s="13" t="s">
        <v>84</v>
      </c>
      <c r="AY535" s="157" t="s">
        <v>156</v>
      </c>
    </row>
    <row r="536" spans="2:65" s="1" customFormat="1" ht="37.9" customHeight="1">
      <c r="B536" s="32"/>
      <c r="C536" s="136" t="s">
        <v>1203</v>
      </c>
      <c r="D536" s="136" t="s">
        <v>160</v>
      </c>
      <c r="E536" s="137" t="s">
        <v>633</v>
      </c>
      <c r="F536" s="138" t="s">
        <v>634</v>
      </c>
      <c r="G536" s="139" t="s">
        <v>189</v>
      </c>
      <c r="H536" s="140">
        <v>345.27499999999998</v>
      </c>
      <c r="I536" s="141"/>
      <c r="J536" s="142">
        <f>ROUND(I536*H536,2)</f>
        <v>0</v>
      </c>
      <c r="K536" s="138" t="s">
        <v>1</v>
      </c>
      <c r="L536" s="32"/>
      <c r="M536" s="143" t="s">
        <v>1</v>
      </c>
      <c r="N536" s="144" t="s">
        <v>45</v>
      </c>
      <c r="P536" s="145">
        <f>O536*H536</f>
        <v>0</v>
      </c>
      <c r="Q536" s="145">
        <v>0</v>
      </c>
      <c r="R536" s="145">
        <f>Q536*H536</f>
        <v>0</v>
      </c>
      <c r="S536" s="145">
        <v>0</v>
      </c>
      <c r="T536" s="146">
        <f>S536*H536</f>
        <v>0</v>
      </c>
      <c r="AR536" s="147" t="s">
        <v>165</v>
      </c>
      <c r="AT536" s="147" t="s">
        <v>160</v>
      </c>
      <c r="AU536" s="147" t="s">
        <v>166</v>
      </c>
      <c r="AY536" s="17" t="s">
        <v>156</v>
      </c>
      <c r="BE536" s="148">
        <f>IF(N536="základní",J536,0)</f>
        <v>0</v>
      </c>
      <c r="BF536" s="148">
        <f>IF(N536="snížená",J536,0)</f>
        <v>0</v>
      </c>
      <c r="BG536" s="148">
        <f>IF(N536="zákl. přenesená",J536,0)</f>
        <v>0</v>
      </c>
      <c r="BH536" s="148">
        <f>IF(N536="sníž. přenesená",J536,0)</f>
        <v>0</v>
      </c>
      <c r="BI536" s="148">
        <f>IF(N536="nulová",J536,0)</f>
        <v>0</v>
      </c>
      <c r="BJ536" s="17" t="s">
        <v>84</v>
      </c>
      <c r="BK536" s="148">
        <f>ROUND(I536*H536,2)</f>
        <v>0</v>
      </c>
      <c r="BL536" s="17" t="s">
        <v>165</v>
      </c>
      <c r="BM536" s="147" t="s">
        <v>1204</v>
      </c>
    </row>
    <row r="537" spans="2:65" s="13" customFormat="1" ht="11.25">
      <c r="B537" s="156"/>
      <c r="D537" s="150" t="s">
        <v>168</v>
      </c>
      <c r="E537" s="157" t="s">
        <v>1</v>
      </c>
      <c r="F537" s="158" t="s">
        <v>1205</v>
      </c>
      <c r="H537" s="159">
        <v>345.27499999999998</v>
      </c>
      <c r="I537" s="160"/>
      <c r="L537" s="156"/>
      <c r="M537" s="161"/>
      <c r="T537" s="162"/>
      <c r="AT537" s="157" t="s">
        <v>168</v>
      </c>
      <c r="AU537" s="157" t="s">
        <v>166</v>
      </c>
      <c r="AV537" s="13" t="s">
        <v>88</v>
      </c>
      <c r="AW537" s="13" t="s">
        <v>34</v>
      </c>
      <c r="AX537" s="13" t="s">
        <v>84</v>
      </c>
      <c r="AY537" s="157" t="s">
        <v>156</v>
      </c>
    </row>
    <row r="538" spans="2:65" s="1" customFormat="1" ht="24.2" customHeight="1">
      <c r="B538" s="32"/>
      <c r="C538" s="136" t="s">
        <v>1206</v>
      </c>
      <c r="D538" s="136" t="s">
        <v>160</v>
      </c>
      <c r="E538" s="137" t="s">
        <v>638</v>
      </c>
      <c r="F538" s="138" t="s">
        <v>639</v>
      </c>
      <c r="G538" s="139" t="s">
        <v>189</v>
      </c>
      <c r="H538" s="140">
        <v>497.14299999999997</v>
      </c>
      <c r="I538" s="141"/>
      <c r="J538" s="142">
        <f>ROUND(I538*H538,2)</f>
        <v>0</v>
      </c>
      <c r="K538" s="138" t="s">
        <v>164</v>
      </c>
      <c r="L538" s="32"/>
      <c r="M538" s="187" t="s">
        <v>1</v>
      </c>
      <c r="N538" s="188" t="s">
        <v>45</v>
      </c>
      <c r="O538" s="189"/>
      <c r="P538" s="190">
        <f>O538*H538</f>
        <v>0</v>
      </c>
      <c r="Q538" s="190">
        <v>0</v>
      </c>
      <c r="R538" s="190">
        <f>Q538*H538</f>
        <v>0</v>
      </c>
      <c r="S538" s="190">
        <v>0</v>
      </c>
      <c r="T538" s="191">
        <f>S538*H538</f>
        <v>0</v>
      </c>
      <c r="AR538" s="147" t="s">
        <v>165</v>
      </c>
      <c r="AT538" s="147" t="s">
        <v>160</v>
      </c>
      <c r="AU538" s="147" t="s">
        <v>166</v>
      </c>
      <c r="AY538" s="17" t="s">
        <v>156</v>
      </c>
      <c r="BE538" s="148">
        <f>IF(N538="základní",J538,0)</f>
        <v>0</v>
      </c>
      <c r="BF538" s="148">
        <f>IF(N538="snížená",J538,0)</f>
        <v>0</v>
      </c>
      <c r="BG538" s="148">
        <f>IF(N538="zákl. přenesená",J538,0)</f>
        <v>0</v>
      </c>
      <c r="BH538" s="148">
        <f>IF(N538="sníž. přenesená",J538,0)</f>
        <v>0</v>
      </c>
      <c r="BI538" s="148">
        <f>IF(N538="nulová",J538,0)</f>
        <v>0</v>
      </c>
      <c r="BJ538" s="17" t="s">
        <v>84</v>
      </c>
      <c r="BK538" s="148">
        <f>ROUND(I538*H538,2)</f>
        <v>0</v>
      </c>
      <c r="BL538" s="17" t="s">
        <v>165</v>
      </c>
      <c r="BM538" s="147" t="s">
        <v>1207</v>
      </c>
    </row>
    <row r="539" spans="2:65" s="1" customFormat="1" ht="6.95" customHeight="1">
      <c r="B539" s="44"/>
      <c r="C539" s="45"/>
      <c r="D539" s="45"/>
      <c r="E539" s="45"/>
      <c r="F539" s="45"/>
      <c r="G539" s="45"/>
      <c r="H539" s="45"/>
      <c r="I539" s="45"/>
      <c r="J539" s="45"/>
      <c r="K539" s="45"/>
      <c r="L539" s="32"/>
    </row>
  </sheetData>
  <sheetProtection algorithmName="SHA-512" hashValue="4xDOLMaDoRoNQRfOAzy2DtOKS4Hch8DxN7Y5blVFP3ePpuDNyledu4WBVooYx63z6/eCBpIhFs4WEKhMFPPMfg==" saltValue="WKLZVGs/gxxnYeAwI3ZdLaBuooos6C9+p/kMh8aU0Pipu/xEiBv1DVct/1AZaU98X++cxbCotiUiF/pxkAh93A==" spinCount="100000" sheet="1" objects="1" scenarios="1" formatColumns="0" formatRows="0" autoFilter="0"/>
  <autoFilter ref="C148:K538" xr:uid="{00000000-0009-0000-0000-000004000000}"/>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2"/>
      <c r="M2" s="222"/>
      <c r="N2" s="222"/>
      <c r="O2" s="222"/>
      <c r="P2" s="222"/>
      <c r="Q2" s="222"/>
      <c r="R2" s="222"/>
      <c r="S2" s="222"/>
      <c r="T2" s="222"/>
      <c r="U2" s="222"/>
      <c r="V2" s="222"/>
      <c r="AT2" s="17" t="s">
        <v>107</v>
      </c>
    </row>
    <row r="3" spans="2:46" ht="6.95" customHeight="1">
      <c r="B3" s="18"/>
      <c r="C3" s="19"/>
      <c r="D3" s="19"/>
      <c r="E3" s="19"/>
      <c r="F3" s="19"/>
      <c r="G3" s="19"/>
      <c r="H3" s="19"/>
      <c r="I3" s="19"/>
      <c r="J3" s="19"/>
      <c r="K3" s="19"/>
      <c r="L3" s="20"/>
      <c r="AT3" s="17" t="s">
        <v>88</v>
      </c>
    </row>
    <row r="4" spans="2:46" ht="24.95" customHeight="1">
      <c r="B4" s="20"/>
      <c r="D4" s="21" t="s">
        <v>110</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III/2444 a III/0105A Přezletice, průtah - I. etapa</v>
      </c>
      <c r="F7" s="238"/>
      <c r="G7" s="238"/>
      <c r="H7" s="238"/>
      <c r="L7" s="20"/>
    </row>
    <row r="8" spans="2:46" ht="12" customHeight="1">
      <c r="B8" s="20"/>
      <c r="D8" s="27" t="s">
        <v>111</v>
      </c>
      <c r="L8" s="20"/>
    </row>
    <row r="9" spans="2:46" s="1" customFormat="1" ht="16.5" customHeight="1">
      <c r="B9" s="32"/>
      <c r="E9" s="237" t="s">
        <v>759</v>
      </c>
      <c r="F9" s="239"/>
      <c r="G9" s="239"/>
      <c r="H9" s="239"/>
      <c r="L9" s="32"/>
    </row>
    <row r="10" spans="2:46" s="1" customFormat="1" ht="12" customHeight="1">
      <c r="B10" s="32"/>
      <c r="D10" s="27" t="s">
        <v>113</v>
      </c>
      <c r="L10" s="32"/>
    </row>
    <row r="11" spans="2:46" s="1" customFormat="1" ht="30" customHeight="1">
      <c r="B11" s="32"/>
      <c r="E11" s="195" t="s">
        <v>1208</v>
      </c>
      <c r="F11" s="239"/>
      <c r="G11" s="239"/>
      <c r="H11" s="239"/>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0" t="str">
        <f>'Rekapitulace stavby'!E14</f>
        <v>Vyplň údaj</v>
      </c>
      <c r="F20" s="221"/>
      <c r="G20" s="221"/>
      <c r="H20" s="221"/>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tr">
        <f>IF('Rekapitulace stavby'!AN19="","",'Rekapitulace stavby'!AN19)</f>
        <v/>
      </c>
      <c r="L25" s="32"/>
    </row>
    <row r="26" spans="2:12" s="1" customFormat="1" ht="18" customHeight="1">
      <c r="B26" s="32"/>
      <c r="E26" s="25" t="str">
        <f>IF('Rekapitulace stavby'!E20="","",'Rekapitulace stavby'!E20)</f>
        <v>Josef Nentwich</v>
      </c>
      <c r="I26" s="27" t="s">
        <v>27</v>
      </c>
      <c r="J26" s="25" t="str">
        <f>IF('Rekapitulace stavby'!AN20="","",'Rekapitulace stavby'!AN20)</f>
        <v/>
      </c>
      <c r="L26" s="32"/>
    </row>
    <row r="27" spans="2:12" s="1" customFormat="1" ht="6.95" customHeight="1">
      <c r="B27" s="32"/>
      <c r="L27" s="32"/>
    </row>
    <row r="28" spans="2:12" s="1" customFormat="1" ht="12" customHeight="1">
      <c r="B28" s="32"/>
      <c r="D28" s="27" t="s">
        <v>38</v>
      </c>
      <c r="L28" s="32"/>
    </row>
    <row r="29" spans="2:12" s="7" customFormat="1" ht="16.5" customHeight="1">
      <c r="B29" s="94"/>
      <c r="E29" s="226" t="s">
        <v>1</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ROUNDUP(J122,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ROUNDUP((SUM(BE122:BE184)),  2)</f>
        <v>0</v>
      </c>
      <c r="I35" s="96">
        <v>0.21</v>
      </c>
      <c r="J35" s="86">
        <f>ROUNDUP(((SUM(BE122:BE184))*I35),  2)</f>
        <v>0</v>
      </c>
      <c r="L35" s="32"/>
    </row>
    <row r="36" spans="2:12" s="1" customFormat="1" ht="14.45" customHeight="1">
      <c r="B36" s="32"/>
      <c r="E36" s="27" t="s">
        <v>46</v>
      </c>
      <c r="F36" s="86">
        <f>ROUNDUP((SUM(BF122:BF184)),  2)</f>
        <v>0</v>
      </c>
      <c r="I36" s="96">
        <v>0.12</v>
      </c>
      <c r="J36" s="86">
        <f>ROUNDUP(((SUM(BF122:BF184))*I36),  2)</f>
        <v>0</v>
      </c>
      <c r="L36" s="32"/>
    </row>
    <row r="37" spans="2:12" s="1" customFormat="1" ht="14.45" hidden="1" customHeight="1">
      <c r="B37" s="32"/>
      <c r="E37" s="27" t="s">
        <v>47</v>
      </c>
      <c r="F37" s="86">
        <f>ROUNDUP((SUM(BG122:BG184)),  2)</f>
        <v>0</v>
      </c>
      <c r="I37" s="96">
        <v>0.21</v>
      </c>
      <c r="J37" s="86">
        <f>0</f>
        <v>0</v>
      </c>
      <c r="L37" s="32"/>
    </row>
    <row r="38" spans="2:12" s="1" customFormat="1" ht="14.45" hidden="1" customHeight="1">
      <c r="B38" s="32"/>
      <c r="E38" s="27" t="s">
        <v>48</v>
      </c>
      <c r="F38" s="86">
        <f>ROUNDUP((SUM(BH122:BH184)),  2)</f>
        <v>0</v>
      </c>
      <c r="I38" s="96">
        <v>0.12</v>
      </c>
      <c r="J38" s="86">
        <f>0</f>
        <v>0</v>
      </c>
      <c r="L38" s="32"/>
    </row>
    <row r="39" spans="2:12" s="1" customFormat="1" ht="14.45" hidden="1" customHeight="1">
      <c r="B39" s="32"/>
      <c r="E39" s="27" t="s">
        <v>49</v>
      </c>
      <c r="F39" s="86">
        <f>ROUNDUP((SUM(BI122:BI184)),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103" t="s">
        <v>56</v>
      </c>
      <c r="G61" s="43" t="s">
        <v>55</v>
      </c>
      <c r="H61" s="34"/>
      <c r="I61" s="34"/>
      <c r="J61" s="104"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115</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III/2444 a III/0105A Přezletice, průtah - I. etapa</v>
      </c>
      <c r="F85" s="238"/>
      <c r="G85" s="238"/>
      <c r="H85" s="238"/>
      <c r="L85" s="32"/>
    </row>
    <row r="86" spans="2:12" ht="12" customHeight="1">
      <c r="B86" s="20"/>
      <c r="C86" s="27" t="s">
        <v>111</v>
      </c>
      <c r="L86" s="20"/>
    </row>
    <row r="87" spans="2:12" s="1" customFormat="1" ht="16.5" customHeight="1">
      <c r="B87" s="32"/>
      <c r="E87" s="237" t="s">
        <v>759</v>
      </c>
      <c r="F87" s="239"/>
      <c r="G87" s="239"/>
      <c r="H87" s="239"/>
      <c r="L87" s="32"/>
    </row>
    <row r="88" spans="2:12" s="1" customFormat="1" ht="12" customHeight="1">
      <c r="B88" s="32"/>
      <c r="C88" s="27" t="s">
        <v>113</v>
      </c>
      <c r="L88" s="32"/>
    </row>
    <row r="89" spans="2:12" s="1" customFormat="1" ht="30" customHeight="1">
      <c r="B89" s="32"/>
      <c r="E89" s="195" t="str">
        <f>E11</f>
        <v>SO.403.2-I - SO.403.2-I - Přeložky vedení veřejného osvětlení</v>
      </c>
      <c r="F89" s="239"/>
      <c r="G89" s="239"/>
      <c r="H89" s="239"/>
      <c r="L89" s="32"/>
    </row>
    <row r="90" spans="2:12" s="1" customFormat="1" ht="6.95" customHeight="1">
      <c r="B90" s="32"/>
      <c r="L90" s="32"/>
    </row>
    <row r="91" spans="2:12" s="1" customFormat="1" ht="12" customHeight="1">
      <c r="B91" s="32"/>
      <c r="C91" s="27" t="s">
        <v>20</v>
      </c>
      <c r="F91" s="25" t="str">
        <f>F14</f>
        <v xml:space="preserve"> </v>
      </c>
      <c r="I91" s="27" t="s">
        <v>22</v>
      </c>
      <c r="J91" s="52" t="str">
        <f>IF(J14="","",J14)</f>
        <v>30. 1. 2024</v>
      </c>
      <c r="L91" s="32"/>
    </row>
    <row r="92" spans="2:12" s="1" customFormat="1" ht="6.95" customHeight="1">
      <c r="B92" s="32"/>
      <c r="L92" s="32"/>
    </row>
    <row r="93" spans="2:12" s="1" customFormat="1" ht="15.2" customHeight="1">
      <c r="B93" s="32"/>
      <c r="C93" s="27" t="s">
        <v>24</v>
      </c>
      <c r="F93" s="25" t="str">
        <f>E17</f>
        <v>KSÚS středočeského kraje, Obec Přezletice</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116</v>
      </c>
      <c r="D96" s="97"/>
      <c r="E96" s="97"/>
      <c r="F96" s="97"/>
      <c r="G96" s="97"/>
      <c r="H96" s="97"/>
      <c r="I96" s="97"/>
      <c r="J96" s="106" t="s">
        <v>117</v>
      </c>
      <c r="K96" s="97"/>
      <c r="L96" s="32"/>
    </row>
    <row r="97" spans="2:47" s="1" customFormat="1" ht="10.35" customHeight="1">
      <c r="B97" s="32"/>
      <c r="L97" s="32"/>
    </row>
    <row r="98" spans="2:47" s="1" customFormat="1" ht="22.9" customHeight="1">
      <c r="B98" s="32"/>
      <c r="C98" s="107" t="s">
        <v>118</v>
      </c>
      <c r="J98" s="66">
        <f>J122</f>
        <v>0</v>
      </c>
      <c r="L98" s="32"/>
      <c r="AU98" s="17" t="s">
        <v>119</v>
      </c>
    </row>
    <row r="99" spans="2:47" s="8" customFormat="1" ht="24.95" customHeight="1">
      <c r="B99" s="108"/>
      <c r="D99" s="109" t="s">
        <v>642</v>
      </c>
      <c r="E99" s="110"/>
      <c r="F99" s="110"/>
      <c r="G99" s="110"/>
      <c r="H99" s="110"/>
      <c r="I99" s="110"/>
      <c r="J99" s="111">
        <f>J123</f>
        <v>0</v>
      </c>
      <c r="L99" s="108"/>
    </row>
    <row r="100" spans="2:47" s="8" customFormat="1" ht="24.95" customHeight="1">
      <c r="B100" s="108"/>
      <c r="D100" s="109" t="s">
        <v>643</v>
      </c>
      <c r="E100" s="110"/>
      <c r="F100" s="110"/>
      <c r="G100" s="110"/>
      <c r="H100" s="110"/>
      <c r="I100" s="110"/>
      <c r="J100" s="111">
        <f>J157</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141</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7" t="str">
        <f>E7</f>
        <v>III/2444 a III/0105A Přezletice, průtah - I. etapa</v>
      </c>
      <c r="F110" s="238"/>
      <c r="G110" s="238"/>
      <c r="H110" s="238"/>
      <c r="L110" s="32"/>
    </row>
    <row r="111" spans="2:47" ht="12" customHeight="1">
      <c r="B111" s="20"/>
      <c r="C111" s="27" t="s">
        <v>111</v>
      </c>
      <c r="L111" s="20"/>
    </row>
    <row r="112" spans="2:47" s="1" customFormat="1" ht="16.5" customHeight="1">
      <c r="B112" s="32"/>
      <c r="E112" s="237" t="s">
        <v>759</v>
      </c>
      <c r="F112" s="239"/>
      <c r="G112" s="239"/>
      <c r="H112" s="239"/>
      <c r="L112" s="32"/>
    </row>
    <row r="113" spans="2:65" s="1" customFormat="1" ht="12" customHeight="1">
      <c r="B113" s="32"/>
      <c r="C113" s="27" t="s">
        <v>113</v>
      </c>
      <c r="L113" s="32"/>
    </row>
    <row r="114" spans="2:65" s="1" customFormat="1" ht="30" customHeight="1">
      <c r="B114" s="32"/>
      <c r="E114" s="195" t="str">
        <f>E11</f>
        <v>SO.403.2-I - SO.403.2-I - Přeložky vedení veřejného osvětlení</v>
      </c>
      <c r="F114" s="239"/>
      <c r="G114" s="239"/>
      <c r="H114" s="239"/>
      <c r="L114" s="32"/>
    </row>
    <row r="115" spans="2:65" s="1" customFormat="1" ht="6.95" customHeight="1">
      <c r="B115" s="32"/>
      <c r="L115" s="32"/>
    </row>
    <row r="116" spans="2:65" s="1" customFormat="1" ht="12" customHeight="1">
      <c r="B116" s="32"/>
      <c r="C116" s="27" t="s">
        <v>20</v>
      </c>
      <c r="F116" s="25" t="str">
        <f>F14</f>
        <v xml:space="preserve"> </v>
      </c>
      <c r="I116" s="27" t="s">
        <v>22</v>
      </c>
      <c r="J116" s="52" t="str">
        <f>IF(J14="","",J14)</f>
        <v>30. 1. 2024</v>
      </c>
      <c r="L116" s="32"/>
    </row>
    <row r="117" spans="2:65" s="1" customFormat="1" ht="6.95" customHeight="1">
      <c r="B117" s="32"/>
      <c r="L117" s="32"/>
    </row>
    <row r="118" spans="2:65" s="1" customFormat="1" ht="15.2" customHeight="1">
      <c r="B118" s="32"/>
      <c r="C118" s="27" t="s">
        <v>24</v>
      </c>
      <c r="F118" s="25" t="str">
        <f>E17</f>
        <v>KSÚS středočeského kraje, Obec Přezletice</v>
      </c>
      <c r="I118" s="27" t="s">
        <v>30</v>
      </c>
      <c r="J118" s="30" t="str">
        <f>E23</f>
        <v>CR Project s.r.o.</v>
      </c>
      <c r="L118" s="32"/>
    </row>
    <row r="119" spans="2:65" s="1" customFormat="1" ht="15.2" customHeight="1">
      <c r="B119" s="32"/>
      <c r="C119" s="27" t="s">
        <v>28</v>
      </c>
      <c r="F119" s="25" t="str">
        <f>IF(E20="","",E20)</f>
        <v>Vyplň údaj</v>
      </c>
      <c r="I119" s="27" t="s">
        <v>35</v>
      </c>
      <c r="J119" s="30" t="str">
        <f>E26</f>
        <v>Josef Nentwich</v>
      </c>
      <c r="L119" s="32"/>
    </row>
    <row r="120" spans="2:65" s="1" customFormat="1" ht="10.35" customHeight="1">
      <c r="B120" s="32"/>
      <c r="L120" s="32"/>
    </row>
    <row r="121" spans="2:65" s="10" customFormat="1" ht="29.25" customHeight="1">
      <c r="B121" s="116"/>
      <c r="C121" s="117" t="s">
        <v>142</v>
      </c>
      <c r="D121" s="118" t="s">
        <v>65</v>
      </c>
      <c r="E121" s="118" t="s">
        <v>61</v>
      </c>
      <c r="F121" s="118" t="s">
        <v>62</v>
      </c>
      <c r="G121" s="118" t="s">
        <v>143</v>
      </c>
      <c r="H121" s="118" t="s">
        <v>144</v>
      </c>
      <c r="I121" s="118" t="s">
        <v>145</v>
      </c>
      <c r="J121" s="118" t="s">
        <v>117</v>
      </c>
      <c r="K121" s="119" t="s">
        <v>146</v>
      </c>
      <c r="L121" s="116"/>
      <c r="M121" s="59" t="s">
        <v>1</v>
      </c>
      <c r="N121" s="60" t="s">
        <v>44</v>
      </c>
      <c r="O121" s="60" t="s">
        <v>147</v>
      </c>
      <c r="P121" s="60" t="s">
        <v>148</v>
      </c>
      <c r="Q121" s="60" t="s">
        <v>149</v>
      </c>
      <c r="R121" s="60" t="s">
        <v>150</v>
      </c>
      <c r="S121" s="60" t="s">
        <v>151</v>
      </c>
      <c r="T121" s="61" t="s">
        <v>152</v>
      </c>
    </row>
    <row r="122" spans="2:65" s="1" customFormat="1" ht="22.9" customHeight="1">
      <c r="B122" s="32"/>
      <c r="C122" s="64" t="s">
        <v>153</v>
      </c>
      <c r="J122" s="120">
        <f>BK122</f>
        <v>0</v>
      </c>
      <c r="L122" s="32"/>
      <c r="M122" s="62"/>
      <c r="N122" s="53"/>
      <c r="O122" s="53"/>
      <c r="P122" s="121">
        <f>P123+P157</f>
        <v>0</v>
      </c>
      <c r="Q122" s="53"/>
      <c r="R122" s="121">
        <f>R123+R157</f>
        <v>21.785771999999998</v>
      </c>
      <c r="S122" s="53"/>
      <c r="T122" s="122">
        <f>T123+T157</f>
        <v>0</v>
      </c>
      <c r="AT122" s="17" t="s">
        <v>79</v>
      </c>
      <c r="AU122" s="17" t="s">
        <v>119</v>
      </c>
      <c r="BK122" s="123">
        <f>BK123+BK157</f>
        <v>0</v>
      </c>
    </row>
    <row r="123" spans="2:65" s="11" customFormat="1" ht="25.9" customHeight="1">
      <c r="B123" s="124"/>
      <c r="D123" s="125" t="s">
        <v>79</v>
      </c>
      <c r="E123" s="126" t="s">
        <v>644</v>
      </c>
      <c r="F123" s="126" t="s">
        <v>645</v>
      </c>
      <c r="I123" s="127"/>
      <c r="J123" s="128">
        <f>BK123</f>
        <v>0</v>
      </c>
      <c r="L123" s="124"/>
      <c r="M123" s="129"/>
      <c r="P123" s="130">
        <f>SUM(P124:P156)</f>
        <v>0</v>
      </c>
      <c r="R123" s="130">
        <f>SUM(R124:R156)</f>
        <v>0</v>
      </c>
      <c r="T123" s="131">
        <f>SUM(T124:T156)</f>
        <v>0</v>
      </c>
      <c r="AR123" s="125" t="s">
        <v>166</v>
      </c>
      <c r="AT123" s="132" t="s">
        <v>79</v>
      </c>
      <c r="AU123" s="132" t="s">
        <v>80</v>
      </c>
      <c r="AY123" s="125" t="s">
        <v>156</v>
      </c>
      <c r="BK123" s="133">
        <f>SUM(BK124:BK156)</f>
        <v>0</v>
      </c>
    </row>
    <row r="124" spans="2:65" s="1" customFormat="1" ht="37.9" customHeight="1">
      <c r="B124" s="32"/>
      <c r="C124" s="136" t="s">
        <v>84</v>
      </c>
      <c r="D124" s="136" t="s">
        <v>160</v>
      </c>
      <c r="E124" s="137" t="s">
        <v>646</v>
      </c>
      <c r="F124" s="138" t="s">
        <v>647</v>
      </c>
      <c r="G124" s="139" t="s">
        <v>374</v>
      </c>
      <c r="H124" s="140">
        <v>24</v>
      </c>
      <c r="I124" s="141"/>
      <c r="J124" s="142">
        <f>ROUND(I124*H124,2)</f>
        <v>0</v>
      </c>
      <c r="K124" s="138" t="s">
        <v>164</v>
      </c>
      <c r="L124" s="32"/>
      <c r="M124" s="143" t="s">
        <v>1</v>
      </c>
      <c r="N124" s="144" t="s">
        <v>45</v>
      </c>
      <c r="P124" s="145">
        <f>O124*H124</f>
        <v>0</v>
      </c>
      <c r="Q124" s="145">
        <v>0</v>
      </c>
      <c r="R124" s="145">
        <f>Q124*H124</f>
        <v>0</v>
      </c>
      <c r="S124" s="145">
        <v>0</v>
      </c>
      <c r="T124" s="146">
        <f>S124*H124</f>
        <v>0</v>
      </c>
      <c r="AR124" s="147" t="s">
        <v>567</v>
      </c>
      <c r="AT124" s="147" t="s">
        <v>160</v>
      </c>
      <c r="AU124" s="147" t="s">
        <v>84</v>
      </c>
      <c r="AY124" s="17" t="s">
        <v>156</v>
      </c>
      <c r="BE124" s="148">
        <f>IF(N124="základní",J124,0)</f>
        <v>0</v>
      </c>
      <c r="BF124" s="148">
        <f>IF(N124="snížená",J124,0)</f>
        <v>0</v>
      </c>
      <c r="BG124" s="148">
        <f>IF(N124="zákl. přenesená",J124,0)</f>
        <v>0</v>
      </c>
      <c r="BH124" s="148">
        <f>IF(N124="sníž. přenesená",J124,0)</f>
        <v>0</v>
      </c>
      <c r="BI124" s="148">
        <f>IF(N124="nulová",J124,0)</f>
        <v>0</v>
      </c>
      <c r="BJ124" s="17" t="s">
        <v>84</v>
      </c>
      <c r="BK124" s="148">
        <f>ROUND(I124*H124,2)</f>
        <v>0</v>
      </c>
      <c r="BL124" s="17" t="s">
        <v>567</v>
      </c>
      <c r="BM124" s="147" t="s">
        <v>88</v>
      </c>
    </row>
    <row r="125" spans="2:65" s="13" customFormat="1" ht="11.25">
      <c r="B125" s="156"/>
      <c r="D125" s="150" t="s">
        <v>168</v>
      </c>
      <c r="E125" s="157" t="s">
        <v>1</v>
      </c>
      <c r="F125" s="158" t="s">
        <v>1209</v>
      </c>
      <c r="H125" s="159">
        <v>24</v>
      </c>
      <c r="I125" s="160"/>
      <c r="L125" s="156"/>
      <c r="M125" s="161"/>
      <c r="T125" s="162"/>
      <c r="AT125" s="157" t="s">
        <v>168</v>
      </c>
      <c r="AU125" s="157" t="s">
        <v>84</v>
      </c>
      <c r="AV125" s="13" t="s">
        <v>88</v>
      </c>
      <c r="AW125" s="13" t="s">
        <v>34</v>
      </c>
      <c r="AX125" s="13" t="s">
        <v>84</v>
      </c>
      <c r="AY125" s="157" t="s">
        <v>156</v>
      </c>
    </row>
    <row r="126" spans="2:65" s="1" customFormat="1" ht="33" customHeight="1">
      <c r="B126" s="32"/>
      <c r="C126" s="136" t="s">
        <v>88</v>
      </c>
      <c r="D126" s="136" t="s">
        <v>160</v>
      </c>
      <c r="E126" s="137" t="s">
        <v>649</v>
      </c>
      <c r="F126" s="138" t="s">
        <v>650</v>
      </c>
      <c r="G126" s="139" t="s">
        <v>374</v>
      </c>
      <c r="H126" s="140">
        <v>6</v>
      </c>
      <c r="I126" s="141"/>
      <c r="J126" s="142">
        <f>ROUND(I126*H126,2)</f>
        <v>0</v>
      </c>
      <c r="K126" s="138" t="s">
        <v>164</v>
      </c>
      <c r="L126" s="32"/>
      <c r="M126" s="143" t="s">
        <v>1</v>
      </c>
      <c r="N126" s="144" t="s">
        <v>45</v>
      </c>
      <c r="P126" s="145">
        <f>O126*H126</f>
        <v>0</v>
      </c>
      <c r="Q126" s="145">
        <v>0</v>
      </c>
      <c r="R126" s="145">
        <f>Q126*H126</f>
        <v>0</v>
      </c>
      <c r="S126" s="145">
        <v>0</v>
      </c>
      <c r="T126" s="146">
        <f>S126*H126</f>
        <v>0</v>
      </c>
      <c r="AR126" s="147" t="s">
        <v>567</v>
      </c>
      <c r="AT126" s="147" t="s">
        <v>160</v>
      </c>
      <c r="AU126" s="147" t="s">
        <v>84</v>
      </c>
      <c r="AY126" s="17" t="s">
        <v>156</v>
      </c>
      <c r="BE126" s="148">
        <f>IF(N126="základní",J126,0)</f>
        <v>0</v>
      </c>
      <c r="BF126" s="148">
        <f>IF(N126="snížená",J126,0)</f>
        <v>0</v>
      </c>
      <c r="BG126" s="148">
        <f>IF(N126="zákl. přenesená",J126,0)</f>
        <v>0</v>
      </c>
      <c r="BH126" s="148">
        <f>IF(N126="sníž. přenesená",J126,0)</f>
        <v>0</v>
      </c>
      <c r="BI126" s="148">
        <f>IF(N126="nulová",J126,0)</f>
        <v>0</v>
      </c>
      <c r="BJ126" s="17" t="s">
        <v>84</v>
      </c>
      <c r="BK126" s="148">
        <f>ROUND(I126*H126,2)</f>
        <v>0</v>
      </c>
      <c r="BL126" s="17" t="s">
        <v>567</v>
      </c>
      <c r="BM126" s="147" t="s">
        <v>165</v>
      </c>
    </row>
    <row r="127" spans="2:65" s="13" customFormat="1" ht="11.25">
      <c r="B127" s="156"/>
      <c r="D127" s="150" t="s">
        <v>168</v>
      </c>
      <c r="E127" s="157" t="s">
        <v>1</v>
      </c>
      <c r="F127" s="158" t="s">
        <v>1210</v>
      </c>
      <c r="H127" s="159">
        <v>6</v>
      </c>
      <c r="I127" s="160"/>
      <c r="L127" s="156"/>
      <c r="M127" s="161"/>
      <c r="T127" s="162"/>
      <c r="AT127" s="157" t="s">
        <v>168</v>
      </c>
      <c r="AU127" s="157" t="s">
        <v>84</v>
      </c>
      <c r="AV127" s="13" t="s">
        <v>88</v>
      </c>
      <c r="AW127" s="13" t="s">
        <v>34</v>
      </c>
      <c r="AX127" s="13" t="s">
        <v>84</v>
      </c>
      <c r="AY127" s="157" t="s">
        <v>156</v>
      </c>
    </row>
    <row r="128" spans="2:65" s="1" customFormat="1" ht="16.5" customHeight="1">
      <c r="B128" s="32"/>
      <c r="C128" s="177" t="s">
        <v>166</v>
      </c>
      <c r="D128" s="177" t="s">
        <v>242</v>
      </c>
      <c r="E128" s="178" t="s">
        <v>652</v>
      </c>
      <c r="F128" s="179" t="s">
        <v>653</v>
      </c>
      <c r="G128" s="180" t="s">
        <v>374</v>
      </c>
      <c r="H128" s="181">
        <v>6</v>
      </c>
      <c r="I128" s="182"/>
      <c r="J128" s="183">
        <f>ROUND(I128*H128,2)</f>
        <v>0</v>
      </c>
      <c r="K128" s="179" t="s">
        <v>1</v>
      </c>
      <c r="L128" s="184"/>
      <c r="M128" s="185" t="s">
        <v>1</v>
      </c>
      <c r="N128" s="186" t="s">
        <v>45</v>
      </c>
      <c r="P128" s="145">
        <f>O128*H128</f>
        <v>0</v>
      </c>
      <c r="Q128" s="145">
        <v>0</v>
      </c>
      <c r="R128" s="145">
        <f>Q128*H128</f>
        <v>0</v>
      </c>
      <c r="S128" s="145">
        <v>0</v>
      </c>
      <c r="T128" s="146">
        <f>S128*H128</f>
        <v>0</v>
      </c>
      <c r="AR128" s="147" t="s">
        <v>654</v>
      </c>
      <c r="AT128" s="147" t="s">
        <v>242</v>
      </c>
      <c r="AU128" s="147" t="s">
        <v>84</v>
      </c>
      <c r="AY128" s="17" t="s">
        <v>156</v>
      </c>
      <c r="BE128" s="148">
        <f>IF(N128="základní",J128,0)</f>
        <v>0</v>
      </c>
      <c r="BF128" s="148">
        <f>IF(N128="snížená",J128,0)</f>
        <v>0</v>
      </c>
      <c r="BG128" s="148">
        <f>IF(N128="zákl. přenesená",J128,0)</f>
        <v>0</v>
      </c>
      <c r="BH128" s="148">
        <f>IF(N128="sníž. přenesená",J128,0)</f>
        <v>0</v>
      </c>
      <c r="BI128" s="148">
        <f>IF(N128="nulová",J128,0)</f>
        <v>0</v>
      </c>
      <c r="BJ128" s="17" t="s">
        <v>84</v>
      </c>
      <c r="BK128" s="148">
        <f>ROUND(I128*H128,2)</f>
        <v>0</v>
      </c>
      <c r="BL128" s="17" t="s">
        <v>567</v>
      </c>
      <c r="BM128" s="147" t="s">
        <v>192</v>
      </c>
    </row>
    <row r="129" spans="2:65" s="13" customFormat="1" ht="11.25">
      <c r="B129" s="156"/>
      <c r="D129" s="150" t="s">
        <v>168</v>
      </c>
      <c r="E129" s="157" t="s">
        <v>1</v>
      </c>
      <c r="F129" s="158" t="s">
        <v>1210</v>
      </c>
      <c r="H129" s="159">
        <v>6</v>
      </c>
      <c r="I129" s="160"/>
      <c r="L129" s="156"/>
      <c r="M129" s="161"/>
      <c r="T129" s="162"/>
      <c r="AT129" s="157" t="s">
        <v>168</v>
      </c>
      <c r="AU129" s="157" t="s">
        <v>84</v>
      </c>
      <c r="AV129" s="13" t="s">
        <v>88</v>
      </c>
      <c r="AW129" s="13" t="s">
        <v>34</v>
      </c>
      <c r="AX129" s="13" t="s">
        <v>84</v>
      </c>
      <c r="AY129" s="157" t="s">
        <v>156</v>
      </c>
    </row>
    <row r="130" spans="2:65" s="1" customFormat="1" ht="37.9" customHeight="1">
      <c r="B130" s="32"/>
      <c r="C130" s="136" t="s">
        <v>165</v>
      </c>
      <c r="D130" s="136" t="s">
        <v>160</v>
      </c>
      <c r="E130" s="137" t="s">
        <v>655</v>
      </c>
      <c r="F130" s="138" t="s">
        <v>656</v>
      </c>
      <c r="G130" s="139" t="s">
        <v>374</v>
      </c>
      <c r="H130" s="140">
        <v>3</v>
      </c>
      <c r="I130" s="141"/>
      <c r="J130" s="142">
        <f>ROUND(I130*H130,2)</f>
        <v>0</v>
      </c>
      <c r="K130" s="138" t="s">
        <v>164</v>
      </c>
      <c r="L130" s="32"/>
      <c r="M130" s="143" t="s">
        <v>1</v>
      </c>
      <c r="N130" s="144" t="s">
        <v>45</v>
      </c>
      <c r="P130" s="145">
        <f>O130*H130</f>
        <v>0</v>
      </c>
      <c r="Q130" s="145">
        <v>0</v>
      </c>
      <c r="R130" s="145">
        <f>Q130*H130</f>
        <v>0</v>
      </c>
      <c r="S130" s="145">
        <v>0</v>
      </c>
      <c r="T130" s="146">
        <f>S130*H130</f>
        <v>0</v>
      </c>
      <c r="AR130" s="147" t="s">
        <v>567</v>
      </c>
      <c r="AT130" s="147" t="s">
        <v>160</v>
      </c>
      <c r="AU130" s="147" t="s">
        <v>84</v>
      </c>
      <c r="AY130" s="17" t="s">
        <v>156</v>
      </c>
      <c r="BE130" s="148">
        <f>IF(N130="základní",J130,0)</f>
        <v>0</v>
      </c>
      <c r="BF130" s="148">
        <f>IF(N130="snížená",J130,0)</f>
        <v>0</v>
      </c>
      <c r="BG130" s="148">
        <f>IF(N130="zákl. přenesená",J130,0)</f>
        <v>0</v>
      </c>
      <c r="BH130" s="148">
        <f>IF(N130="sníž. přenesená",J130,0)</f>
        <v>0</v>
      </c>
      <c r="BI130" s="148">
        <f>IF(N130="nulová",J130,0)</f>
        <v>0</v>
      </c>
      <c r="BJ130" s="17" t="s">
        <v>84</v>
      </c>
      <c r="BK130" s="148">
        <f>ROUND(I130*H130,2)</f>
        <v>0</v>
      </c>
      <c r="BL130" s="17" t="s">
        <v>567</v>
      </c>
      <c r="BM130" s="147" t="s">
        <v>213</v>
      </c>
    </row>
    <row r="131" spans="2:65" s="13" customFormat="1" ht="11.25">
      <c r="B131" s="156"/>
      <c r="D131" s="150" t="s">
        <v>168</v>
      </c>
      <c r="E131" s="157" t="s">
        <v>1</v>
      </c>
      <c r="F131" s="158" t="s">
        <v>1211</v>
      </c>
      <c r="H131" s="159">
        <v>3</v>
      </c>
      <c r="I131" s="160"/>
      <c r="L131" s="156"/>
      <c r="M131" s="161"/>
      <c r="T131" s="162"/>
      <c r="AT131" s="157" t="s">
        <v>168</v>
      </c>
      <c r="AU131" s="157" t="s">
        <v>84</v>
      </c>
      <c r="AV131" s="13" t="s">
        <v>88</v>
      </c>
      <c r="AW131" s="13" t="s">
        <v>34</v>
      </c>
      <c r="AX131" s="13" t="s">
        <v>84</v>
      </c>
      <c r="AY131" s="157" t="s">
        <v>156</v>
      </c>
    </row>
    <row r="132" spans="2:65" s="1" customFormat="1" ht="16.5" customHeight="1">
      <c r="B132" s="32"/>
      <c r="C132" s="177" t="s">
        <v>186</v>
      </c>
      <c r="D132" s="177" t="s">
        <v>242</v>
      </c>
      <c r="E132" s="178" t="s">
        <v>658</v>
      </c>
      <c r="F132" s="179" t="s">
        <v>659</v>
      </c>
      <c r="G132" s="180" t="s">
        <v>374</v>
      </c>
      <c r="H132" s="181">
        <v>3</v>
      </c>
      <c r="I132" s="182"/>
      <c r="J132" s="183">
        <f>ROUND(I132*H132,2)</f>
        <v>0</v>
      </c>
      <c r="K132" s="179" t="s">
        <v>1</v>
      </c>
      <c r="L132" s="184"/>
      <c r="M132" s="185" t="s">
        <v>1</v>
      </c>
      <c r="N132" s="186" t="s">
        <v>45</v>
      </c>
      <c r="P132" s="145">
        <f>O132*H132</f>
        <v>0</v>
      </c>
      <c r="Q132" s="145">
        <v>0</v>
      </c>
      <c r="R132" s="145">
        <f>Q132*H132</f>
        <v>0</v>
      </c>
      <c r="S132" s="145">
        <v>0</v>
      </c>
      <c r="T132" s="146">
        <f>S132*H132</f>
        <v>0</v>
      </c>
      <c r="AR132" s="147" t="s">
        <v>654</v>
      </c>
      <c r="AT132" s="147" t="s">
        <v>242</v>
      </c>
      <c r="AU132" s="147" t="s">
        <v>84</v>
      </c>
      <c r="AY132" s="17" t="s">
        <v>156</v>
      </c>
      <c r="BE132" s="148">
        <f>IF(N132="základní",J132,0)</f>
        <v>0</v>
      </c>
      <c r="BF132" s="148">
        <f>IF(N132="snížená",J132,0)</f>
        <v>0</v>
      </c>
      <c r="BG132" s="148">
        <f>IF(N132="zákl. přenesená",J132,0)</f>
        <v>0</v>
      </c>
      <c r="BH132" s="148">
        <f>IF(N132="sníž. přenesená",J132,0)</f>
        <v>0</v>
      </c>
      <c r="BI132" s="148">
        <f>IF(N132="nulová",J132,0)</f>
        <v>0</v>
      </c>
      <c r="BJ132" s="17" t="s">
        <v>84</v>
      </c>
      <c r="BK132" s="148">
        <f>ROUND(I132*H132,2)</f>
        <v>0</v>
      </c>
      <c r="BL132" s="17" t="s">
        <v>567</v>
      </c>
      <c r="BM132" s="147" t="s">
        <v>226</v>
      </c>
    </row>
    <row r="133" spans="2:65" s="13" customFormat="1" ht="11.25">
      <c r="B133" s="156"/>
      <c r="D133" s="150" t="s">
        <v>168</v>
      </c>
      <c r="E133" s="157" t="s">
        <v>1</v>
      </c>
      <c r="F133" s="158" t="s">
        <v>1211</v>
      </c>
      <c r="H133" s="159">
        <v>3</v>
      </c>
      <c r="I133" s="160"/>
      <c r="L133" s="156"/>
      <c r="M133" s="161"/>
      <c r="T133" s="162"/>
      <c r="AT133" s="157" t="s">
        <v>168</v>
      </c>
      <c r="AU133" s="157" t="s">
        <v>84</v>
      </c>
      <c r="AV133" s="13" t="s">
        <v>88</v>
      </c>
      <c r="AW133" s="13" t="s">
        <v>34</v>
      </c>
      <c r="AX133" s="13" t="s">
        <v>84</v>
      </c>
      <c r="AY133" s="157" t="s">
        <v>156</v>
      </c>
    </row>
    <row r="134" spans="2:65" s="1" customFormat="1" ht="24.2" customHeight="1">
      <c r="B134" s="32"/>
      <c r="C134" s="136" t="s">
        <v>192</v>
      </c>
      <c r="D134" s="136" t="s">
        <v>160</v>
      </c>
      <c r="E134" s="137" t="s">
        <v>660</v>
      </c>
      <c r="F134" s="138" t="s">
        <v>661</v>
      </c>
      <c r="G134" s="139" t="s">
        <v>374</v>
      </c>
      <c r="H134" s="140">
        <v>3</v>
      </c>
      <c r="I134" s="141"/>
      <c r="J134" s="142">
        <f>ROUND(I134*H134,2)</f>
        <v>0</v>
      </c>
      <c r="K134" s="138" t="s">
        <v>164</v>
      </c>
      <c r="L134" s="32"/>
      <c r="M134" s="143" t="s">
        <v>1</v>
      </c>
      <c r="N134" s="144" t="s">
        <v>45</v>
      </c>
      <c r="P134" s="145">
        <f>O134*H134</f>
        <v>0</v>
      </c>
      <c r="Q134" s="145">
        <v>0</v>
      </c>
      <c r="R134" s="145">
        <f>Q134*H134</f>
        <v>0</v>
      </c>
      <c r="S134" s="145">
        <v>0</v>
      </c>
      <c r="T134" s="146">
        <f>S134*H134</f>
        <v>0</v>
      </c>
      <c r="AR134" s="147" t="s">
        <v>567</v>
      </c>
      <c r="AT134" s="147" t="s">
        <v>160</v>
      </c>
      <c r="AU134" s="147" t="s">
        <v>84</v>
      </c>
      <c r="AY134" s="17" t="s">
        <v>156</v>
      </c>
      <c r="BE134" s="148">
        <f>IF(N134="základní",J134,0)</f>
        <v>0</v>
      </c>
      <c r="BF134" s="148">
        <f>IF(N134="snížená",J134,0)</f>
        <v>0</v>
      </c>
      <c r="BG134" s="148">
        <f>IF(N134="zákl. přenesená",J134,0)</f>
        <v>0</v>
      </c>
      <c r="BH134" s="148">
        <f>IF(N134="sníž. přenesená",J134,0)</f>
        <v>0</v>
      </c>
      <c r="BI134" s="148">
        <f>IF(N134="nulová",J134,0)</f>
        <v>0</v>
      </c>
      <c r="BJ134" s="17" t="s">
        <v>84</v>
      </c>
      <c r="BK134" s="148">
        <f>ROUND(I134*H134,2)</f>
        <v>0</v>
      </c>
      <c r="BL134" s="17" t="s">
        <v>567</v>
      </c>
      <c r="BM134" s="147" t="s">
        <v>8</v>
      </c>
    </row>
    <row r="135" spans="2:65" s="13" customFormat="1" ht="11.25">
      <c r="B135" s="156"/>
      <c r="D135" s="150" t="s">
        <v>168</v>
      </c>
      <c r="E135" s="157" t="s">
        <v>1</v>
      </c>
      <c r="F135" s="158" t="s">
        <v>1211</v>
      </c>
      <c r="H135" s="159">
        <v>3</v>
      </c>
      <c r="I135" s="160"/>
      <c r="L135" s="156"/>
      <c r="M135" s="161"/>
      <c r="T135" s="162"/>
      <c r="AT135" s="157" t="s">
        <v>168</v>
      </c>
      <c r="AU135" s="157" t="s">
        <v>84</v>
      </c>
      <c r="AV135" s="13" t="s">
        <v>88</v>
      </c>
      <c r="AW135" s="13" t="s">
        <v>34</v>
      </c>
      <c r="AX135" s="13" t="s">
        <v>84</v>
      </c>
      <c r="AY135" s="157" t="s">
        <v>156</v>
      </c>
    </row>
    <row r="136" spans="2:65" s="1" customFormat="1" ht="24.2" customHeight="1">
      <c r="B136" s="32"/>
      <c r="C136" s="136" t="s">
        <v>202</v>
      </c>
      <c r="D136" s="136" t="s">
        <v>160</v>
      </c>
      <c r="E136" s="137" t="s">
        <v>662</v>
      </c>
      <c r="F136" s="138" t="s">
        <v>663</v>
      </c>
      <c r="G136" s="139" t="s">
        <v>374</v>
      </c>
      <c r="H136" s="140">
        <v>3</v>
      </c>
      <c r="I136" s="141"/>
      <c r="J136" s="142">
        <f>ROUND(I136*H136,2)</f>
        <v>0</v>
      </c>
      <c r="K136" s="138" t="s">
        <v>164</v>
      </c>
      <c r="L136" s="32"/>
      <c r="M136" s="143" t="s">
        <v>1</v>
      </c>
      <c r="N136" s="144" t="s">
        <v>45</v>
      </c>
      <c r="P136" s="145">
        <f>O136*H136</f>
        <v>0</v>
      </c>
      <c r="Q136" s="145">
        <v>0</v>
      </c>
      <c r="R136" s="145">
        <f>Q136*H136</f>
        <v>0</v>
      </c>
      <c r="S136" s="145">
        <v>0</v>
      </c>
      <c r="T136" s="146">
        <f>S136*H136</f>
        <v>0</v>
      </c>
      <c r="AR136" s="147" t="s">
        <v>567</v>
      </c>
      <c r="AT136" s="147" t="s">
        <v>160</v>
      </c>
      <c r="AU136" s="147" t="s">
        <v>84</v>
      </c>
      <c r="AY136" s="17" t="s">
        <v>156</v>
      </c>
      <c r="BE136" s="148">
        <f>IF(N136="základní",J136,0)</f>
        <v>0</v>
      </c>
      <c r="BF136" s="148">
        <f>IF(N136="snížená",J136,0)</f>
        <v>0</v>
      </c>
      <c r="BG136" s="148">
        <f>IF(N136="zákl. přenesená",J136,0)</f>
        <v>0</v>
      </c>
      <c r="BH136" s="148">
        <f>IF(N136="sníž. přenesená",J136,0)</f>
        <v>0</v>
      </c>
      <c r="BI136" s="148">
        <f>IF(N136="nulová",J136,0)</f>
        <v>0</v>
      </c>
      <c r="BJ136" s="17" t="s">
        <v>84</v>
      </c>
      <c r="BK136" s="148">
        <f>ROUND(I136*H136,2)</f>
        <v>0</v>
      </c>
      <c r="BL136" s="17" t="s">
        <v>567</v>
      </c>
      <c r="BM136" s="147" t="s">
        <v>247</v>
      </c>
    </row>
    <row r="137" spans="2:65" s="13" customFormat="1" ht="11.25">
      <c r="B137" s="156"/>
      <c r="D137" s="150" t="s">
        <v>168</v>
      </c>
      <c r="E137" s="157" t="s">
        <v>1</v>
      </c>
      <c r="F137" s="158" t="s">
        <v>1211</v>
      </c>
      <c r="H137" s="159">
        <v>3</v>
      </c>
      <c r="I137" s="160"/>
      <c r="L137" s="156"/>
      <c r="M137" s="161"/>
      <c r="T137" s="162"/>
      <c r="AT137" s="157" t="s">
        <v>168</v>
      </c>
      <c r="AU137" s="157" t="s">
        <v>84</v>
      </c>
      <c r="AV137" s="13" t="s">
        <v>88</v>
      </c>
      <c r="AW137" s="13" t="s">
        <v>34</v>
      </c>
      <c r="AX137" s="13" t="s">
        <v>84</v>
      </c>
      <c r="AY137" s="157" t="s">
        <v>156</v>
      </c>
    </row>
    <row r="138" spans="2:65" s="1" customFormat="1" ht="37.9" customHeight="1">
      <c r="B138" s="32"/>
      <c r="C138" s="136" t="s">
        <v>213</v>
      </c>
      <c r="D138" s="136" t="s">
        <v>160</v>
      </c>
      <c r="E138" s="137" t="s">
        <v>664</v>
      </c>
      <c r="F138" s="138" t="s">
        <v>665</v>
      </c>
      <c r="G138" s="139" t="s">
        <v>394</v>
      </c>
      <c r="H138" s="140">
        <v>30</v>
      </c>
      <c r="I138" s="141"/>
      <c r="J138" s="142">
        <f>ROUND(I138*H138,2)</f>
        <v>0</v>
      </c>
      <c r="K138" s="138" t="s">
        <v>164</v>
      </c>
      <c r="L138" s="32"/>
      <c r="M138" s="143" t="s">
        <v>1</v>
      </c>
      <c r="N138" s="144" t="s">
        <v>45</v>
      </c>
      <c r="P138" s="145">
        <f>O138*H138</f>
        <v>0</v>
      </c>
      <c r="Q138" s="145">
        <v>0</v>
      </c>
      <c r="R138" s="145">
        <f>Q138*H138</f>
        <v>0</v>
      </c>
      <c r="S138" s="145">
        <v>0</v>
      </c>
      <c r="T138" s="146">
        <f>S138*H138</f>
        <v>0</v>
      </c>
      <c r="AR138" s="147" t="s">
        <v>567</v>
      </c>
      <c r="AT138" s="147" t="s">
        <v>160</v>
      </c>
      <c r="AU138" s="147" t="s">
        <v>84</v>
      </c>
      <c r="AY138" s="17" t="s">
        <v>156</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567</v>
      </c>
      <c r="BM138" s="147" t="s">
        <v>259</v>
      </c>
    </row>
    <row r="139" spans="2:65" s="13" customFormat="1" ht="11.25">
      <c r="B139" s="156"/>
      <c r="D139" s="150" t="s">
        <v>168</v>
      </c>
      <c r="E139" s="157" t="s">
        <v>1</v>
      </c>
      <c r="F139" s="158" t="s">
        <v>1212</v>
      </c>
      <c r="H139" s="159">
        <v>30</v>
      </c>
      <c r="I139" s="160"/>
      <c r="L139" s="156"/>
      <c r="M139" s="161"/>
      <c r="T139" s="162"/>
      <c r="AT139" s="157" t="s">
        <v>168</v>
      </c>
      <c r="AU139" s="157" t="s">
        <v>84</v>
      </c>
      <c r="AV139" s="13" t="s">
        <v>88</v>
      </c>
      <c r="AW139" s="13" t="s">
        <v>34</v>
      </c>
      <c r="AX139" s="13" t="s">
        <v>84</v>
      </c>
      <c r="AY139" s="157" t="s">
        <v>156</v>
      </c>
    </row>
    <row r="140" spans="2:65" s="1" customFormat="1" ht="16.5" customHeight="1">
      <c r="B140" s="32"/>
      <c r="C140" s="177" t="s">
        <v>221</v>
      </c>
      <c r="D140" s="177" t="s">
        <v>242</v>
      </c>
      <c r="E140" s="178" t="s">
        <v>667</v>
      </c>
      <c r="F140" s="179" t="s">
        <v>668</v>
      </c>
      <c r="G140" s="180" t="s">
        <v>394</v>
      </c>
      <c r="H140" s="181">
        <v>30</v>
      </c>
      <c r="I140" s="182"/>
      <c r="J140" s="183">
        <f>ROUND(I140*H140,2)</f>
        <v>0</v>
      </c>
      <c r="K140" s="179" t="s">
        <v>1</v>
      </c>
      <c r="L140" s="184"/>
      <c r="M140" s="185" t="s">
        <v>1</v>
      </c>
      <c r="N140" s="186" t="s">
        <v>45</v>
      </c>
      <c r="P140" s="145">
        <f>O140*H140</f>
        <v>0</v>
      </c>
      <c r="Q140" s="145">
        <v>0</v>
      </c>
      <c r="R140" s="145">
        <f>Q140*H140</f>
        <v>0</v>
      </c>
      <c r="S140" s="145">
        <v>0</v>
      </c>
      <c r="T140" s="146">
        <f>S140*H140</f>
        <v>0</v>
      </c>
      <c r="AR140" s="147" t="s">
        <v>654</v>
      </c>
      <c r="AT140" s="147" t="s">
        <v>242</v>
      </c>
      <c r="AU140" s="147" t="s">
        <v>84</v>
      </c>
      <c r="AY140" s="17" t="s">
        <v>156</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567</v>
      </c>
      <c r="BM140" s="147" t="s">
        <v>275</v>
      </c>
    </row>
    <row r="141" spans="2:65" s="13" customFormat="1" ht="11.25">
      <c r="B141" s="156"/>
      <c r="D141" s="150" t="s">
        <v>168</v>
      </c>
      <c r="E141" s="157" t="s">
        <v>1</v>
      </c>
      <c r="F141" s="158" t="s">
        <v>1212</v>
      </c>
      <c r="H141" s="159">
        <v>30</v>
      </c>
      <c r="I141" s="160"/>
      <c r="L141" s="156"/>
      <c r="M141" s="161"/>
      <c r="T141" s="162"/>
      <c r="AT141" s="157" t="s">
        <v>168</v>
      </c>
      <c r="AU141" s="157" t="s">
        <v>84</v>
      </c>
      <c r="AV141" s="13" t="s">
        <v>88</v>
      </c>
      <c r="AW141" s="13" t="s">
        <v>34</v>
      </c>
      <c r="AX141" s="13" t="s">
        <v>84</v>
      </c>
      <c r="AY141" s="157" t="s">
        <v>156</v>
      </c>
    </row>
    <row r="142" spans="2:65" s="1" customFormat="1" ht="21.75" customHeight="1">
      <c r="B142" s="32"/>
      <c r="C142" s="136" t="s">
        <v>226</v>
      </c>
      <c r="D142" s="136" t="s">
        <v>160</v>
      </c>
      <c r="E142" s="137" t="s">
        <v>669</v>
      </c>
      <c r="F142" s="138" t="s">
        <v>670</v>
      </c>
      <c r="G142" s="139" t="s">
        <v>374</v>
      </c>
      <c r="H142" s="140">
        <v>12</v>
      </c>
      <c r="I142" s="141"/>
      <c r="J142" s="142">
        <f>ROUND(I142*H142,2)</f>
        <v>0</v>
      </c>
      <c r="K142" s="138" t="s">
        <v>164</v>
      </c>
      <c r="L142" s="32"/>
      <c r="M142" s="143" t="s">
        <v>1</v>
      </c>
      <c r="N142" s="144" t="s">
        <v>45</v>
      </c>
      <c r="P142" s="145">
        <f>O142*H142</f>
        <v>0</v>
      </c>
      <c r="Q142" s="145">
        <v>0</v>
      </c>
      <c r="R142" s="145">
        <f>Q142*H142</f>
        <v>0</v>
      </c>
      <c r="S142" s="145">
        <v>0</v>
      </c>
      <c r="T142" s="146">
        <f>S142*H142</f>
        <v>0</v>
      </c>
      <c r="AR142" s="147" t="s">
        <v>567</v>
      </c>
      <c r="AT142" s="147" t="s">
        <v>160</v>
      </c>
      <c r="AU142" s="147" t="s">
        <v>84</v>
      </c>
      <c r="AY142" s="17" t="s">
        <v>156</v>
      </c>
      <c r="BE142" s="148">
        <f>IF(N142="základní",J142,0)</f>
        <v>0</v>
      </c>
      <c r="BF142" s="148">
        <f>IF(N142="snížená",J142,0)</f>
        <v>0</v>
      </c>
      <c r="BG142" s="148">
        <f>IF(N142="zákl. přenesená",J142,0)</f>
        <v>0</v>
      </c>
      <c r="BH142" s="148">
        <f>IF(N142="sníž. přenesená",J142,0)</f>
        <v>0</v>
      </c>
      <c r="BI142" s="148">
        <f>IF(N142="nulová",J142,0)</f>
        <v>0</v>
      </c>
      <c r="BJ142" s="17" t="s">
        <v>84</v>
      </c>
      <c r="BK142" s="148">
        <f>ROUND(I142*H142,2)</f>
        <v>0</v>
      </c>
      <c r="BL142" s="17" t="s">
        <v>567</v>
      </c>
      <c r="BM142" s="147" t="s">
        <v>291</v>
      </c>
    </row>
    <row r="143" spans="2:65" s="13" customFormat="1" ht="11.25">
      <c r="B143" s="156"/>
      <c r="D143" s="150" t="s">
        <v>168</v>
      </c>
      <c r="E143" s="157" t="s">
        <v>1</v>
      </c>
      <c r="F143" s="158" t="s">
        <v>1213</v>
      </c>
      <c r="H143" s="159">
        <v>12</v>
      </c>
      <c r="I143" s="160"/>
      <c r="L143" s="156"/>
      <c r="M143" s="161"/>
      <c r="T143" s="162"/>
      <c r="AT143" s="157" t="s">
        <v>168</v>
      </c>
      <c r="AU143" s="157" t="s">
        <v>84</v>
      </c>
      <c r="AV143" s="13" t="s">
        <v>88</v>
      </c>
      <c r="AW143" s="13" t="s">
        <v>34</v>
      </c>
      <c r="AX143" s="13" t="s">
        <v>84</v>
      </c>
      <c r="AY143" s="157" t="s">
        <v>156</v>
      </c>
    </row>
    <row r="144" spans="2:65" s="1" customFormat="1" ht="24.2" customHeight="1">
      <c r="B144" s="32"/>
      <c r="C144" s="177" t="s">
        <v>231</v>
      </c>
      <c r="D144" s="177" t="s">
        <v>242</v>
      </c>
      <c r="E144" s="178" t="s">
        <v>672</v>
      </c>
      <c r="F144" s="179" t="s">
        <v>673</v>
      </c>
      <c r="G144" s="180" t="s">
        <v>374</v>
      </c>
      <c r="H144" s="181">
        <v>12</v>
      </c>
      <c r="I144" s="182"/>
      <c r="J144" s="183">
        <f>ROUND(I144*H144,2)</f>
        <v>0</v>
      </c>
      <c r="K144" s="179" t="s">
        <v>1</v>
      </c>
      <c r="L144" s="184"/>
      <c r="M144" s="185" t="s">
        <v>1</v>
      </c>
      <c r="N144" s="186" t="s">
        <v>45</v>
      </c>
      <c r="P144" s="145">
        <f>O144*H144</f>
        <v>0</v>
      </c>
      <c r="Q144" s="145">
        <v>0</v>
      </c>
      <c r="R144" s="145">
        <f>Q144*H144</f>
        <v>0</v>
      </c>
      <c r="S144" s="145">
        <v>0</v>
      </c>
      <c r="T144" s="146">
        <f>S144*H144</f>
        <v>0</v>
      </c>
      <c r="AR144" s="147" t="s">
        <v>654</v>
      </c>
      <c r="AT144" s="147" t="s">
        <v>242</v>
      </c>
      <c r="AU144" s="147" t="s">
        <v>84</v>
      </c>
      <c r="AY144" s="17" t="s">
        <v>156</v>
      </c>
      <c r="BE144" s="148">
        <f>IF(N144="základní",J144,0)</f>
        <v>0</v>
      </c>
      <c r="BF144" s="148">
        <f>IF(N144="snížená",J144,0)</f>
        <v>0</v>
      </c>
      <c r="BG144" s="148">
        <f>IF(N144="zákl. přenesená",J144,0)</f>
        <v>0</v>
      </c>
      <c r="BH144" s="148">
        <f>IF(N144="sníž. přenesená",J144,0)</f>
        <v>0</v>
      </c>
      <c r="BI144" s="148">
        <f>IF(N144="nulová",J144,0)</f>
        <v>0</v>
      </c>
      <c r="BJ144" s="17" t="s">
        <v>84</v>
      </c>
      <c r="BK144" s="148">
        <f>ROUND(I144*H144,2)</f>
        <v>0</v>
      </c>
      <c r="BL144" s="17" t="s">
        <v>567</v>
      </c>
      <c r="BM144" s="147" t="s">
        <v>302</v>
      </c>
    </row>
    <row r="145" spans="2:65" s="13" customFormat="1" ht="11.25">
      <c r="B145" s="156"/>
      <c r="D145" s="150" t="s">
        <v>168</v>
      </c>
      <c r="E145" s="157" t="s">
        <v>1</v>
      </c>
      <c r="F145" s="158" t="s">
        <v>1213</v>
      </c>
      <c r="H145" s="159">
        <v>12</v>
      </c>
      <c r="I145" s="160"/>
      <c r="L145" s="156"/>
      <c r="M145" s="161"/>
      <c r="T145" s="162"/>
      <c r="AT145" s="157" t="s">
        <v>168</v>
      </c>
      <c r="AU145" s="157" t="s">
        <v>84</v>
      </c>
      <c r="AV145" s="13" t="s">
        <v>88</v>
      </c>
      <c r="AW145" s="13" t="s">
        <v>34</v>
      </c>
      <c r="AX145" s="13" t="s">
        <v>84</v>
      </c>
      <c r="AY145" s="157" t="s">
        <v>156</v>
      </c>
    </row>
    <row r="146" spans="2:65" s="1" customFormat="1" ht="37.9" customHeight="1">
      <c r="B146" s="32"/>
      <c r="C146" s="136" t="s">
        <v>8</v>
      </c>
      <c r="D146" s="136" t="s">
        <v>160</v>
      </c>
      <c r="E146" s="137" t="s">
        <v>674</v>
      </c>
      <c r="F146" s="138" t="s">
        <v>675</v>
      </c>
      <c r="G146" s="139" t="s">
        <v>394</v>
      </c>
      <c r="H146" s="140">
        <v>30</v>
      </c>
      <c r="I146" s="141"/>
      <c r="J146" s="142">
        <f>ROUND(I146*H146,2)</f>
        <v>0</v>
      </c>
      <c r="K146" s="138" t="s">
        <v>164</v>
      </c>
      <c r="L146" s="32"/>
      <c r="M146" s="143" t="s">
        <v>1</v>
      </c>
      <c r="N146" s="144" t="s">
        <v>45</v>
      </c>
      <c r="P146" s="145">
        <f>O146*H146</f>
        <v>0</v>
      </c>
      <c r="Q146" s="145">
        <v>0</v>
      </c>
      <c r="R146" s="145">
        <f>Q146*H146</f>
        <v>0</v>
      </c>
      <c r="S146" s="145">
        <v>0</v>
      </c>
      <c r="T146" s="146">
        <f>S146*H146</f>
        <v>0</v>
      </c>
      <c r="AR146" s="147" t="s">
        <v>567</v>
      </c>
      <c r="AT146" s="147" t="s">
        <v>160</v>
      </c>
      <c r="AU146" s="147" t="s">
        <v>84</v>
      </c>
      <c r="AY146" s="17" t="s">
        <v>156</v>
      </c>
      <c r="BE146" s="148">
        <f>IF(N146="základní",J146,0)</f>
        <v>0</v>
      </c>
      <c r="BF146" s="148">
        <f>IF(N146="snížená",J146,0)</f>
        <v>0</v>
      </c>
      <c r="BG146" s="148">
        <f>IF(N146="zákl. přenesená",J146,0)</f>
        <v>0</v>
      </c>
      <c r="BH146" s="148">
        <f>IF(N146="sníž. přenesená",J146,0)</f>
        <v>0</v>
      </c>
      <c r="BI146" s="148">
        <f>IF(N146="nulová",J146,0)</f>
        <v>0</v>
      </c>
      <c r="BJ146" s="17" t="s">
        <v>84</v>
      </c>
      <c r="BK146" s="148">
        <f>ROUND(I146*H146,2)</f>
        <v>0</v>
      </c>
      <c r="BL146" s="17" t="s">
        <v>567</v>
      </c>
      <c r="BM146" s="147" t="s">
        <v>314</v>
      </c>
    </row>
    <row r="147" spans="2:65" s="13" customFormat="1" ht="11.25">
      <c r="B147" s="156"/>
      <c r="D147" s="150" t="s">
        <v>168</v>
      </c>
      <c r="E147" s="157" t="s">
        <v>1</v>
      </c>
      <c r="F147" s="158" t="s">
        <v>1212</v>
      </c>
      <c r="H147" s="159">
        <v>30</v>
      </c>
      <c r="I147" s="160"/>
      <c r="L147" s="156"/>
      <c r="M147" s="161"/>
      <c r="T147" s="162"/>
      <c r="AT147" s="157" t="s">
        <v>168</v>
      </c>
      <c r="AU147" s="157" t="s">
        <v>84</v>
      </c>
      <c r="AV147" s="13" t="s">
        <v>88</v>
      </c>
      <c r="AW147" s="13" t="s">
        <v>34</v>
      </c>
      <c r="AX147" s="13" t="s">
        <v>84</v>
      </c>
      <c r="AY147" s="157" t="s">
        <v>156</v>
      </c>
    </row>
    <row r="148" spans="2:65" s="1" customFormat="1" ht="16.5" customHeight="1">
      <c r="B148" s="32"/>
      <c r="C148" s="177" t="s">
        <v>241</v>
      </c>
      <c r="D148" s="177" t="s">
        <v>242</v>
      </c>
      <c r="E148" s="178" t="s">
        <v>676</v>
      </c>
      <c r="F148" s="179" t="s">
        <v>677</v>
      </c>
      <c r="G148" s="180" t="s">
        <v>394</v>
      </c>
      <c r="H148" s="181">
        <v>30</v>
      </c>
      <c r="I148" s="182"/>
      <c r="J148" s="183">
        <f>ROUND(I148*H148,2)</f>
        <v>0</v>
      </c>
      <c r="K148" s="179" t="s">
        <v>1</v>
      </c>
      <c r="L148" s="184"/>
      <c r="M148" s="185" t="s">
        <v>1</v>
      </c>
      <c r="N148" s="186" t="s">
        <v>45</v>
      </c>
      <c r="P148" s="145">
        <f>O148*H148</f>
        <v>0</v>
      </c>
      <c r="Q148" s="145">
        <v>0</v>
      </c>
      <c r="R148" s="145">
        <f>Q148*H148</f>
        <v>0</v>
      </c>
      <c r="S148" s="145">
        <v>0</v>
      </c>
      <c r="T148" s="146">
        <f>S148*H148</f>
        <v>0</v>
      </c>
      <c r="AR148" s="147" t="s">
        <v>654</v>
      </c>
      <c r="AT148" s="147" t="s">
        <v>242</v>
      </c>
      <c r="AU148" s="147" t="s">
        <v>84</v>
      </c>
      <c r="AY148" s="17" t="s">
        <v>156</v>
      </c>
      <c r="BE148" s="148">
        <f>IF(N148="základní",J148,0)</f>
        <v>0</v>
      </c>
      <c r="BF148" s="148">
        <f>IF(N148="snížená",J148,0)</f>
        <v>0</v>
      </c>
      <c r="BG148" s="148">
        <f>IF(N148="zákl. přenesená",J148,0)</f>
        <v>0</v>
      </c>
      <c r="BH148" s="148">
        <f>IF(N148="sníž. přenesená",J148,0)</f>
        <v>0</v>
      </c>
      <c r="BI148" s="148">
        <f>IF(N148="nulová",J148,0)</f>
        <v>0</v>
      </c>
      <c r="BJ148" s="17" t="s">
        <v>84</v>
      </c>
      <c r="BK148" s="148">
        <f>ROUND(I148*H148,2)</f>
        <v>0</v>
      </c>
      <c r="BL148" s="17" t="s">
        <v>567</v>
      </c>
      <c r="BM148" s="147" t="s">
        <v>331</v>
      </c>
    </row>
    <row r="149" spans="2:65" s="13" customFormat="1" ht="11.25">
      <c r="B149" s="156"/>
      <c r="D149" s="150" t="s">
        <v>168</v>
      </c>
      <c r="E149" s="157" t="s">
        <v>1</v>
      </c>
      <c r="F149" s="158" t="s">
        <v>1212</v>
      </c>
      <c r="H149" s="159">
        <v>30</v>
      </c>
      <c r="I149" s="160"/>
      <c r="L149" s="156"/>
      <c r="M149" s="161"/>
      <c r="T149" s="162"/>
      <c r="AT149" s="157" t="s">
        <v>168</v>
      </c>
      <c r="AU149" s="157" t="s">
        <v>84</v>
      </c>
      <c r="AV149" s="13" t="s">
        <v>88</v>
      </c>
      <c r="AW149" s="13" t="s">
        <v>34</v>
      </c>
      <c r="AX149" s="13" t="s">
        <v>84</v>
      </c>
      <c r="AY149" s="157" t="s">
        <v>156</v>
      </c>
    </row>
    <row r="150" spans="2:65" s="1" customFormat="1" ht="37.9" customHeight="1">
      <c r="B150" s="32"/>
      <c r="C150" s="136" t="s">
        <v>247</v>
      </c>
      <c r="D150" s="136" t="s">
        <v>160</v>
      </c>
      <c r="E150" s="137" t="s">
        <v>678</v>
      </c>
      <c r="F150" s="138" t="s">
        <v>679</v>
      </c>
      <c r="G150" s="139" t="s">
        <v>374</v>
      </c>
      <c r="H150" s="140">
        <v>1</v>
      </c>
      <c r="I150" s="141"/>
      <c r="J150" s="142">
        <f>ROUND(I150*H150,2)</f>
        <v>0</v>
      </c>
      <c r="K150" s="138" t="s">
        <v>164</v>
      </c>
      <c r="L150" s="32"/>
      <c r="M150" s="143" t="s">
        <v>1</v>
      </c>
      <c r="N150" s="144" t="s">
        <v>45</v>
      </c>
      <c r="P150" s="145">
        <f>O150*H150</f>
        <v>0</v>
      </c>
      <c r="Q150" s="145">
        <v>0</v>
      </c>
      <c r="R150" s="145">
        <f>Q150*H150</f>
        <v>0</v>
      </c>
      <c r="S150" s="145">
        <v>0</v>
      </c>
      <c r="T150" s="146">
        <f>S150*H150</f>
        <v>0</v>
      </c>
      <c r="AR150" s="147" t="s">
        <v>567</v>
      </c>
      <c r="AT150" s="147" t="s">
        <v>160</v>
      </c>
      <c r="AU150" s="147" t="s">
        <v>84</v>
      </c>
      <c r="AY150" s="17" t="s">
        <v>156</v>
      </c>
      <c r="BE150" s="148">
        <f>IF(N150="základní",J150,0)</f>
        <v>0</v>
      </c>
      <c r="BF150" s="148">
        <f>IF(N150="snížená",J150,0)</f>
        <v>0</v>
      </c>
      <c r="BG150" s="148">
        <f>IF(N150="zákl. přenesená",J150,0)</f>
        <v>0</v>
      </c>
      <c r="BH150" s="148">
        <f>IF(N150="sníž. přenesená",J150,0)</f>
        <v>0</v>
      </c>
      <c r="BI150" s="148">
        <f>IF(N150="nulová",J150,0)</f>
        <v>0</v>
      </c>
      <c r="BJ150" s="17" t="s">
        <v>84</v>
      </c>
      <c r="BK150" s="148">
        <f>ROUND(I150*H150,2)</f>
        <v>0</v>
      </c>
      <c r="BL150" s="17" t="s">
        <v>567</v>
      </c>
      <c r="BM150" s="147" t="s">
        <v>345</v>
      </c>
    </row>
    <row r="151" spans="2:65" s="1" customFormat="1" ht="24.2" customHeight="1">
      <c r="B151" s="32"/>
      <c r="C151" s="136" t="s">
        <v>252</v>
      </c>
      <c r="D151" s="136" t="s">
        <v>160</v>
      </c>
      <c r="E151" s="137" t="s">
        <v>680</v>
      </c>
      <c r="F151" s="138" t="s">
        <v>681</v>
      </c>
      <c r="G151" s="139" t="s">
        <v>374</v>
      </c>
      <c r="H151" s="140">
        <v>3</v>
      </c>
      <c r="I151" s="141"/>
      <c r="J151" s="142">
        <f>ROUND(I151*H151,2)</f>
        <v>0</v>
      </c>
      <c r="K151" s="138" t="s">
        <v>1</v>
      </c>
      <c r="L151" s="32"/>
      <c r="M151" s="143" t="s">
        <v>1</v>
      </c>
      <c r="N151" s="144" t="s">
        <v>45</v>
      </c>
      <c r="P151" s="145">
        <f>O151*H151</f>
        <v>0</v>
      </c>
      <c r="Q151" s="145">
        <v>0</v>
      </c>
      <c r="R151" s="145">
        <f>Q151*H151</f>
        <v>0</v>
      </c>
      <c r="S151" s="145">
        <v>0</v>
      </c>
      <c r="T151" s="146">
        <f>S151*H151</f>
        <v>0</v>
      </c>
      <c r="AR151" s="147" t="s">
        <v>567</v>
      </c>
      <c r="AT151" s="147" t="s">
        <v>160</v>
      </c>
      <c r="AU151" s="147" t="s">
        <v>84</v>
      </c>
      <c r="AY151" s="17" t="s">
        <v>156</v>
      </c>
      <c r="BE151" s="148">
        <f>IF(N151="základní",J151,0)</f>
        <v>0</v>
      </c>
      <c r="BF151" s="148">
        <f>IF(N151="snížená",J151,0)</f>
        <v>0</v>
      </c>
      <c r="BG151" s="148">
        <f>IF(N151="zákl. přenesená",J151,0)</f>
        <v>0</v>
      </c>
      <c r="BH151" s="148">
        <f>IF(N151="sníž. přenesená",J151,0)</f>
        <v>0</v>
      </c>
      <c r="BI151" s="148">
        <f>IF(N151="nulová",J151,0)</f>
        <v>0</v>
      </c>
      <c r="BJ151" s="17" t="s">
        <v>84</v>
      </c>
      <c r="BK151" s="148">
        <f>ROUND(I151*H151,2)</f>
        <v>0</v>
      </c>
      <c r="BL151" s="17" t="s">
        <v>567</v>
      </c>
      <c r="BM151" s="147" t="s">
        <v>362</v>
      </c>
    </row>
    <row r="152" spans="2:65" s="1" customFormat="1" ht="16.5" customHeight="1">
      <c r="B152" s="32"/>
      <c r="C152" s="136" t="s">
        <v>259</v>
      </c>
      <c r="D152" s="136" t="s">
        <v>160</v>
      </c>
      <c r="E152" s="137" t="s">
        <v>682</v>
      </c>
      <c r="F152" s="138" t="s">
        <v>683</v>
      </c>
      <c r="G152" s="139" t="s">
        <v>684</v>
      </c>
      <c r="H152" s="140">
        <v>6</v>
      </c>
      <c r="I152" s="141"/>
      <c r="J152" s="142">
        <f>ROUND(I152*H152,2)</f>
        <v>0</v>
      </c>
      <c r="K152" s="138" t="s">
        <v>1</v>
      </c>
      <c r="L152" s="32"/>
      <c r="M152" s="143" t="s">
        <v>1</v>
      </c>
      <c r="N152" s="144" t="s">
        <v>45</v>
      </c>
      <c r="P152" s="145">
        <f>O152*H152</f>
        <v>0</v>
      </c>
      <c r="Q152" s="145">
        <v>0</v>
      </c>
      <c r="R152" s="145">
        <f>Q152*H152</f>
        <v>0</v>
      </c>
      <c r="S152" s="145">
        <v>0</v>
      </c>
      <c r="T152" s="146">
        <f>S152*H152</f>
        <v>0</v>
      </c>
      <c r="AR152" s="147" t="s">
        <v>567</v>
      </c>
      <c r="AT152" s="147" t="s">
        <v>160</v>
      </c>
      <c r="AU152" s="147" t="s">
        <v>84</v>
      </c>
      <c r="AY152" s="17" t="s">
        <v>156</v>
      </c>
      <c r="BE152" s="148">
        <f>IF(N152="základní",J152,0)</f>
        <v>0</v>
      </c>
      <c r="BF152" s="148">
        <f>IF(N152="snížená",J152,0)</f>
        <v>0</v>
      </c>
      <c r="BG152" s="148">
        <f>IF(N152="zákl. přenesená",J152,0)</f>
        <v>0</v>
      </c>
      <c r="BH152" s="148">
        <f>IF(N152="sníž. přenesená",J152,0)</f>
        <v>0</v>
      </c>
      <c r="BI152" s="148">
        <f>IF(N152="nulová",J152,0)</f>
        <v>0</v>
      </c>
      <c r="BJ152" s="17" t="s">
        <v>84</v>
      </c>
      <c r="BK152" s="148">
        <f>ROUND(I152*H152,2)</f>
        <v>0</v>
      </c>
      <c r="BL152" s="17" t="s">
        <v>567</v>
      </c>
      <c r="BM152" s="147" t="s">
        <v>376</v>
      </c>
    </row>
    <row r="153" spans="2:65" s="13" customFormat="1" ht="11.25">
      <c r="B153" s="156"/>
      <c r="D153" s="150" t="s">
        <v>168</v>
      </c>
      <c r="E153" s="157" t="s">
        <v>1</v>
      </c>
      <c r="F153" s="158" t="s">
        <v>1210</v>
      </c>
      <c r="H153" s="159">
        <v>6</v>
      </c>
      <c r="I153" s="160"/>
      <c r="L153" s="156"/>
      <c r="M153" s="161"/>
      <c r="T153" s="162"/>
      <c r="AT153" s="157" t="s">
        <v>168</v>
      </c>
      <c r="AU153" s="157" t="s">
        <v>84</v>
      </c>
      <c r="AV153" s="13" t="s">
        <v>88</v>
      </c>
      <c r="AW153" s="13" t="s">
        <v>34</v>
      </c>
      <c r="AX153" s="13" t="s">
        <v>84</v>
      </c>
      <c r="AY153" s="157" t="s">
        <v>156</v>
      </c>
    </row>
    <row r="154" spans="2:65" s="1" customFormat="1" ht="24.2" customHeight="1">
      <c r="B154" s="32"/>
      <c r="C154" s="136" t="s">
        <v>267</v>
      </c>
      <c r="D154" s="136" t="s">
        <v>160</v>
      </c>
      <c r="E154" s="137" t="s">
        <v>685</v>
      </c>
      <c r="F154" s="138" t="s">
        <v>686</v>
      </c>
      <c r="G154" s="139" t="s">
        <v>374</v>
      </c>
      <c r="H154" s="140">
        <v>3</v>
      </c>
      <c r="I154" s="141"/>
      <c r="J154" s="142">
        <f>ROUND(I154*H154,2)</f>
        <v>0</v>
      </c>
      <c r="K154" s="138" t="s">
        <v>1</v>
      </c>
      <c r="L154" s="32"/>
      <c r="M154" s="143" t="s">
        <v>1</v>
      </c>
      <c r="N154" s="144" t="s">
        <v>45</v>
      </c>
      <c r="P154" s="145">
        <f>O154*H154</f>
        <v>0</v>
      </c>
      <c r="Q154" s="145">
        <v>0</v>
      </c>
      <c r="R154" s="145">
        <f>Q154*H154</f>
        <v>0</v>
      </c>
      <c r="S154" s="145">
        <v>0</v>
      </c>
      <c r="T154" s="146">
        <f>S154*H154</f>
        <v>0</v>
      </c>
      <c r="AR154" s="147" t="s">
        <v>567</v>
      </c>
      <c r="AT154" s="147" t="s">
        <v>160</v>
      </c>
      <c r="AU154" s="147" t="s">
        <v>84</v>
      </c>
      <c r="AY154" s="17" t="s">
        <v>156</v>
      </c>
      <c r="BE154" s="148">
        <f>IF(N154="základní",J154,0)</f>
        <v>0</v>
      </c>
      <c r="BF154" s="148">
        <f>IF(N154="snížená",J154,0)</f>
        <v>0</v>
      </c>
      <c r="BG154" s="148">
        <f>IF(N154="zákl. přenesená",J154,0)</f>
        <v>0</v>
      </c>
      <c r="BH154" s="148">
        <f>IF(N154="sníž. přenesená",J154,0)</f>
        <v>0</v>
      </c>
      <c r="BI154" s="148">
        <f>IF(N154="nulová",J154,0)</f>
        <v>0</v>
      </c>
      <c r="BJ154" s="17" t="s">
        <v>84</v>
      </c>
      <c r="BK154" s="148">
        <f>ROUND(I154*H154,2)</f>
        <v>0</v>
      </c>
      <c r="BL154" s="17" t="s">
        <v>567</v>
      </c>
      <c r="BM154" s="147" t="s">
        <v>386</v>
      </c>
    </row>
    <row r="155" spans="2:65" s="1" customFormat="1" ht="16.5" customHeight="1">
      <c r="B155" s="32"/>
      <c r="C155" s="136" t="s">
        <v>275</v>
      </c>
      <c r="D155" s="136" t="s">
        <v>160</v>
      </c>
      <c r="E155" s="137" t="s">
        <v>687</v>
      </c>
      <c r="F155" s="138" t="s">
        <v>688</v>
      </c>
      <c r="G155" s="139" t="s">
        <v>394</v>
      </c>
      <c r="H155" s="140">
        <v>30</v>
      </c>
      <c r="I155" s="141"/>
      <c r="J155" s="142">
        <f>ROUND(I155*H155,2)</f>
        <v>0</v>
      </c>
      <c r="K155" s="138" t="s">
        <v>1</v>
      </c>
      <c r="L155" s="32"/>
      <c r="M155" s="143" t="s">
        <v>1</v>
      </c>
      <c r="N155" s="144" t="s">
        <v>45</v>
      </c>
      <c r="P155" s="145">
        <f>O155*H155</f>
        <v>0</v>
      </c>
      <c r="Q155" s="145">
        <v>0</v>
      </c>
      <c r="R155" s="145">
        <f>Q155*H155</f>
        <v>0</v>
      </c>
      <c r="S155" s="145">
        <v>0</v>
      </c>
      <c r="T155" s="146">
        <f>S155*H155</f>
        <v>0</v>
      </c>
      <c r="AR155" s="147" t="s">
        <v>567</v>
      </c>
      <c r="AT155" s="147" t="s">
        <v>160</v>
      </c>
      <c r="AU155" s="147" t="s">
        <v>84</v>
      </c>
      <c r="AY155" s="17" t="s">
        <v>156</v>
      </c>
      <c r="BE155" s="148">
        <f>IF(N155="základní",J155,0)</f>
        <v>0</v>
      </c>
      <c r="BF155" s="148">
        <f>IF(N155="snížená",J155,0)</f>
        <v>0</v>
      </c>
      <c r="BG155" s="148">
        <f>IF(N155="zákl. přenesená",J155,0)</f>
        <v>0</v>
      </c>
      <c r="BH155" s="148">
        <f>IF(N155="sníž. přenesená",J155,0)</f>
        <v>0</v>
      </c>
      <c r="BI155" s="148">
        <f>IF(N155="nulová",J155,0)</f>
        <v>0</v>
      </c>
      <c r="BJ155" s="17" t="s">
        <v>84</v>
      </c>
      <c r="BK155" s="148">
        <f>ROUND(I155*H155,2)</f>
        <v>0</v>
      </c>
      <c r="BL155" s="17" t="s">
        <v>567</v>
      </c>
      <c r="BM155" s="147" t="s">
        <v>397</v>
      </c>
    </row>
    <row r="156" spans="2:65" s="13" customFormat="1" ht="11.25">
      <c r="B156" s="156"/>
      <c r="D156" s="150" t="s">
        <v>168</v>
      </c>
      <c r="E156" s="157" t="s">
        <v>1</v>
      </c>
      <c r="F156" s="158" t="s">
        <v>1212</v>
      </c>
      <c r="H156" s="159">
        <v>30</v>
      </c>
      <c r="I156" s="160"/>
      <c r="L156" s="156"/>
      <c r="M156" s="161"/>
      <c r="T156" s="162"/>
      <c r="AT156" s="157" t="s">
        <v>168</v>
      </c>
      <c r="AU156" s="157" t="s">
        <v>84</v>
      </c>
      <c r="AV156" s="13" t="s">
        <v>88</v>
      </c>
      <c r="AW156" s="13" t="s">
        <v>34</v>
      </c>
      <c r="AX156" s="13" t="s">
        <v>84</v>
      </c>
      <c r="AY156" s="157" t="s">
        <v>156</v>
      </c>
    </row>
    <row r="157" spans="2:65" s="11" customFormat="1" ht="25.9" customHeight="1">
      <c r="B157" s="124"/>
      <c r="D157" s="125" t="s">
        <v>79</v>
      </c>
      <c r="E157" s="126" t="s">
        <v>689</v>
      </c>
      <c r="F157" s="126" t="s">
        <v>690</v>
      </c>
      <c r="I157" s="127"/>
      <c r="J157" s="128">
        <f>BK157</f>
        <v>0</v>
      </c>
      <c r="L157" s="124"/>
      <c r="M157" s="129"/>
      <c r="P157" s="130">
        <f>SUM(P158:P184)</f>
        <v>0</v>
      </c>
      <c r="R157" s="130">
        <f>SUM(R158:R184)</f>
        <v>21.785771999999998</v>
      </c>
      <c r="T157" s="131">
        <f>SUM(T158:T184)</f>
        <v>0</v>
      </c>
      <c r="AR157" s="125" t="s">
        <v>166</v>
      </c>
      <c r="AT157" s="132" t="s">
        <v>79</v>
      </c>
      <c r="AU157" s="132" t="s">
        <v>80</v>
      </c>
      <c r="AY157" s="125" t="s">
        <v>156</v>
      </c>
      <c r="BK157" s="133">
        <f>SUM(BK158:BK184)</f>
        <v>0</v>
      </c>
    </row>
    <row r="158" spans="2:65" s="1" customFormat="1" ht="33" customHeight="1">
      <c r="B158" s="32"/>
      <c r="C158" s="136" t="s">
        <v>84</v>
      </c>
      <c r="D158" s="136" t="s">
        <v>160</v>
      </c>
      <c r="E158" s="137" t="s">
        <v>691</v>
      </c>
      <c r="F158" s="138" t="s">
        <v>692</v>
      </c>
      <c r="G158" s="139" t="s">
        <v>374</v>
      </c>
      <c r="H158" s="140">
        <v>3</v>
      </c>
      <c r="I158" s="141"/>
      <c r="J158" s="142">
        <f>ROUND(I158*H158,2)</f>
        <v>0</v>
      </c>
      <c r="K158" s="138" t="s">
        <v>1</v>
      </c>
      <c r="L158" s="32"/>
      <c r="M158" s="143" t="s">
        <v>1</v>
      </c>
      <c r="N158" s="144" t="s">
        <v>45</v>
      </c>
      <c r="P158" s="145">
        <f>O158*H158</f>
        <v>0</v>
      </c>
      <c r="Q158" s="145">
        <v>0</v>
      </c>
      <c r="R158" s="145">
        <f>Q158*H158</f>
        <v>0</v>
      </c>
      <c r="S158" s="145">
        <v>0</v>
      </c>
      <c r="T158" s="146">
        <f>S158*H158</f>
        <v>0</v>
      </c>
      <c r="AR158" s="147" t="s">
        <v>567</v>
      </c>
      <c r="AT158" s="147" t="s">
        <v>160</v>
      </c>
      <c r="AU158" s="147" t="s">
        <v>84</v>
      </c>
      <c r="AY158" s="17" t="s">
        <v>156</v>
      </c>
      <c r="BE158" s="148">
        <f>IF(N158="základní",J158,0)</f>
        <v>0</v>
      </c>
      <c r="BF158" s="148">
        <f>IF(N158="snížená",J158,0)</f>
        <v>0</v>
      </c>
      <c r="BG158" s="148">
        <f>IF(N158="zákl. přenesená",J158,0)</f>
        <v>0</v>
      </c>
      <c r="BH158" s="148">
        <f>IF(N158="sníž. přenesená",J158,0)</f>
        <v>0</v>
      </c>
      <c r="BI158" s="148">
        <f>IF(N158="nulová",J158,0)</f>
        <v>0</v>
      </c>
      <c r="BJ158" s="17" t="s">
        <v>84</v>
      </c>
      <c r="BK158" s="148">
        <f>ROUND(I158*H158,2)</f>
        <v>0</v>
      </c>
      <c r="BL158" s="17" t="s">
        <v>567</v>
      </c>
      <c r="BM158" s="147" t="s">
        <v>407</v>
      </c>
    </row>
    <row r="159" spans="2:65" s="13" customFormat="1" ht="11.25">
      <c r="B159" s="156"/>
      <c r="D159" s="150" t="s">
        <v>168</v>
      </c>
      <c r="E159" s="157" t="s">
        <v>1</v>
      </c>
      <c r="F159" s="158" t="s">
        <v>1211</v>
      </c>
      <c r="H159" s="159">
        <v>3</v>
      </c>
      <c r="I159" s="160"/>
      <c r="L159" s="156"/>
      <c r="M159" s="161"/>
      <c r="T159" s="162"/>
      <c r="AT159" s="157" t="s">
        <v>168</v>
      </c>
      <c r="AU159" s="157" t="s">
        <v>84</v>
      </c>
      <c r="AV159" s="13" t="s">
        <v>88</v>
      </c>
      <c r="AW159" s="13" t="s">
        <v>34</v>
      </c>
      <c r="AX159" s="13" t="s">
        <v>84</v>
      </c>
      <c r="AY159" s="157" t="s">
        <v>156</v>
      </c>
    </row>
    <row r="160" spans="2:65" s="1" customFormat="1" ht="24.2" customHeight="1">
      <c r="B160" s="32"/>
      <c r="C160" s="136" t="s">
        <v>88</v>
      </c>
      <c r="D160" s="136" t="s">
        <v>160</v>
      </c>
      <c r="E160" s="137" t="s">
        <v>693</v>
      </c>
      <c r="F160" s="138" t="s">
        <v>694</v>
      </c>
      <c r="G160" s="139" t="s">
        <v>163</v>
      </c>
      <c r="H160" s="140">
        <v>3.6</v>
      </c>
      <c r="I160" s="141"/>
      <c r="J160" s="142">
        <f>ROUND(I160*H160,2)</f>
        <v>0</v>
      </c>
      <c r="K160" s="138" t="s">
        <v>164</v>
      </c>
      <c r="L160" s="32"/>
      <c r="M160" s="143" t="s">
        <v>1</v>
      </c>
      <c r="N160" s="144" t="s">
        <v>45</v>
      </c>
      <c r="P160" s="145">
        <f>O160*H160</f>
        <v>0</v>
      </c>
      <c r="Q160" s="145">
        <v>2.3010199999999998</v>
      </c>
      <c r="R160" s="145">
        <f>Q160*H160</f>
        <v>8.2836719999999993</v>
      </c>
      <c r="S160" s="145">
        <v>0</v>
      </c>
      <c r="T160" s="146">
        <f>S160*H160</f>
        <v>0</v>
      </c>
      <c r="AR160" s="147" t="s">
        <v>567</v>
      </c>
      <c r="AT160" s="147" t="s">
        <v>160</v>
      </c>
      <c r="AU160" s="147" t="s">
        <v>84</v>
      </c>
      <c r="AY160" s="17" t="s">
        <v>156</v>
      </c>
      <c r="BE160" s="148">
        <f>IF(N160="základní",J160,0)</f>
        <v>0</v>
      </c>
      <c r="BF160" s="148">
        <f>IF(N160="snížená",J160,0)</f>
        <v>0</v>
      </c>
      <c r="BG160" s="148">
        <f>IF(N160="zákl. přenesená",J160,0)</f>
        <v>0</v>
      </c>
      <c r="BH160" s="148">
        <f>IF(N160="sníž. přenesená",J160,0)</f>
        <v>0</v>
      </c>
      <c r="BI160" s="148">
        <f>IF(N160="nulová",J160,0)</f>
        <v>0</v>
      </c>
      <c r="BJ160" s="17" t="s">
        <v>84</v>
      </c>
      <c r="BK160" s="148">
        <f>ROUND(I160*H160,2)</f>
        <v>0</v>
      </c>
      <c r="BL160" s="17" t="s">
        <v>567</v>
      </c>
      <c r="BM160" s="147" t="s">
        <v>418</v>
      </c>
    </row>
    <row r="161" spans="2:65" s="13" customFormat="1" ht="11.25">
      <c r="B161" s="156"/>
      <c r="D161" s="150" t="s">
        <v>168</v>
      </c>
      <c r="E161" s="157" t="s">
        <v>1</v>
      </c>
      <c r="F161" s="158" t="s">
        <v>1214</v>
      </c>
      <c r="H161" s="159">
        <v>3.6</v>
      </c>
      <c r="I161" s="160"/>
      <c r="L161" s="156"/>
      <c r="M161" s="161"/>
      <c r="T161" s="162"/>
      <c r="AT161" s="157" t="s">
        <v>168</v>
      </c>
      <c r="AU161" s="157" t="s">
        <v>84</v>
      </c>
      <c r="AV161" s="13" t="s">
        <v>88</v>
      </c>
      <c r="AW161" s="13" t="s">
        <v>34</v>
      </c>
      <c r="AX161" s="13" t="s">
        <v>84</v>
      </c>
      <c r="AY161" s="157" t="s">
        <v>156</v>
      </c>
    </row>
    <row r="162" spans="2:65" s="1" customFormat="1" ht="16.5" customHeight="1">
      <c r="B162" s="32"/>
      <c r="C162" s="177" t="s">
        <v>166</v>
      </c>
      <c r="D162" s="177" t="s">
        <v>242</v>
      </c>
      <c r="E162" s="178" t="s">
        <v>696</v>
      </c>
      <c r="F162" s="179" t="s">
        <v>697</v>
      </c>
      <c r="G162" s="180" t="s">
        <v>163</v>
      </c>
      <c r="H162" s="181">
        <v>3.6</v>
      </c>
      <c r="I162" s="182"/>
      <c r="J162" s="183">
        <f>ROUND(I162*H162,2)</f>
        <v>0</v>
      </c>
      <c r="K162" s="179" t="s">
        <v>1</v>
      </c>
      <c r="L162" s="184"/>
      <c r="M162" s="185" t="s">
        <v>1</v>
      </c>
      <c r="N162" s="186" t="s">
        <v>45</v>
      </c>
      <c r="P162" s="145">
        <f>O162*H162</f>
        <v>0</v>
      </c>
      <c r="Q162" s="145">
        <v>0</v>
      </c>
      <c r="R162" s="145">
        <f>Q162*H162</f>
        <v>0</v>
      </c>
      <c r="S162" s="145">
        <v>0</v>
      </c>
      <c r="T162" s="146">
        <f>S162*H162</f>
        <v>0</v>
      </c>
      <c r="AR162" s="147" t="s">
        <v>654</v>
      </c>
      <c r="AT162" s="147" t="s">
        <v>242</v>
      </c>
      <c r="AU162" s="147" t="s">
        <v>84</v>
      </c>
      <c r="AY162" s="17" t="s">
        <v>156</v>
      </c>
      <c r="BE162" s="148">
        <f>IF(N162="základní",J162,0)</f>
        <v>0</v>
      </c>
      <c r="BF162" s="148">
        <f>IF(N162="snížená",J162,0)</f>
        <v>0</v>
      </c>
      <c r="BG162" s="148">
        <f>IF(N162="zákl. přenesená",J162,0)</f>
        <v>0</v>
      </c>
      <c r="BH162" s="148">
        <f>IF(N162="sníž. přenesená",J162,0)</f>
        <v>0</v>
      </c>
      <c r="BI162" s="148">
        <f>IF(N162="nulová",J162,0)</f>
        <v>0</v>
      </c>
      <c r="BJ162" s="17" t="s">
        <v>84</v>
      </c>
      <c r="BK162" s="148">
        <f>ROUND(I162*H162,2)</f>
        <v>0</v>
      </c>
      <c r="BL162" s="17" t="s">
        <v>567</v>
      </c>
      <c r="BM162" s="147" t="s">
        <v>434</v>
      </c>
    </row>
    <row r="163" spans="2:65" s="13" customFormat="1" ht="11.25">
      <c r="B163" s="156"/>
      <c r="D163" s="150" t="s">
        <v>168</v>
      </c>
      <c r="E163" s="157" t="s">
        <v>1</v>
      </c>
      <c r="F163" s="158" t="s">
        <v>1214</v>
      </c>
      <c r="H163" s="159">
        <v>3.6</v>
      </c>
      <c r="I163" s="160"/>
      <c r="L163" s="156"/>
      <c r="M163" s="161"/>
      <c r="T163" s="162"/>
      <c r="AT163" s="157" t="s">
        <v>168</v>
      </c>
      <c r="AU163" s="157" t="s">
        <v>84</v>
      </c>
      <c r="AV163" s="13" t="s">
        <v>88</v>
      </c>
      <c r="AW163" s="13" t="s">
        <v>34</v>
      </c>
      <c r="AX163" s="13" t="s">
        <v>84</v>
      </c>
      <c r="AY163" s="157" t="s">
        <v>156</v>
      </c>
    </row>
    <row r="164" spans="2:65" s="1" customFormat="1" ht="24.2" customHeight="1">
      <c r="B164" s="32"/>
      <c r="C164" s="177" t="s">
        <v>165</v>
      </c>
      <c r="D164" s="177" t="s">
        <v>242</v>
      </c>
      <c r="E164" s="178" t="s">
        <v>698</v>
      </c>
      <c r="F164" s="179" t="s">
        <v>699</v>
      </c>
      <c r="G164" s="180" t="s">
        <v>700</v>
      </c>
      <c r="H164" s="181">
        <v>3</v>
      </c>
      <c r="I164" s="182"/>
      <c r="J164" s="183">
        <f>ROUND(I164*H164,2)</f>
        <v>0</v>
      </c>
      <c r="K164" s="179" t="s">
        <v>1</v>
      </c>
      <c r="L164" s="184"/>
      <c r="M164" s="185" t="s">
        <v>1</v>
      </c>
      <c r="N164" s="186" t="s">
        <v>45</v>
      </c>
      <c r="P164" s="145">
        <f>O164*H164</f>
        <v>0</v>
      </c>
      <c r="Q164" s="145">
        <v>0</v>
      </c>
      <c r="R164" s="145">
        <f>Q164*H164</f>
        <v>0</v>
      </c>
      <c r="S164" s="145">
        <v>0</v>
      </c>
      <c r="T164" s="146">
        <f>S164*H164</f>
        <v>0</v>
      </c>
      <c r="AR164" s="147" t="s">
        <v>654</v>
      </c>
      <c r="AT164" s="147" t="s">
        <v>242</v>
      </c>
      <c r="AU164" s="147" t="s">
        <v>84</v>
      </c>
      <c r="AY164" s="17" t="s">
        <v>156</v>
      </c>
      <c r="BE164" s="148">
        <f>IF(N164="základní",J164,0)</f>
        <v>0</v>
      </c>
      <c r="BF164" s="148">
        <f>IF(N164="snížená",J164,0)</f>
        <v>0</v>
      </c>
      <c r="BG164" s="148">
        <f>IF(N164="zákl. přenesená",J164,0)</f>
        <v>0</v>
      </c>
      <c r="BH164" s="148">
        <f>IF(N164="sníž. přenesená",J164,0)</f>
        <v>0</v>
      </c>
      <c r="BI164" s="148">
        <f>IF(N164="nulová",J164,0)</f>
        <v>0</v>
      </c>
      <c r="BJ164" s="17" t="s">
        <v>84</v>
      </c>
      <c r="BK164" s="148">
        <f>ROUND(I164*H164,2)</f>
        <v>0</v>
      </c>
      <c r="BL164" s="17" t="s">
        <v>567</v>
      </c>
      <c r="BM164" s="147" t="s">
        <v>446</v>
      </c>
    </row>
    <row r="165" spans="2:65" s="1" customFormat="1" ht="24.2" customHeight="1">
      <c r="B165" s="32"/>
      <c r="C165" s="136" t="s">
        <v>186</v>
      </c>
      <c r="D165" s="136" t="s">
        <v>160</v>
      </c>
      <c r="E165" s="137" t="s">
        <v>701</v>
      </c>
      <c r="F165" s="138" t="s">
        <v>702</v>
      </c>
      <c r="G165" s="139" t="s">
        <v>163</v>
      </c>
      <c r="H165" s="140">
        <v>3</v>
      </c>
      <c r="I165" s="141"/>
      <c r="J165" s="142">
        <f>ROUND(I165*H165,2)</f>
        <v>0</v>
      </c>
      <c r="K165" s="138" t="s">
        <v>1</v>
      </c>
      <c r="L165" s="32"/>
      <c r="M165" s="143" t="s">
        <v>1</v>
      </c>
      <c r="N165" s="144" t="s">
        <v>45</v>
      </c>
      <c r="P165" s="145">
        <f>O165*H165</f>
        <v>0</v>
      </c>
      <c r="Q165" s="145">
        <v>0</v>
      </c>
      <c r="R165" s="145">
        <f>Q165*H165</f>
        <v>0</v>
      </c>
      <c r="S165" s="145">
        <v>0</v>
      </c>
      <c r="T165" s="146">
        <f>S165*H165</f>
        <v>0</v>
      </c>
      <c r="AR165" s="147" t="s">
        <v>567</v>
      </c>
      <c r="AT165" s="147" t="s">
        <v>160</v>
      </c>
      <c r="AU165" s="147" t="s">
        <v>84</v>
      </c>
      <c r="AY165" s="17" t="s">
        <v>156</v>
      </c>
      <c r="BE165" s="148">
        <f>IF(N165="základní",J165,0)</f>
        <v>0</v>
      </c>
      <c r="BF165" s="148">
        <f>IF(N165="snížená",J165,0)</f>
        <v>0</v>
      </c>
      <c r="BG165" s="148">
        <f>IF(N165="zákl. přenesená",J165,0)</f>
        <v>0</v>
      </c>
      <c r="BH165" s="148">
        <f>IF(N165="sníž. přenesená",J165,0)</f>
        <v>0</v>
      </c>
      <c r="BI165" s="148">
        <f>IF(N165="nulová",J165,0)</f>
        <v>0</v>
      </c>
      <c r="BJ165" s="17" t="s">
        <v>84</v>
      </c>
      <c r="BK165" s="148">
        <f>ROUND(I165*H165,2)</f>
        <v>0</v>
      </c>
      <c r="BL165" s="17" t="s">
        <v>567</v>
      </c>
      <c r="BM165" s="147" t="s">
        <v>461</v>
      </c>
    </row>
    <row r="166" spans="2:65" s="13" customFormat="1" ht="11.25">
      <c r="B166" s="156"/>
      <c r="D166" s="150" t="s">
        <v>168</v>
      </c>
      <c r="E166" s="157" t="s">
        <v>1</v>
      </c>
      <c r="F166" s="158" t="s">
        <v>1215</v>
      </c>
      <c r="H166" s="159">
        <v>3</v>
      </c>
      <c r="I166" s="160"/>
      <c r="L166" s="156"/>
      <c r="M166" s="161"/>
      <c r="T166" s="162"/>
      <c r="AT166" s="157" t="s">
        <v>168</v>
      </c>
      <c r="AU166" s="157" t="s">
        <v>84</v>
      </c>
      <c r="AV166" s="13" t="s">
        <v>88</v>
      </c>
      <c r="AW166" s="13" t="s">
        <v>34</v>
      </c>
      <c r="AX166" s="13" t="s">
        <v>84</v>
      </c>
      <c r="AY166" s="157" t="s">
        <v>156</v>
      </c>
    </row>
    <row r="167" spans="2:65" s="1" customFormat="1" ht="24.2" customHeight="1">
      <c r="B167" s="32"/>
      <c r="C167" s="136" t="s">
        <v>192</v>
      </c>
      <c r="D167" s="136" t="s">
        <v>160</v>
      </c>
      <c r="E167" s="137" t="s">
        <v>704</v>
      </c>
      <c r="F167" s="138" t="s">
        <v>705</v>
      </c>
      <c r="G167" s="139" t="s">
        <v>394</v>
      </c>
      <c r="H167" s="140">
        <v>30</v>
      </c>
      <c r="I167" s="141"/>
      <c r="J167" s="142">
        <f>ROUND(I167*H167,2)</f>
        <v>0</v>
      </c>
      <c r="K167" s="138" t="s">
        <v>1</v>
      </c>
      <c r="L167" s="32"/>
      <c r="M167" s="143" t="s">
        <v>1</v>
      </c>
      <c r="N167" s="144" t="s">
        <v>45</v>
      </c>
      <c r="P167" s="145">
        <f>O167*H167</f>
        <v>0</v>
      </c>
      <c r="Q167" s="145">
        <v>0</v>
      </c>
      <c r="R167" s="145">
        <f>Q167*H167</f>
        <v>0</v>
      </c>
      <c r="S167" s="145">
        <v>0</v>
      </c>
      <c r="T167" s="146">
        <f>S167*H167</f>
        <v>0</v>
      </c>
      <c r="AR167" s="147" t="s">
        <v>567</v>
      </c>
      <c r="AT167" s="147" t="s">
        <v>160</v>
      </c>
      <c r="AU167" s="147" t="s">
        <v>84</v>
      </c>
      <c r="AY167" s="17" t="s">
        <v>156</v>
      </c>
      <c r="BE167" s="148">
        <f>IF(N167="základní",J167,0)</f>
        <v>0</v>
      </c>
      <c r="BF167" s="148">
        <f>IF(N167="snížená",J167,0)</f>
        <v>0</v>
      </c>
      <c r="BG167" s="148">
        <f>IF(N167="zákl. přenesená",J167,0)</f>
        <v>0</v>
      </c>
      <c r="BH167" s="148">
        <f>IF(N167="sníž. přenesená",J167,0)</f>
        <v>0</v>
      </c>
      <c r="BI167" s="148">
        <f>IF(N167="nulová",J167,0)</f>
        <v>0</v>
      </c>
      <c r="BJ167" s="17" t="s">
        <v>84</v>
      </c>
      <c r="BK167" s="148">
        <f>ROUND(I167*H167,2)</f>
        <v>0</v>
      </c>
      <c r="BL167" s="17" t="s">
        <v>567</v>
      </c>
      <c r="BM167" s="147" t="s">
        <v>472</v>
      </c>
    </row>
    <row r="168" spans="2:65" s="13" customFormat="1" ht="11.25">
      <c r="B168" s="156"/>
      <c r="D168" s="150" t="s">
        <v>168</v>
      </c>
      <c r="E168" s="157" t="s">
        <v>1</v>
      </c>
      <c r="F168" s="158" t="s">
        <v>1212</v>
      </c>
      <c r="H168" s="159">
        <v>30</v>
      </c>
      <c r="I168" s="160"/>
      <c r="L168" s="156"/>
      <c r="M168" s="161"/>
      <c r="T168" s="162"/>
      <c r="AT168" s="157" t="s">
        <v>168</v>
      </c>
      <c r="AU168" s="157" t="s">
        <v>84</v>
      </c>
      <c r="AV168" s="13" t="s">
        <v>88</v>
      </c>
      <c r="AW168" s="13" t="s">
        <v>34</v>
      </c>
      <c r="AX168" s="13" t="s">
        <v>84</v>
      </c>
      <c r="AY168" s="157" t="s">
        <v>156</v>
      </c>
    </row>
    <row r="169" spans="2:65" s="1" customFormat="1" ht="16.5" customHeight="1">
      <c r="B169" s="32"/>
      <c r="C169" s="136" t="s">
        <v>202</v>
      </c>
      <c r="D169" s="136" t="s">
        <v>160</v>
      </c>
      <c r="E169" s="137" t="s">
        <v>706</v>
      </c>
      <c r="F169" s="138" t="s">
        <v>707</v>
      </c>
      <c r="G169" s="139" t="s">
        <v>394</v>
      </c>
      <c r="H169" s="140">
        <v>30</v>
      </c>
      <c r="I169" s="141"/>
      <c r="J169" s="142">
        <f>ROUND(I169*H169,2)</f>
        <v>0</v>
      </c>
      <c r="K169" s="138" t="s">
        <v>164</v>
      </c>
      <c r="L169" s="32"/>
      <c r="M169" s="143" t="s">
        <v>1</v>
      </c>
      <c r="N169" s="144" t="s">
        <v>45</v>
      </c>
      <c r="P169" s="145">
        <f>O169*H169</f>
        <v>0</v>
      </c>
      <c r="Q169" s="145">
        <v>0</v>
      </c>
      <c r="R169" s="145">
        <f>Q169*H169</f>
        <v>0</v>
      </c>
      <c r="S169" s="145">
        <v>0</v>
      </c>
      <c r="T169" s="146">
        <f>S169*H169</f>
        <v>0</v>
      </c>
      <c r="AR169" s="147" t="s">
        <v>567</v>
      </c>
      <c r="AT169" s="147" t="s">
        <v>160</v>
      </c>
      <c r="AU169" s="147" t="s">
        <v>84</v>
      </c>
      <c r="AY169" s="17" t="s">
        <v>156</v>
      </c>
      <c r="BE169" s="148">
        <f>IF(N169="základní",J169,0)</f>
        <v>0</v>
      </c>
      <c r="BF169" s="148">
        <f>IF(N169="snížená",J169,0)</f>
        <v>0</v>
      </c>
      <c r="BG169" s="148">
        <f>IF(N169="zákl. přenesená",J169,0)</f>
        <v>0</v>
      </c>
      <c r="BH169" s="148">
        <f>IF(N169="sníž. přenesená",J169,0)</f>
        <v>0</v>
      </c>
      <c r="BI169" s="148">
        <f>IF(N169="nulová",J169,0)</f>
        <v>0</v>
      </c>
      <c r="BJ169" s="17" t="s">
        <v>84</v>
      </c>
      <c r="BK169" s="148">
        <f>ROUND(I169*H169,2)</f>
        <v>0</v>
      </c>
      <c r="BL169" s="17" t="s">
        <v>567</v>
      </c>
      <c r="BM169" s="147" t="s">
        <v>484</v>
      </c>
    </row>
    <row r="170" spans="2:65" s="13" customFormat="1" ht="11.25">
      <c r="B170" s="156"/>
      <c r="D170" s="150" t="s">
        <v>168</v>
      </c>
      <c r="E170" s="157" t="s">
        <v>1</v>
      </c>
      <c r="F170" s="158" t="s">
        <v>1212</v>
      </c>
      <c r="H170" s="159">
        <v>30</v>
      </c>
      <c r="I170" s="160"/>
      <c r="L170" s="156"/>
      <c r="M170" s="161"/>
      <c r="T170" s="162"/>
      <c r="AT170" s="157" t="s">
        <v>168</v>
      </c>
      <c r="AU170" s="157" t="s">
        <v>84</v>
      </c>
      <c r="AV170" s="13" t="s">
        <v>88</v>
      </c>
      <c r="AW170" s="13" t="s">
        <v>34</v>
      </c>
      <c r="AX170" s="13" t="s">
        <v>84</v>
      </c>
      <c r="AY170" s="157" t="s">
        <v>156</v>
      </c>
    </row>
    <row r="171" spans="2:65" s="1" customFormat="1" ht="33" customHeight="1">
      <c r="B171" s="32"/>
      <c r="C171" s="136" t="s">
        <v>213</v>
      </c>
      <c r="D171" s="136" t="s">
        <v>160</v>
      </c>
      <c r="E171" s="137" t="s">
        <v>708</v>
      </c>
      <c r="F171" s="138" t="s">
        <v>709</v>
      </c>
      <c r="G171" s="139" t="s">
        <v>394</v>
      </c>
      <c r="H171" s="140">
        <v>30</v>
      </c>
      <c r="I171" s="141"/>
      <c r="J171" s="142">
        <f>ROUND(I171*H171,2)</f>
        <v>0</v>
      </c>
      <c r="K171" s="138" t="s">
        <v>164</v>
      </c>
      <c r="L171" s="32"/>
      <c r="M171" s="143" t="s">
        <v>1</v>
      </c>
      <c r="N171" s="144" t="s">
        <v>45</v>
      </c>
      <c r="P171" s="145">
        <f>O171*H171</f>
        <v>0</v>
      </c>
      <c r="Q171" s="145">
        <v>0.27</v>
      </c>
      <c r="R171" s="145">
        <f>Q171*H171</f>
        <v>8.1000000000000014</v>
      </c>
      <c r="S171" s="145">
        <v>0</v>
      </c>
      <c r="T171" s="146">
        <f>S171*H171</f>
        <v>0</v>
      </c>
      <c r="AR171" s="147" t="s">
        <v>567</v>
      </c>
      <c r="AT171" s="147" t="s">
        <v>160</v>
      </c>
      <c r="AU171" s="147" t="s">
        <v>84</v>
      </c>
      <c r="AY171" s="17" t="s">
        <v>156</v>
      </c>
      <c r="BE171" s="148">
        <f>IF(N171="základní",J171,0)</f>
        <v>0</v>
      </c>
      <c r="BF171" s="148">
        <f>IF(N171="snížená",J171,0)</f>
        <v>0</v>
      </c>
      <c r="BG171" s="148">
        <f>IF(N171="zákl. přenesená",J171,0)</f>
        <v>0</v>
      </c>
      <c r="BH171" s="148">
        <f>IF(N171="sníž. přenesená",J171,0)</f>
        <v>0</v>
      </c>
      <c r="BI171" s="148">
        <f>IF(N171="nulová",J171,0)</f>
        <v>0</v>
      </c>
      <c r="BJ171" s="17" t="s">
        <v>84</v>
      </c>
      <c r="BK171" s="148">
        <f>ROUND(I171*H171,2)</f>
        <v>0</v>
      </c>
      <c r="BL171" s="17" t="s">
        <v>567</v>
      </c>
      <c r="BM171" s="147" t="s">
        <v>495</v>
      </c>
    </row>
    <row r="172" spans="2:65" s="13" customFormat="1" ht="11.25">
      <c r="B172" s="156"/>
      <c r="D172" s="150" t="s">
        <v>168</v>
      </c>
      <c r="E172" s="157" t="s">
        <v>1</v>
      </c>
      <c r="F172" s="158" t="s">
        <v>1212</v>
      </c>
      <c r="H172" s="159">
        <v>30</v>
      </c>
      <c r="I172" s="160"/>
      <c r="L172" s="156"/>
      <c r="M172" s="161"/>
      <c r="T172" s="162"/>
      <c r="AT172" s="157" t="s">
        <v>168</v>
      </c>
      <c r="AU172" s="157" t="s">
        <v>84</v>
      </c>
      <c r="AV172" s="13" t="s">
        <v>88</v>
      </c>
      <c r="AW172" s="13" t="s">
        <v>34</v>
      </c>
      <c r="AX172" s="13" t="s">
        <v>84</v>
      </c>
      <c r="AY172" s="157" t="s">
        <v>156</v>
      </c>
    </row>
    <row r="173" spans="2:65" s="1" customFormat="1" ht="16.5" customHeight="1">
      <c r="B173" s="32"/>
      <c r="C173" s="177" t="s">
        <v>221</v>
      </c>
      <c r="D173" s="177" t="s">
        <v>242</v>
      </c>
      <c r="E173" s="178" t="s">
        <v>710</v>
      </c>
      <c r="F173" s="179" t="s">
        <v>711</v>
      </c>
      <c r="G173" s="180" t="s">
        <v>163</v>
      </c>
      <c r="H173" s="181">
        <v>3</v>
      </c>
      <c r="I173" s="182"/>
      <c r="J173" s="183">
        <f>ROUND(I173*H173,2)</f>
        <v>0</v>
      </c>
      <c r="K173" s="179" t="s">
        <v>1</v>
      </c>
      <c r="L173" s="184"/>
      <c r="M173" s="185" t="s">
        <v>1</v>
      </c>
      <c r="N173" s="186" t="s">
        <v>45</v>
      </c>
      <c r="P173" s="145">
        <f>O173*H173</f>
        <v>0</v>
      </c>
      <c r="Q173" s="145">
        <v>0</v>
      </c>
      <c r="R173" s="145">
        <f>Q173*H173</f>
        <v>0</v>
      </c>
      <c r="S173" s="145">
        <v>0</v>
      </c>
      <c r="T173" s="146">
        <f>S173*H173</f>
        <v>0</v>
      </c>
      <c r="AR173" s="147" t="s">
        <v>654</v>
      </c>
      <c r="AT173" s="147" t="s">
        <v>242</v>
      </c>
      <c r="AU173" s="147" t="s">
        <v>84</v>
      </c>
      <c r="AY173" s="17" t="s">
        <v>156</v>
      </c>
      <c r="BE173" s="148">
        <f>IF(N173="základní",J173,0)</f>
        <v>0</v>
      </c>
      <c r="BF173" s="148">
        <f>IF(N173="snížená",J173,0)</f>
        <v>0</v>
      </c>
      <c r="BG173" s="148">
        <f>IF(N173="zákl. přenesená",J173,0)</f>
        <v>0</v>
      </c>
      <c r="BH173" s="148">
        <f>IF(N173="sníž. přenesená",J173,0)</f>
        <v>0</v>
      </c>
      <c r="BI173" s="148">
        <f>IF(N173="nulová",J173,0)</f>
        <v>0</v>
      </c>
      <c r="BJ173" s="17" t="s">
        <v>84</v>
      </c>
      <c r="BK173" s="148">
        <f>ROUND(I173*H173,2)</f>
        <v>0</v>
      </c>
      <c r="BL173" s="17" t="s">
        <v>567</v>
      </c>
      <c r="BM173" s="147" t="s">
        <v>507</v>
      </c>
    </row>
    <row r="174" spans="2:65" s="13" customFormat="1" ht="11.25">
      <c r="B174" s="156"/>
      <c r="D174" s="150" t="s">
        <v>168</v>
      </c>
      <c r="E174" s="157" t="s">
        <v>1</v>
      </c>
      <c r="F174" s="158" t="s">
        <v>1215</v>
      </c>
      <c r="H174" s="159">
        <v>3</v>
      </c>
      <c r="I174" s="160"/>
      <c r="L174" s="156"/>
      <c r="M174" s="161"/>
      <c r="T174" s="162"/>
      <c r="AT174" s="157" t="s">
        <v>168</v>
      </c>
      <c r="AU174" s="157" t="s">
        <v>84</v>
      </c>
      <c r="AV174" s="13" t="s">
        <v>88</v>
      </c>
      <c r="AW174" s="13" t="s">
        <v>34</v>
      </c>
      <c r="AX174" s="13" t="s">
        <v>84</v>
      </c>
      <c r="AY174" s="157" t="s">
        <v>156</v>
      </c>
    </row>
    <row r="175" spans="2:65" s="1" customFormat="1" ht="16.5" customHeight="1">
      <c r="B175" s="32"/>
      <c r="C175" s="136" t="s">
        <v>226</v>
      </c>
      <c r="D175" s="136" t="s">
        <v>160</v>
      </c>
      <c r="E175" s="137" t="s">
        <v>712</v>
      </c>
      <c r="F175" s="138" t="s">
        <v>713</v>
      </c>
      <c r="G175" s="139" t="s">
        <v>394</v>
      </c>
      <c r="H175" s="140">
        <v>30</v>
      </c>
      <c r="I175" s="141"/>
      <c r="J175" s="142">
        <f>ROUND(I175*H175,2)</f>
        <v>0</v>
      </c>
      <c r="K175" s="138" t="s">
        <v>1216</v>
      </c>
      <c r="L175" s="32"/>
      <c r="M175" s="143" t="s">
        <v>1</v>
      </c>
      <c r="N175" s="144" t="s">
        <v>45</v>
      </c>
      <c r="P175" s="145">
        <f>O175*H175</f>
        <v>0</v>
      </c>
      <c r="Q175" s="145">
        <v>6.9999999999999994E-5</v>
      </c>
      <c r="R175" s="145">
        <f>Q175*H175</f>
        <v>2.0999999999999999E-3</v>
      </c>
      <c r="S175" s="145">
        <v>0</v>
      </c>
      <c r="T175" s="146">
        <f>S175*H175</f>
        <v>0</v>
      </c>
      <c r="AR175" s="147" t="s">
        <v>567</v>
      </c>
      <c r="AT175" s="147" t="s">
        <v>160</v>
      </c>
      <c r="AU175" s="147" t="s">
        <v>84</v>
      </c>
      <c r="AY175" s="17" t="s">
        <v>156</v>
      </c>
      <c r="BE175" s="148">
        <f>IF(N175="základní",J175,0)</f>
        <v>0</v>
      </c>
      <c r="BF175" s="148">
        <f>IF(N175="snížená",J175,0)</f>
        <v>0</v>
      </c>
      <c r="BG175" s="148">
        <f>IF(N175="zákl. přenesená",J175,0)</f>
        <v>0</v>
      </c>
      <c r="BH175" s="148">
        <f>IF(N175="sníž. přenesená",J175,0)</f>
        <v>0</v>
      </c>
      <c r="BI175" s="148">
        <f>IF(N175="nulová",J175,0)</f>
        <v>0</v>
      </c>
      <c r="BJ175" s="17" t="s">
        <v>84</v>
      </c>
      <c r="BK175" s="148">
        <f>ROUND(I175*H175,2)</f>
        <v>0</v>
      </c>
      <c r="BL175" s="17" t="s">
        <v>567</v>
      </c>
      <c r="BM175" s="147" t="s">
        <v>520</v>
      </c>
    </row>
    <row r="176" spans="2:65" s="13" customFormat="1" ht="11.25">
      <c r="B176" s="156"/>
      <c r="D176" s="150" t="s">
        <v>168</v>
      </c>
      <c r="E176" s="157" t="s">
        <v>1</v>
      </c>
      <c r="F176" s="158" t="s">
        <v>1212</v>
      </c>
      <c r="H176" s="159">
        <v>30</v>
      </c>
      <c r="I176" s="160"/>
      <c r="L176" s="156"/>
      <c r="M176" s="161"/>
      <c r="T176" s="162"/>
      <c r="AT176" s="157" t="s">
        <v>168</v>
      </c>
      <c r="AU176" s="157" t="s">
        <v>84</v>
      </c>
      <c r="AV176" s="13" t="s">
        <v>88</v>
      </c>
      <c r="AW176" s="13" t="s">
        <v>34</v>
      </c>
      <c r="AX176" s="13" t="s">
        <v>84</v>
      </c>
      <c r="AY176" s="157" t="s">
        <v>156</v>
      </c>
    </row>
    <row r="177" spans="2:65" s="1" customFormat="1" ht="16.5" customHeight="1">
      <c r="B177" s="32"/>
      <c r="C177" s="177" t="s">
        <v>231</v>
      </c>
      <c r="D177" s="177" t="s">
        <v>242</v>
      </c>
      <c r="E177" s="178" t="s">
        <v>714</v>
      </c>
      <c r="F177" s="179" t="s">
        <v>715</v>
      </c>
      <c r="G177" s="180" t="s">
        <v>394</v>
      </c>
      <c r="H177" s="181">
        <v>30</v>
      </c>
      <c r="I177" s="182"/>
      <c r="J177" s="183">
        <f>ROUND(I177*H177,2)</f>
        <v>0</v>
      </c>
      <c r="K177" s="179" t="s">
        <v>1</v>
      </c>
      <c r="L177" s="184"/>
      <c r="M177" s="185" t="s">
        <v>1</v>
      </c>
      <c r="N177" s="186" t="s">
        <v>45</v>
      </c>
      <c r="P177" s="145">
        <f>O177*H177</f>
        <v>0</v>
      </c>
      <c r="Q177" s="145">
        <v>0</v>
      </c>
      <c r="R177" s="145">
        <f>Q177*H177</f>
        <v>0</v>
      </c>
      <c r="S177" s="145">
        <v>0</v>
      </c>
      <c r="T177" s="146">
        <f>S177*H177</f>
        <v>0</v>
      </c>
      <c r="AR177" s="147" t="s">
        <v>654</v>
      </c>
      <c r="AT177" s="147" t="s">
        <v>242</v>
      </c>
      <c r="AU177" s="147" t="s">
        <v>84</v>
      </c>
      <c r="AY177" s="17" t="s">
        <v>156</v>
      </c>
      <c r="BE177" s="148">
        <f>IF(N177="základní",J177,0)</f>
        <v>0</v>
      </c>
      <c r="BF177" s="148">
        <f>IF(N177="snížená",J177,0)</f>
        <v>0</v>
      </c>
      <c r="BG177" s="148">
        <f>IF(N177="zákl. přenesená",J177,0)</f>
        <v>0</v>
      </c>
      <c r="BH177" s="148">
        <f>IF(N177="sníž. přenesená",J177,0)</f>
        <v>0</v>
      </c>
      <c r="BI177" s="148">
        <f>IF(N177="nulová",J177,0)</f>
        <v>0</v>
      </c>
      <c r="BJ177" s="17" t="s">
        <v>84</v>
      </c>
      <c r="BK177" s="148">
        <f>ROUND(I177*H177,2)</f>
        <v>0</v>
      </c>
      <c r="BL177" s="17" t="s">
        <v>567</v>
      </c>
      <c r="BM177" s="147" t="s">
        <v>530</v>
      </c>
    </row>
    <row r="178" spans="2:65" s="13" customFormat="1" ht="11.25">
      <c r="B178" s="156"/>
      <c r="D178" s="150" t="s">
        <v>168</v>
      </c>
      <c r="E178" s="157" t="s">
        <v>1</v>
      </c>
      <c r="F178" s="158" t="s">
        <v>1212</v>
      </c>
      <c r="H178" s="159">
        <v>30</v>
      </c>
      <c r="I178" s="160"/>
      <c r="L178" s="156"/>
      <c r="M178" s="161"/>
      <c r="T178" s="162"/>
      <c r="AT178" s="157" t="s">
        <v>168</v>
      </c>
      <c r="AU178" s="157" t="s">
        <v>84</v>
      </c>
      <c r="AV178" s="13" t="s">
        <v>88</v>
      </c>
      <c r="AW178" s="13" t="s">
        <v>34</v>
      </c>
      <c r="AX178" s="13" t="s">
        <v>84</v>
      </c>
      <c r="AY178" s="157" t="s">
        <v>156</v>
      </c>
    </row>
    <row r="179" spans="2:65" s="1" customFormat="1" ht="33" customHeight="1">
      <c r="B179" s="32"/>
      <c r="C179" s="136" t="s">
        <v>8</v>
      </c>
      <c r="D179" s="136" t="s">
        <v>160</v>
      </c>
      <c r="E179" s="137" t="s">
        <v>716</v>
      </c>
      <c r="F179" s="138" t="s">
        <v>717</v>
      </c>
      <c r="G179" s="139" t="s">
        <v>394</v>
      </c>
      <c r="H179" s="140">
        <v>30</v>
      </c>
      <c r="I179" s="141"/>
      <c r="J179" s="142">
        <f>ROUND(I179*H179,2)</f>
        <v>0</v>
      </c>
      <c r="K179" s="138" t="s">
        <v>164</v>
      </c>
      <c r="L179" s="32"/>
      <c r="M179" s="143" t="s">
        <v>1</v>
      </c>
      <c r="N179" s="144" t="s">
        <v>45</v>
      </c>
      <c r="P179" s="145">
        <f>O179*H179</f>
        <v>0</v>
      </c>
      <c r="Q179" s="145">
        <v>0.18</v>
      </c>
      <c r="R179" s="145">
        <f>Q179*H179</f>
        <v>5.3999999999999995</v>
      </c>
      <c r="S179" s="145">
        <v>0</v>
      </c>
      <c r="T179" s="146">
        <f>S179*H179</f>
        <v>0</v>
      </c>
      <c r="AR179" s="147" t="s">
        <v>567</v>
      </c>
      <c r="AT179" s="147" t="s">
        <v>160</v>
      </c>
      <c r="AU179" s="147" t="s">
        <v>84</v>
      </c>
      <c r="AY179" s="17" t="s">
        <v>156</v>
      </c>
      <c r="BE179" s="148">
        <f>IF(N179="základní",J179,0)</f>
        <v>0</v>
      </c>
      <c r="BF179" s="148">
        <f>IF(N179="snížená",J179,0)</f>
        <v>0</v>
      </c>
      <c r="BG179" s="148">
        <f>IF(N179="zákl. přenesená",J179,0)</f>
        <v>0</v>
      </c>
      <c r="BH179" s="148">
        <f>IF(N179="sníž. přenesená",J179,0)</f>
        <v>0</v>
      </c>
      <c r="BI179" s="148">
        <f>IF(N179="nulová",J179,0)</f>
        <v>0</v>
      </c>
      <c r="BJ179" s="17" t="s">
        <v>84</v>
      </c>
      <c r="BK179" s="148">
        <f>ROUND(I179*H179,2)</f>
        <v>0</v>
      </c>
      <c r="BL179" s="17" t="s">
        <v>567</v>
      </c>
      <c r="BM179" s="147" t="s">
        <v>540</v>
      </c>
    </row>
    <row r="180" spans="2:65" s="13" customFormat="1" ht="11.25">
      <c r="B180" s="156"/>
      <c r="D180" s="150" t="s">
        <v>168</v>
      </c>
      <c r="E180" s="157" t="s">
        <v>1</v>
      </c>
      <c r="F180" s="158" t="s">
        <v>1212</v>
      </c>
      <c r="H180" s="159">
        <v>30</v>
      </c>
      <c r="I180" s="160"/>
      <c r="L180" s="156"/>
      <c r="M180" s="161"/>
      <c r="T180" s="162"/>
      <c r="AT180" s="157" t="s">
        <v>168</v>
      </c>
      <c r="AU180" s="157" t="s">
        <v>84</v>
      </c>
      <c r="AV180" s="13" t="s">
        <v>88</v>
      </c>
      <c r="AW180" s="13" t="s">
        <v>34</v>
      </c>
      <c r="AX180" s="13" t="s">
        <v>84</v>
      </c>
      <c r="AY180" s="157" t="s">
        <v>156</v>
      </c>
    </row>
    <row r="181" spans="2:65" s="1" customFormat="1" ht="21.75" customHeight="1">
      <c r="B181" s="32"/>
      <c r="C181" s="177" t="s">
        <v>241</v>
      </c>
      <c r="D181" s="177" t="s">
        <v>242</v>
      </c>
      <c r="E181" s="178" t="s">
        <v>718</v>
      </c>
      <c r="F181" s="179" t="s">
        <v>719</v>
      </c>
      <c r="G181" s="180" t="s">
        <v>394</v>
      </c>
      <c r="H181" s="181">
        <v>30</v>
      </c>
      <c r="I181" s="182"/>
      <c r="J181" s="183">
        <f>ROUND(I181*H181,2)</f>
        <v>0</v>
      </c>
      <c r="K181" s="179" t="s">
        <v>1</v>
      </c>
      <c r="L181" s="184"/>
      <c r="M181" s="185" t="s">
        <v>1</v>
      </c>
      <c r="N181" s="186" t="s">
        <v>45</v>
      </c>
      <c r="P181" s="145">
        <f>O181*H181</f>
        <v>0</v>
      </c>
      <c r="Q181" s="145">
        <v>0</v>
      </c>
      <c r="R181" s="145">
        <f>Q181*H181</f>
        <v>0</v>
      </c>
      <c r="S181" s="145">
        <v>0</v>
      </c>
      <c r="T181" s="146">
        <f>S181*H181</f>
        <v>0</v>
      </c>
      <c r="AR181" s="147" t="s">
        <v>654</v>
      </c>
      <c r="AT181" s="147" t="s">
        <v>242</v>
      </c>
      <c r="AU181" s="147" t="s">
        <v>84</v>
      </c>
      <c r="AY181" s="17" t="s">
        <v>156</v>
      </c>
      <c r="BE181" s="148">
        <f>IF(N181="základní",J181,0)</f>
        <v>0</v>
      </c>
      <c r="BF181" s="148">
        <f>IF(N181="snížená",J181,0)</f>
        <v>0</v>
      </c>
      <c r="BG181" s="148">
        <f>IF(N181="zákl. přenesená",J181,0)</f>
        <v>0</v>
      </c>
      <c r="BH181" s="148">
        <f>IF(N181="sníž. přenesená",J181,0)</f>
        <v>0</v>
      </c>
      <c r="BI181" s="148">
        <f>IF(N181="nulová",J181,0)</f>
        <v>0</v>
      </c>
      <c r="BJ181" s="17" t="s">
        <v>84</v>
      </c>
      <c r="BK181" s="148">
        <f>ROUND(I181*H181,2)</f>
        <v>0</v>
      </c>
      <c r="BL181" s="17" t="s">
        <v>567</v>
      </c>
      <c r="BM181" s="147" t="s">
        <v>557</v>
      </c>
    </row>
    <row r="182" spans="2:65" s="13" customFormat="1" ht="11.25">
      <c r="B182" s="156"/>
      <c r="D182" s="150" t="s">
        <v>168</v>
      </c>
      <c r="E182" s="157" t="s">
        <v>1</v>
      </c>
      <c r="F182" s="158" t="s">
        <v>1212</v>
      </c>
      <c r="H182" s="159">
        <v>30</v>
      </c>
      <c r="I182" s="160"/>
      <c r="L182" s="156"/>
      <c r="M182" s="161"/>
      <c r="T182" s="162"/>
      <c r="AT182" s="157" t="s">
        <v>168</v>
      </c>
      <c r="AU182" s="157" t="s">
        <v>84</v>
      </c>
      <c r="AV182" s="13" t="s">
        <v>88</v>
      </c>
      <c r="AW182" s="13" t="s">
        <v>34</v>
      </c>
      <c r="AX182" s="13" t="s">
        <v>84</v>
      </c>
      <c r="AY182" s="157" t="s">
        <v>156</v>
      </c>
    </row>
    <row r="183" spans="2:65" s="1" customFormat="1" ht="24.2" customHeight="1">
      <c r="B183" s="32"/>
      <c r="C183" s="136" t="s">
        <v>247</v>
      </c>
      <c r="D183" s="136" t="s">
        <v>160</v>
      </c>
      <c r="E183" s="137" t="s">
        <v>720</v>
      </c>
      <c r="F183" s="138" t="s">
        <v>721</v>
      </c>
      <c r="G183" s="139" t="s">
        <v>394</v>
      </c>
      <c r="H183" s="140">
        <v>30</v>
      </c>
      <c r="I183" s="141"/>
      <c r="J183" s="142">
        <f>ROUND(I183*H183,2)</f>
        <v>0</v>
      </c>
      <c r="K183" s="138" t="s">
        <v>164</v>
      </c>
      <c r="L183" s="32"/>
      <c r="M183" s="143" t="s">
        <v>1</v>
      </c>
      <c r="N183" s="144" t="s">
        <v>45</v>
      </c>
      <c r="P183" s="145">
        <f>O183*H183</f>
        <v>0</v>
      </c>
      <c r="Q183" s="145">
        <v>0</v>
      </c>
      <c r="R183" s="145">
        <f>Q183*H183</f>
        <v>0</v>
      </c>
      <c r="S183" s="145">
        <v>0</v>
      </c>
      <c r="T183" s="146">
        <f>S183*H183</f>
        <v>0</v>
      </c>
      <c r="AR183" s="147" t="s">
        <v>567</v>
      </c>
      <c r="AT183" s="147" t="s">
        <v>160</v>
      </c>
      <c r="AU183" s="147" t="s">
        <v>84</v>
      </c>
      <c r="AY183" s="17" t="s">
        <v>156</v>
      </c>
      <c r="BE183" s="148">
        <f>IF(N183="základní",J183,0)</f>
        <v>0</v>
      </c>
      <c r="BF183" s="148">
        <f>IF(N183="snížená",J183,0)</f>
        <v>0</v>
      </c>
      <c r="BG183" s="148">
        <f>IF(N183="zákl. přenesená",J183,0)</f>
        <v>0</v>
      </c>
      <c r="BH183" s="148">
        <f>IF(N183="sníž. přenesená",J183,0)</f>
        <v>0</v>
      </c>
      <c r="BI183" s="148">
        <f>IF(N183="nulová",J183,0)</f>
        <v>0</v>
      </c>
      <c r="BJ183" s="17" t="s">
        <v>84</v>
      </c>
      <c r="BK183" s="148">
        <f>ROUND(I183*H183,2)</f>
        <v>0</v>
      </c>
      <c r="BL183" s="17" t="s">
        <v>567</v>
      </c>
      <c r="BM183" s="147" t="s">
        <v>567</v>
      </c>
    </row>
    <row r="184" spans="2:65" s="13" customFormat="1" ht="11.25">
      <c r="B184" s="156"/>
      <c r="D184" s="150" t="s">
        <v>168</v>
      </c>
      <c r="E184" s="157" t="s">
        <v>1</v>
      </c>
      <c r="F184" s="158" t="s">
        <v>1212</v>
      </c>
      <c r="H184" s="159">
        <v>30</v>
      </c>
      <c r="I184" s="160"/>
      <c r="L184" s="156"/>
      <c r="M184" s="192"/>
      <c r="N184" s="193"/>
      <c r="O184" s="193"/>
      <c r="P184" s="193"/>
      <c r="Q184" s="193"/>
      <c r="R184" s="193"/>
      <c r="S184" s="193"/>
      <c r="T184" s="194"/>
      <c r="AT184" s="157" t="s">
        <v>168</v>
      </c>
      <c r="AU184" s="157" t="s">
        <v>84</v>
      </c>
      <c r="AV184" s="13" t="s">
        <v>88</v>
      </c>
      <c r="AW184" s="13" t="s">
        <v>34</v>
      </c>
      <c r="AX184" s="13" t="s">
        <v>84</v>
      </c>
      <c r="AY184" s="157" t="s">
        <v>156</v>
      </c>
    </row>
    <row r="185" spans="2:65" s="1" customFormat="1" ht="6.95" customHeight="1">
      <c r="B185" s="44"/>
      <c r="C185" s="45"/>
      <c r="D185" s="45"/>
      <c r="E185" s="45"/>
      <c r="F185" s="45"/>
      <c r="G185" s="45"/>
      <c r="H185" s="45"/>
      <c r="I185" s="45"/>
      <c r="J185" s="45"/>
      <c r="K185" s="45"/>
      <c r="L185" s="32"/>
    </row>
  </sheetData>
  <sheetProtection algorithmName="SHA-512" hashValue="TOKy2RKt5rnMRZopsouh7ybm/Ec75aTR6huy215VRHhC+NEtRLYWLl9K2kpiYGVVw8obSYn+oqPZb1VpVMEmVQ==" saltValue="5TW4uLpyBTRvC0oa53LCC1W9J0VOjeDBqqV/eTMs7LVnlydr4fmruzO8JuGIvk6K61xgk9ChgOrkR2AwHfomFg==" spinCount="100000" sheet="1" objects="1" scenarios="1" formatColumns="0" formatRows="0" autoFilter="0"/>
  <autoFilter ref="C121:K184" xr:uid="{00000000-0009-0000-0000-000005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2"/>
      <c r="M2" s="222"/>
      <c r="N2" s="222"/>
      <c r="O2" s="222"/>
      <c r="P2" s="222"/>
      <c r="Q2" s="222"/>
      <c r="R2" s="222"/>
      <c r="S2" s="222"/>
      <c r="T2" s="222"/>
      <c r="U2" s="222"/>
      <c r="V2" s="222"/>
      <c r="AT2" s="17" t="s">
        <v>109</v>
      </c>
    </row>
    <row r="3" spans="2:46" ht="6.95" customHeight="1">
      <c r="B3" s="18"/>
      <c r="C3" s="19"/>
      <c r="D3" s="19"/>
      <c r="E3" s="19"/>
      <c r="F3" s="19"/>
      <c r="G3" s="19"/>
      <c r="H3" s="19"/>
      <c r="I3" s="19"/>
      <c r="J3" s="19"/>
      <c r="K3" s="19"/>
      <c r="L3" s="20"/>
      <c r="AT3" s="17" t="s">
        <v>88</v>
      </c>
    </row>
    <row r="4" spans="2:46" ht="24.95" customHeight="1">
      <c r="B4" s="20"/>
      <c r="D4" s="21" t="s">
        <v>110</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III/2444 a III/0105A Přezletice, průtah - I. etapa</v>
      </c>
      <c r="F7" s="238"/>
      <c r="G7" s="238"/>
      <c r="H7" s="238"/>
      <c r="L7" s="20"/>
    </row>
    <row r="8" spans="2:46" ht="12" customHeight="1">
      <c r="B8" s="20"/>
      <c r="D8" s="27" t="s">
        <v>111</v>
      </c>
      <c r="L8" s="20"/>
    </row>
    <row r="9" spans="2:46" s="1" customFormat="1" ht="16.5" customHeight="1">
      <c r="B9" s="32"/>
      <c r="E9" s="237" t="s">
        <v>759</v>
      </c>
      <c r="F9" s="239"/>
      <c r="G9" s="239"/>
      <c r="H9" s="239"/>
      <c r="L9" s="32"/>
    </row>
    <row r="10" spans="2:46" s="1" customFormat="1" ht="12" customHeight="1">
      <c r="B10" s="32"/>
      <c r="D10" s="27" t="s">
        <v>113</v>
      </c>
      <c r="L10" s="32"/>
    </row>
    <row r="11" spans="2:46" s="1" customFormat="1" ht="16.5" customHeight="1">
      <c r="B11" s="32"/>
      <c r="E11" s="195" t="s">
        <v>1217</v>
      </c>
      <c r="F11" s="239"/>
      <c r="G11" s="239"/>
      <c r="H11" s="239"/>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30. 1. 2024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0" t="str">
        <f>'Rekapitulace stavby'!E14</f>
        <v>Vyplň údaj</v>
      </c>
      <c r="F20" s="221"/>
      <c r="G20" s="221"/>
      <c r="H20" s="221"/>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37</v>
      </c>
      <c r="I26" s="27" t="s">
        <v>27</v>
      </c>
      <c r="J26" s="25" t="s">
        <v>1</v>
      </c>
      <c r="L26" s="32"/>
    </row>
    <row r="27" spans="2:12" s="1" customFormat="1" ht="6.95" customHeight="1">
      <c r="B27" s="32"/>
      <c r="L27" s="32"/>
    </row>
    <row r="28" spans="2:12" s="1" customFormat="1" ht="12" customHeight="1">
      <c r="B28" s="32"/>
      <c r="D28" s="27" t="s">
        <v>38</v>
      </c>
      <c r="L28" s="32"/>
    </row>
    <row r="29" spans="2:12" s="7" customFormat="1" ht="16.5" customHeight="1">
      <c r="B29" s="94"/>
      <c r="E29" s="226" t="s">
        <v>1</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40</v>
      </c>
      <c r="J32" s="66">
        <f>ROUNDUP(J123, 2)</f>
        <v>0</v>
      </c>
      <c r="L32" s="32"/>
    </row>
    <row r="33" spans="2:12" s="1" customFormat="1" ht="6.95" customHeight="1">
      <c r="B33" s="32"/>
      <c r="D33" s="53"/>
      <c r="E33" s="53"/>
      <c r="F33" s="53"/>
      <c r="G33" s="53"/>
      <c r="H33" s="53"/>
      <c r="I33" s="53"/>
      <c r="J33" s="53"/>
      <c r="K33" s="53"/>
      <c r="L33" s="32"/>
    </row>
    <row r="34" spans="2:12" s="1" customFormat="1" ht="14.45" customHeight="1">
      <c r="B34" s="32"/>
      <c r="F34" s="35" t="s">
        <v>42</v>
      </c>
      <c r="I34" s="35" t="s">
        <v>41</v>
      </c>
      <c r="J34" s="35" t="s">
        <v>43</v>
      </c>
      <c r="L34" s="32"/>
    </row>
    <row r="35" spans="2:12" s="1" customFormat="1" ht="14.45" customHeight="1">
      <c r="B35" s="32"/>
      <c r="D35" s="55" t="s">
        <v>44</v>
      </c>
      <c r="E35" s="27" t="s">
        <v>45</v>
      </c>
      <c r="F35" s="86">
        <f>ROUNDUP((SUM(BE123:BE140)),  2)</f>
        <v>0</v>
      </c>
      <c r="I35" s="96">
        <v>0.21</v>
      </c>
      <c r="J35" s="86">
        <f>ROUNDUP(((SUM(BE123:BE140))*I35),  2)</f>
        <v>0</v>
      </c>
      <c r="L35" s="32"/>
    </row>
    <row r="36" spans="2:12" s="1" customFormat="1" ht="14.45" customHeight="1">
      <c r="B36" s="32"/>
      <c r="E36" s="27" t="s">
        <v>46</v>
      </c>
      <c r="F36" s="86">
        <f>ROUNDUP((SUM(BF123:BF140)),  2)</f>
        <v>0</v>
      </c>
      <c r="I36" s="96">
        <v>0.12</v>
      </c>
      <c r="J36" s="86">
        <f>ROUNDUP(((SUM(BF123:BF140))*I36),  2)</f>
        <v>0</v>
      </c>
      <c r="L36" s="32"/>
    </row>
    <row r="37" spans="2:12" s="1" customFormat="1" ht="14.45" hidden="1" customHeight="1">
      <c r="B37" s="32"/>
      <c r="E37" s="27" t="s">
        <v>47</v>
      </c>
      <c r="F37" s="86">
        <f>ROUNDUP((SUM(BG123:BG140)),  2)</f>
        <v>0</v>
      </c>
      <c r="I37" s="96">
        <v>0.21</v>
      </c>
      <c r="J37" s="86">
        <f>0</f>
        <v>0</v>
      </c>
      <c r="L37" s="32"/>
    </row>
    <row r="38" spans="2:12" s="1" customFormat="1" ht="14.45" hidden="1" customHeight="1">
      <c r="B38" s="32"/>
      <c r="E38" s="27" t="s">
        <v>48</v>
      </c>
      <c r="F38" s="86">
        <f>ROUNDUP((SUM(BH123:BH140)),  2)</f>
        <v>0</v>
      </c>
      <c r="I38" s="96">
        <v>0.12</v>
      </c>
      <c r="J38" s="86">
        <f>0</f>
        <v>0</v>
      </c>
      <c r="L38" s="32"/>
    </row>
    <row r="39" spans="2:12" s="1" customFormat="1" ht="14.45" hidden="1" customHeight="1">
      <c r="B39" s="32"/>
      <c r="E39" s="27" t="s">
        <v>49</v>
      </c>
      <c r="F39" s="86">
        <f>ROUNDUP((SUM(BI123:BI140)),  2)</f>
        <v>0</v>
      </c>
      <c r="I39" s="96">
        <v>0</v>
      </c>
      <c r="J39" s="86">
        <f>0</f>
        <v>0</v>
      </c>
      <c r="L39" s="32"/>
    </row>
    <row r="40" spans="2:12" s="1" customFormat="1" ht="6.95" customHeight="1">
      <c r="B40" s="32"/>
      <c r="L40" s="32"/>
    </row>
    <row r="41" spans="2:12" s="1" customFormat="1" ht="25.35" customHeight="1">
      <c r="B41" s="32"/>
      <c r="C41" s="97"/>
      <c r="D41" s="98" t="s">
        <v>50</v>
      </c>
      <c r="E41" s="57"/>
      <c r="F41" s="57"/>
      <c r="G41" s="99" t="s">
        <v>51</v>
      </c>
      <c r="H41" s="100" t="s">
        <v>52</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103" t="s">
        <v>56</v>
      </c>
      <c r="G61" s="43" t="s">
        <v>55</v>
      </c>
      <c r="H61" s="34"/>
      <c r="I61" s="34"/>
      <c r="J61" s="104"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103" t="s">
        <v>56</v>
      </c>
      <c r="G76" s="43" t="s">
        <v>55</v>
      </c>
      <c r="H76" s="34"/>
      <c r="I76" s="34"/>
      <c r="J76" s="104" t="s">
        <v>56</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115</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III/2444 a III/0105A Přezletice, průtah - I. etapa</v>
      </c>
      <c r="F85" s="238"/>
      <c r="G85" s="238"/>
      <c r="H85" s="238"/>
      <c r="L85" s="32"/>
    </row>
    <row r="86" spans="2:12" ht="12" customHeight="1">
      <c r="B86" s="20"/>
      <c r="C86" s="27" t="s">
        <v>111</v>
      </c>
      <c r="L86" s="20"/>
    </row>
    <row r="87" spans="2:12" s="1" customFormat="1" ht="16.5" customHeight="1">
      <c r="B87" s="32"/>
      <c r="E87" s="237" t="s">
        <v>759</v>
      </c>
      <c r="F87" s="239"/>
      <c r="G87" s="239"/>
      <c r="H87" s="239"/>
      <c r="L87" s="32"/>
    </row>
    <row r="88" spans="2:12" s="1" customFormat="1" ht="12" customHeight="1">
      <c r="B88" s="32"/>
      <c r="C88" s="27" t="s">
        <v>113</v>
      </c>
      <c r="L88" s="32"/>
    </row>
    <row r="89" spans="2:12" s="1" customFormat="1" ht="16.5" customHeight="1">
      <c r="B89" s="32"/>
      <c r="E89" s="195" t="str">
        <f>E11</f>
        <v>VoN.2 - Vedlejší a ostatní náklady</v>
      </c>
      <c r="F89" s="239"/>
      <c r="G89" s="239"/>
      <c r="H89" s="239"/>
      <c r="L89" s="32"/>
    </row>
    <row r="90" spans="2:12" s="1" customFormat="1" ht="6.95" customHeight="1">
      <c r="B90" s="32"/>
      <c r="L90" s="32"/>
    </row>
    <row r="91" spans="2:12" s="1" customFormat="1" ht="12" customHeight="1">
      <c r="B91" s="32"/>
      <c r="C91" s="27" t="s">
        <v>20</v>
      </c>
      <c r="F91" s="25" t="str">
        <f>F14</f>
        <v xml:space="preserve"> </v>
      </c>
      <c r="I91" s="27" t="s">
        <v>22</v>
      </c>
      <c r="J91" s="52" t="str">
        <f>IF(J14="","",J14)</f>
        <v>30. 1. 2024</v>
      </c>
      <c r="L91" s="32"/>
    </row>
    <row r="92" spans="2:12" s="1" customFormat="1" ht="6.95" customHeight="1">
      <c r="B92" s="32"/>
      <c r="L92" s="32"/>
    </row>
    <row r="93" spans="2:12" s="1" customFormat="1" ht="15.2" customHeight="1">
      <c r="B93" s="32"/>
      <c r="C93" s="27" t="s">
        <v>24</v>
      </c>
      <c r="F93" s="25" t="str">
        <f>E17</f>
        <v>KSÚS středočeského kraje, Obec Přezletice</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116</v>
      </c>
      <c r="D96" s="97"/>
      <c r="E96" s="97"/>
      <c r="F96" s="97"/>
      <c r="G96" s="97"/>
      <c r="H96" s="97"/>
      <c r="I96" s="97"/>
      <c r="J96" s="106" t="s">
        <v>117</v>
      </c>
      <c r="K96" s="97"/>
      <c r="L96" s="32"/>
    </row>
    <row r="97" spans="2:47" s="1" customFormat="1" ht="10.35" customHeight="1">
      <c r="B97" s="32"/>
      <c r="L97" s="32"/>
    </row>
    <row r="98" spans="2:47" s="1" customFormat="1" ht="22.9" customHeight="1">
      <c r="B98" s="32"/>
      <c r="C98" s="107" t="s">
        <v>118</v>
      </c>
      <c r="J98" s="66">
        <f>J123</f>
        <v>0</v>
      </c>
      <c r="L98" s="32"/>
      <c r="AU98" s="17" t="s">
        <v>119</v>
      </c>
    </row>
    <row r="99" spans="2:47" s="8" customFormat="1" ht="24.95" customHeight="1">
      <c r="B99" s="108"/>
      <c r="D99" s="109" t="s">
        <v>723</v>
      </c>
      <c r="E99" s="110"/>
      <c r="F99" s="110"/>
      <c r="G99" s="110"/>
      <c r="H99" s="110"/>
      <c r="I99" s="110"/>
      <c r="J99" s="111">
        <f>J124</f>
        <v>0</v>
      </c>
      <c r="L99" s="108"/>
    </row>
    <row r="100" spans="2:47" s="9" customFormat="1" ht="19.899999999999999" customHeight="1">
      <c r="B100" s="112"/>
      <c r="D100" s="113" t="s">
        <v>724</v>
      </c>
      <c r="E100" s="114"/>
      <c r="F100" s="114"/>
      <c r="G100" s="114"/>
      <c r="H100" s="114"/>
      <c r="I100" s="114"/>
      <c r="J100" s="115">
        <f>J125</f>
        <v>0</v>
      </c>
      <c r="L100" s="112"/>
    </row>
    <row r="101" spans="2:47" s="9" customFormat="1" ht="19.899999999999999" customHeight="1">
      <c r="B101" s="112"/>
      <c r="D101" s="113" t="s">
        <v>725</v>
      </c>
      <c r="E101" s="114"/>
      <c r="F101" s="114"/>
      <c r="G101" s="114"/>
      <c r="H101" s="114"/>
      <c r="I101" s="114"/>
      <c r="J101" s="115">
        <f>J137</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141</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37" t="str">
        <f>E7</f>
        <v>III/2444 a III/0105A Přezletice, průtah - I. etapa</v>
      </c>
      <c r="F111" s="238"/>
      <c r="G111" s="238"/>
      <c r="H111" s="238"/>
      <c r="L111" s="32"/>
    </row>
    <row r="112" spans="2:47" ht="12" customHeight="1">
      <c r="B112" s="20"/>
      <c r="C112" s="27" t="s">
        <v>111</v>
      </c>
      <c r="L112" s="20"/>
    </row>
    <row r="113" spans="2:65" s="1" customFormat="1" ht="16.5" customHeight="1">
      <c r="B113" s="32"/>
      <c r="E113" s="237" t="s">
        <v>759</v>
      </c>
      <c r="F113" s="239"/>
      <c r="G113" s="239"/>
      <c r="H113" s="239"/>
      <c r="L113" s="32"/>
    </row>
    <row r="114" spans="2:65" s="1" customFormat="1" ht="12" customHeight="1">
      <c r="B114" s="32"/>
      <c r="C114" s="27" t="s">
        <v>113</v>
      </c>
      <c r="L114" s="32"/>
    </row>
    <row r="115" spans="2:65" s="1" customFormat="1" ht="16.5" customHeight="1">
      <c r="B115" s="32"/>
      <c r="E115" s="195" t="str">
        <f>E11</f>
        <v>VoN.2 - Vedlejší a ostatní náklady</v>
      </c>
      <c r="F115" s="239"/>
      <c r="G115" s="239"/>
      <c r="H115" s="239"/>
      <c r="L115" s="32"/>
    </row>
    <row r="116" spans="2:65" s="1" customFormat="1" ht="6.95" customHeight="1">
      <c r="B116" s="32"/>
      <c r="L116" s="32"/>
    </row>
    <row r="117" spans="2:65" s="1" customFormat="1" ht="12" customHeight="1">
      <c r="B117" s="32"/>
      <c r="C117" s="27" t="s">
        <v>20</v>
      </c>
      <c r="F117" s="25" t="str">
        <f>F14</f>
        <v xml:space="preserve"> </v>
      </c>
      <c r="I117" s="27" t="s">
        <v>22</v>
      </c>
      <c r="J117" s="52" t="str">
        <f>IF(J14="","",J14)</f>
        <v>30. 1. 2024</v>
      </c>
      <c r="L117" s="32"/>
    </row>
    <row r="118" spans="2:65" s="1" customFormat="1" ht="6.95" customHeight="1">
      <c r="B118" s="32"/>
      <c r="L118" s="32"/>
    </row>
    <row r="119" spans="2:65" s="1" customFormat="1" ht="15.2" customHeight="1">
      <c r="B119" s="32"/>
      <c r="C119" s="27" t="s">
        <v>24</v>
      </c>
      <c r="F119" s="25" t="str">
        <f>E17</f>
        <v>KSÚS středočeského kraje, Obec Přezletice</v>
      </c>
      <c r="I119" s="27" t="s">
        <v>30</v>
      </c>
      <c r="J119" s="30" t="str">
        <f>E23</f>
        <v>CR Project s.r.o.</v>
      </c>
      <c r="L119" s="32"/>
    </row>
    <row r="120" spans="2:65" s="1" customFormat="1" ht="15.2" customHeight="1">
      <c r="B120" s="32"/>
      <c r="C120" s="27" t="s">
        <v>28</v>
      </c>
      <c r="F120" s="25" t="str">
        <f>IF(E20="","",E20)</f>
        <v>Vyplň údaj</v>
      </c>
      <c r="I120" s="27" t="s">
        <v>35</v>
      </c>
      <c r="J120" s="30" t="str">
        <f>E26</f>
        <v>Josef Nentwich</v>
      </c>
      <c r="L120" s="32"/>
    </row>
    <row r="121" spans="2:65" s="1" customFormat="1" ht="10.35" customHeight="1">
      <c r="B121" s="32"/>
      <c r="L121" s="32"/>
    </row>
    <row r="122" spans="2:65" s="10" customFormat="1" ht="29.25" customHeight="1">
      <c r="B122" s="116"/>
      <c r="C122" s="117" t="s">
        <v>142</v>
      </c>
      <c r="D122" s="118" t="s">
        <v>65</v>
      </c>
      <c r="E122" s="118" t="s">
        <v>61</v>
      </c>
      <c r="F122" s="118" t="s">
        <v>62</v>
      </c>
      <c r="G122" s="118" t="s">
        <v>143</v>
      </c>
      <c r="H122" s="118" t="s">
        <v>144</v>
      </c>
      <c r="I122" s="118" t="s">
        <v>145</v>
      </c>
      <c r="J122" s="118" t="s">
        <v>117</v>
      </c>
      <c r="K122" s="119" t="s">
        <v>146</v>
      </c>
      <c r="L122" s="116"/>
      <c r="M122" s="59" t="s">
        <v>1</v>
      </c>
      <c r="N122" s="60" t="s">
        <v>44</v>
      </c>
      <c r="O122" s="60" t="s">
        <v>147</v>
      </c>
      <c r="P122" s="60" t="s">
        <v>148</v>
      </c>
      <c r="Q122" s="60" t="s">
        <v>149</v>
      </c>
      <c r="R122" s="60" t="s">
        <v>150</v>
      </c>
      <c r="S122" s="60" t="s">
        <v>151</v>
      </c>
      <c r="T122" s="61" t="s">
        <v>152</v>
      </c>
    </row>
    <row r="123" spans="2:65" s="1" customFormat="1" ht="22.9" customHeight="1">
      <c r="B123" s="32"/>
      <c r="C123" s="64" t="s">
        <v>153</v>
      </c>
      <c r="J123" s="120">
        <f>BK123</f>
        <v>0</v>
      </c>
      <c r="L123" s="32"/>
      <c r="M123" s="62"/>
      <c r="N123" s="53"/>
      <c r="O123" s="53"/>
      <c r="P123" s="121">
        <f>P124</f>
        <v>0</v>
      </c>
      <c r="Q123" s="53"/>
      <c r="R123" s="121">
        <f>R124</f>
        <v>0</v>
      </c>
      <c r="S123" s="53"/>
      <c r="T123" s="122">
        <f>T124</f>
        <v>0</v>
      </c>
      <c r="AT123" s="17" t="s">
        <v>79</v>
      </c>
      <c r="AU123" s="17" t="s">
        <v>119</v>
      </c>
      <c r="BK123" s="123">
        <f>BK124</f>
        <v>0</v>
      </c>
    </row>
    <row r="124" spans="2:65" s="11" customFormat="1" ht="25.9" customHeight="1">
      <c r="B124" s="124"/>
      <c r="D124" s="125" t="s">
        <v>79</v>
      </c>
      <c r="E124" s="126" t="s">
        <v>726</v>
      </c>
      <c r="F124" s="126" t="s">
        <v>727</v>
      </c>
      <c r="I124" s="127"/>
      <c r="J124" s="128">
        <f>BK124</f>
        <v>0</v>
      </c>
      <c r="L124" s="124"/>
      <c r="M124" s="129"/>
      <c r="P124" s="130">
        <f>P125+P137</f>
        <v>0</v>
      </c>
      <c r="R124" s="130">
        <f>R125+R137</f>
        <v>0</v>
      </c>
      <c r="T124" s="131">
        <f>T125+T137</f>
        <v>0</v>
      </c>
      <c r="AR124" s="125" t="s">
        <v>165</v>
      </c>
      <c r="AT124" s="132" t="s">
        <v>79</v>
      </c>
      <c r="AU124" s="132" t="s">
        <v>80</v>
      </c>
      <c r="AY124" s="125" t="s">
        <v>156</v>
      </c>
      <c r="BK124" s="133">
        <f>BK125+BK137</f>
        <v>0</v>
      </c>
    </row>
    <row r="125" spans="2:65" s="11" customFormat="1" ht="22.9" customHeight="1">
      <c r="B125" s="124"/>
      <c r="D125" s="125" t="s">
        <v>79</v>
      </c>
      <c r="E125" s="134" t="s">
        <v>728</v>
      </c>
      <c r="F125" s="134" t="s">
        <v>729</v>
      </c>
      <c r="I125" s="127"/>
      <c r="J125" s="135">
        <f>BK125</f>
        <v>0</v>
      </c>
      <c r="L125" s="124"/>
      <c r="M125" s="129"/>
      <c r="P125" s="130">
        <f>SUM(P126:P136)</f>
        <v>0</v>
      </c>
      <c r="R125" s="130">
        <f>SUM(R126:R136)</f>
        <v>0</v>
      </c>
      <c r="T125" s="131">
        <f>SUM(T126:T136)</f>
        <v>0</v>
      </c>
      <c r="AR125" s="125" t="s">
        <v>165</v>
      </c>
      <c r="AT125" s="132" t="s">
        <v>79</v>
      </c>
      <c r="AU125" s="132" t="s">
        <v>84</v>
      </c>
      <c r="AY125" s="125" t="s">
        <v>156</v>
      </c>
      <c r="BK125" s="133">
        <f>SUM(BK126:BK136)</f>
        <v>0</v>
      </c>
    </row>
    <row r="126" spans="2:65" s="1" customFormat="1" ht="16.5" customHeight="1">
      <c r="B126" s="32"/>
      <c r="C126" s="136" t="s">
        <v>88</v>
      </c>
      <c r="D126" s="136" t="s">
        <v>160</v>
      </c>
      <c r="E126" s="137" t="s">
        <v>1218</v>
      </c>
      <c r="F126" s="138" t="s">
        <v>1219</v>
      </c>
      <c r="G126" s="139" t="s">
        <v>732</v>
      </c>
      <c r="H126" s="140">
        <v>1</v>
      </c>
      <c r="I126" s="141"/>
      <c r="J126" s="142">
        <f t="shared" ref="J126:J136" si="0">ROUND(I126*H126,2)</f>
        <v>0</v>
      </c>
      <c r="K126" s="138" t="s">
        <v>1</v>
      </c>
      <c r="L126" s="32"/>
      <c r="M126" s="143" t="s">
        <v>1</v>
      </c>
      <c r="N126" s="144" t="s">
        <v>45</v>
      </c>
      <c r="P126" s="145">
        <f t="shared" ref="P126:P136" si="1">O126*H126</f>
        <v>0</v>
      </c>
      <c r="Q126" s="145">
        <v>0</v>
      </c>
      <c r="R126" s="145">
        <f t="shared" ref="R126:R136" si="2">Q126*H126</f>
        <v>0</v>
      </c>
      <c r="S126" s="145">
        <v>0</v>
      </c>
      <c r="T126" s="146">
        <f t="shared" ref="T126:T136" si="3">S126*H126</f>
        <v>0</v>
      </c>
      <c r="AR126" s="147" t="s">
        <v>733</v>
      </c>
      <c r="AT126" s="147" t="s">
        <v>160</v>
      </c>
      <c r="AU126" s="147" t="s">
        <v>88</v>
      </c>
      <c r="AY126" s="17" t="s">
        <v>156</v>
      </c>
      <c r="BE126" s="148">
        <f t="shared" ref="BE126:BE136" si="4">IF(N126="základní",J126,0)</f>
        <v>0</v>
      </c>
      <c r="BF126" s="148">
        <f t="shared" ref="BF126:BF136" si="5">IF(N126="snížená",J126,0)</f>
        <v>0</v>
      </c>
      <c r="BG126" s="148">
        <f t="shared" ref="BG126:BG136" si="6">IF(N126="zákl. přenesená",J126,0)</f>
        <v>0</v>
      </c>
      <c r="BH126" s="148">
        <f t="shared" ref="BH126:BH136" si="7">IF(N126="sníž. přenesená",J126,0)</f>
        <v>0</v>
      </c>
      <c r="BI126" s="148">
        <f t="shared" ref="BI126:BI136" si="8">IF(N126="nulová",J126,0)</f>
        <v>0</v>
      </c>
      <c r="BJ126" s="17" t="s">
        <v>84</v>
      </c>
      <c r="BK126" s="148">
        <f t="shared" ref="BK126:BK136" si="9">ROUND(I126*H126,2)</f>
        <v>0</v>
      </c>
      <c r="BL126" s="17" t="s">
        <v>733</v>
      </c>
      <c r="BM126" s="147" t="s">
        <v>1220</v>
      </c>
    </row>
    <row r="127" spans="2:65" s="1" customFormat="1" ht="16.5" customHeight="1">
      <c r="B127" s="32"/>
      <c r="C127" s="136" t="s">
        <v>166</v>
      </c>
      <c r="D127" s="136" t="s">
        <v>160</v>
      </c>
      <c r="E127" s="137" t="s">
        <v>1221</v>
      </c>
      <c r="F127" s="138" t="s">
        <v>1222</v>
      </c>
      <c r="G127" s="139" t="s">
        <v>732</v>
      </c>
      <c r="H127" s="140">
        <v>1</v>
      </c>
      <c r="I127" s="141"/>
      <c r="J127" s="142">
        <f t="shared" si="0"/>
        <v>0</v>
      </c>
      <c r="K127" s="138" t="s">
        <v>1</v>
      </c>
      <c r="L127" s="32"/>
      <c r="M127" s="143" t="s">
        <v>1</v>
      </c>
      <c r="N127" s="144" t="s">
        <v>45</v>
      </c>
      <c r="P127" s="145">
        <f t="shared" si="1"/>
        <v>0</v>
      </c>
      <c r="Q127" s="145">
        <v>0</v>
      </c>
      <c r="R127" s="145">
        <f t="shared" si="2"/>
        <v>0</v>
      </c>
      <c r="S127" s="145">
        <v>0</v>
      </c>
      <c r="T127" s="146">
        <f t="shared" si="3"/>
        <v>0</v>
      </c>
      <c r="AR127" s="147" t="s">
        <v>733</v>
      </c>
      <c r="AT127" s="147" t="s">
        <v>160</v>
      </c>
      <c r="AU127" s="147" t="s">
        <v>88</v>
      </c>
      <c r="AY127" s="17" t="s">
        <v>156</v>
      </c>
      <c r="BE127" s="148">
        <f t="shared" si="4"/>
        <v>0</v>
      </c>
      <c r="BF127" s="148">
        <f t="shared" si="5"/>
        <v>0</v>
      </c>
      <c r="BG127" s="148">
        <f t="shared" si="6"/>
        <v>0</v>
      </c>
      <c r="BH127" s="148">
        <f t="shared" si="7"/>
        <v>0</v>
      </c>
      <c r="BI127" s="148">
        <f t="shared" si="8"/>
        <v>0</v>
      </c>
      <c r="BJ127" s="17" t="s">
        <v>84</v>
      </c>
      <c r="BK127" s="148">
        <f t="shared" si="9"/>
        <v>0</v>
      </c>
      <c r="BL127" s="17" t="s">
        <v>733</v>
      </c>
      <c r="BM127" s="147" t="s">
        <v>1223</v>
      </c>
    </row>
    <row r="128" spans="2:65" s="1" customFormat="1" ht="16.5" customHeight="1">
      <c r="B128" s="32"/>
      <c r="C128" s="136" t="s">
        <v>165</v>
      </c>
      <c r="D128" s="136" t="s">
        <v>160</v>
      </c>
      <c r="E128" s="137" t="s">
        <v>1224</v>
      </c>
      <c r="F128" s="138" t="s">
        <v>1225</v>
      </c>
      <c r="G128" s="139" t="s">
        <v>732</v>
      </c>
      <c r="H128" s="140">
        <v>1</v>
      </c>
      <c r="I128" s="141"/>
      <c r="J128" s="142">
        <f t="shared" si="0"/>
        <v>0</v>
      </c>
      <c r="K128" s="138" t="s">
        <v>1</v>
      </c>
      <c r="L128" s="32"/>
      <c r="M128" s="143" t="s">
        <v>1</v>
      </c>
      <c r="N128" s="144" t="s">
        <v>45</v>
      </c>
      <c r="P128" s="145">
        <f t="shared" si="1"/>
        <v>0</v>
      </c>
      <c r="Q128" s="145">
        <v>0</v>
      </c>
      <c r="R128" s="145">
        <f t="shared" si="2"/>
        <v>0</v>
      </c>
      <c r="S128" s="145">
        <v>0</v>
      </c>
      <c r="T128" s="146">
        <f t="shared" si="3"/>
        <v>0</v>
      </c>
      <c r="AR128" s="147" t="s">
        <v>733</v>
      </c>
      <c r="AT128" s="147" t="s">
        <v>160</v>
      </c>
      <c r="AU128" s="147" t="s">
        <v>88</v>
      </c>
      <c r="AY128" s="17" t="s">
        <v>156</v>
      </c>
      <c r="BE128" s="148">
        <f t="shared" si="4"/>
        <v>0</v>
      </c>
      <c r="BF128" s="148">
        <f t="shared" si="5"/>
        <v>0</v>
      </c>
      <c r="BG128" s="148">
        <f t="shared" si="6"/>
        <v>0</v>
      </c>
      <c r="BH128" s="148">
        <f t="shared" si="7"/>
        <v>0</v>
      </c>
      <c r="BI128" s="148">
        <f t="shared" si="8"/>
        <v>0</v>
      </c>
      <c r="BJ128" s="17" t="s">
        <v>84</v>
      </c>
      <c r="BK128" s="148">
        <f t="shared" si="9"/>
        <v>0</v>
      </c>
      <c r="BL128" s="17" t="s">
        <v>733</v>
      </c>
      <c r="BM128" s="147" t="s">
        <v>1226</v>
      </c>
    </row>
    <row r="129" spans="2:65" s="1" customFormat="1" ht="49.15" customHeight="1">
      <c r="B129" s="32"/>
      <c r="C129" s="136" t="s">
        <v>186</v>
      </c>
      <c r="D129" s="136" t="s">
        <v>160</v>
      </c>
      <c r="E129" s="137" t="s">
        <v>1227</v>
      </c>
      <c r="F129" s="138" t="s">
        <v>1228</v>
      </c>
      <c r="G129" s="139" t="s">
        <v>732</v>
      </c>
      <c r="H129" s="140">
        <v>1</v>
      </c>
      <c r="I129" s="141"/>
      <c r="J129" s="142">
        <f t="shared" si="0"/>
        <v>0</v>
      </c>
      <c r="K129" s="138" t="s">
        <v>1</v>
      </c>
      <c r="L129" s="32"/>
      <c r="M129" s="143" t="s">
        <v>1</v>
      </c>
      <c r="N129" s="144" t="s">
        <v>45</v>
      </c>
      <c r="P129" s="145">
        <f t="shared" si="1"/>
        <v>0</v>
      </c>
      <c r="Q129" s="145">
        <v>0</v>
      </c>
      <c r="R129" s="145">
        <f t="shared" si="2"/>
        <v>0</v>
      </c>
      <c r="S129" s="145">
        <v>0</v>
      </c>
      <c r="T129" s="146">
        <f t="shared" si="3"/>
        <v>0</v>
      </c>
      <c r="AR129" s="147" t="s">
        <v>733</v>
      </c>
      <c r="AT129" s="147" t="s">
        <v>160</v>
      </c>
      <c r="AU129" s="147" t="s">
        <v>88</v>
      </c>
      <c r="AY129" s="17" t="s">
        <v>156</v>
      </c>
      <c r="BE129" s="148">
        <f t="shared" si="4"/>
        <v>0</v>
      </c>
      <c r="BF129" s="148">
        <f t="shared" si="5"/>
        <v>0</v>
      </c>
      <c r="BG129" s="148">
        <f t="shared" si="6"/>
        <v>0</v>
      </c>
      <c r="BH129" s="148">
        <f t="shared" si="7"/>
        <v>0</v>
      </c>
      <c r="BI129" s="148">
        <f t="shared" si="8"/>
        <v>0</v>
      </c>
      <c r="BJ129" s="17" t="s">
        <v>84</v>
      </c>
      <c r="BK129" s="148">
        <f t="shared" si="9"/>
        <v>0</v>
      </c>
      <c r="BL129" s="17" t="s">
        <v>733</v>
      </c>
      <c r="BM129" s="147" t="s">
        <v>1229</v>
      </c>
    </row>
    <row r="130" spans="2:65" s="1" customFormat="1" ht="44.25" customHeight="1">
      <c r="B130" s="32"/>
      <c r="C130" s="136" t="s">
        <v>192</v>
      </c>
      <c r="D130" s="136" t="s">
        <v>160</v>
      </c>
      <c r="E130" s="137" t="s">
        <v>1230</v>
      </c>
      <c r="F130" s="138" t="s">
        <v>1231</v>
      </c>
      <c r="G130" s="139" t="s">
        <v>732</v>
      </c>
      <c r="H130" s="140">
        <v>1</v>
      </c>
      <c r="I130" s="141"/>
      <c r="J130" s="142">
        <f t="shared" si="0"/>
        <v>0</v>
      </c>
      <c r="K130" s="138" t="s">
        <v>1</v>
      </c>
      <c r="L130" s="32"/>
      <c r="M130" s="143" t="s">
        <v>1</v>
      </c>
      <c r="N130" s="144" t="s">
        <v>45</v>
      </c>
      <c r="P130" s="145">
        <f t="shared" si="1"/>
        <v>0</v>
      </c>
      <c r="Q130" s="145">
        <v>0</v>
      </c>
      <c r="R130" s="145">
        <f t="shared" si="2"/>
        <v>0</v>
      </c>
      <c r="S130" s="145">
        <v>0</v>
      </c>
      <c r="T130" s="146">
        <f t="shared" si="3"/>
        <v>0</v>
      </c>
      <c r="AR130" s="147" t="s">
        <v>733</v>
      </c>
      <c r="AT130" s="147" t="s">
        <v>160</v>
      </c>
      <c r="AU130" s="147" t="s">
        <v>88</v>
      </c>
      <c r="AY130" s="17" t="s">
        <v>156</v>
      </c>
      <c r="BE130" s="148">
        <f t="shared" si="4"/>
        <v>0</v>
      </c>
      <c r="BF130" s="148">
        <f t="shared" si="5"/>
        <v>0</v>
      </c>
      <c r="BG130" s="148">
        <f t="shared" si="6"/>
        <v>0</v>
      </c>
      <c r="BH130" s="148">
        <f t="shared" si="7"/>
        <v>0</v>
      </c>
      <c r="BI130" s="148">
        <f t="shared" si="8"/>
        <v>0</v>
      </c>
      <c r="BJ130" s="17" t="s">
        <v>84</v>
      </c>
      <c r="BK130" s="148">
        <f t="shared" si="9"/>
        <v>0</v>
      </c>
      <c r="BL130" s="17" t="s">
        <v>733</v>
      </c>
      <c r="BM130" s="147" t="s">
        <v>1232</v>
      </c>
    </row>
    <row r="131" spans="2:65" s="1" customFormat="1" ht="62.65" customHeight="1">
      <c r="B131" s="32"/>
      <c r="C131" s="136" t="s">
        <v>202</v>
      </c>
      <c r="D131" s="136" t="s">
        <v>160</v>
      </c>
      <c r="E131" s="137" t="s">
        <v>1233</v>
      </c>
      <c r="F131" s="138" t="s">
        <v>1234</v>
      </c>
      <c r="G131" s="139" t="s">
        <v>732</v>
      </c>
      <c r="H131" s="140">
        <v>1</v>
      </c>
      <c r="I131" s="141"/>
      <c r="J131" s="142">
        <f t="shared" si="0"/>
        <v>0</v>
      </c>
      <c r="K131" s="138" t="s">
        <v>1</v>
      </c>
      <c r="L131" s="32"/>
      <c r="M131" s="143" t="s">
        <v>1</v>
      </c>
      <c r="N131" s="144" t="s">
        <v>45</v>
      </c>
      <c r="P131" s="145">
        <f t="shared" si="1"/>
        <v>0</v>
      </c>
      <c r="Q131" s="145">
        <v>0</v>
      </c>
      <c r="R131" s="145">
        <f t="shared" si="2"/>
        <v>0</v>
      </c>
      <c r="S131" s="145">
        <v>0</v>
      </c>
      <c r="T131" s="146">
        <f t="shared" si="3"/>
        <v>0</v>
      </c>
      <c r="AR131" s="147" t="s">
        <v>733</v>
      </c>
      <c r="AT131" s="147" t="s">
        <v>160</v>
      </c>
      <c r="AU131" s="147" t="s">
        <v>88</v>
      </c>
      <c r="AY131" s="17" t="s">
        <v>156</v>
      </c>
      <c r="BE131" s="148">
        <f t="shared" si="4"/>
        <v>0</v>
      </c>
      <c r="BF131" s="148">
        <f t="shared" si="5"/>
        <v>0</v>
      </c>
      <c r="BG131" s="148">
        <f t="shared" si="6"/>
        <v>0</v>
      </c>
      <c r="BH131" s="148">
        <f t="shared" si="7"/>
        <v>0</v>
      </c>
      <c r="BI131" s="148">
        <f t="shared" si="8"/>
        <v>0</v>
      </c>
      <c r="BJ131" s="17" t="s">
        <v>84</v>
      </c>
      <c r="BK131" s="148">
        <f t="shared" si="9"/>
        <v>0</v>
      </c>
      <c r="BL131" s="17" t="s">
        <v>733</v>
      </c>
      <c r="BM131" s="147" t="s">
        <v>1235</v>
      </c>
    </row>
    <row r="132" spans="2:65" s="1" customFormat="1" ht="33" customHeight="1">
      <c r="B132" s="32"/>
      <c r="C132" s="136" t="s">
        <v>213</v>
      </c>
      <c r="D132" s="136" t="s">
        <v>160</v>
      </c>
      <c r="E132" s="137" t="s">
        <v>1236</v>
      </c>
      <c r="F132" s="138" t="s">
        <v>1237</v>
      </c>
      <c r="G132" s="139" t="s">
        <v>732</v>
      </c>
      <c r="H132" s="140">
        <v>1</v>
      </c>
      <c r="I132" s="141"/>
      <c r="J132" s="142">
        <f t="shared" si="0"/>
        <v>0</v>
      </c>
      <c r="K132" s="138" t="s">
        <v>1</v>
      </c>
      <c r="L132" s="32"/>
      <c r="M132" s="143" t="s">
        <v>1</v>
      </c>
      <c r="N132" s="144" t="s">
        <v>45</v>
      </c>
      <c r="P132" s="145">
        <f t="shared" si="1"/>
        <v>0</v>
      </c>
      <c r="Q132" s="145">
        <v>0</v>
      </c>
      <c r="R132" s="145">
        <f t="shared" si="2"/>
        <v>0</v>
      </c>
      <c r="S132" s="145">
        <v>0</v>
      </c>
      <c r="T132" s="146">
        <f t="shared" si="3"/>
        <v>0</v>
      </c>
      <c r="AR132" s="147" t="s">
        <v>733</v>
      </c>
      <c r="AT132" s="147" t="s">
        <v>160</v>
      </c>
      <c r="AU132" s="147" t="s">
        <v>88</v>
      </c>
      <c r="AY132" s="17" t="s">
        <v>156</v>
      </c>
      <c r="BE132" s="148">
        <f t="shared" si="4"/>
        <v>0</v>
      </c>
      <c r="BF132" s="148">
        <f t="shared" si="5"/>
        <v>0</v>
      </c>
      <c r="BG132" s="148">
        <f t="shared" si="6"/>
        <v>0</v>
      </c>
      <c r="BH132" s="148">
        <f t="shared" si="7"/>
        <v>0</v>
      </c>
      <c r="BI132" s="148">
        <f t="shared" si="8"/>
        <v>0</v>
      </c>
      <c r="BJ132" s="17" t="s">
        <v>84</v>
      </c>
      <c r="BK132" s="148">
        <f t="shared" si="9"/>
        <v>0</v>
      </c>
      <c r="BL132" s="17" t="s">
        <v>733</v>
      </c>
      <c r="BM132" s="147" t="s">
        <v>1238</v>
      </c>
    </row>
    <row r="133" spans="2:65" s="1" customFormat="1" ht="37.9" customHeight="1">
      <c r="B133" s="32"/>
      <c r="C133" s="136" t="s">
        <v>221</v>
      </c>
      <c r="D133" s="136" t="s">
        <v>160</v>
      </c>
      <c r="E133" s="137" t="s">
        <v>1239</v>
      </c>
      <c r="F133" s="138" t="s">
        <v>1240</v>
      </c>
      <c r="G133" s="139" t="s">
        <v>732</v>
      </c>
      <c r="H133" s="140">
        <v>1</v>
      </c>
      <c r="I133" s="141"/>
      <c r="J133" s="142">
        <f t="shared" si="0"/>
        <v>0</v>
      </c>
      <c r="K133" s="138" t="s">
        <v>1</v>
      </c>
      <c r="L133" s="32"/>
      <c r="M133" s="143" t="s">
        <v>1</v>
      </c>
      <c r="N133" s="144" t="s">
        <v>45</v>
      </c>
      <c r="P133" s="145">
        <f t="shared" si="1"/>
        <v>0</v>
      </c>
      <c r="Q133" s="145">
        <v>0</v>
      </c>
      <c r="R133" s="145">
        <f t="shared" si="2"/>
        <v>0</v>
      </c>
      <c r="S133" s="145">
        <v>0</v>
      </c>
      <c r="T133" s="146">
        <f t="shared" si="3"/>
        <v>0</v>
      </c>
      <c r="AR133" s="147" t="s">
        <v>733</v>
      </c>
      <c r="AT133" s="147" t="s">
        <v>160</v>
      </c>
      <c r="AU133" s="147" t="s">
        <v>88</v>
      </c>
      <c r="AY133" s="17" t="s">
        <v>156</v>
      </c>
      <c r="BE133" s="148">
        <f t="shared" si="4"/>
        <v>0</v>
      </c>
      <c r="BF133" s="148">
        <f t="shared" si="5"/>
        <v>0</v>
      </c>
      <c r="BG133" s="148">
        <f t="shared" si="6"/>
        <v>0</v>
      </c>
      <c r="BH133" s="148">
        <f t="shared" si="7"/>
        <v>0</v>
      </c>
      <c r="BI133" s="148">
        <f t="shared" si="8"/>
        <v>0</v>
      </c>
      <c r="BJ133" s="17" t="s">
        <v>84</v>
      </c>
      <c r="BK133" s="148">
        <f t="shared" si="9"/>
        <v>0</v>
      </c>
      <c r="BL133" s="17" t="s">
        <v>733</v>
      </c>
      <c r="BM133" s="147" t="s">
        <v>1241</v>
      </c>
    </row>
    <row r="134" spans="2:65" s="1" customFormat="1" ht="62.65" customHeight="1">
      <c r="B134" s="32"/>
      <c r="C134" s="136" t="s">
        <v>226</v>
      </c>
      <c r="D134" s="136" t="s">
        <v>160</v>
      </c>
      <c r="E134" s="137" t="s">
        <v>1242</v>
      </c>
      <c r="F134" s="138" t="s">
        <v>1243</v>
      </c>
      <c r="G134" s="139" t="s">
        <v>732</v>
      </c>
      <c r="H134" s="140">
        <v>1</v>
      </c>
      <c r="I134" s="141"/>
      <c r="J134" s="142">
        <f t="shared" si="0"/>
        <v>0</v>
      </c>
      <c r="K134" s="138" t="s">
        <v>1</v>
      </c>
      <c r="L134" s="32"/>
      <c r="M134" s="143" t="s">
        <v>1</v>
      </c>
      <c r="N134" s="144" t="s">
        <v>45</v>
      </c>
      <c r="P134" s="145">
        <f t="shared" si="1"/>
        <v>0</v>
      </c>
      <c r="Q134" s="145">
        <v>0</v>
      </c>
      <c r="R134" s="145">
        <f t="shared" si="2"/>
        <v>0</v>
      </c>
      <c r="S134" s="145">
        <v>0</v>
      </c>
      <c r="T134" s="146">
        <f t="shared" si="3"/>
        <v>0</v>
      </c>
      <c r="AR134" s="147" t="s">
        <v>733</v>
      </c>
      <c r="AT134" s="147" t="s">
        <v>160</v>
      </c>
      <c r="AU134" s="147" t="s">
        <v>88</v>
      </c>
      <c r="AY134" s="17" t="s">
        <v>156</v>
      </c>
      <c r="BE134" s="148">
        <f t="shared" si="4"/>
        <v>0</v>
      </c>
      <c r="BF134" s="148">
        <f t="shared" si="5"/>
        <v>0</v>
      </c>
      <c r="BG134" s="148">
        <f t="shared" si="6"/>
        <v>0</v>
      </c>
      <c r="BH134" s="148">
        <f t="shared" si="7"/>
        <v>0</v>
      </c>
      <c r="BI134" s="148">
        <f t="shared" si="8"/>
        <v>0</v>
      </c>
      <c r="BJ134" s="17" t="s">
        <v>84</v>
      </c>
      <c r="BK134" s="148">
        <f t="shared" si="9"/>
        <v>0</v>
      </c>
      <c r="BL134" s="17" t="s">
        <v>733</v>
      </c>
      <c r="BM134" s="147" t="s">
        <v>1244</v>
      </c>
    </row>
    <row r="135" spans="2:65" s="1" customFormat="1" ht="33" customHeight="1">
      <c r="B135" s="32"/>
      <c r="C135" s="136" t="s">
        <v>231</v>
      </c>
      <c r="D135" s="136" t="s">
        <v>160</v>
      </c>
      <c r="E135" s="137" t="s">
        <v>1245</v>
      </c>
      <c r="F135" s="138" t="s">
        <v>1246</v>
      </c>
      <c r="G135" s="139" t="s">
        <v>732</v>
      </c>
      <c r="H135" s="140">
        <v>1</v>
      </c>
      <c r="I135" s="141"/>
      <c r="J135" s="142">
        <f t="shared" si="0"/>
        <v>0</v>
      </c>
      <c r="K135" s="138" t="s">
        <v>1</v>
      </c>
      <c r="L135" s="32"/>
      <c r="M135" s="143" t="s">
        <v>1</v>
      </c>
      <c r="N135" s="144" t="s">
        <v>45</v>
      </c>
      <c r="P135" s="145">
        <f t="shared" si="1"/>
        <v>0</v>
      </c>
      <c r="Q135" s="145">
        <v>0</v>
      </c>
      <c r="R135" s="145">
        <f t="shared" si="2"/>
        <v>0</v>
      </c>
      <c r="S135" s="145">
        <v>0</v>
      </c>
      <c r="T135" s="146">
        <f t="shared" si="3"/>
        <v>0</v>
      </c>
      <c r="AR135" s="147" t="s">
        <v>733</v>
      </c>
      <c r="AT135" s="147" t="s">
        <v>160</v>
      </c>
      <c r="AU135" s="147" t="s">
        <v>88</v>
      </c>
      <c r="AY135" s="17" t="s">
        <v>156</v>
      </c>
      <c r="BE135" s="148">
        <f t="shared" si="4"/>
        <v>0</v>
      </c>
      <c r="BF135" s="148">
        <f t="shared" si="5"/>
        <v>0</v>
      </c>
      <c r="BG135" s="148">
        <f t="shared" si="6"/>
        <v>0</v>
      </c>
      <c r="BH135" s="148">
        <f t="shared" si="7"/>
        <v>0</v>
      </c>
      <c r="BI135" s="148">
        <f t="shared" si="8"/>
        <v>0</v>
      </c>
      <c r="BJ135" s="17" t="s">
        <v>84</v>
      </c>
      <c r="BK135" s="148">
        <f t="shared" si="9"/>
        <v>0</v>
      </c>
      <c r="BL135" s="17" t="s">
        <v>733</v>
      </c>
      <c r="BM135" s="147" t="s">
        <v>1247</v>
      </c>
    </row>
    <row r="136" spans="2:65" s="1" customFormat="1" ht="37.9" customHeight="1">
      <c r="B136" s="32"/>
      <c r="C136" s="136" t="s">
        <v>241</v>
      </c>
      <c r="D136" s="136" t="s">
        <v>160</v>
      </c>
      <c r="E136" s="137" t="s">
        <v>1248</v>
      </c>
      <c r="F136" s="138" t="s">
        <v>1249</v>
      </c>
      <c r="G136" s="139" t="s">
        <v>732</v>
      </c>
      <c r="H136" s="140">
        <v>1</v>
      </c>
      <c r="I136" s="141"/>
      <c r="J136" s="142">
        <f t="shared" si="0"/>
        <v>0</v>
      </c>
      <c r="K136" s="138" t="s">
        <v>1</v>
      </c>
      <c r="L136" s="32"/>
      <c r="M136" s="143" t="s">
        <v>1</v>
      </c>
      <c r="N136" s="144" t="s">
        <v>45</v>
      </c>
      <c r="P136" s="145">
        <f t="shared" si="1"/>
        <v>0</v>
      </c>
      <c r="Q136" s="145">
        <v>0</v>
      </c>
      <c r="R136" s="145">
        <f t="shared" si="2"/>
        <v>0</v>
      </c>
      <c r="S136" s="145">
        <v>0</v>
      </c>
      <c r="T136" s="146">
        <f t="shared" si="3"/>
        <v>0</v>
      </c>
      <c r="AR136" s="147" t="s">
        <v>733</v>
      </c>
      <c r="AT136" s="147" t="s">
        <v>160</v>
      </c>
      <c r="AU136" s="147" t="s">
        <v>88</v>
      </c>
      <c r="AY136" s="17" t="s">
        <v>156</v>
      </c>
      <c r="BE136" s="148">
        <f t="shared" si="4"/>
        <v>0</v>
      </c>
      <c r="BF136" s="148">
        <f t="shared" si="5"/>
        <v>0</v>
      </c>
      <c r="BG136" s="148">
        <f t="shared" si="6"/>
        <v>0</v>
      </c>
      <c r="BH136" s="148">
        <f t="shared" si="7"/>
        <v>0</v>
      </c>
      <c r="BI136" s="148">
        <f t="shared" si="8"/>
        <v>0</v>
      </c>
      <c r="BJ136" s="17" t="s">
        <v>84</v>
      </c>
      <c r="BK136" s="148">
        <f t="shared" si="9"/>
        <v>0</v>
      </c>
      <c r="BL136" s="17" t="s">
        <v>733</v>
      </c>
      <c r="BM136" s="147" t="s">
        <v>1250</v>
      </c>
    </row>
    <row r="137" spans="2:65" s="11" customFormat="1" ht="22.9" customHeight="1">
      <c r="B137" s="124"/>
      <c r="D137" s="125" t="s">
        <v>79</v>
      </c>
      <c r="E137" s="134" t="s">
        <v>753</v>
      </c>
      <c r="F137" s="134" t="s">
        <v>754</v>
      </c>
      <c r="I137" s="127"/>
      <c r="J137" s="135">
        <f>BK137</f>
        <v>0</v>
      </c>
      <c r="L137" s="124"/>
      <c r="M137" s="129"/>
      <c r="P137" s="130">
        <f>SUM(P138:P140)</f>
        <v>0</v>
      </c>
      <c r="R137" s="130">
        <f>SUM(R138:R140)</f>
        <v>0</v>
      </c>
      <c r="T137" s="131">
        <f>SUM(T138:T140)</f>
        <v>0</v>
      </c>
      <c r="AR137" s="125" t="s">
        <v>165</v>
      </c>
      <c r="AT137" s="132" t="s">
        <v>79</v>
      </c>
      <c r="AU137" s="132" t="s">
        <v>84</v>
      </c>
      <c r="AY137" s="125" t="s">
        <v>156</v>
      </c>
      <c r="BK137" s="133">
        <f>SUM(BK138:BK140)</f>
        <v>0</v>
      </c>
    </row>
    <row r="138" spans="2:65" s="1" customFormat="1" ht="24.2" customHeight="1">
      <c r="B138" s="32"/>
      <c r="C138" s="136" t="s">
        <v>275</v>
      </c>
      <c r="D138" s="136" t="s">
        <v>160</v>
      </c>
      <c r="E138" s="137" t="s">
        <v>1251</v>
      </c>
      <c r="F138" s="138" t="s">
        <v>1252</v>
      </c>
      <c r="G138" s="139" t="s">
        <v>732</v>
      </c>
      <c r="H138" s="140">
        <v>1</v>
      </c>
      <c r="I138" s="141"/>
      <c r="J138" s="142">
        <f>ROUND(I138*H138,2)</f>
        <v>0</v>
      </c>
      <c r="K138" s="138" t="s">
        <v>1</v>
      </c>
      <c r="L138" s="32"/>
      <c r="M138" s="143" t="s">
        <v>1</v>
      </c>
      <c r="N138" s="144" t="s">
        <v>45</v>
      </c>
      <c r="P138" s="145">
        <f>O138*H138</f>
        <v>0</v>
      </c>
      <c r="Q138" s="145">
        <v>0</v>
      </c>
      <c r="R138" s="145">
        <f>Q138*H138</f>
        <v>0</v>
      </c>
      <c r="S138" s="145">
        <v>0</v>
      </c>
      <c r="T138" s="146">
        <f>S138*H138</f>
        <v>0</v>
      </c>
      <c r="AR138" s="147" t="s">
        <v>757</v>
      </c>
      <c r="AT138" s="147" t="s">
        <v>160</v>
      </c>
      <c r="AU138" s="147" t="s">
        <v>88</v>
      </c>
      <c r="AY138" s="17" t="s">
        <v>156</v>
      </c>
      <c r="BE138" s="148">
        <f>IF(N138="základní",J138,0)</f>
        <v>0</v>
      </c>
      <c r="BF138" s="148">
        <f>IF(N138="snížená",J138,0)</f>
        <v>0</v>
      </c>
      <c r="BG138" s="148">
        <f>IF(N138="zákl. přenesená",J138,0)</f>
        <v>0</v>
      </c>
      <c r="BH138" s="148">
        <f>IF(N138="sníž. přenesená",J138,0)</f>
        <v>0</v>
      </c>
      <c r="BI138" s="148">
        <f>IF(N138="nulová",J138,0)</f>
        <v>0</v>
      </c>
      <c r="BJ138" s="17" t="s">
        <v>84</v>
      </c>
      <c r="BK138" s="148">
        <f>ROUND(I138*H138,2)</f>
        <v>0</v>
      </c>
      <c r="BL138" s="17" t="s">
        <v>757</v>
      </c>
      <c r="BM138" s="147" t="s">
        <v>1253</v>
      </c>
    </row>
    <row r="139" spans="2:65" s="1" customFormat="1" ht="16.5" customHeight="1">
      <c r="B139" s="32"/>
      <c r="C139" s="136" t="s">
        <v>291</v>
      </c>
      <c r="D139" s="136" t="s">
        <v>160</v>
      </c>
      <c r="E139" s="137" t="s">
        <v>1254</v>
      </c>
      <c r="F139" s="138" t="s">
        <v>1255</v>
      </c>
      <c r="G139" s="139" t="s">
        <v>732</v>
      </c>
      <c r="H139" s="140">
        <v>1</v>
      </c>
      <c r="I139" s="141"/>
      <c r="J139" s="142">
        <f>ROUND(I139*H139,2)</f>
        <v>0</v>
      </c>
      <c r="K139" s="138" t="s">
        <v>1</v>
      </c>
      <c r="L139" s="32"/>
      <c r="M139" s="143" t="s">
        <v>1</v>
      </c>
      <c r="N139" s="144" t="s">
        <v>45</v>
      </c>
      <c r="P139" s="145">
        <f>O139*H139</f>
        <v>0</v>
      </c>
      <c r="Q139" s="145">
        <v>0</v>
      </c>
      <c r="R139" s="145">
        <f>Q139*H139</f>
        <v>0</v>
      </c>
      <c r="S139" s="145">
        <v>0</v>
      </c>
      <c r="T139" s="146">
        <f>S139*H139</f>
        <v>0</v>
      </c>
      <c r="AR139" s="147" t="s">
        <v>757</v>
      </c>
      <c r="AT139" s="147" t="s">
        <v>160</v>
      </c>
      <c r="AU139" s="147" t="s">
        <v>88</v>
      </c>
      <c r="AY139" s="17" t="s">
        <v>156</v>
      </c>
      <c r="BE139" s="148">
        <f>IF(N139="základní",J139,0)</f>
        <v>0</v>
      </c>
      <c r="BF139" s="148">
        <f>IF(N139="snížená",J139,0)</f>
        <v>0</v>
      </c>
      <c r="BG139" s="148">
        <f>IF(N139="zákl. přenesená",J139,0)</f>
        <v>0</v>
      </c>
      <c r="BH139" s="148">
        <f>IF(N139="sníž. přenesená",J139,0)</f>
        <v>0</v>
      </c>
      <c r="BI139" s="148">
        <f>IF(N139="nulová",J139,0)</f>
        <v>0</v>
      </c>
      <c r="BJ139" s="17" t="s">
        <v>84</v>
      </c>
      <c r="BK139" s="148">
        <f>ROUND(I139*H139,2)</f>
        <v>0</v>
      </c>
      <c r="BL139" s="17" t="s">
        <v>757</v>
      </c>
      <c r="BM139" s="147" t="s">
        <v>1256</v>
      </c>
    </row>
    <row r="140" spans="2:65" s="1" customFormat="1" ht="21.75" customHeight="1">
      <c r="B140" s="32"/>
      <c r="C140" s="136" t="s">
        <v>7</v>
      </c>
      <c r="D140" s="136" t="s">
        <v>160</v>
      </c>
      <c r="E140" s="137" t="s">
        <v>1257</v>
      </c>
      <c r="F140" s="138" t="s">
        <v>1258</v>
      </c>
      <c r="G140" s="139" t="s">
        <v>732</v>
      </c>
      <c r="H140" s="140">
        <v>1</v>
      </c>
      <c r="I140" s="141"/>
      <c r="J140" s="142">
        <f>ROUND(I140*H140,2)</f>
        <v>0</v>
      </c>
      <c r="K140" s="138" t="s">
        <v>1</v>
      </c>
      <c r="L140" s="32"/>
      <c r="M140" s="187" t="s">
        <v>1</v>
      </c>
      <c r="N140" s="188" t="s">
        <v>45</v>
      </c>
      <c r="O140" s="189"/>
      <c r="P140" s="190">
        <f>O140*H140</f>
        <v>0</v>
      </c>
      <c r="Q140" s="190">
        <v>0</v>
      </c>
      <c r="R140" s="190">
        <f>Q140*H140</f>
        <v>0</v>
      </c>
      <c r="S140" s="190">
        <v>0</v>
      </c>
      <c r="T140" s="191">
        <f>S140*H140</f>
        <v>0</v>
      </c>
      <c r="AR140" s="147" t="s">
        <v>757</v>
      </c>
      <c r="AT140" s="147" t="s">
        <v>160</v>
      </c>
      <c r="AU140" s="147" t="s">
        <v>88</v>
      </c>
      <c r="AY140" s="17" t="s">
        <v>156</v>
      </c>
      <c r="BE140" s="148">
        <f>IF(N140="základní",J140,0)</f>
        <v>0</v>
      </c>
      <c r="BF140" s="148">
        <f>IF(N140="snížená",J140,0)</f>
        <v>0</v>
      </c>
      <c r="BG140" s="148">
        <f>IF(N140="zákl. přenesená",J140,0)</f>
        <v>0</v>
      </c>
      <c r="BH140" s="148">
        <f>IF(N140="sníž. přenesená",J140,0)</f>
        <v>0</v>
      </c>
      <c r="BI140" s="148">
        <f>IF(N140="nulová",J140,0)</f>
        <v>0</v>
      </c>
      <c r="BJ140" s="17" t="s">
        <v>84</v>
      </c>
      <c r="BK140" s="148">
        <f>ROUND(I140*H140,2)</f>
        <v>0</v>
      </c>
      <c r="BL140" s="17" t="s">
        <v>757</v>
      </c>
      <c r="BM140" s="147" t="s">
        <v>1259</v>
      </c>
    </row>
    <row r="141" spans="2:65" s="1" customFormat="1" ht="6.95" customHeight="1">
      <c r="B141" s="44"/>
      <c r="C141" s="45"/>
      <c r="D141" s="45"/>
      <c r="E141" s="45"/>
      <c r="F141" s="45"/>
      <c r="G141" s="45"/>
      <c r="H141" s="45"/>
      <c r="I141" s="45"/>
      <c r="J141" s="45"/>
      <c r="K141" s="45"/>
      <c r="L141" s="32"/>
    </row>
  </sheetData>
  <sheetProtection algorithmName="SHA-512" hashValue="kEjoC9JxwnHp9EdwY+vxdFmnu8zxFBUFSZU6KPaz3aCi2SDJk2parrrIh4Vx8llAo+Vm4vMTPKJ7Ha1ZNKD2bg==" saltValue="BCdvd0n93aVC2Zb5D0PVTXh7gTa88p0LTbtdj/H0rVl50LnN+8L59O0BDatA7EjPNwv4Geu1sBjy8xv+UJAUDA==" spinCount="100000" sheet="1" objects="1" scenarios="1" formatColumns="0" formatRows="0" autoFilter="0"/>
  <autoFilter ref="C122:K140" xr:uid="{00000000-0009-0000-0000-000006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SO.102.1-I - SO.102.1-I -...</vt:lpstr>
      <vt:lpstr>SO.403.1-I - SO.403.1-I -...</vt:lpstr>
      <vt:lpstr>VoN.1 - Vedlejší a ostatn...</vt:lpstr>
      <vt:lpstr>SO.102.2-I - SO.102.2-I -...</vt:lpstr>
      <vt:lpstr>SO.403.2-I - SO.403.2-I -...</vt:lpstr>
      <vt:lpstr>VoN.2 - Vedlejší a ostatn...</vt:lpstr>
      <vt:lpstr>'Rekapitulace stavby'!Názvy_tisku</vt:lpstr>
      <vt:lpstr>'SO.102.1-I - SO.102.1-I -...'!Názvy_tisku</vt:lpstr>
      <vt:lpstr>'SO.102.2-I - SO.102.2-I -...'!Názvy_tisku</vt:lpstr>
      <vt:lpstr>'SO.403.1-I - SO.403.1-I -...'!Názvy_tisku</vt:lpstr>
      <vt:lpstr>'SO.403.2-I - SO.403.2-I -...'!Názvy_tisku</vt:lpstr>
      <vt:lpstr>'VoN.1 - Vedlejší a ostatn...'!Názvy_tisku</vt:lpstr>
      <vt:lpstr>'VoN.2 - Vedlejší a ostatn...'!Názvy_tisku</vt:lpstr>
      <vt:lpstr>'Rekapitulace stavby'!Oblast_tisku</vt:lpstr>
      <vt:lpstr>'SO.102.1-I - SO.102.1-I -...'!Oblast_tisku</vt:lpstr>
      <vt:lpstr>'SO.102.2-I - SO.102.2-I -...'!Oblast_tisku</vt:lpstr>
      <vt:lpstr>'SO.403.1-I - SO.403.1-I -...'!Oblast_tisku</vt:lpstr>
      <vt:lpstr>'SO.403.2-I - SO.403.2-I -...'!Oblast_tisku</vt:lpstr>
      <vt:lpstr>'VoN.1 - Vedlejší a ostatn...'!Oblast_tisku</vt:lpstr>
      <vt:lpstr>'VoN.2 -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2024-02-21T07:46:18Z</cp:lastPrinted>
  <dcterms:created xsi:type="dcterms:W3CDTF">2024-02-21T07:42:20Z</dcterms:created>
  <dcterms:modified xsi:type="dcterms:W3CDTF">2024-02-21T07:46:21Z</dcterms:modified>
</cp:coreProperties>
</file>