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7"/>
  </bookViews>
  <sheets>
    <sheet name="Rekapitulace" sheetId="1" r:id="rId1"/>
    <sheet name="DIO" sheetId="2" r:id="rId2"/>
    <sheet name="POV" sheetId="3" r:id="rId3"/>
    <sheet name="SO 101" sheetId="4" r:id="rId4"/>
    <sheet name="SO 201_SO 201.01" sheetId="5" r:id="rId5"/>
    <sheet name="SO 201_SO 201.02" sheetId="6" r:id="rId6"/>
    <sheet name="SO 301" sheetId="7" r:id="rId7"/>
    <sheet name="SO 403" sheetId="8" r:id="rId8"/>
  </sheets>
  <definedNames/>
  <calcPr fullCalcOnLoad="1"/>
</workbook>
</file>

<file path=xl/sharedStrings.xml><?xml version="1.0" encoding="utf-8"?>
<sst xmlns="http://schemas.openxmlformats.org/spreadsheetml/2006/main" count="3423" uniqueCount="1003">
  <si>
    <t>Soupis objektů s DPH</t>
  </si>
  <si>
    <t>Stavba: III/1051 - PSÁRY, MOST EV.Č. 1051-1</t>
  </si>
  <si>
    <t>Varianta: ZŘ - Základní řešení</t>
  </si>
  <si>
    <t>Odbytová cena:</t>
  </si>
  <si>
    <t>OC+DPH:</t>
  </si>
  <si>
    <t>Objekt</t>
  </si>
  <si>
    <t>Popis</t>
  </si>
  <si>
    <t>OC</t>
  </si>
  <si>
    <t>DPH</t>
  </si>
  <si>
    <t>OC+DPH</t>
  </si>
  <si>
    <t>ASPE10</t>
  </si>
  <si>
    <t>S</t>
  </si>
  <si>
    <t>Příloha k formuláři pro ocenění nabídky</t>
  </si>
  <si>
    <t>Stavba:</t>
  </si>
  <si>
    <t>III/1051</t>
  </si>
  <si>
    <t>PSÁRY, MOST EV.Č. 1051-1</t>
  </si>
  <si>
    <t>O</t>
  </si>
  <si>
    <t>Rozpočet:</t>
  </si>
  <si>
    <t>0,00</t>
  </si>
  <si>
    <t>15,00</t>
  </si>
  <si>
    <t>21,00</t>
  </si>
  <si>
    <t>3</t>
  </si>
  <si>
    <t>2</t>
  </si>
  <si>
    <t>DIO</t>
  </si>
  <si>
    <t>DOPRAVNĚ INŽENÝRSKÉ OPATŘENÍ</t>
  </si>
  <si>
    <t>Typ</t>
  </si>
  <si>
    <t>0</t>
  </si>
  <si>
    <t>Poř. číslo</t>
  </si>
  <si>
    <t>1</t>
  </si>
  <si>
    <t>Kód položky</t>
  </si>
  <si>
    <t>Varianta</t>
  </si>
  <si>
    <t>Název položky</t>
  </si>
  <si>
    <t>4</t>
  </si>
  <si>
    <t>MJ</t>
  </si>
  <si>
    <t>5</t>
  </si>
  <si>
    <t>Množství</t>
  </si>
  <si>
    <t>6</t>
  </si>
  <si>
    <t>Cena</t>
  </si>
  <si>
    <t>Jednotková</t>
  </si>
  <si>
    <t>9</t>
  </si>
  <si>
    <t>Celkem</t>
  </si>
  <si>
    <t>10</t>
  </si>
  <si>
    <t>SD</t>
  </si>
  <si>
    <t>Ostatní konstrukce a práce</t>
  </si>
  <si>
    <t>P</t>
  </si>
  <si>
    <t>914120</t>
  </si>
  <si>
    <t>R</t>
  </si>
  <si>
    <t>PŘECHODNÉ DOPRAVNÍ ZNAČENÍ - MONTÁŽ, DEMONTÁŽ, PRONÁJEM</t>
  </si>
  <si>
    <t>SOUBOR</t>
  </si>
  <si>
    <t>PP</t>
  </si>
  <si>
    <t/>
  </si>
  <si>
    <t>VV</t>
  </si>
  <si>
    <t>TS</t>
  </si>
  <si>
    <t>POV</t>
  </si>
  <si>
    <t>PLÁN ORGANIZACE VÝSTAVBY</t>
  </si>
  <si>
    <t>Všeobecné konstrukce a práce</t>
  </si>
  <si>
    <t>12</t>
  </si>
  <si>
    <t>02620-R</t>
  </si>
  <si>
    <t>ZKOUŠENÍ KONSTRUKCÍ A PRACÍ NEZÁVISLOU ZKUŠEBNOU</t>
  </si>
  <si>
    <t>KPL</t>
  </si>
  <si>
    <t>Náklady na průzkumy v rámci realizace stavby - Zkoušení konstrukcí a prací (nad rámec KZP)</t>
  </si>
  <si>
    <t>zahrnuje veškeré náklady spojené s objednatelem požadovanými zkouškami</t>
  </si>
  <si>
    <t>11</t>
  </si>
  <si>
    <t>02821-R</t>
  </si>
  <si>
    <t>PRŮZKUMNÉ PRÁCE ARCHEOLOGICKÉ NA POVRCHU</t>
  </si>
  <si>
    <t>Průběh výstavby - Záchranný archeologický průzkum</t>
  </si>
  <si>
    <t>zahrnuje veškeré náklady spojené s objednatelem požadovanými pracemi</t>
  </si>
  <si>
    <t>02910-R</t>
  </si>
  <si>
    <t>01</t>
  </si>
  <si>
    <t>OSTATNÍ POŽADAVKY - ZEMĚMĚŘIČSKÁ MĚŘENÍ</t>
  </si>
  <si>
    <t>Příprava výstavby - Geodetická činnost v průběhu provádění stavebních prací (geodet zhotovitele stavby pro celou stavbu) včetně vytyčení hranic pozemků a vytyčení obvodu stavby. Součástí je vybudování potřebné vytyčovací sítě pro celou stavbu.</t>
  </si>
  <si>
    <t>zahrnuje veškeré náklady spojené s objednatelem požadovanými pracemi,  
- pro stanovení orientační investorské ceny určete jednotkovou cenu jako 1% odhadované ceny stavby</t>
  </si>
  <si>
    <t>02</t>
  </si>
  <si>
    <t>Příprava výstavby - Vytyčení podzemních inženýrských sítí jejich správci, popřípadě provedení kopaných sond pro ověření polohy a jejich hloubky pod terénem.</t>
  </si>
  <si>
    <t>13</t>
  </si>
  <si>
    <t>02911-R</t>
  </si>
  <si>
    <t>OSTATNÍ POŽADAVKY - GEODETICKÉ ZAMĚŘENÍ</t>
  </si>
  <si>
    <t>HM</t>
  </si>
  <si>
    <t>Dokončení výstavby - Geometrické zaměření celé stavby sloužící pro vypracování dokumentace skutečného provedení stavby a pro vypracování geometrického plánu potvrzeného katastrálním úřadem po dokončení stavby</t>
  </si>
  <si>
    <t>02940-R</t>
  </si>
  <si>
    <t>OSTATNÍ POŽADAVKY - VYPRACOVÁNÍ DOKUMENTACE</t>
  </si>
  <si>
    <t>Příprava výstavby - Rozhodnutí o povolení zvláštního užívání pozemní komunikace</t>
  </si>
  <si>
    <t>Příprava výstavby - Havarijní plán</t>
  </si>
  <si>
    <t>03</t>
  </si>
  <si>
    <t>Příprava výstavby - Povodňový plán</t>
  </si>
  <si>
    <t>8</t>
  </si>
  <si>
    <t>04</t>
  </si>
  <si>
    <t>Příprava výstavby – Výrobně technická dokumentace (pro ocelové zábradlí)</t>
  </si>
  <si>
    <t>16</t>
  </si>
  <si>
    <t>05</t>
  </si>
  <si>
    <t>Dokončení výstavby - Fotodokumentace stavby - 1x měsíčně sada barevných fotografií v digitální formě +  závěrečná dokumentace po dokončení stavby v albu s popisem v tištěné i elektronické formě v  počtu dle SoD</t>
  </si>
  <si>
    <t>7</t>
  </si>
  <si>
    <t>02943-R</t>
  </si>
  <si>
    <t>OSTATNÍ POŽADAVKY - VYPRACOVÁNÍ RDS</t>
  </si>
  <si>
    <t>KČ</t>
  </si>
  <si>
    <t>Příprava výstavby - Realizační dokumentace celé stavby v rozsahu dle požadavků objednatele včetně zapracování všech podmínek a požadavků stavebního povolení a podmínek stanovených zadávací dokumentací. Dokumentace bude zpracována pro všechny objekty dle čl. 6.1.2 (TKP D kap. 6, příl. 5); jejím předmětem je dokumentace všech zhotovovaných a pomocných konstrukcí a prací nutných ke stavbě objektu. Součástí je předání dokumentace v tištěné podobě v požadovaném počtu paré a předání v elektonické podobě (rozsah a uspořádání odpovídající podobě tištěné) v uzavřeném (PDF) a otevřeném formátu (DWG, XLS, DOC, apod.).</t>
  </si>
  <si>
    <t>15</t>
  </si>
  <si>
    <t>02944-R</t>
  </si>
  <si>
    <t>OSTAT POŽADAVKY - DOKUMENTACE SKUTEČ PROVEDENÍ V DIGIT FORMĚ</t>
  </si>
  <si>
    <t>Dokončení výstavby - Dokumentace skutečného provedení stavby v rozsahu dle přílohy č. 3 k vyhlášce č. 499/2006 Sb. ve smyslu § 125 odst. 6 stavebního zákona a dle vyhlášky 146/2008 Sb. Součástí je potřebné zhotovení potřebných provozních a havarijních řádů.</t>
  </si>
  <si>
    <t>14</t>
  </si>
  <si>
    <t>02945-R</t>
  </si>
  <si>
    <t>OSTAT POŽADAVKY - GEOMETRICKÝ PLÁN</t>
  </si>
  <si>
    <t>Dokončení výstavby - Zajištění geometrických plánů skutečného provedení objektů a inženýrských sítí  a geometrických plánů věcných břemen v požadovaném formátu s hranicemi pozemků jako podklad pro vklad do katastrální mapy pro evidenci změn na katastrálním úřadu. Tato dokumentace bude předána v termínu dle potřeb investora.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</si>
  <si>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</si>
  <si>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02950-R</t>
  </si>
  <si>
    <t>OSTATNÍ POŽADAVKY - POSUDKY, KONTROLY, REVIZNÍ ZPRÁVY</t>
  </si>
  <si>
    <t>Příprava výstavby - Zdokumentování technického stavu nemovitostí situovaných v okolí stavby. Provedeno před stavbou a po dokončení stavby</t>
  </si>
  <si>
    <t>02960-R</t>
  </si>
  <si>
    <t>OSTATNÍ POŽADAVKY - ODBORNÝ DOZOR</t>
  </si>
  <si>
    <t>Průběh výstavby - Archeologický dohled</t>
  </si>
  <si>
    <t>zahrnuje veškeré náklady spojené s objednatelem požadovaným dozorem</t>
  </si>
  <si>
    <t>03100-R</t>
  </si>
  <si>
    <t>ZAŘÍZENÍ STAVENIŠTĚ - ZŘÍZENÍ, PROVOZ, DEMONTÁŽ</t>
  </si>
  <si>
    <t>Průběh výstavby - Tabule se základními informacemi o stavbě (Billboard) (dodávka, montáž, demontáž)</t>
  </si>
  <si>
    <t>zahrnuje objednatelem povolené náklady na pořízení (event. pronájem), provozování, udržování a likvidaci zhotovitelova zařízení</t>
  </si>
  <si>
    <t>17</t>
  </si>
  <si>
    <t>Zařízení staveniště - Kompletní zařízení staveniště pro celou stavbu  včetně zajištění potřebných povolení a rozhodnutí.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Veškeré dočasné konstrukce požadující koordinátor BOZP.</t>
  </si>
  <si>
    <t>SO 101</t>
  </si>
  <si>
    <t>SILNICE III/1051</t>
  </si>
  <si>
    <t>014102-R</t>
  </si>
  <si>
    <t>POPLATKY ZA SKLÁDKU</t>
  </si>
  <si>
    <t>T</t>
  </si>
  <si>
    <t>Příprava území – Poplatek za uložení dřevin (stromy, keře) a ochranného bednění stromů na skládku. 
= 15,7+1,89+0,58+0,31 
Hmotnost vypočtena z položek 112015, 18481,111205, 112014</t>
  </si>
  <si>
    <t>15,7+1,89+0,58+0,31=18,4800 [A]</t>
  </si>
  <si>
    <t>zahrnuje veškeré poplatky provozovateli skládky související s uložením odpadu na skládce.</t>
  </si>
  <si>
    <t>Příprava území – Poplatek za uložení zeminy (ohumusování) na skládku. 
= 98,33 
Hmotnost vypočtena z položky 11130</t>
  </si>
  <si>
    <t>Demolice – Poplatek za uložení asfaltu na skládku. 
= 58,75+161,28 
Hmotnost vypočtena z položek 113725, 113138</t>
  </si>
  <si>
    <t>58,75+161,28=220,0300 [A]</t>
  </si>
  <si>
    <t>25</t>
  </si>
  <si>
    <t>Demolice – Poplatek za uložení stavební suti (betonové zídky, dlažba, obruby) na skládku. 
= 49,68+1,56+0,63+6,48+38,1 
Hmotnost vypočtena z položek 966155, 113185.01, 113185.02, 969246</t>
  </si>
  <si>
    <t>49,68+1,56+0,63+6,48+38,1=96,4500 [A]</t>
  </si>
  <si>
    <t>26</t>
  </si>
  <si>
    <t>Demolice – Poplatek za uložení zeminy (nezpevněných podkladních vrstev, zeminy) na skládku. 
= 180,12+14,25+12,48+7,13+227,83 
Hmotnost vypočtena z položek 113325.01, 113325.02, 113325.03, 113325.04, 123735</t>
  </si>
  <si>
    <t>180,12+14,25+12,48+7,13+227,83=441,8100 [A]</t>
  </si>
  <si>
    <t>Zemní práce</t>
  </si>
  <si>
    <t>111205</t>
  </si>
  <si>
    <t>ODSTRANĚNÍ KŘOVIN S ODVOZEM DO 8KM</t>
  </si>
  <si>
    <t>M2</t>
  </si>
  <si>
    <t>Příprava území – Odstranění náletových dřevin, keřů a vegetace, včetně štěpkování, odvozu a uložení na skládku dodavatele do vzdálenosti 8km 
Zhotovitel zohlední možnost odkupu a případně využití na stavbě. 
= 9*5,5*1,1+2,0*2,0 
= 58,45*0,01 = 0,58t 
Plocha vypočtena pomocí grafického softwaru AutoCad (z grafického výkresu)</t>
  </si>
  <si>
    <t>9*5,5*1,1+2*2=58,4500 [A]</t>
  </si>
  <si>
    <t>odstranění křovin a stromů do průměru 100 mm 
doprava dřevin na předepsanou vzdálenost 
spálení na hromadách nebo štěpkování</t>
  </si>
  <si>
    <t>11130</t>
  </si>
  <si>
    <t>SEJMUTÍ DRNU</t>
  </si>
  <si>
    <t>Příprava území – Odhumusování plochy v tl. 150mm,  která bude zasažena výkopovými pracemi a úpravou terénu, včetně odvozu a uložení na skládku dodavatele do vzdálenosti 8km, po dohodě s investorem a po prokázání vhodnosti je možné použít na opětovné ohumusování. 
= 54,0+55,0+68,0+87,0+12,0+17,0+52,0 
= 345,00*0,15*1,9 = 98,33t 
Plocha vypočtena pomocí grafického softwaru AutoCad (z grafického výkresu)</t>
  </si>
  <si>
    <t>54+55+68+87+12+17+52=345,0000 [A]</t>
  </si>
  <si>
    <t>včetně vodorovné dopravy  a uložení na skládku</t>
  </si>
  <si>
    <t>98</t>
  </si>
  <si>
    <t>112015</t>
  </si>
  <si>
    <t>KÁCENÍ STROMŮ D KMENE DO 0,5M S ODSTRANĚNÍM PAŘEZŮ, ODVOZ DO 8KM</t>
  </si>
  <si>
    <t>KS</t>
  </si>
  <si>
    <t>Příprava území – Pokácení stromu průměru do 20cm s odstraněním pařezu, úpravou území, štěpkováním větví, odvozu a uložení na skládku dodavatele do vzdálenosti 8km. 
Zhotovitel zohlední možnost odkupu a případně využití na stavbě. 
= 2 
= 2*3,14*0,2*0,2/4*5*1,0 = 0,31t 
Počet vypočten pomocí grafického softwaru AutoCad (z grafického výkresu)</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</si>
  <si>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</si>
  <si>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112035</t>
  </si>
  <si>
    <t>KÁCENÍ STROMŮ D KMENE PŘES 0,9M S ODSTR PAŘEZŮ, ODVOZ DO 8KM</t>
  </si>
  <si>
    <t>KUS</t>
  </si>
  <si>
    <t>Příprava území – Pokácení stromu průměru nad 80cm s odstraněním pařezu, úpravou území, štěpkováním větví, odvozu a uložení na skládku dodavatele do vzdálenosti 8km. 
Zhotovitel zohlední možnost odkupu a případně využití na stavbě. 
= 1 
= 3,14*1,0*1,0/4*20*1,0 = 15,7t 
Počet vypočten pomocí grafického softwaru AutoCad (z grafického výkresu)</t>
  </si>
  <si>
    <t>113135</t>
  </si>
  <si>
    <t>ODSTRANĚNÍ KRYTU ZPEVNĚNÝCH PLOCH S ASFALT POJIVEM, ODVOZ DO 8KM</t>
  </si>
  <si>
    <t>M3</t>
  </si>
  <si>
    <t>Demolice – Vozovka – Vybourání asfaltových vrstev vozovky tl. 100 mm, včetně odvozu a uložení na skládku dodavatele do vzdálenosti 8km. 
= 672,0*0,10 
= 67,20*2,40 = 161,28t 
Kubatura vypočtena pomocí grafického softwaru AutoCad (z grafického výkresu)</t>
  </si>
  <si>
    <t>672*0,1=67,2000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</si>
  <si>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</si>
  <si>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113181</t>
  </si>
  <si>
    <t>ODSTRANĚNÍ KRYTU ZPEVNĚNÝCH PLOCH Z DLAŽDIC, ODVOZ DO 1KM</t>
  </si>
  <si>
    <t>Demolice – Parkovací místa – Rozebrání betonové dlažby z vegetačních tvárnic v tl.80mm, včetně odvozu a uložení v obvodu stavby. 
Zhotovitel zohlední možnost využití na stavbě. 
= 37,0*0,08 
Kubatura vypočtena pomocí grafického softwaru AutoCad (z grafického výkresu)</t>
  </si>
  <si>
    <t>37*0,08=2,9600 [A]</t>
  </si>
  <si>
    <t>Demolice – Chodníky – Rozebrání betonové zámkové dlažby v tl. 60mm, včetně odvozu a uložení v obvodu stavby. 
Zhotovitel zohlední možnost využití na stavbě. 
= (10,8+22,5+30,5+14,0-5,5)*0,06 
Kubatura vypočtena pomocí grafického softwaru AutoCad (z grafického výkresu)</t>
  </si>
  <si>
    <t>(10,8+22,5+30,5+14-5,5)*0,06=4,3380 [A]</t>
  </si>
  <si>
    <t>18</t>
  </si>
  <si>
    <t>Demolice – Sjezdy – Rozebrání betonové zámkové dlažby v tl. 80mm, včetně odvozu a uložení v obvodu stavby. 
Zhotovitel zohlední možnost využití na stavbě 
= 31,0*0,08 
Kubatura vypočtena pomocí grafického softwaru AutoCad (z grafického výkresu)</t>
  </si>
  <si>
    <t>31*0,08=2,4800 [A]</t>
  </si>
  <si>
    <t>113185</t>
  </si>
  <si>
    <t>ODSTRANĚNÍ KRYTU ZPEVNĚNÝCH PLOCH Z DLAŽDIC, ODVOZ DO 8KM</t>
  </si>
  <si>
    <t>Demolice – Parkovací místa – Rozebrání betonové dlažby z vegetačních tvárnic v tl.80mm, včetně odvozu a uložení na skládku dodavatele do vzdálenosti 8km. 
Zhotovitel zohlední možnost využití na stavbě. 
= 8,00*0,08 
= 0,68*2,3 = 1,56t 
Kubatura vypočtena pomocí grafického softwaru AutoCad (z grafického výkresu)</t>
  </si>
  <si>
    <t>8*0,08=0,6400 [A]</t>
  </si>
  <si>
    <t>Demolice – Chodníky – Rozebrání betonové zámkové dlažby v tl. 60mm, včetně odvozu a uložení na skládku dodavatele do vzdálenosti 8km. 
Zhotovitel zohlední možnost využití na stavbě. 
= 5,5*0,06 
= 0,33*1,9 = 0,63t 
Kubatura vypočtena pomocí grafického softwaru AutoCad (z grafického výkresu)</t>
  </si>
  <si>
    <t>5,5*0,06=0,3300 [A]</t>
  </si>
  <si>
    <t>113325</t>
  </si>
  <si>
    <t>ODSTRAN PODKL ZPEVNĚNÝCH PLOCH Z KAMENIVA NESTMEL, ODVOZ DO 8KM</t>
  </si>
  <si>
    <t>Demolice – Vozovka – Odstranění nezpevněných podkladních vrstev vozovky tl. 300mm, včetně odvozu a uložení na skládku dodavatele do vzdálenosti 8km. 
= (14,5+20,5)*7,0*0,3+34,0*0,3+37,0*0,3 
= 94,80*1,9 = 180,12t 
Kubatura vypočtena pomocí grafického softwaru AutoCad (z grafického výkresu)</t>
  </si>
  <si>
    <t>(14,5+20,5)*7*0,3+34*0,3+37*0,3=94,8000 [A]</t>
  </si>
  <si>
    <t>Demolice - Parkovací místa – Odstranění nezpevněných podkladních vrstev parkovacích míst tl. 250mm, včetně odvozu a uložení na skládku dodavatele do vzdálenosti 8km. 
= 30,0*0,25 
= 7,50*1,9 = 14,25t 
Kubatura vypočtena pomocí grafického softwaru AutoCad (z grafického výkresu)</t>
  </si>
  <si>
    <t>30*0,25=7,5000 [A]</t>
  </si>
  <si>
    <t>Demolice – Chodníky - Odstranění nezpevněných podkladních vrstev chodníku v tl. 150mm, včetně odvozu a uložení na skládku dodavatele do vzdálenosti 8km. 
= (15,0+18,0+10,8)*0,15 
= 6,57*1,9 = 12,48t 
Kubatura vypočtena pomocí grafického softwaru AutoCad (z grafického výkresu)</t>
  </si>
  <si>
    <t>(15+18+10,8)*0,15=6,5700 [A]</t>
  </si>
  <si>
    <t>19</t>
  </si>
  <si>
    <t>Demolice – Sjezdy – Odstranění nezpevněných podkladních vrstev sjezdů v tl. 250mm, včetně odvozu a uložení na skládku dodavatele do vzdálenosti 8km. 
= 15,0*0,25 
= 3,75*1,9 = 7,13t 
Kubatura vypočtena pomocí grafického softwaru AutoCad (z grafického výkresu)</t>
  </si>
  <si>
    <t>15*0,25=3,7500 [A]</t>
  </si>
  <si>
    <t>20</t>
  </si>
  <si>
    <t>11352</t>
  </si>
  <si>
    <t>ODSTRANĚNÍ CHODNÍKOVÝCH OBRUBNÍKŮ BETONOVÝCH</t>
  </si>
  <si>
    <t>M</t>
  </si>
  <si>
    <t>Demolice – Obruby – Odstranění betonových obrubníků (silničních i chodníkových), včetně případného očištění, vybourání betonového lože, odvozu a uložení na skládku dodavatele do vzdálenosti 8km. 
= 9+16,5+20,0+10,0+5,0+7,5+17,0+18,5+7,0+16,5 
= 127,00*0,3 = 38,1t 
Délka vypočtena pomocí grafického softwaru AutoCad (z grafického výkresu)</t>
  </si>
  <si>
    <t>9+16,5+20+10+5+7,5+17+18,5+7+16,5=127,0000 [A]</t>
  </si>
  <si>
    <t>113725</t>
  </si>
  <si>
    <t>FRÉZOVÁNÍ ZPEVNĚNÝCH PLOCH ASFALTOVÝCH, ODVOZ DO 8KM</t>
  </si>
  <si>
    <t>Demolice – Vozovka - Frézování stávající obrusné vrstvy vozovky tl. 40mm, včetně odvozu a uložení na skládku dle požadavku investora do vzdálenosti 8km. 
Zhotovitel zohlední možnost využití na stavbě. 
= 612,0*0,04 
= 27,60*2,40 = 58,75t 
Kubatura vypočtena pomocí grafického softwaru AutoCad (z grafického výkresu)</t>
  </si>
  <si>
    <t>612*0,04=24,4800 [A]</t>
  </si>
  <si>
    <t>49</t>
  </si>
  <si>
    <t>113766</t>
  </si>
  <si>
    <t>FRÉZOVÁNÍ DRÁŽKY PRŮŘEZU DO 800MM2 V ASFALTOVÉ VOZOVCE</t>
  </si>
  <si>
    <t>Silnice - Úprava spár na obrusné vrstvě - Na styku stávajících a nových obrusných vrstev, u napojení místní komunikace na jízdní pás, nad rubem opěr mostu, podél říms - Obrusná vrstva bude profrézována 40x20mm, spára bude vyfoukána od zbytků živice. 
= 6,7+4,7+6,3+16,1+18,4+2*14,0+2*6,5 
Délka vypočtena pomocí grafického softwaru AutoCad (z grafického výkresu)</t>
  </si>
  <si>
    <t>6,7+4,7+6,3+16,1+18,4+2*14+2*6,5=93,2000 [A]</t>
  </si>
  <si>
    <t>Položka zahrnuje veškerou manipulaci s vybouranou sutí a s vybouranými hmotami vč. uložení na skládku.</t>
  </si>
  <si>
    <t>24</t>
  </si>
  <si>
    <t>123735</t>
  </si>
  <si>
    <t>ODKOP PRO SPOD STAVBU SILNIC A ŽELEZNIC TŘ. I, ODVOZ DO 8KM</t>
  </si>
  <si>
    <t>Demolice - Odtěžení zeminy -  Výkopové práce v zemině, tř.I, včetně zazubení svahů silničního tělesa a případného pažení, včetně odvozu a uložení na skládku dodavatele do vzdálenosti 8km. 
= 119,91*1,9 = 227,83t 
Odtěžení zeminy potřebné pro zřízení nového souvrství vozovky a krajnic 
= 2*1,00*0,5*12,00 
Odtěžení zeminy potřebné pro výměnu aktivní zóny 
= 0,30*6,40*14,00+0,30*6,80*20,50 
Odtěžení zeminy pro trativody 
= 0,40*0,40*18,00+0,40*0,50*31,50 
Odtěžení zeminy pro zídku 
= 0,50*0,80*(8,20+17,20)+0,4*0,70*7,50+0,30*0,60*17,20+0,90*0,6*(8,20+17,2) 
Odtěžení zeminy pro patky oplocení 
= 6*1,00*0,40*0,40 
Kubatura vypočtena pomocí grafického softwaru AutoCad (z grafického výkresu)</t>
  </si>
  <si>
    <t>2*1*0,5*12+0,3*6,4*14+0,3*6,8*20,5+0,4*0,4*18+0,4*0,5*31,5+0,5*0,8*(8,2+17,2)+0,4*0,7*7,5+0,3*0,6*17,2+0,9*0,6*(8,2+17,2)+6*1*0,4*0,4=119,9120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</si>
  <si>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</si>
  <si>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32</t>
  </si>
  <si>
    <t>17380</t>
  </si>
  <si>
    <t>ZEMNÍ KRAJNICE A DOSYPÁVKY Z NAKUPOVANÝCH MATERIÁLŮ</t>
  </si>
  <si>
    <t>Silnice+chodníky+parkovací místa+sjezdy – Násyp zemního tělesa, zásypy a dosypávky za obrubami ze zeminy vhodné do násypového tělesa z nenamrzavého materiálu, včetně hutnění a terénních úprav do požadovaného tvaru. 
= 17,5*0,25*6,5+11,5*0,2*6,5+44,0*0,25+62,0*0,25+4,0*0,20*3,75+36,0*0,25+39,0*0,20+27*0,25+23,0*0,35+20,0*0,2+6,0*0,65+12,0*0,65+20*0,5+20,0*0,6+4,0*0,4+32*0,4+35*0,3+(16,5+7,5)*0,5*0,3+8,0*0,8*0,6 
Kubatura vypočtena pomocí grafického softwaru AutoCad (z grafického výkresu)</t>
  </si>
  <si>
    <t>17,5*0,25*6,5+11,5*0,2*6,5+44*0,25+62*0,25+4*0,2*3,75+36*0,25+39*0,2+27*0,25+23*0,35+20*0,2+6*0,65+12*0,65+20*0,5+20*0,6+4*0,4+32*0,4+35*0,3+(16,5+7,5)*0,5*0,3+8*0,8*0,6=174,5275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</si>
  <si>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</si>
  <si>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86</t>
  </si>
  <si>
    <t>Úprava území – Nákup a dovoz humózní zeminy 
= 384,4*0,15 
Plocha vypočtena pomocí grafického softwaru AutoCad (z grafického výkresu)</t>
  </si>
  <si>
    <t>384,4*0,15=57,6600 [A]</t>
  </si>
  <si>
    <t>74</t>
  </si>
  <si>
    <t>17511</t>
  </si>
  <si>
    <t>OBSYP POTRUBÍ A OBJEKTŮ SE ZHUTNĚNÍM</t>
  </si>
  <si>
    <t>Opěrná zídka – Obsyp kanalizačního potrubí 
= 18*1 
Kubatura vypočtena pomocí grafického softwaru AutoCad (z grafického výkresu)</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</si>
  <si>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</si>
  <si>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29</t>
  </si>
  <si>
    <t>18110</t>
  </si>
  <si>
    <t>ÚPRAVA PLÁNĚ SE ZHUTNĚNÍM V HORNINĚ TŘ. I</t>
  </si>
  <si>
    <t>Silnice+chodníky+parkovací místa+sjezdy - Úprava parapláně, zemní pláně, podloží násypového tělesa včetně hutnění v zeminách tř.I (silniční těleso). 
= 394,0+141,0+119,0+144,0+32,0+36,0</t>
  </si>
  <si>
    <t>394+141+119+144+32+36=866,0000 [A]</t>
  </si>
  <si>
    <t>položka zahrnuje úpravu pláně včetně vyrovnání výškových rozdílů. Míru zhutnění určuje projekt.</t>
  </si>
  <si>
    <t>31</t>
  </si>
  <si>
    <t>18120</t>
  </si>
  <si>
    <t>ÚPRAVA PLÁNĚ SE ZHUTNĚNÍM V HORNINĚ TŘ. II</t>
  </si>
  <si>
    <t>Silnice - Úprava zemní pláně včetně hutnění v zeminách tř.II (sanace ze zeminy upravené vápnem). 
= 119,0+144,0+32,0+36,0 
Plocha vypočtena pomocí grafického softwaru AutoCad (z grafického výkresu)</t>
  </si>
  <si>
    <t>119+144+32+36=331,0000 [A]</t>
  </si>
  <si>
    <t>85</t>
  </si>
  <si>
    <t>18215</t>
  </si>
  <si>
    <t>ÚPRAVA POVRCHŮ SROVNÁNÍM ÚZEMÍ V TL DO 0,50M</t>
  </si>
  <si>
    <t>Úprava území – Svahování silničního tělesa a urovnání přilehlého terénu dotčeného stavbou 
= 35,0+3,0+2,0+48,5+11,0+13,5+48,0+7,0+67,0+35,0+4,0+(17,0+16,0+8,5+4,0+20,5+15,5)*1,2+(4,5+4,5)*1,4 
Plocha vypočtena pomocí grafického softwaru AutoCad (z grafického výkresu)</t>
  </si>
  <si>
    <t>35+3+2+48,5+11+13,5+48+7+67+35+4+(17+16+8,5+4+20,5+15,5)*1,2+(4,5+4,5)*1,4=384,4000 [A]</t>
  </si>
  <si>
    <t>položka zahrnuje srovnání výškových rozdílů terénu</t>
  </si>
  <si>
    <t>88</t>
  </si>
  <si>
    <t>18222</t>
  </si>
  <si>
    <t>ROZPROSTŘENÍ ORNICE VE SVAHU V TL DO 0,15M</t>
  </si>
  <si>
    <t>Úprava území – Rozprostření humózní zeminy ve svahu tl. 150mm včetně urovnání  
= (17,0+16,0+8,5+4,0+20,5+15,5)*1,2+(4,5+4,5)*1,4 
Plocha vypočtena pomocí grafického softwaru AutoCad (z grafického výkresu)</t>
  </si>
  <si>
    <t>(17+16+8,5+4+20,5+15,5)*1,2+(4,5+4,5)*1,4=110,4000 [A]</t>
  </si>
  <si>
    <t>položka zahrnuje: 
nutné přemístění ornice z dočasných skládek vzdálených do 50m 
rozprostření ornice v předepsané tloušťce ve svahu přes 1:5</t>
  </si>
  <si>
    <t>87</t>
  </si>
  <si>
    <t>18232</t>
  </si>
  <si>
    <t>ROZPROSTŘENÍ ORNICE V ROVINĚ V TL DO 0,15M</t>
  </si>
  <si>
    <t>Úprava území – Rozprostření humózní zeminy v rovině tl. 150mm včetně urovnání  = 35,0+3,0+2,0+48,5+11,0+13,5+48,0+7,0+67,0+35,0+4,0 
Plocha vypočtena pomocí grafického softwaru AutoCad (z grafického výkresu)</t>
  </si>
  <si>
    <t>35+3+2+48,5+11+13,5+48+7+67+35+4=274,0000 [A]</t>
  </si>
  <si>
    <t>položka zahrnuje: 
nutné přemístění ornice z dočasných skládek vzdálených do 50m 
rozprostření ornice v předepsané tloušťce v rovině a ve svahu do 1:5</t>
  </si>
  <si>
    <t>89</t>
  </si>
  <si>
    <t>18241</t>
  </si>
  <si>
    <t>ZALOŽENÍ TRÁVNÍKU RUČNÍM VÝSEVEM</t>
  </si>
  <si>
    <t>Úprava území – Založení trávníku ručním výsevem protierozní směsi, včetně uválcování a 1 pokosení  
= 35,0+3,0+2,0+48,5+11,0+13,5+48,0+7,0+67,0+35,0+4,0+(17,0+16,0+8,5+4,0+20,5+15,5)*1,2+(4,5+4,5)*1,4 
Plocha vypočtena pomocí grafického softwaru AutoCad (z grafického výkresu)</t>
  </si>
  <si>
    <t>Zahrnuje dodání předepsané travní směsi, její výsev na ornici, zalévání, první pokosení, to vše bez ohledu na sklon terénu</t>
  </si>
  <si>
    <t>91</t>
  </si>
  <si>
    <t>18245</t>
  </si>
  <si>
    <t>ZALOŽENÍ TRÁVNÍKU ZATRAVŇOVACÍ TEXTILIÍ (ROHOŽÍ)</t>
  </si>
  <si>
    <t>Úprava území – Opevnění svahu silničního tělesa  ve sklonu strmějším než 1:1,5 pomocí rohoží z kokosových vláken. Rohože budou ke svahu kotveny pomocí dřevěných kolíků min. dl. 350mm, umístěných v rastru 1,00x1,00m. 
= (4,5+4,5)*1,4 
Plocha vypočtena pomocí grafického softwaru AutoCad (z grafického výkresu)</t>
  </si>
  <si>
    <t>(4,5+4,5)*1,4=12,6000 [A]</t>
  </si>
  <si>
    <t>Zahrnuje dodání a položení předepsané zatravňovací textilie bez ohledu na sklon terénu, zalévání, první pokosení</t>
  </si>
  <si>
    <t>90</t>
  </si>
  <si>
    <t>18247</t>
  </si>
  <si>
    <t>OŠETŘOVÁNÍ TRÁVNÍKU</t>
  </si>
  <si>
    <t>Úprava území – Kosení, odplevelení a zálivka trávníků po dobu dle požadavků investora a SoD. 
= 35,0+3,0+2,0+48,5+11,0+13,5+48,0+7,0+67,0+35,0+4,0+(17,0+16,0+8,5+4,0+20,5+15,5)*1,2+(4,5+4,5)*1,4 
Plocha vypočtena pomocí grafického softwaru AutoCad (z grafického výkresu)</t>
  </si>
  <si>
    <t>Zahrnuje pokosení se shrabáním, naložení shrabků na dopravní prostředek, s odvozem a se složením, to vše bez ohledu na sklon terénu 
zahrnuje nutné zalití a hnojení</t>
  </si>
  <si>
    <t>18481</t>
  </si>
  <si>
    <t>OCHRANA STROMŮ BEDNĚNÍM</t>
  </si>
  <si>
    <t>Příprava území – Ochrana stromů v obvodu stavby dřevěným bedněním včetně jejich následného odstranění, odvozu a uložení na skládku dodavatele do vzdálenosti 8km. 
= 9*2,0*3,0 
= 9*2,0*3,0*0,05*0,7 = 1,89t 
Plocha vypočtena pomocí grafického softwaru AutoCad (z grafického výkresu)</t>
  </si>
  <si>
    <t>9*2*3=54,0000 [A]</t>
  </si>
  <si>
    <t>položka zahrnuje veškerý materiál, výrobky a polotovary, včetně mimostaveništní a vnitrostaveništní dopravy (rovněž přesuny), včetně naložení a složení, případně s uložením</t>
  </si>
  <si>
    <t>92</t>
  </si>
  <si>
    <t>184B27</t>
  </si>
  <si>
    <t>VYSAZOVÁNÍ STROMŮ LISTNATÝCH V KONTEJNERU OBVOD KMENE DO 20CM, PODCHOZÍ VÝŠ MIN 2,4M</t>
  </si>
  <si>
    <t>Úprava území – Náhradní výsadba stromu, včetně hloubení jamek, výměny půdy, hnojení a zálivky dle SoD, bude určeno v průběhu stavby 
= 3 
Počet vypočten pomocí grafického softwaru AutoCad (z grafického výkresu)</t>
  </si>
  <si>
    <t>Položka vysazování stromů zahrnuje i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</si>
  <si>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Základy</t>
  </si>
  <si>
    <t>28</t>
  </si>
  <si>
    <t>21197</t>
  </si>
  <si>
    <t>OPLÁŠTĚNÍ ODVODŇOVACÍCH ŽEBER Z GEOTEXTILIE</t>
  </si>
  <si>
    <t>Silnice – Drenáž - Trativodní žebro zabalené do filtrační geotextílie 300g/m2. 
= (17,3+21,0+10,0)*(2*0,40+2*0,50) 
Plocha vypočtena pomocí grafického softwaru AutoCad (z grafického výkresu)</t>
  </si>
  <si>
    <t>(17,3+21+10)*(2*0,4+2*0,5)=86,9400 [A]</t>
  </si>
  <si>
    <t>položka zahrnuje dodávku předepsané geotextilie, mimostaveništní a vnitrostaveništní dopravu a její uložení včetně potřebných přesahů (nezapočítávají se do výměry)</t>
  </si>
  <si>
    <t>27</t>
  </si>
  <si>
    <t>212635</t>
  </si>
  <si>
    <t>TRATIVODY KOMPL Z TRUB Z PLAST HM DN DO 150MM, RÝHA TŘ I</t>
  </si>
  <si>
    <t>Silnice – Drenáž - Trativodní žebro o šířce 0,40m a výšce 0,35-0,57m. Drenážní žebro bude vždy tvořeno - drenážní troubou DN=150mm vhodnou do dynamicky zatížených konstrukcí, která bude uložena na podkladní beton C12/15-X0 tl. 100mm, drenážní trouba bude obsypána štěrkem fr. 11/22mm, včetně případného zavíčkování konců drenážní trouby a připojení na dešťovou kanalizaci. 
= 17,3+21,0+10,0 
Délka vypočtena pomocí grafického softwaru AutoCad (z grafického výkresu)</t>
  </si>
  <si>
    <t>17,3+21+10=48,3000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</si>
  <si>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</si>
  <si>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65</t>
  </si>
  <si>
    <t>272324</t>
  </si>
  <si>
    <t>ZÁKLADY ZE ŽELEZOBETONU DO C25/30 (B30)</t>
  </si>
  <si>
    <t>Opěrná zídka - Základy ze ŽB C 25/30 XC2+XF2+XA1 včetně hutnění a zarovnání horního povrchu, úprava spáry vložením polystyrenu tl. 20mm. 
= 0,8*0,5*(17,2+7,4) 
Polystyren tl. 20mm 
= 0,8*0,5 = 0,4m2 
Kubatura vypočtena pomocí grafického softwaru AutoCad (z grafického výkresu)</t>
  </si>
  <si>
    <t>0,8*0,5*(17,2+7,4)=9,8400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</si>
  <si>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</si>
  <si>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66</t>
  </si>
  <si>
    <t>272365</t>
  </si>
  <si>
    <t>VÝZTUŽ ZÁKLADŮ Z OCELI 10505, B500B</t>
  </si>
  <si>
    <t>Opěrná zídka - Výztuž základů z betonářské oceli B500B + provaření po obvodu + vázání drátem. 
= 0,025*9,84*7,85 
Hmotnost vypočtena pomocí grafického softwaru AutoCad (z grafického výkresu)</t>
  </si>
  <si>
    <t>0,025*9,84*7,85=1,9311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</si>
  <si>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</si>
  <si>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Svislé konstrukce</t>
  </si>
  <si>
    <t>67</t>
  </si>
  <si>
    <t>327325</t>
  </si>
  <si>
    <t>ZDI OPĚRNÉ, ZÁRUBNÍ, NÁBŘEŽNÍ ZE ŽELEZOVÉHO BETONU DO C30/37 (B37)</t>
  </si>
  <si>
    <t>Opěrná zídka - Dřík ze ŽB C 30/37 XC4+XD3+XF4 včetně hutnění a zarovnání horního povrchu. Bednění na líci z nehoblovaných prken. Dilatační spára bude vyplněna polystyrenem tl. 20mm, utěsnění dilatační spáry bude provedeno PU provazcem + TPT. Nátěr pracovní spáry spojovacím můstkem. 
= 17,2*0,3*(1,4+0,8)/2+7,4*0,3*(1,4+0,5)/2 
Bednění pro betonáž dříku včetně jeho odstranění a drenážního potahu (nebo odbedňovacího nátěru) 
= 2*17,4*(1,5+0,9)/2+1,5*0,5+0,9*0,5+2*7,5*(1,5+0,6)/2+1,5*0,5+0,6*0,5 = 59,76m2 
Polystyren tl. 20mm 
= 1,5*0,3 = 0,45m2 
Polyuretanový provazec průměru 30mm 
= 3,5m 
Trvale pružný těsnící tmel – šedý 
= 3,5m 
Spojovací můstek 
= 0,3*(17,2+7,4) = 7,38m2 
Kubatura vypočtena pomocí grafického softwaru AutoCad (z grafického výkresu)</t>
  </si>
  <si>
    <t>17,2*0,3*(1,4+0,8)/2+7,4*0,3*(1,4+0,5)/2=7,7850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</si>
  <si>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</si>
  <si>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68</t>
  </si>
  <si>
    <t>327365</t>
  </si>
  <si>
    <t>VÝZTUŽ ZDÍ OPĚRNÝCH, ZÁRUBNÍCH, NÁBŘEŽNÍCH Z OCELI 10505, B500B</t>
  </si>
  <si>
    <t>Opěrná zídka - Výztuž dříku z betonářské oceli B500B + provaření po obvodu + vázání drátem.  
= 0,025*7,73*7,85 
Hmotnost vypočtena pomocí grafického softwaru AutoCad (z grafického výkresu)</t>
  </si>
  <si>
    <t>0,025*7,73*7,85=1,5170 [A]</t>
  </si>
  <si>
    <t>76</t>
  </si>
  <si>
    <t>33817A</t>
  </si>
  <si>
    <t>SLOUPKY OHRADNÍ A PLOTOVÉ Z DÍLCŮ KOVOVÝCH  KOTVENÉ DO PATEK NEBO BERANĚNÉ</t>
  </si>
  <si>
    <t>Oplocení – Sloupky oplocení výšky 3,0m z pozinkovaných trubek, barva RAL dle požadavku investora, veškerého příslušenství, kotvení do betonových patek  z PB C25/30 XF3, včetně hutnění a urovnání horního povrchu, dodávky a montáže 
= 6*3,0*0,0035 
Betonové patky 
= 6*0,8*0,4*0,4 = 0,77m3 
Hmotnost vypočtena pomocí grafického softwaru AutoCad (z grafického výkresu)</t>
  </si>
  <si>
    <t>6*3*0,0035=0,0630 [A]</t>
  </si>
  <si>
    <t>- dodání a osazení předepsaného sloupku včetně PKO 
- případnou betonovou patku z předepsané třídy betonu 
- nutné zemní práce</t>
  </si>
  <si>
    <t>71</t>
  </si>
  <si>
    <t>33817B</t>
  </si>
  <si>
    <t>SLOUPKY OHRADNÍ A PLOTOVÉ Z DÍLCŮ KOVOVÝCH  DODATEČNĚ KOTVENÉ</t>
  </si>
  <si>
    <t>Opěrná zídka – Sloupky oplocení výšky 1,7m z ocelových trubek DN=50mm opatřeno PKO, barva RAL dle požadavku investora, kotevní šrouby + drobný spojovací materiál z nerezové oceli třídy A4, kotveno do předvrtaných otvorů na chem. kotvu. Kotevní desky podlity plastmaltou. 
= 12*(1,70*0,0035+0,2*0,2*0,015*7,85) 
Hmotnost vypočtena pomocí grafického softwaru AutoCad (z grafického výkresu)</t>
  </si>
  <si>
    <t>12*(1,7*0,0035+0,2*0,2*0,015*7,85)=0,1279 [A]</t>
  </si>
  <si>
    <t>- dodání a osazení předepsaného sloupku, kotevní desky a spojovacího materiálu  včetně PKO 
- zřízení a výplň kotevních otvorů 
- předepsané podlití kotevních desek</t>
  </si>
  <si>
    <t>Vodorovné konstrukce</t>
  </si>
  <si>
    <t>93</t>
  </si>
  <si>
    <t>46321</t>
  </si>
  <si>
    <t>ROVNANINA Z LOMOVÉHO KAMENE</t>
  </si>
  <si>
    <t>Úprava území – Opevněni svahu silničního tělesa ve sklonu 1:1 pomocí kamenné rovnaniny tl. 400mm. Hmotnost 1 ks kamene min. 50kg. 
= 3*1*1*1,4*0,4 
Kubatura vypočtena pomocí grafického softwaru AutoCad (z grafického výkresu)</t>
  </si>
  <si>
    <t>3*1*1*1,4*0,4=1,6800 [A]</t>
  </si>
  <si>
    <t>položka zahrnuje: 
- dodávku a vyrovnání lomového kamene předepsané frakce do předepsaného tvaru včetně mimostaveništní a vnitrostaveništní dopravy 
není-li v zadávací dokumentaci uvedeno jinak, jedná se o nakupovaný materiál</t>
  </si>
  <si>
    <t>58</t>
  </si>
  <si>
    <t>466921</t>
  </si>
  <si>
    <t>DLAŽBY VEGETAČNÍ Z BETONOVÝCH DLAŽDIC NA SUCHO</t>
  </si>
  <si>
    <t>Parkovací místa – Betonová dlažba z vegetačních tvárnic tl. 80mm, včetně vyplnění spár drceným kamenivem, včetně včetně lože dlažby z drti fr. 6/8mm tl. min. 40mm, možnost využití stávající dlažby. 
= 37,0 
Plocha vypočtena pomocí grafického softwaru AutoCad (z grafického výkresu)</t>
  </si>
  <si>
    <t>položka zahrnuje: 
- povrchovou úpravu podkladu 
- zřízení spojovací vrstvy 
- dodávku a uložení předepsaných dlažebních prvků do předepsaného tvaru 
- spárování, těsnění, tmelení a vyplnění spar případně s vyklínováním 
- úprava povrchu pro odvedení srážkové vody 
- výplň otvorů drnem nebo ornicí s osetím, případně kamenivem 
- výplň spar předepsaným materiálem 
- nutné zemní práce (svahování, úpravu pláně a pod.) 
- nezahrnuje podklad pod dlažbu, vykazuje se samostatně položkami SD 45</t>
  </si>
  <si>
    <t>Komunikace</t>
  </si>
  <si>
    <t>30</t>
  </si>
  <si>
    <t>56226</t>
  </si>
  <si>
    <t>VOZOVKOVÉ VRSTVY Z MATERIÁLŮ STABIL VÁPNEM TL DO 300MM</t>
  </si>
  <si>
    <t>Silnice – Sanace podloží vozovky silnice  - Zemina upravená vápnem v tl. 300mm 
Pokud by nebyly splněny požadované parametry na zemní pláni - bude přistoupeno k návrhu sanace aktivní zóny na základě naměřených výsledků zatěžovacích zkoušek. Na základě návrhu sanace proveden nejprve zkušební zkušení úsek. Rozměr zkušebního úseku určí TDI. Počet zkoušek určí TDI (vzhledem ke krátkému úseku silnice - předpoklad 6 zkušebních míst). 
= 119,0+144,0+32,0+36,0 
Plocha vypočtena pomocí grafického softwaru AutoCad (z grafického výkresu)</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</si>
  <si>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</si>
  <si>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39</t>
  </si>
  <si>
    <t>56330</t>
  </si>
  <si>
    <t>VOZOVKOVÉ VRSTVY ZE ŠTĚRKODRTI</t>
  </si>
  <si>
    <t>Silnice - Štěrkodrť ŠDa 0/63 tl. min. 150mm. 
= 158,0*0,18+73,0*0,25+253,0*0,2+254,0*0,25+81,0*0,20+103*0,15 
Kubatura vypočtena pomocí grafického softwaru AutoCad (z grafického výkresu)</t>
  </si>
  <si>
    <t>158*0,18+73*0,25+253*0,2+254*0,25+81*0,2+103*0,15=192,4400 [A]</t>
  </si>
  <si>
    <t>- dodání kameniva předepsané kvality a zrnitosti 
- rozprostření a zhutnění vrstvy v předepsané tloušťce 
- zřízení vrstvy bez rozlišení šířky, pokládání vrstvy po etapách 
- nezahrnuje postřiky, nátěry</t>
  </si>
  <si>
    <t>40</t>
  </si>
  <si>
    <t>Silnice – Štěrkodrť ŠDa 0/32 tl. 150mm. 
= (392,0+238,0)*0,15 
Kubatura vypočtena pomocí grafického softwaru AutoCad (z grafického výkresu)</t>
  </si>
  <si>
    <t>(392+238)*0,15=94,5000 [A]</t>
  </si>
  <si>
    <t>57</t>
  </si>
  <si>
    <t>Parkovací místa - Štěrkodrť ŠDa 0/32 tl. min. 250mm. 
= 37,0*0,32 
Plocha vypočtena pomocí grafického softwaru AutoCad (z grafického výkresu)</t>
  </si>
  <si>
    <t>37*0,32=11,8400 [A]</t>
  </si>
  <si>
    <t>59</t>
  </si>
  <si>
    <t>Chodníky - Štěrkodrť ŠDa 0/32 tl. min. 150mm. 
= (22,0+26,50+10,0+5,0+2,0+13,00)*0,16 
Kubatura vypočtena pomocí grafického softwaru AutoCad (z grafického výkresu)</t>
  </si>
  <si>
    <t>(22+26,5+10+5+2+13)*0,16=12,5600 [A]</t>
  </si>
  <si>
    <t>62</t>
  </si>
  <si>
    <t>Sjezdy - Štěrkodrť ŠDa 0/32 tl. min. 250mm. 
= 32,5*0,3 
Kubatura vypočtena pomocí grafického softwaru AutoCad (z grafického výkresu)</t>
  </si>
  <si>
    <t>32,5*0,3=9,7500 [A]</t>
  </si>
  <si>
    <t>64</t>
  </si>
  <si>
    <t>56334</t>
  </si>
  <si>
    <t>VOZOVKOVÉ VRSTVY ZE ŠTĚRKODRTI TL. DO 200MM</t>
  </si>
  <si>
    <t>Sjezdy – Nezpevněný sjezd z nakupovaného materiálu (ze štěrkodrti fr. 0/32mm), tl.200mm + hutnění. 
= 4,5*2,0 
Plocha vypočtena pomocí grafického softwaru AutoCad (z grafického výkresu)</t>
  </si>
  <si>
    <t>4,5*2=9,0000 [A]</t>
  </si>
  <si>
    <t>84</t>
  </si>
  <si>
    <t>Úprava území – Štěrkodrť ŠDa 0/32 tl. min. 200mm 
= 10 
Plocha vypočtena pomocí grafického softwaru AutoCad (z grafického výkresu)</t>
  </si>
  <si>
    <t>54</t>
  </si>
  <si>
    <t>56933</t>
  </si>
  <si>
    <t>ZPEVNĚNÍ KRAJNIC ZE ŠTĚRKODRTI TL. DO 150MM</t>
  </si>
  <si>
    <t>Silnice - Nezpevněná krajnice z nakupovaného materiálu (z živičného recyklátu), tl.150mm + hutnění, možnost využítí vyfrézované živice. 
= (11,5+10,0)*0,5+23,0*0,75+(2,0+11,0)*1,0 
Plocha vypočtena pomocí grafického softwaru AutoCad (z grafického výkresu)</t>
  </si>
  <si>
    <t>(11,5+10)*0,5+23*0,75+(2+11)*1=41,0000 [A]</t>
  </si>
  <si>
    <t>- dodání kameniva předepsané kvality a zrnitosti 
- rozprostření a zhutnění vrstvy v předepsané tloušťce 
- zřízení vrstvy bez rozlišení šířky, pokládání vrstvy po etapách</t>
  </si>
  <si>
    <t>41</t>
  </si>
  <si>
    <t>572123</t>
  </si>
  <si>
    <t>INFILTRAČNÍ POSTŘIK Z EMULZE DO 1,0KG/M2</t>
  </si>
  <si>
    <t>Silnice - Infiltrační postřik kationaktivní emulzí PI-E (1,00kg/m2). 
= 392,0+238,0 
Plocha vypočtena pomocí grafického softwaru AutoCad (z grafického výkresu)</t>
  </si>
  <si>
    <t>392+238=630,0000 [A]</t>
  </si>
  <si>
    <t>- dodání všech předepsaných materiálů pro postřiky v předepsaném množství 
- provedení dle předepsaného technologického předpisu 
- zřízení vrstvy bez rozlišení šířky, pokládání vrstvy po etapách 
- úpravu napojení, ukončení</t>
  </si>
  <si>
    <t>46</t>
  </si>
  <si>
    <t>572213</t>
  </si>
  <si>
    <t>SPOJOVACÍ POSTŘIK Z EMULZE DO 0,5KG/M2</t>
  </si>
  <si>
    <t>Silnice - Spojovací postřik kationaktivní emulzí PS-E (0,40kg/m2). 
= 509,0+78,0+98,0+0,5*(2*6,5+5,0+6,2) 
Plocha vypočtena pomocí grafického softwaru AutoCad (z grafického výkresu)</t>
  </si>
  <si>
    <t>509+78+98+0,5*(2*6,5+5+6,2)=697,1000 [A]</t>
  </si>
  <si>
    <t>43</t>
  </si>
  <si>
    <t>Silnice - Spojovací postřik kationaktivní emulzí PS-E (0,40kg/m2). 
= 221,0+228,0 
Plocha vypočtena pomocí grafického softwaru AutoCad (z grafického výkresu)</t>
  </si>
  <si>
    <t>221+228=449,0000 [A]</t>
  </si>
  <si>
    <t>97</t>
  </si>
  <si>
    <t>57475</t>
  </si>
  <si>
    <t>VOZOVKOVÉ VÝZTUŽNÉ VRSTVY Z GEOMŘÍŽOVINY</t>
  </si>
  <si>
    <t>Silnice – Geokompozit šířky 2,00m nad opěrami mostu. 
= 2*2*6,50 
Plocha vypočtena pomocí grafického softwaru AutoCad (z grafického výkresu)</t>
  </si>
  <si>
    <t>2*2*6,5=26,0000 [A]</t>
  </si>
  <si>
    <t>- dodání geomříže v požadované kvalitě a v množství včetně přesahů (přesahy započteny v jednotkové ceně) 
- očištění podkladu 
- pokládka geomříže dle předepsaného technologického předpisu</t>
  </si>
  <si>
    <t>47</t>
  </si>
  <si>
    <t>574A34</t>
  </si>
  <si>
    <t>ASFALTOVÝ BETON PRO OBRUSNÉ VRSTVY ACO 11+, 11S TL. 40MM</t>
  </si>
  <si>
    <t>Silnice - Asfaltový beton pro obrusné vrstvy ACO 11+ tl. 40mm. Obrusná vrstva bude položena na celou šířku vozovky. 
= 691,0 
Plocha vypočtena pomocí grafického softwaru AutoCad (z grafického výkresu)</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</si>
  <si>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</si>
  <si>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44</t>
  </si>
  <si>
    <t>574C56</t>
  </si>
  <si>
    <t>ASFALTOVÝ BETON PRO LOŽNÍ VRSTVY ACL 16+, 16S TL. 60MM</t>
  </si>
  <si>
    <t>Silnice - Asfaltový beton pro ložní vrstvy ACL 16+ tl. 60mm. 
= 509,0 
Plocha vypočtena pomocí grafického softwaru AutoCad (z grafického výkresu)</t>
  </si>
  <si>
    <t>45</t>
  </si>
  <si>
    <t>574C66</t>
  </si>
  <si>
    <t>ASFALTOVÝ BETON PRO LOŽNÍ VRSTVY ACL 16+, 16S TL. 70MM</t>
  </si>
  <si>
    <t>Silnice - Asfaltový beton pro ložní vrstvy ACL 16+ tl. 70mm. 
= 78,0+98,0 
Plocha vypočtena pomocí grafického softwaru AutoCad (z grafického výkresu)</t>
  </si>
  <si>
    <t>78+98=176,0000 [A]</t>
  </si>
  <si>
    <t>42</t>
  </si>
  <si>
    <t>574E46</t>
  </si>
  <si>
    <t>ASFALTOVÝ BETON PRO PODKLADNÍ VRSTVY ACP 16+, 16S TL. 50MM</t>
  </si>
  <si>
    <t>Silnice - Asfaltový beton pro podkladní vrstvy ACP 16+ tl. 50mm. 
= 221,0+228,0 
Plocha vypočtena pomocí grafického softwaru AutoCad (z grafického výkresu)</t>
  </si>
  <si>
    <t>60</t>
  </si>
  <si>
    <t>582611</t>
  </si>
  <si>
    <t>KRYTY Z BETON DLAŽDIC SE ZÁMKEM ŠEDÝCH TL 60MM DO LOŽE Z KAM</t>
  </si>
  <si>
    <t>Chodníky - Betonová zámková dlažba tl. 60mm, včetně vyplnění spár jemným  křemičitým pískem, včetně lože dlažby z drti fr. 6/8mm tl. min. 30mm, možnost využití stávající dlažby. 
= 20,5+26,0+9,5+3,5+2,0+13,00 
Plocha vypočtena pomocí grafického softwaru AutoCad (z grafického výkresu)</t>
  </si>
  <si>
    <t>20,5+26+9,5+3,5+2+13=74,5000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</si>
  <si>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</si>
  <si>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63</t>
  </si>
  <si>
    <t>582612</t>
  </si>
  <si>
    <t>KRYTY Z BETON DLAŽDIC SE ZÁMKEM ŠEDÝCH TL 80MM DO LOŽE Z KAM</t>
  </si>
  <si>
    <t>Sjezdy - Parkovací místa – Betonová zámková dlažba tl. 80mm, včetně vyplnění jemným  křemičitým pískem, včetně včetně lože dlažby z drti fr. 6/8mm tl. min. 40mm, možnost využití stávající dlažby. 
= 32,5 
Plocha vypočtena pomocí grafického softwaru AutoCad (z grafického výkresu)</t>
  </si>
  <si>
    <t>61</t>
  </si>
  <si>
    <t>58261A</t>
  </si>
  <si>
    <t>KRYTY Z BETON DLAŽDIC SE ZÁMKEM BAREV RELIÉF TL 60MM DO LOŽE Z KAM</t>
  </si>
  <si>
    <t>Chodníky - Betonová zámková reliéfní barevná dlažba tl. 60mm, včetně vyplnění spár jemným  křemičitým pískem, včetně lože dlažby z drti fr. 6/8mm tl. min. 30mm. 
= 1,5+1,0+1,0+1,5 
Plocha vypočtena pomocí grafického softwaru AutoCad (z grafického výkresu)</t>
  </si>
  <si>
    <t>1,5+1+1+1,5=5,0000 [A]</t>
  </si>
  <si>
    <t>Přidružená stavební výroba</t>
  </si>
  <si>
    <t>69</t>
  </si>
  <si>
    <t>711321</t>
  </si>
  <si>
    <t>IZOLACE PODZEM OBJ PROTI TLAK VODĚ ASFALT NÁTĚRY</t>
  </si>
  <si>
    <t>Opěrná zídka - Izolace základu a dříku asfaltovými nátěry (Np+2xNa) 
= 17,2*(0,3+(1,4+0,8)/2+0,3+0,3)+7,2*(0,3*(1,4+0,5)/2+0,5+0,3) 
Plocha vypočtena pomocí grafického softwaru AutoCad (z grafického výkresu)</t>
  </si>
  <si>
    <t>17,2*(0,3+(1,4+0,8)/2+0,3+0,3)+7,2*(0,3*(1,4+0,5)/2+0,5+0,3)=42,2120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</si>
  <si>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 cementový potěr, izolační přizdívku</t>
  </si>
  <si>
    <t>75</t>
  </si>
  <si>
    <t>767911</t>
  </si>
  <si>
    <t>OPLOCENÍ Z DRÁTĚNÉHO PLETIVA POZINKOVANÉHO STANDARDNÍHO</t>
  </si>
  <si>
    <t>Oplocení - Plot z pozinkovaného drátěného pletiva výšky 2,00m, opatřeno PKO, barva RAL dle požadavku investora. 
= 14,0*2,0 
Plocha vypočtena pomocí grafického softwaru AutoCad (z grafického výkresu)</t>
  </si>
  <si>
    <t>14*2=28,0000 [A]</t>
  </si>
  <si>
    <t>- položka zahrnuje vedle vlastního pletiva i rámy, rošty, lišty, kování, podpěrné, závěsné, upevňovací prvky, spojovací a těsnící materiál, pomocný materiál, kompletní povrchovou úpravu. 
- nejsou zahrnuty sloupky, jejich základové konstrukce a zemní práce, které se vykazují v samostatných položkách 338**, 272**, 26A**, 13***, není zahrnuta podezdívka (272**) 
- součástí položky je  případně i ostnatý drát, uvažovaná plocha se pak vypočítává po horní hranu drátu.</t>
  </si>
  <si>
    <t>70</t>
  </si>
  <si>
    <t>76793</t>
  </si>
  <si>
    <t>OPLOCENÍ Z RÁMEČKOVÉHO PLETIVA</t>
  </si>
  <si>
    <t>Opěrná zídka – Plot z pletiva (žebírkované) v rámu výšky 1,5m opatřeno PKO, barva RAL dle požadavku investora, včetně kotvení a úpravy sloupků.   
= 12*2,0*1,5 
Systém nátěrů oplocení 
- 1x Vrchní nátěr polyuretanový s nominální tloušťkou jedné vrstvy 80 µm. Odstín barvy RAL dle požadavků investora 
= 12*(1,4+7*0,1) = 25,2m2 
Plocha vypočtena pomocí grafického softwaru AutoCad (z grafického výkresu)</t>
  </si>
  <si>
    <t>12*2*1,5=36,0000 [A]</t>
  </si>
  <si>
    <t>Potrubí</t>
  </si>
  <si>
    <t>73</t>
  </si>
  <si>
    <t>82446</t>
  </si>
  <si>
    <t>POTRUBÍ Z TRUB ŽELEZOBETONOVÝCH DN DO 400MM</t>
  </si>
  <si>
    <t>Opěrná zídka – Kanalizačni betonová trouba DN=400mm 
= 18 
Délka vypočtena pomocí grafického softwaru AutoCad (z grafického výkresu)</t>
  </si>
  <si>
    <t>mmpoložky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</si>
  <si>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94</t>
  </si>
  <si>
    <t>86727</t>
  </si>
  <si>
    <t>CHRÁNIČKY Z TRUB OCEL PODÉL PŮLENÝCH DN DO 100MM</t>
  </si>
  <si>
    <t>Chráničky ing sítí – Pouze v případě, že budou ing. sítě odhaleny. Budou užity půlené chráničky (předpoklad DN=100mm), konkrétní typ dle požadavku správce dotčené sítě. 
= 27,0+32,0 
Délka vypočtena pomocí grafického softwaru AutoCad (z grafického výkresu)</t>
  </si>
  <si>
    <t>27,0+32,0=59,0000 [A]</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</si>
  <si>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</si>
  <si>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95</t>
  </si>
  <si>
    <t>86734</t>
  </si>
  <si>
    <t>CHRÁNIČKY Z TRUB OCELOVÝCH PODÉLNĚ PŮLENÝCH DN DO 200MM</t>
  </si>
  <si>
    <t>Chráničky ing sítí – Pouze v případě, že budou ing. sítě odhaleny. Budou užity půlené chráničky (předpoklad DN=200mm), konkrétní typ dle požadavku správce dotčené sítě. 
= 20,0 
Délka vypočtena pomocí grafického softwaru AutoCad (z grafického výkresu)</t>
  </si>
  <si>
    <t>55</t>
  </si>
  <si>
    <t>89712</t>
  </si>
  <si>
    <t>VPUSŤ KANALIZAČNÍ ULIČNÍ KOMPLETNÍ Z BETONOVÝCH DÍLCŮ</t>
  </si>
  <si>
    <t>Silnice – Nová uliční vpust, délka přípojky DN=150mm. 
= 5 
Počet vypočten pomocí grafického softwaru AutoCad (z grafického výkresu)</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</si>
  <si>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</si>
  <si>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53</t>
  </si>
  <si>
    <t>89921</t>
  </si>
  <si>
    <t>VÝŠKOVÁ ÚPRAVA POKLOPŮ</t>
  </si>
  <si>
    <t>Silnice - Výškové úprava poklopů šachet 
= 2 
Počet vypočten pomocí grafického softwaru AutoCad (z grafického výkresu)</t>
  </si>
  <si>
    <t>- položka výškové úpravy zahrnuje všechny nutné práce a materiály pro zvýšení nebo snížení zařízení (včetně nutné úpravy stávajícího povrchu vozovky nebo chodníku).</t>
  </si>
  <si>
    <t>52</t>
  </si>
  <si>
    <t>89922</t>
  </si>
  <si>
    <t>VÝŠKOVÁ ÚPRAVA MŘÍŽÍ</t>
  </si>
  <si>
    <t>Silnice - Výškové úprava mříží uličních vpustí 
= 2 
Počet vypočten pomocí grafického softwaru AutoCad (z grafického výkresu)</t>
  </si>
  <si>
    <t>51</t>
  </si>
  <si>
    <t>89923</t>
  </si>
  <si>
    <t>VÝŠKOVÁ ÚPRAVA KRYCÍCH HRNCŮ</t>
  </si>
  <si>
    <t>Silnice - Výškové úprava hrnců, inženýrských sítí 
= 2 
Počet vypočten pomocí grafického softwaru AutoCad (z grafického výkresu)</t>
  </si>
  <si>
    <t>96</t>
  </si>
  <si>
    <t>91225</t>
  </si>
  <si>
    <t>SMĚROVÉ SLOUPKY KOVOVÉ VČET ODRAZ PÁSKU</t>
  </si>
  <si>
    <t>Směrové sloupky – Směrové sloupky bílé, kovové. 
= 3 
Počet vypočten pomocí grafického softwaru AutoCad (z grafického výkresu)</t>
  </si>
  <si>
    <t>položka zahrnuje: 
- dodání a osazení sloupku včetně nutných zemních prací 
- vnitrostaveništní a mimostaveništní doprava 
- odrazky plastové nebo z retroreflexní fólie</t>
  </si>
  <si>
    <t>80</t>
  </si>
  <si>
    <t>914121</t>
  </si>
  <si>
    <t>DOPRAVNÍ ZNAČKY ZÁKLADNÍ VELIKOSTI OCELOVÉ FÓLIE TŘ 1 - DODÁVKA A MONTÁŽ</t>
  </si>
  <si>
    <t>Dopravní značení a zařízení - Svislé dopravní značení – Nové dopravní značení (2xP6, IS15a „Název toku“), základní velikost, retroreflexní třídy R1, dodávka a montáž, včetně nerezového spojovacího materiálu třídy A4. 
= 4  
Počet vypočten pomocí grafického softwaru AutoCad (z grafického výkresu)</t>
  </si>
  <si>
    <t>položka zahrnuje: 
- dodávku a montáž značek v požadovaném provedení</t>
  </si>
  <si>
    <t>81</t>
  </si>
  <si>
    <t>914122</t>
  </si>
  <si>
    <t>DOPRAVNÍ ZNAČKY ZÁKLADNÍ VELIKOSTI OCELOVÉ FÓLIE TŘ 1 - MONTÁŽ S PŘEMÍSTĚNÍM</t>
  </si>
  <si>
    <t>Dopravní značení a zařízení –  Svislé dopravní značení - Přesun a montáž stávajících dopravních značek včetně nerezového spojovacího materiálu třídy A4 
= 10 
Počet vypočten pomocí grafického softwaru AutoCad (z grafického výkresu)</t>
  </si>
  <si>
    <t>položka zahrnuje: 
- dopravu demontované značky z dočasné skládky 
- osazení a montáž značky na místě určeném projektem  
- nutnou opravu poškozených částí 
nezahrnuje dodávku značky</t>
  </si>
  <si>
    <t>77</t>
  </si>
  <si>
    <t>914123</t>
  </si>
  <si>
    <t>DOPRAVNÍ ZNAČKY ZÁKLADNÍ VELIKOSTI OCELOVÉ FÓLIE TŘ 1 - DEMONTÁŽ</t>
  </si>
  <si>
    <t>Dopravní značení a zařízení – Svislé dopravní značení - Demontáž zrušených stávajících svislých dopravních značek, odvoz a uložení na skládku dle požadavku investora. 
= 8 
Počet vypočten pomocí grafického softwaru AutoCad (z grafického výkresu)</t>
  </si>
  <si>
    <t>Položka zahrnuje odstranění, demontáž a odklizení materiálu s odvozem na předepsané místo</t>
  </si>
  <si>
    <t>79</t>
  </si>
  <si>
    <t>Dopravní značení a zařízení – Svislé dopravní značení - Demontáž přesouvaných svislých dopravních značek a dočasné uložení na stavbě  
= 10 
Počet vypočten pomocí grafického softwaru AutoCad (z grafického výkresu)</t>
  </si>
  <si>
    <t>82</t>
  </si>
  <si>
    <t>914921</t>
  </si>
  <si>
    <t>SLOUPKY A STOJKY DOPRAVNÍCH ZNAČEK Z OCEL TRUBEK DO PATKY - DODÁVKA A MONTÁŽ</t>
  </si>
  <si>
    <t>Dopravní značení a zařízení –  Svislé dopravní značení - Dodávka a montáž  
nových sloupků značek. Sloupky budou z ocelových žárově zinkovaných trubek DN70mm, s novými litinovými kotevními patkami, 4-mi kotevními šrouby (nerez závitová tyč, chemická kotva, nerez drobný spojovací materiál-třída A4) a novými základovými patkami z prostého betonu C25/30-XF4 (ČSN EN 206) o rozměru 400x400x800mm. Součástí dodávky  je i výkop pro betonáž základových patek. 
= 6 
Počet vypočten pomocí grafického softwaru AutoCad (z grafického výkresu)</t>
  </si>
  <si>
    <t>položka zahrnuje: 
- sloupky a upevňovací zařízení včetně jejich osazení (betonová patka, zemní práce)</t>
  </si>
  <si>
    <t>83</t>
  </si>
  <si>
    <t>Dopravní značení a zařízení –  Svislé dopravní značení - Dodávka a montáž  
nových sloupků značek pro „Evidenční číslo mostu“ a „Název toku“. Sloupky budou z ocelových žárově zinkovaných trubek DN70mm, které budou následně přikotveny ke sloupkům mostního zábradlí pomocí nerezových pásků třídy A4 
= 2 
Počet vypočten pomocí grafického softwaru AutoCad (z grafického výkresu)</t>
  </si>
  <si>
    <t>78</t>
  </si>
  <si>
    <t>914923</t>
  </si>
  <si>
    <t>SLOUPKY A STOJKY DZ Z OCEL TRUBEK DO PATKY DEMONTÁŽ</t>
  </si>
  <si>
    <t>Dopravní značení a zařízení – Svislé dopravní značení - Demontáž stávajících sloupků a patek odvoz a uložení na skládku dle požadavku investora . 
= 8 
Počet vypočten pomocí grafického softwaru AutoCad (z grafického výkresu)</t>
  </si>
  <si>
    <t>38</t>
  </si>
  <si>
    <t>917223</t>
  </si>
  <si>
    <t>SILNIČNÍ A CHODNÍKOVÉ OBRUBY Z BETONOVÝCH OBRUBNÍKŮ ŠÍŘ 100MM</t>
  </si>
  <si>
    <t>Obrubníky – Betonové chodníkové obruby o rozměru 250x100x1000mm, včetně osazení do betonového lože s bočními opěrami z betonu C25/30-XF3, včetně řezání obrub a případných úprav styčných spár MC. 
= 18,5+3,0+17,0+2*1,0+5,0+8,0+9 
Lože obrub z betonu C25/30-XF3 
= 62,5*0,10m2 = 6,25m3 
Délka vypočtena pomocí grafického softwaru AutoCad (z grafického výkresu)</t>
  </si>
  <si>
    <t>18,5+3+17+2*1+5+8+9=62,5000 [A]</t>
  </si>
  <si>
    <t>Položka zahrnuje: 
dodání a pokládku betonových obrubníků o rozměrech předepsaných zadávací dokumentací 
betonové lože i boční betonovou opěrku.</t>
  </si>
  <si>
    <t>33</t>
  </si>
  <si>
    <t>917224</t>
  </si>
  <si>
    <t>SILNIČNÍ A CHODNÍKOVÉ OBRUBY Z BETONOVÝCH OBRUBNÍKŮ ŠÍŘ 150MM</t>
  </si>
  <si>
    <t>Obrubníky - Betonové silniční obruby o rozměru 250x150x1000mm, včetně osazení do betonového lože s bočními opěrami z  betonu C25/30-XF3, včetně řezání obrub a případných úprav styčných spár MC, možnost využití stávajících obrub. 
= 13,0+15,0+2,0+5,5+4,5+6,0+15,0+8,0+9 
Lože obrub z betonu C25/30-XF3 
= 78,00*0,10 = 7,80m3 
Délka vypočtena pomocí grafického softwaru AutoCad (z grafického výkresu)</t>
  </si>
  <si>
    <t>13+15+2+5,5+4,5+6+15+8+9=78,0000 [A]</t>
  </si>
  <si>
    <t>34</t>
  </si>
  <si>
    <t>Obrubníky - Betonové silniční obruby oblé R=0,5m o rozměru 780x150x780mm, včetně osazení do betonového lože s bočními opěrami z  betonu C25/30-XF3, včetně řezání obrub a případných úprav styčných spár MC. 
= 3*0,78 
Lože obrub z betonu C25/30-XF3 
= 2,34*0,10 = 0,23m3 
Délka vypočtena pomocí grafického softwaru AutoCad (z grafického výkresu)</t>
  </si>
  <si>
    <t>3*0,78=2,3400 [A]</t>
  </si>
  <si>
    <t>35</t>
  </si>
  <si>
    <t>Obrubníky - Betonové silniční obruby oblé R=1,0m o rozměru 780x150x780mm, včetně osazení do betonového lože s bočními opěrami z  betonu C25/30-XF3, včetně řezání obrub a případných úprav styčných spár MC. 
= 2*0,78 
Lože obrub z betonu C25/30-XF3 
= 1,56*0,10 = 0,16m3 
Délka vypočtena pomocí grafického softwaru AutoCad (z grafického výkresu)</t>
  </si>
  <si>
    <t>2*0,78=1,5600 [A]</t>
  </si>
  <si>
    <t>36</t>
  </si>
  <si>
    <t>Obrubníky - Betonové silniční obruby nájezdové o rozměru 150x150x1000mm, včetně osazení do betonového lože s bočními opěrami z  betonu C25/30-XF3, včetně řezání obrub a případných úprav styčných spár MC, možnost využítí stávajících obrub. 
= 15,0+2,0+2,0+4,0+4,0+5,5 
Lože obrub z betonu C25/30-XF3 
= 32,5*0,10 = 3,25m3 
Délka vypočtena pomocí grafického softwaru AutoCad (z grafického výkresu)</t>
  </si>
  <si>
    <t>15+2+2+4+4+5,5=32,5000 [A]</t>
  </si>
  <si>
    <t>37</t>
  </si>
  <si>
    <t>Obrubníky – Betonové silniční obruby náběhové o rozměru 150-250x150x1000mm, včetně osazení do betonového lože s bočními opěrami z  betonu C25/30-XF3, včetně řezání obrub a případných úprav styčných spár MC. 
= 9,0 
Lože obrub z betonu C25/30-XF3 
= 9,0*0,10m2 = 0,90m3 
Délka vypočtena pomocí grafického softwaru AutoCad (z grafického výkresu)</t>
  </si>
  <si>
    <t>919112</t>
  </si>
  <si>
    <t>ŘEZÁNÍ ASFALTOVÉHO KRYTU VOZOVEK TL DO 100MM</t>
  </si>
  <si>
    <t>Demolice – Vozovka – Nařezání vozovky kotoučovou pilou do hloubky 100mm. 
= 6,7+4,7+6,3 
Délka vypočtena pomocí grafického softwaru AutoCad (z grafického výkresu)</t>
  </si>
  <si>
    <t>6,7+4,7+5,7=17,1000 [A]</t>
  </si>
  <si>
    <t>položka zahrnuje řezání vozovkové vrstvy v předepsané tloušťce, včetně spotřeby vody</t>
  </si>
  <si>
    <t>50</t>
  </si>
  <si>
    <t>931326</t>
  </si>
  <si>
    <t>TĚSNĚNÍ DILATAČ SPAR ASF ZÁLIVKOU MODIFIK PRŮŘ DO 800MM2</t>
  </si>
  <si>
    <t>Silnice - Úprava spár na obrusné vrstvě - Na styku stávajících  a nových obrusných vrstev, u napojení místní komunikace na jízdní pás, nad rubem opěr mostu, podél říms a římsových náběhů -  
U spár budou předehřáty okolní plochy, provede se zalití modifikovanou asfaltovou zálivkou 40x20mm (dle ČSN EN 14188-1) s přelivem 60mm, provede se povápnění.  
= 6,7+4,7+6,3+16,1+18,4+2*14,0+2*6,5 
Délka vypočtena pomocí grafického softwaru AutoCad (z grafického výkresu)</t>
  </si>
  <si>
    <t>položka zahrnuje dodávku a osazení předepsaného materiálu, očištění ploch spáry před úpravou, očištění okolí spáry po úpravě 
nezahrnuje těsnící profil</t>
  </si>
  <si>
    <t>56</t>
  </si>
  <si>
    <t>93811</t>
  </si>
  <si>
    <t>OČIŠTĚNÍ ASFALTOVÝCH VOZOVEK UMYTÍM VODOU</t>
  </si>
  <si>
    <t>Silnice -  Pokropení hotové obrusné vrstvy vodou - ověření odtokových poměrů. 
= 691,0 
Plocha vypočtena pomocí grafického softwaru AutoCad (z grafického výkresu)</t>
  </si>
  <si>
    <t>položka zahrnuje očištění předepsaným způsobem včetně odklizení vzniklého odpadu</t>
  </si>
  <si>
    <t>48</t>
  </si>
  <si>
    <t>93818</t>
  </si>
  <si>
    <t>OČIŠTĚNÍ ASFALT VOZOVEK ZAMETENÍM</t>
  </si>
  <si>
    <t>Silnice - Očištění povrchu komunikace, včetně odvozu odpadu a poplatku za uložení. 
= 697+0,5*(2*6,5+5,0+6,2) 
Plocha vypočtena pomocí grafického softwaru AutoCad (z grafického výkresu)</t>
  </si>
  <si>
    <t>697+0,5*(2*6,5+5+6,2)=709,1000 [A]</t>
  </si>
  <si>
    <t>21</t>
  </si>
  <si>
    <t>966155</t>
  </si>
  <si>
    <t>BOURÁNÍ KONSTRUKCÍ Z PROST BETONU S ODVOZEM DO 8KM</t>
  </si>
  <si>
    <t>Demolice – Zídky – Vybourání betonových zídek, včetně odvozu a uložení na skládku dodavatele do vzdálenosti 8km. 
= (9,00+13,00+12,50)*0,30*1,00+(8,00+17,00)*0,30*1,50 
= 21,6*2,3 = 49,68t 
Kubatura vypočtena pomocí grafického softwaru AutoCad (z grafického výkresu)</t>
  </si>
  <si>
    <t>(9+13+12,5)*0,3*1+(8+17)*0,3*1,5=21,6000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</si>
  <si>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</si>
  <si>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22</t>
  </si>
  <si>
    <t>966842</t>
  </si>
  <si>
    <t>ODSTRANĚNÍ OPLOCENÍ Z DRÁT PLETIVA</t>
  </si>
  <si>
    <t>Demolice –  Oplocení – Odstranění oplocení z drátového pletiva výšky 2,00m, kovových sloupků a vzpěr z trubek, včetně betonových patek, odvozu, uložení na skládku dodavatele do vzdálenosti 10km a likvidace v režii zhotovitele. 
= 14 
Délka vypočtena pomocí grafického softwaru AutoCad (z grafického výkresu)</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</si>
  <si>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 položka zahrnuje i odstranění sloupků z jiného materiálu, odstranění vrat a vrátek.</t>
  </si>
  <si>
    <t>23</t>
  </si>
  <si>
    <t>966843</t>
  </si>
  <si>
    <t>ODSTRANĚNÍ OPLOCENÍ Z RÁMEČ PLETIVA</t>
  </si>
  <si>
    <t>Demolice –  Oplocení – Odstranění oplocení z drátového pletiva v rámu výšky 1,50m, kovových sloupky z trubek zabetonovaných do zídky, včetně odvozu, uložení na skládku dodavatele do vzdálenosti 10km a likvidace v režii zhotovitele. 
Zhotovitel zohlední možnost využití na stavbě. 
= 25 
Délka vypočtena pomocí grafického softwaru AutoCad (z grafického výkresu)</t>
  </si>
  <si>
    <t>72</t>
  </si>
  <si>
    <t>969246</t>
  </si>
  <si>
    <t>VYBOURÁNÍ POTRUBÍ DN DO 400MM KANALIZAČ</t>
  </si>
  <si>
    <t>Opěrná zídka – Vybourání kanalizačního potrubí z betonu DN=400mm, včetně odvozu a uložení na skládku dodavatele do vzdálenosti 8km. 
= 18 
= 18*0,36 = 6,48t 
Délka vypočtena pomocí grafického softwaru AutoCad (z grafického výkresu)</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</si>
  <si>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</si>
  <si>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Objekt:</t>
  </si>
  <si>
    <t>SO 201</t>
  </si>
  <si>
    <t>MOST EV.Č 1051-1 PŘES ZAHOŘANSKÝ POTOK</t>
  </si>
  <si>
    <t>O1</t>
  </si>
  <si>
    <t>SO 201.01</t>
  </si>
  <si>
    <t>DEMOLICE</t>
  </si>
  <si>
    <t>014102.R</t>
  </si>
  <si>
    <t>Demolice stávajícího mostu - Uložení ŹB suti na skládku, včetně poplatku za uložení 
Hmotnost vypočtena pomocí grafického softwaru AutoCad (z grafického výkresu)</t>
  </si>
  <si>
    <t>Celkem: 80,977*2,5=202,4425 [A]</t>
  </si>
  <si>
    <t>Příprava území - Uložení zeminy na skládku, včetně poplatku za uložení 
Hmotnost vypočtena pomocí grafického softwaru AutoCad (z grafického výkresu)</t>
  </si>
  <si>
    <t>Celkem: 248,64*1,9=472,4160 [A]</t>
  </si>
  <si>
    <t>Demolice stávajícího mostu - Uložení betonové suti na skládku, včetně poplatku za uložení 
Hmotnost vypočtena pomocí grafického softwaru AutoCad (z grafického výkresu)</t>
  </si>
  <si>
    <t>Celkem: 11,604*2,3=26,6892 [A]</t>
  </si>
  <si>
    <t>Demolice stávajícího mostu - Uložení mostní izolace na skládku, včetně poplatku za uložení 
Hmotnost vypočtena pomocí grafického softwaru AutoCad (z grafického výkresu)</t>
  </si>
  <si>
    <t>Celkem: 94*0,02*1,5=2,8200 [A]</t>
  </si>
  <si>
    <t>Demolice stávajícího mostu - Uložení lomového kamene na skládku, včetně poplatku za uložení 
Hmotnost vypočtena pomocí grafického softwaru AutoCad (z grafického výkresu)</t>
  </si>
  <si>
    <t>Celkem: 30,021*2,8=84,0588 [A]</t>
  </si>
  <si>
    <t>11511</t>
  </si>
  <si>
    <t>ČERPÁNÍ VODY DO 500 L/MIN</t>
  </si>
  <si>
    <t>HOD</t>
  </si>
  <si>
    <t>Příprava území - Čerpání vody ze stavební jámy - 4 jímky</t>
  </si>
  <si>
    <t>Celkem: 4*21*12=1 008,0000 [A]</t>
  </si>
  <si>
    <t>Položka čerpání vody na povrchu zahrnuje i potrubí, pohotovost záložní čerpací soupravy a zřízení čerpací jímky. Součástí položky je také následná demontáž a likvidace těchto zařízení</t>
  </si>
  <si>
    <t>11525</t>
  </si>
  <si>
    <t>PŘEVEDENÍ VODY POTRUBÍM DN 600 NEBO ŽLABY R.O. DO 2,0M</t>
  </si>
  <si>
    <t>Příprava území - Osazení 2 ks plastových trub DN=600mm, dl. 28,00m (31kg/m') 
Délka vypočtena pomocí grafického softwaru AutoCad (z grafického výkresu)</t>
  </si>
  <si>
    <t>Celkem: 2*28,000=56,0000 [A]</t>
  </si>
  <si>
    <t>Položka převedení vody na povrchu zahrnuje zřízení, udržování a odstranění příslušného zařízení. Převedení vody se uvádí buď průměrem potrubí (DN) nebo délkou rozvinutého obvodu žlabu (r.o.).</t>
  </si>
  <si>
    <t>131735</t>
  </si>
  <si>
    <t>HLOUBENÍ JAM ZAPAŽ I NEPAŽ TŘ. I, ODVOZ DO 8KM</t>
  </si>
  <si>
    <t>Příprava území - Výkop zeminy tř. I, včetně odvozu na skládku dodavatele do 8mi km, bez uložení 
Kubatura vypočtena pomocí grafického softwaru AutoCad (z grafického výkresu)</t>
  </si>
  <si>
    <t>Celkem: 11,2*11,1*2=248,6400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</si>
  <si>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</si>
  <si>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17481</t>
  </si>
  <si>
    <t>ZÁSYP JAM A RÝH Z NAKUPOVANÝCH MATERIÁLŮ</t>
  </si>
  <si>
    <t>Příprava území - Obsyp betonových skruží štěrkem 
Kubatura vypočtena pomocí grafického softwaru AutoCad (z grafického výkresu)</t>
  </si>
  <si>
    <t>Celkem: 4*2*3,14*0,6*1*0,25=3,7680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</si>
  <si>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</si>
  <si>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17750</t>
  </si>
  <si>
    <t>ZEMNÍ HRÁZKY ZE ZEMIN NEPROPUSTNÝCH</t>
  </si>
  <si>
    <t>Příprava území - Zřízení jílové těsnící hrázky na návodní straně 
Kubatura vypočtena pomocí grafického softwaru AutoCad (z grafického výkresu)</t>
  </si>
  <si>
    <t>Celkem: (1,5*1,1*1)+(1,5*0,81*0,5*2)+(1,1*2,84)+(0,82*2,84*0,5)+(1,1*2,84*0,5)+(1,05*3)+(0,8*3*0,5)+(0,8*3*0,5)+(1,2*1*1)+(1,2*0,8*0,5*2)+((1*2,5)+(0,8*0,5*2,5)+(0,8*0,5*2,5))*2=25,4254 [B]</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</si>
  <si>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</si>
  <si>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23318</t>
  </si>
  <si>
    <t>ŠTĚTOVÉ STĚNY NASAZENÉ Z DŘEVĚNÝCH DÍLCŮ TRVALÉ (KUBATURA)</t>
  </si>
  <si>
    <t>Pažící záporová stěna - Dřevěné pažiny z fošen tl. min. 5cm + vyklínování, pro zajištění stability lampy veřejného osvětlení 
Kubatura vypočtena pomocí grafického softwaru AutoCad (z grafického výkresu)</t>
  </si>
  <si>
    <t>Celkem: 3,5*3,5*0,05=0,6125 [A]</t>
  </si>
  <si>
    <t>- zřízení stěny  
- dodání štětovnic v požadované kvalitě, případně jejich ošetřování, řezání, nastavování a další úpravy  
- kleštiny, převázky. a další pomocné a doplňkové konstrukce  
- při provádění z lodi náklady na prám nebo lodi  
- těsnění stěny, je-li nutné  
- kotvení stěny, je-li nutné nebo vzepření, případně rozepření  
- vodící piloty nebo stabilizační hrázky  
- dílenská dokumentace, včetně technologického předpisu spojování  
- dodání dřeva v požadované kvalitě a výroba konstrukce (vč. pomůcek,  přípravků a prostředků pro výrobu) bez ohledu na náročnost a její objem, dílenská montáž, montážní dokumentace,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stavbě, včetně montážních prostředků a pomůcek a zednických výpomocí,  
- výplň, těsnění a tmelení spar a spojů,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ošetření kotevní oblasti proti vzniku trhlin, vlivu povětrnosti a pod.,  
- osazení značek, včetně jejich zaměření.  
- veškeré úpravy dřeva pro zlepšení jeho užitných vlastností (impregnace, zpevňování a pod.),  
- veškeré druhy povrchových úprav,  
- zvláštní spojové prostředky, rozebíratelnost konstrukce,  
- osazení měřících zařízení a úprav pro ně.</t>
  </si>
  <si>
    <t>23994</t>
  </si>
  <si>
    <t>PODZEMNÍ STĚNY Z KOVU</t>
  </si>
  <si>
    <t>Pažící záporová stěna - Ocelové válcované nosníky HEB 160 vložené do předvrtaných otvorů O300mm pro zajištění stability lampy veřejného osvětlení 
Hmotnost vypočtena pomocí grafického softwaru AutoCad (z grafického výkresu)</t>
  </si>
  <si>
    <t>Celkem: 6*7*0,05=2,1000 [A]</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</si>
  <si>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t>
  </si>
  <si>
    <t>264515</t>
  </si>
  <si>
    <t>VRTY PRO PILOTY TŘ V D DO 300MM</t>
  </si>
  <si>
    <t>Pažící záporová stěna - Vrty pro ocelové zápory O300mm pro zajištění stability lampy veřejného osvětlení 
Délka vypočtena pomocí grafického softwaru AutoCad (z grafického výkresu)</t>
  </si>
  <si>
    <t>Celkem: 6*7=42,0000 [A]</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</si>
  <si>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</si>
  <si>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272314</t>
  </si>
  <si>
    <t>ZÁKLADY Z PROSTÉHO BETONU DO C25/30 (B30)</t>
  </si>
  <si>
    <t>Pažící záporová stěna - Betonové patky zápor C 25/30 pro zajištění stability lampy veřejného osvětlení 
Kubatura vypočtena pomocí grafického softwaru AutoCad (z grafického výkresu)</t>
  </si>
  <si>
    <t>Celkem: 3,14*(0,15*0,15)*3,5*6=1,4837 [A]</t>
  </si>
  <si>
    <t>Příprava území - Opevnění svahu vtokové hrázky na návodní straně rovnaninou z lomového kamene min. Hmotnosti 200-250kg/ks + spáry prosypat štěrkodrtí fr. 0-63mm + vyklínování menšími kameny 
Kubatura vypočtena pomocí grafického softwaru AutoCad (z grafického výkresu)</t>
  </si>
  <si>
    <t>Celkem: (1,950*1,500)+(1,800*1,200)=5,0850 [A]</t>
  </si>
  <si>
    <t>položka zahrnuje:  
- dodávku a vyrovnání lomového kamene předepsané frakce do předepsaného tvaru včetně mimostaveništní a vnitrostaveništní dopravy  
není-li v zadávací dokumentaci uvedeno jinak, jedná se o nakupovaný materiál</t>
  </si>
  <si>
    <t>46499</t>
  </si>
  <si>
    <t>BŘEHOVÉ OPEVNĚNÍ Z FÓLIE</t>
  </si>
  <si>
    <t>Příprava území - Opevnění svahu vtokové hrázky - Separační vrstva z geotextílie 300g/m2 mezi jílovou těsnící hrázku a kamennou rovnaninu 
Plocha vypočtena pomocí grafického softwaru AutoCad (z grafického výkresu)</t>
  </si>
  <si>
    <t>Celkem: (1,95*1,5)+(1,8*1,2)=5,0850 [A]</t>
  </si>
  <si>
    <t>položka zahrnuje:  
- nezbytné zemní práce (např. svahování)  
- dodávku a položení předepsané fólie včetně mimostaveništní a vnitrostaveništní dopravy   
- úpravu, očištění a ochranu podkladu  
- přichycení k podkladu, případně zatížení  
- úpravy spojů a zajištění okrajů  
- úpravy pro odvodnění  
- nutné přesahy</t>
  </si>
  <si>
    <t>89914</t>
  </si>
  <si>
    <t>ŠACHTOVÉ BETONOVÉ SKRUŽE SAMOSTATNÉ</t>
  </si>
  <si>
    <t>Příprava území - Dodávka a osazení betonových skruží DN 600mm délky 1000mm pro čerpání vody (položka obsahuje nákup skruží a dopravu na místo stavby a montáž)</t>
  </si>
  <si>
    <t>Celkem: 4=4,0000 [A]</t>
  </si>
  <si>
    <t>- Položka zahrnuje veškerý materiál, výrobky a polotovary, včetně mimostaveništní a vnitrostaveništní dopravy (rovněž přesuny), včetně naložení a složení,případně s uložením.</t>
  </si>
  <si>
    <t>966135</t>
  </si>
  <si>
    <t>BOURÁNÍ KONSTRUKCÍ Z KAMENE NA MC S ODVOZEM DO 8KM</t>
  </si>
  <si>
    <t>Demolice stávajícího mostu - Odstranění opevnění koryta toku a svahů lomovým kamenem do MC,  včetně odvozu do 8mi km  
Kubatura vypočtena pomocí grafického softwaru AutoCad (z grafického výkresu)</t>
  </si>
  <si>
    <t>Celkem: (1,15*9,67)+(0,2*(20+16,5+23+35))=30,0205 [A]</t>
  </si>
  <si>
    <t>Demolice stávajícího mostu - Odstranění / vybourání betonových konstrukcí - opevnění svahu,  včetně odvozu do 8mi km  
Kubatura vypočtena pomocí grafického softwaru AutoCad (z grafického výkresu)</t>
  </si>
  <si>
    <t>Celkem: 0,6*2*9,67=11,6040 [A]</t>
  </si>
  <si>
    <t>966165</t>
  </si>
  <si>
    <t>BOURÁNÍ KONSTRUKCÍ ZE ŽELEZOBETONU S ODVOZEM DO 8KM</t>
  </si>
  <si>
    <t>Demolice stávajícího mostu - Odstranění / vybourání ŽB konstrukcí - sloupky zábradlí, římsy, mostní křídla, prefabrikované nosníky typu Lamprecht, opěry včetně úložných prahů a základy včetně odvozu do 8mi km  
Kubatura vypočtena pomocí grafického softwaru AutoCad (z grafického výkresu)</t>
  </si>
  <si>
    <t>Celkem: (0,2*0,2*1*10)+(0,4*(9,55+9,55))+(1,3*0,55*4)+(0,05*6,5*18+0,04*0,84*63+5,5*0,18*9)+(1,5*9,5*2+0,02*9,5*2)+(2*(1,6*0,8*9,5))=80,9768 [A]</t>
  </si>
  <si>
    <t>96718</t>
  </si>
  <si>
    <t>VYBOURÁNÍ ČÁSTÍ KONSTRUKCÍ KOVOVÝCH</t>
  </si>
  <si>
    <t>Demolice stávajícího mostu - Odstranění / vybourání kovových konstrukcí - ocelová výplň zábradlí, obrubník z válcovaného úhelníkového profilu včetně odvozu do 10ti km a likvidace v režii zhotovitele 
Hmotnost vypočtena pomocí grafického softwaru AutoCad (z grafického výkresu)</t>
  </si>
  <si>
    <t>Celkem: 2,05*24*0,006+9,55*2*0,0166=0,6123 [A]</t>
  </si>
  <si>
    <t>97817</t>
  </si>
  <si>
    <t>ODSTRANĚNÍ MOSTNÍ IZOLACE</t>
  </si>
  <si>
    <t>Demolice stávajícího mostu - Odstranění mostní izolace,  včetně odvozu do 8mi km 
Plocha vypočtena pomocí grafického softwaru AutoCad (z grafického výkresu)</t>
  </si>
  <si>
    <t>Celkem: 94=94,0000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</si>
  <si>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</si>
  <si>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201.02</t>
  </si>
  <si>
    <t>VÝSTAVBA</t>
  </si>
  <si>
    <t>Odstranění zatrubnění potoka - Uložení kamene na skládku,  včetně poplatku za uložení 
Hmotnost vypočtena pomocí grafického softwaru AutoCad (z grafického výkresu)</t>
  </si>
  <si>
    <t>Celkem: 0,864*2,1=1,8144 [A]</t>
  </si>
  <si>
    <t>Odstranění zatrubnění potoka - Uložení jílové těsnící hrázky (zeminy) na skládku, včetně poplatku za uložení 
Hmotnost vypočtena pomocí grafického softwaru AutoCad (z grafického výkresu)</t>
  </si>
  <si>
    <t>Celkem: 25,425*1,9=48,3075 [A]</t>
  </si>
  <si>
    <t>Odstranění zatrubnění potoka - Uložení PVC trubek na skládku, včetně poplatku za uložení      
Hmotnost vypočtena pomocí grafického softwaru AutoCad (z grafického výkresu)</t>
  </si>
  <si>
    <t>Celkem: 56*0,03=1,6800 [A]</t>
  </si>
  <si>
    <t>Odstranění zatrubnění potoka - Uložení betonových skruží na skládku, včetně poplatku za uložení       
Hmotnost vypočtena pomocí grafického softwaru AutoCad (z grafického výkresu)</t>
  </si>
  <si>
    <t>Celkem: 0,754*2,5=1,8850 [A]</t>
  </si>
  <si>
    <t>029412-R</t>
  </si>
  <si>
    <t>OSTATNÍ POŽADAVKY - VYPRACOVÁNÍ MOSTNÍHO LISTU</t>
  </si>
  <si>
    <t>Mostní list</t>
  </si>
  <si>
    <t>Celkem: 1=1,0000 [A]</t>
  </si>
  <si>
    <t>029522-R</t>
  </si>
  <si>
    <t>OSTATNÍ POŽADAVKY - REVIZNÍ ZPRÁVY</t>
  </si>
  <si>
    <t>První hlavní prohlídka mostu</t>
  </si>
  <si>
    <t>124735</t>
  </si>
  <si>
    <t>VYKOPÁVKY PRO KORYTA VODOTEČÍ TŘ. I, ODVOZ DO 8KM</t>
  </si>
  <si>
    <t>Odstranění zatrubnění potoka - Odstranění těsnící jílové hrázky + včetně odvozu na skládku dodavatele do 8mi km 
Kubatura vypočtena pomocí grafického softwaru AutoCad (z grafického výkresu)</t>
  </si>
  <si>
    <t>Celkem: (1,5*1,1*1)+(1,5*0,81*0,5*2)+(1,1*2,84)+(0,82*2,84*0,5)+(1,1*2,84*0,5)+(1,05*3)+(0,8*3*0,5)+(0,8*3*0,5)+(1,2*1*1)+(1,2*0,8*0,5*2)+((1*2,5)+(0,8*0,5*2,5)+(0,8*0,5*2,5))*2=25,4254 [A]</t>
  </si>
  <si>
    <t>17180</t>
  </si>
  <si>
    <t>ULOŽENÍ SYPANINY DO NÁSYPŮ Z NAKUPOVANÝCH MATERIÁLŮ</t>
  </si>
  <si>
    <t>Založení - Náhrada písčitých jílů kamennou sypaninou fr. 0-250mm, tl. 0,50m. 
Kubatura vypočtena pomocí grafického softwaru AutoCad (z grafického výkresu)</t>
  </si>
  <si>
    <t>Celkem: 1,9*11,1*2=42,1800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</si>
  <si>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</si>
  <si>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Přechodová oblast mostu - Zásyp mezi základy + zásyp v okolí mostu, zeminou vhodnou do násypu 
Kubatura vypočtena pomocí grafického softwaru AutoCad (z grafického výkresu)</t>
  </si>
  <si>
    <t>Celkem: 3*6,5*2+1,5*8,1*2=63,3000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</si>
  <si>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</si>
  <si>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Přechodová oblast mostu - Štěrkodrť v přechodových oblastech mostu fr. 0-63mm - hutněno po vrstvách max. 300mm 
Kubatura vypočtena pomocí grafického softwaru AutoCad (z grafického výkresu)</t>
  </si>
  <si>
    <t>Celkem: 3,7*6,5*2+7*3*2=90,1000 [A]</t>
  </si>
  <si>
    <t>45131</t>
  </si>
  <si>
    <t>PODKL A VÝPLŇ VRSTVY Z PROST BET</t>
  </si>
  <si>
    <t>Založení - Náhrada písčitých jílů kamennou sypaninou fr. 0-250mm – prolití hubeným betonem 
Kubatura vypočtena pomocí grafického softwaru AutoCad (z grafického výkresu)</t>
  </si>
  <si>
    <t>Celkem: (1,9*11,1*2)*0,3=12,6540 [A]</t>
  </si>
  <si>
    <t>21331</t>
  </si>
  <si>
    <t>DRENÁŽNÍ VRSTVY Z BETONU MEZEROVITÉHO (DRENÁŽNÍHO)</t>
  </si>
  <si>
    <t>Přechodová oblast mostu - Obsyp drenážních trubek mezerovitým betonem tl. 300mm 
Kubatura vypočtena pomocí grafického softwaru AutoCad (z grafického výkresu)</t>
  </si>
  <si>
    <t>Celkem: 2*0,2*6,5=2,6000 [A]</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</si>
  <si>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</si>
  <si>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</si>
  <si>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</si>
  <si>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SVI - Drenážní plastbeton š. 150mm a tl. 40mm + drenážní žebro š. 500 mm nad odvodňovačem izolace tl. 35 mm 
Kubatura vypočtena pomocí grafického softwaru AutoCad (z grafického výkresu)</t>
  </si>
  <si>
    <t>Celkem: 0,15*0,04*9,7*2+4*0,5*0,5*0,04=0,1564 [A]</t>
  </si>
  <si>
    <t>21361</t>
  </si>
  <si>
    <t>DRENÁŽNÍ VRSTVY Z GEOTEXTILIE</t>
  </si>
  <si>
    <t>Přechodová oblast mostu - Filtrační geotextílie 300g/m2, netkaná, kolem obsypu drenážní trubky 
Plocha vypočtena pomocí grafického softwaru AutoCad (z grafického výkresu)</t>
  </si>
  <si>
    <t>Celkem: 2*0,75*6,5=9,7500 [A]</t>
  </si>
  <si>
    <t>Položka zahrnuje:  
- dodávku předepsané geotextilie (včetně nutných přesahů) pro drenážní vrstvu, včetně mimostaveništní a vnitrostaveništní dopravy  
- provedení drenážní vrstvy předepsaných rozměrů a předepsaného tvaru</t>
  </si>
  <si>
    <t>261514</t>
  </si>
  <si>
    <t>VRTY PRO KOTVENÍ A INJEKTÁŽ TŘ V NA POVRCHU D DO 35MM</t>
  </si>
  <si>
    <t>Římsy - Vrtání otvorů pro ukotvení říms DN=28mm, dl. 170mm 
Délka vypočtena pomocí grafického softwaru AutoCad (z grafického výkresu)</t>
  </si>
  <si>
    <t>Celkem: 30*0,17=5,1000 [A]</t>
  </si>
  <si>
    <t>položka zahrnuje:  
přemístění, montáž a demontáž vrtných souprav  
svislou dopravu zeminy z vrtu  
vodorovnou dopravu zeminy bez uložení na skládku  
případně nutné pažení dočasné (včetně odpažení) i trvalé</t>
  </si>
  <si>
    <t>Geodetické značky - Jádrové vrty pro osazení DN 35mm, dl. 150mm 
Délka vypočtena pomocí grafického softwaru AutoCad (z grafického výkresu)</t>
  </si>
  <si>
    <t>Celkem: 8*0,15=1,2000 [A]</t>
  </si>
  <si>
    <t>272325</t>
  </si>
  <si>
    <t>ZÁKLADY ZE ŽELEZOBETONU DO C30/37 (B37)</t>
  </si>
  <si>
    <t>Založení - Most - Beton C30/37 XC1+XF3+XA1 + hutnění a zarovnání horního povrchu+ těsnění pracovních spár asfaltovým izolačním pásem 
Bednění pro betonáž včetně jeho odstranění a samolepícího drenážního potahu bednění 
Kubatura vypočtena pomocí grafického softwaru AutoCad (z grafického výkresu)</t>
  </si>
  <si>
    <t>Celkem: 1,2*8,1*2=19,4400 [A]</t>
  </si>
  <si>
    <t>Základy - Most - Betonářská výztuž B 500B (2,5%) + provaření po obvodu + vázání drátem 
Hmotnost vypočtena pomocí grafického softwaru AutoCad (z grafického výkresu)</t>
  </si>
  <si>
    <t>Celkem: 0,025*19,44*7,85=3,8151 [A]</t>
  </si>
  <si>
    <t>31717</t>
  </si>
  <si>
    <t>KOVOVÉ KONSTRUKCE PRO KOTVENÍ ŘÍMSY</t>
  </si>
  <si>
    <t>KG</t>
  </si>
  <si>
    <t>Římsy - Kotvy pro uchycení říms k nosné konstrukci M24-230 - z nerez oceli tř. A2 + chemická kotva + motýlek z pásové nerez oceli tř. A2 + spojovací matice z nerez oceli tř. A2 
Hmotnost vypočtena pomocí grafického softwaru AutoCad (z grafického výkresu)</t>
  </si>
  <si>
    <t>Celkem: 30*6=180,0000 [A]</t>
  </si>
  <si>
    <t>Položka zahrnuje dodávku (výrobu) kotevního prvku předepsaného tvaru a jeho osazení do předepsané polohy včetně nezbytných prací (vrty, zálivky apod.)</t>
  </si>
  <si>
    <t>317325</t>
  </si>
  <si>
    <t>ŘÍMSY ZE ŽELEZOBETONU DO C30/37 (B37)</t>
  </si>
  <si>
    <t>Římsy - Beton C 30/37 XC4+XD3+XF4, včetně hutnění a zarovnání horního povrchu, nátěru pracovní spáry spojovacím můstkem, striáže horního povrchu. Bednění pro betonáž včetně jeho odstranění a samolepícího drenážního potahu. Chránička pro inženýrské sítě DN 100 + zavíčkování. Těsnění dilatačních spar - zatření trvale pružným tmelem a polystyren tl. 20mm. Pryžová matrice s vlysem roku výstavby. 
Kubatura vypočtena pomocí grafického softwaru AutoCad (z grafického výkresu)</t>
  </si>
  <si>
    <t>Celkem: 0,55*(2*14)=15,4000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</si>
  <si>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</si>
  <si>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</si>
  <si>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</si>
  <si>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Římsy - Výztuž z betonářské oceli B500B + provaření po obvodu + vázání drátem  
Hmotnost vypočtena pomocí grafického softwaru AutoCad (z grafického výkresu)</t>
  </si>
  <si>
    <t>Celkem: 0,025*15,400*7,85=3,0223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</si>
  <si>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</si>
  <si>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333325</t>
  </si>
  <si>
    <t>MOSTNÍ OPĚRY A KŘÍDLA ZE ŽELEZOVÉHO BETONU DO C30/37 (B37)</t>
  </si>
  <si>
    <t>Opěry a zavěšená křídla - Beton C 30/37 XC4+XD1+XF2+XA1, včetně hutnění a zarovnání horního povrchu, nátěru pracovní spáry spojovacím můstkem a prostupů pro výústky  
Nátěr spár spojovacím můstkem 
Bednění pro betonáž včetně jeho odstranění a samolepícího drenážního potahu bednění 
Kubatura vypočtena pomocí grafického softwaru AutoCad (z grafického výkresu)</t>
  </si>
  <si>
    <t>Celkem: 1,5*2*7,6+3,7*4*0,55=30,9400 [A]</t>
  </si>
  <si>
    <t>333365</t>
  </si>
  <si>
    <t>VÝZTUŽ MOSTNÍCH OPĚR A KŘÍDEL Z OCELI 10505, B500B</t>
  </si>
  <si>
    <t>Opěry a  zavěšená křídla - Výztuž z betonářské oceli B500B + provaření po obvodu + vázání drátem. 
Hmotnost vypočtena pomocí grafického softwaru AutoCad (z grafického výkresu)</t>
  </si>
  <si>
    <t>Celkem: 0,025*30,94*7,85=6,0720 [A]</t>
  </si>
  <si>
    <t>34231</t>
  </si>
  <si>
    <t>STĚNY A PŘÍČKY VÝPLŇ A ODDĚL Z PROST BETONU</t>
  </si>
  <si>
    <t>Přechodová oblast mostu - Vyrovnávací vrstva z PB C12/15 pod drenážní trouby v přechodových oblastech 
Kubatura vypočtena pomocí grafického softwaru AutoCad (z grafického výkresu)</t>
  </si>
  <si>
    <t>Celkem: 2*0,45*6,5=5,8500 [A]</t>
  </si>
  <si>
    <t>421325</t>
  </si>
  <si>
    <t>MOSTNÍ NOSNÉ DESKOVÉ KONSTRUKCE ZE ŽELEZOBETONU C30/37</t>
  </si>
  <si>
    <t>Mostovka - Beton C 30/37 XC4+XD1+XF2+XA1, včetně hutnění a zarovnání horního povrchu 
Kubatura vypočtena pomocí grafického softwaru AutoCad (z grafického výkresu)</t>
  </si>
  <si>
    <t>Celkem: (5,1*9,65)=49,2150 [A]</t>
  </si>
  <si>
    <t>421365</t>
  </si>
  <si>
    <t>VÝZTUŽ MOSTNÍ DESKOVÉ KONSTRUKCE Z OCELI 10505, B500B</t>
  </si>
  <si>
    <t>Mostovka - Výztuž z betonářské oceli B500B + provaření po obvodu + vázání drátem. 
Hmotnost vypočtena pomocí grafického softwaru AutoCad (z grafického výkresu)</t>
  </si>
  <si>
    <t>Celkem: 0,025*89,76*7,85=17,6154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</si>
  <si>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</si>
  <si>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451312</t>
  </si>
  <si>
    <t>PODKLADNÍ A VÝPLŇOVÉ VRSTVY Z PROSTÉHO BETONU C12/15</t>
  </si>
  <si>
    <t>Založení - Most - Podkladní beton C12/15 X0 pod základy 
Kubatura vypočtena pomocí grafického softwaru AutoCad (z grafického výkresu)</t>
  </si>
  <si>
    <t>Celkem: 0,5*2*8,1=8,1000 [A]</t>
  </si>
  <si>
    <t>Přechodová oblast mostu – Podbetonování zavěšených křídel hubeným betonem 
Kubatura vypočtena pomocí grafického softwaru AutoCad (z grafického výkresu)</t>
  </si>
  <si>
    <t>Celkem: (10*4*0,55)+(((10*0,55)/2)*4)=33,0000 [A]</t>
  </si>
  <si>
    <t>45747</t>
  </si>
  <si>
    <t>VYROVNÁVACÍ A SPÁD VRSTVY Z MALTY ZVLÁŠTNÍ (PLASTMALTA)</t>
  </si>
  <si>
    <t>Mostovka - Odvodňovače izolace - osazení do plastmalty 
Kubatura vypočtena pomocí grafického softwaru AutoCad (z grafického výkresu)</t>
  </si>
  <si>
    <t>Celkem: 4*0,3*0,3*0,03=0,0108 [A]</t>
  </si>
  <si>
    <t>položka zahrnuje:  
- dodání zvláštní malty (plastmalty) předepsané kvality a její rozprostření v předepsané tloušťce a v předepsaném tvaru</t>
  </si>
  <si>
    <t>Geodetické značky - Zalití geodetických značek plastmaltou 
Kubatura vypočtena pomocí grafického softwaru AutoCad (z grafického výkresu)</t>
  </si>
  <si>
    <t>Celkem: 8*3,14*0,0175*0,0175*0,15=0,0012 [A]</t>
  </si>
  <si>
    <t>461314</t>
  </si>
  <si>
    <t>PATKY Z PROSTÉHO BETONU C25/30</t>
  </si>
  <si>
    <t>Opevnění koryta toku - Lože dlažby z prostého betonu C25/30 XF3 min. tl. 150mm + příčné prahy, včetně dlažby římsového náběhu 
Kubatura vypočtena pomocí grafického softwaru AutoCad (z grafického výkresu)</t>
  </si>
  <si>
    <t>Celkem: (1,25*12,6)+(0,5*0,45*16)+(2,83*1,75*0,15)+(3,2*1,75*0,15)+(2,8*3,25*0,15)+(2,2*3,25*0,15)+(0,15*(1+1+0,25+1,25))+(2,2*0,15)=24,2254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</si>
  <si>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</si>
  <si>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Opevnění koryta toku - Kamenná rovnanina tl. 400mm, min. hmotnost 1ks kamene 200-250kg/ks 
Kubatura vypočtena pomocí grafického softwaru AutoCad (z grafického výkresu)</t>
  </si>
  <si>
    <t>Celkem: (18,1*0,4)+(17,5*0,4)+(2,61*6,5*0,4)+(3,5*5,1*0,4)+(3,35*5*0,4)+(3,45*6,5*0,4)=43,8360 [A]</t>
  </si>
  <si>
    <t>465512</t>
  </si>
  <si>
    <t>DLAŽBY Z LOMOVÉHO KAMENE NA MC</t>
  </si>
  <si>
    <t>Opevnění koryta toku - Dlažba z lomového kamene tl. 250mm + spáry zatřeny stěrkou MC25 včetně dlažby římsového náběhu a opevnění svahů 
Kubatura vypočtena pomocí grafického softwaru AutoCad (z grafického výkresu)</t>
  </si>
  <si>
    <t>Celkem: (2,1*12,6)+(2,83*1,75*0,25)+(3,2*1,75*0,25)+(2,8*3,25*0,25)+(2,2*3,25*0,25)+(0,25*(1+1+0,25+1,25))+(2,2*0,25)=34,5856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</si>
  <si>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</si>
  <si>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575C43</t>
  </si>
  <si>
    <t>LITÝ ASFALT MA IV (OCHRANA MOSTNÍ IZOLACE) 11 TL. 35MM</t>
  </si>
  <si>
    <t>SVI - Ochrana izolace mostovky litým asfaltem MA 11 IV (LAS IV)  tl. 35mm 
Plocha vypočtena pomocí grafického softwaru AutoCad (z grafického výkresu)</t>
  </si>
  <si>
    <t>Celkem: 9,3*6,5=60,4500 [A]</t>
  </si>
  <si>
    <t>58920</t>
  </si>
  <si>
    <t>VÝPLŇ SPAR MODIFIKOVANÝM ASFALTEM</t>
  </si>
  <si>
    <t>Zalití spáry modifikovaným asfaltem po proříznutí asfaltové vrstvy vozovky, 40x20mm s přelivem 60mm + povápnění 
Délka vypočtena pomocí grafického softwaru AutoCad (z grafického výkresu)</t>
  </si>
  <si>
    <t>Celkem: 6,5+6,5=13,0000 [A]</t>
  </si>
  <si>
    <t>položka zahrnuje:  
- dodávku předepsaného materiálu  
- vyčištění a výplň spar tímto materiálem</t>
  </si>
  <si>
    <t>711311</t>
  </si>
  <si>
    <t>IZOLACE PODZEMNÍCH OBJEKTŮ PROTI ZEMNÍ VLHKOSTI ASFALTOVÝMI NÁTĚRY</t>
  </si>
  <si>
    <t>SVI - Proti zemní vlhkosti - Nátěry Np+2xNa - na styku se zeminou 
Plocha vypočtena pomocí grafického softwaru AutoCad (z grafického výkresu)</t>
  </si>
  <si>
    <t>Celkem: 46,920+27,240+25,030=99,1900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</si>
  <si>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 cementový potěr, izolační přizdívku</t>
  </si>
  <si>
    <t>711332</t>
  </si>
  <si>
    <t>IZOLACE PODZEM OBJ PROTI VOL STÉK VODĚ ASFALT PÁSY</t>
  </si>
  <si>
    <t>SVI - Natavené asfaltové izolační pásy - opěry, včetně penetračně adhezního nátěru pod izolačními pásy 
Plocha vypočtena pomocí grafického softwaru AutoCad (z grafického výkresu)</t>
  </si>
  <si>
    <t>Celkem: (2*2*6,5)=26,0000 [A]</t>
  </si>
  <si>
    <t>711442</t>
  </si>
  <si>
    <t>IZOLACE MOSTOVEK CELOPLOŠNÁ ASFALTOVÝMI PÁSY S PEČETÍCÍ VRSTVOU</t>
  </si>
  <si>
    <t>SVI - Natavené asfaltové izolační pásy včetně pečetící vrstvy – mostovka + křídla 
Plocha vypočtena pomocí grafického softwaru AutoCad (z grafického výkresu)</t>
  </si>
  <si>
    <t>Celkem: (9,65*6,5)+(2,5*0,5)+(2,9*0,5)=65,4250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</si>
  <si>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</si>
  <si>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711502</t>
  </si>
  <si>
    <t>OCHRANA IZOLACE NA POVRCHU ASFALTOVÝMI PÁSY</t>
  </si>
  <si>
    <t>SVI - Natavené asfaltové izolační pásy s kovovou vložkou - ochrana izolace pod římsami na mostovce a na křídlech 
Plocha vypočtena pomocí grafického softwaru AutoCad (z grafického výkresu)</t>
  </si>
  <si>
    <t>Celkem: 23*2=46,0000 [A]</t>
  </si>
  <si>
    <t>položka zahrnuje:  
- dodání  předepsaného ochranného materiálu  
- zřízení ochrany izolace</t>
  </si>
  <si>
    <t>711506</t>
  </si>
  <si>
    <t>OCHRANA IZOLACE NA POVRCHU Z MĚKČENÉHO PVC</t>
  </si>
  <si>
    <t>Přechodová oblast mostu - Těsnící vrstva - PVC fólie, tl. 2 mm, se zabudovaným skelným rounem 
Plocha vypočtena pomocí grafického softwaru AutoCad (z grafického výkresu)</t>
  </si>
  <si>
    <t>Celkem: 2,3*2*6,5=29,9000 [A]</t>
  </si>
  <si>
    <t>711509</t>
  </si>
  <si>
    <t>OCHRANA IZOLACE NA POVRCHU TEXTILIÍ</t>
  </si>
  <si>
    <t>SVI - Ochranná geotextílie 900g/m2, netkaná, na asfaltové pásy opěr 
Plocha vypočtena pomocí grafického softwaru AutoCad (z grafického výkresu)</t>
  </si>
  <si>
    <t>Přechodová oblast mostu - Těsnící vrstva - ochranná geotextilie 1200g/m2, netkaná 
Plocha vypočtena pomocí grafického softwaru AutoCad (z grafického výkresu)</t>
  </si>
  <si>
    <t>Celkem: 2,3*2*2*6,5=59,8000 [A]</t>
  </si>
  <si>
    <t>78381</t>
  </si>
  <si>
    <t>NÁTĚRY BETON KONSTR TYP S1 (OS-A)</t>
  </si>
  <si>
    <t>Nátěr říms - čirým hydrofobním nátěrem, 2 vrstvy 
Plocha vypočtena pomocí grafického softwaru AutoCad (z grafického výkresu)</t>
  </si>
  <si>
    <t>Celkem: 2,5*(13,87+14,01)=69,7000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</si>
  <si>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</si>
  <si>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87426</t>
  </si>
  <si>
    <t>POTRUBÍ Z TRUB PLAST ODPAD DN DO 80MM</t>
  </si>
  <si>
    <t>Mostovka - Plastová trouba DN=63mm (šedá) - ztracené bednění pro prostup odvodňovače izolace 
Délka vypočtena pomocí grafického softwaru AutoCad (z grafického výkresu)</t>
  </si>
  <si>
    <t>Celkem: 4*0,55=2,2000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</si>
  <si>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</si>
  <si>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875332</t>
  </si>
  <si>
    <t>POTRUBÍ DREN Z TRUB PLAST DN DO 150MM DĚROVANÝCH</t>
  </si>
  <si>
    <t>Přechodová oblast mostu - Drenážní PE trubka DN 150, perforovaná v horní polovině vhodná do dynamicky namáhaných oblastí, včetně 2x T-kus pro napojení do vyústek 
Délka vypočtena pomocí grafického softwaru AutoCad (z grafického výkresu)</t>
  </si>
  <si>
    <t>Celkem: 2*6,5=13,0000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</si>
  <si>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</si>
  <si>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9112B1</t>
  </si>
  <si>
    <t>ZÁBRADLÍ MOSTNÍ SE SVISLOU VÝPLNÍ - DODÁVKA A MONTÁŽ</t>
  </si>
  <si>
    <t>Zábradlí - Ocelové svařované trubkové zábradlí výšky 1100mm, sloupky kotveny přes kotevní desky pomocí 4 nerezových šroubů DN=12mm, kotevní desky podlity plastmaltou + PKO + nátěr 
Délka vypočtena pomocí grafického softwaru AutoCad (z grafického výkresu)</t>
  </si>
  <si>
    <t>Celkem: 13,5+13,5=27,0000 [A]</t>
  </si>
  <si>
    <t>položka zahrnuje: 
dodání zábradlí včetně předepsané povrchové úpravy 
kotvení sloupků, t.j. kotevní desky, šrouby z nerez oceli, vrty a zálivku, pokud zadávací dokumentace nestanoví jinak 
případné nivelační hmoty pod kotevní desky</t>
  </si>
  <si>
    <t>91345</t>
  </si>
  <si>
    <t>NIVELAČNÍ ZNAČKY KOVOVÉ</t>
  </si>
  <si>
    <t>Geodetické značky na římsách a opěrách - hřeby z nerezové oceli tř. A4</t>
  </si>
  <si>
    <t>Celkem: 4+4=8,0000 [A]</t>
  </si>
  <si>
    <t>položka zahrnuje:  
- dodání a osazení nivelační značky včetně nutných zemních prací  
- vnitrostaveništní a mimostaveništní dopravu</t>
  </si>
  <si>
    <t>91723</t>
  </si>
  <si>
    <t>OBRUBY Z BETON KRAJNÍKŮ</t>
  </si>
  <si>
    <t>Římsový náběh z betonového obrubníku 0,15x0,25x1,00m, dl.2,00m, včetně betonového lože 
Délka vypočtena pomocí grafického softwaru AutoCad (z grafického výkresu)</t>
  </si>
  <si>
    <t>Celkem: 2=2,0000 [A]</t>
  </si>
  <si>
    <t>Položka zahrnuje: 
dodání a pokládku betonových krajníků o rozměrech předepsaných zadávací dokumentací 
betonové lože i boční betonovou opěrku.</t>
  </si>
  <si>
    <t>Proříznutí asfaltové vrstvy vozovky 
Délka vypočtena pomocí grafického softwaru AutoCad (z grafického výkresu)</t>
  </si>
  <si>
    <t>936501</t>
  </si>
  <si>
    <t>DROBNÉ DOPLŇK KONSTR KOVOVÉ NEREZ</t>
  </si>
  <si>
    <t>Opěry - Nerezové vyústky DN170 s přivařenou přírubou osazené přímo do bednění, tř. oceli A4 
Hmotnost vypočtena pomocí grafického softwaru AutoCad (z grafického výkresu)</t>
  </si>
  <si>
    <t>Celkem: (0,9*15+0,3*0,3*8)*2=28,4400 [A]</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</si>
  <si>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</si>
  <si>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936541</t>
  </si>
  <si>
    <t>MOSTNÍ ODVODŇOVACÍ TRUBKA (POVRCHŮ IZOLACE) Z NEREZ OCELI</t>
  </si>
  <si>
    <t>Mostovka - Odvodňovače izolace - nerezový, třída oceli A4, délka trubky 700mm DN=45mm + 2xpříruba 200x200mm (1x děrovaná) + osazení</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</si>
  <si>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</si>
  <si>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967115</t>
  </si>
  <si>
    <t>VYBOURÁNÍ ČÁSTÍ KONSTRUKCÍ Z BETON DÍLCŮ S ODVOZEM DO 8KM</t>
  </si>
  <si>
    <t>Odstranění zatrubnění potoka - Odstranění betonových skruží DN 600mm z výkopu, včetně odvozu na skládku dodavatele do 8mi km 
Kubatura vypočtena pomocí grafického softwaru AutoCad (z grafického výkresu)</t>
  </si>
  <si>
    <t>Celkem: 4*2*3,14*0,3*0,1*1=0,7536 [A]</t>
  </si>
  <si>
    <t>967125</t>
  </si>
  <si>
    <t>VYBOURÁNÍ ČÁSTÍ KONSTR KAMENNÝCH NA SUCHO S ODVOZEM DO 8KM</t>
  </si>
  <si>
    <t>Odstranění zatrubnění potoka - Odstranění opevnění vtokové hrázky kamennou rovnaninou včetně odvozu na skládku dodavatele do 8mi km 
Kubatura vypočtena pomocí grafického softwaru AutoCad (z grafického výkresu)</t>
  </si>
  <si>
    <t>Celkem: 1,8*1,2*0,4=0,8640 [A]</t>
  </si>
  <si>
    <t>969258</t>
  </si>
  <si>
    <t>VYBOURÁNÍ POTRUBÍ DN DO 600MM KANALIZAČ</t>
  </si>
  <si>
    <t>Odstranění zatrubnění potoka - Odstranění 2ks PVC trubek DN 600mm, dl. 28,00m (31kg/m') včetně odvozu na skládku dodavatele do 8mi km 
Délka vypočtena pomocí grafického softwaru AutoCad (z grafického výkresu)</t>
  </si>
  <si>
    <t>Celkem: 2*28=56,0000 [A]</t>
  </si>
  <si>
    <t>SO 301</t>
  </si>
  <si>
    <t>PŘELOŽKA VODOVODU</t>
  </si>
  <si>
    <t>87133-R</t>
  </si>
  <si>
    <t>POTRUBÍ Z TRUB PLASTOVÝCH TLAKOVÝCH HRDLOVÝCH DN DO 150MM</t>
  </si>
  <si>
    <t>Rozklad ceny viz. přiložený soubor.</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</si>
  <si>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</si>
  <si>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SO 403</t>
  </si>
  <si>
    <t>PŘELOŽKA LAMPY VO A ELEKTROMĚRU ČS</t>
  </si>
  <si>
    <t>015111</t>
  </si>
  <si>
    <t>POPLATKY ZA LIKVIDACŮ ODPADŮ NEKONTAMINOVANÝCH - 17 05 04  VYTĚŽENÉ ZEMINY A HORNINY -  I. TŘÍDA TĚŽITELNOSTI</t>
  </si>
  <si>
    <t>Viz dokumentace</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</si>
  <si>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</si>
  <si>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015120</t>
  </si>
  <si>
    <t>POPLATKY ZA LIKVIDACŮ ODPADŮ NEKONTAMINOVANÝCH - 17 01 02  STAVEBNÍ A DEMOLIČNÍ SUŤ (CIHLY)</t>
  </si>
  <si>
    <t>Viz. dokumentace</t>
  </si>
  <si>
    <t>11090</t>
  </si>
  <si>
    <t>VŠEOBECNÉ VYKLIZENÍ OSTATNÍCH PLOCH</t>
  </si>
  <si>
    <t>zahrnuje odstranění všech překážek pro uskutečnění stavby</t>
  </si>
  <si>
    <t>13273</t>
  </si>
  <si>
    <t>HLOUBENÍ RÝH ŠÍŘ DO 2M PAŽ I NEPAŽ TŘ. 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</si>
  <si>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</si>
  <si>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13273B</t>
  </si>
  <si>
    <t>HLOUBENÍ RÝH ŠÍŘ DO 2M PAŽ I NEPAŽ TŘ. I - DOPRAVA</t>
  </si>
  <si>
    <t>M3KM</t>
  </si>
  <si>
    <t>Položka zahrnuje samostatnou dopravu zeminy. Množství se určí jako součin kubatutry [m3] a požadované vzdálenosti [km].</t>
  </si>
  <si>
    <t>17411</t>
  </si>
  <si>
    <t>ZÁSYP JAM A RÝH ZEMINOU SE ZHUTNĚNÍM</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</si>
  <si>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</si>
  <si>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18090</t>
  </si>
  <si>
    <t>VŠEOBECNÉ ÚPRAVY OSTATNÍCH PLOCH</t>
  </si>
  <si>
    <t>Všeobecné úpravy musí zahrnovat úpravu území po uskutečnění stavby, tak jak je požadováno v zadávací dokumentaci s výjimkou těch prací, pro které jsou uvedeny samostatné položky.</t>
  </si>
  <si>
    <t>27152</t>
  </si>
  <si>
    <t>POLŠTÁŘE POD ZÁKLADY Z KAMENIVA DRCENÉHO</t>
  </si>
  <si>
    <t>položka zahrnuje dodávku předepsaného kameniva, mimostaveništní a vnitrostaveništní dopravu a jeho uložení  
není-li v zadávací dokumentaci uvedeno jinak, jedná se o nakupovaný materiál</t>
  </si>
  <si>
    <t>45157</t>
  </si>
  <si>
    <t>PODKLADNÍ A VÝPLŇOVÉ VRSTVY Z KAMENIVA TĚŽENÉHO</t>
  </si>
  <si>
    <t>701001</t>
  </si>
  <si>
    <t>OZNAČOVACÍ ŠTÍTEK KABELOVÉHO VEDENÍ, SPOJKY NEBO KABELOVÉ SKŘÍNĚ (VČETNĚ OBJÍMKY)</t>
  </si>
  <si>
    <t>1. Položka obsahuje: 
 – veškeré práce a materiál obsažený v názvu položky 
2. Položka neobsahuje: 
 X 
3. Způsob měření: 
Udává se počet kusů kompletní konstrukce nebo práce.</t>
  </si>
  <si>
    <t>702211</t>
  </si>
  <si>
    <t>KABELOVÁ CHRÁNIČKA ZEMNÍ DN DO 100 MM</t>
  </si>
  <si>
    <t>1. Položka obsahuje: 
 – přípravu podkladu pro osazení 
2. Položka neobsahuje: 
 X 
3. Způsob měření: 
Měří se metr délkový.</t>
  </si>
  <si>
    <t>705100</t>
  </si>
  <si>
    <t>ZDĚNÝ PILÍŘ PRO KABELOVOU NEBO ROZVADĚČOVOU SKŘÍŇ</t>
  </si>
  <si>
    <t>1. Položka obsahuje: 
 – všechny náklady na demontáž stávajícího zařízení včetně pomocných doplňujících úprav pro jeho likvidaci 
 – naložení vybouraného materiálu na dopravní prostředek 
2. Položka neobsahuje: 
 – odvoz vybouraného materiálu 
 – poplatek za likvidaci odpadů (nacení se dle SSD 0) 
3. Způsob měření: 
Udává se počet kusů kompletní konstrukce nebo práce.</t>
  </si>
  <si>
    <t>706214</t>
  </si>
  <si>
    <t>VÝKOP A ZÁHOZ PRŮZKUMNÉ SONDY PRO PROVÁDĚNÍ VÝKOPOVÝCH PRACÍ</t>
  </si>
  <si>
    <t>1. Položka obsahuje: - výkop a zához průzkumné sondy ručně vč. zřízení a odstranění příložného pažení v zemině tř.4 a všech dalších pomocných prací. S jedním výhozem až do vzdálenosti 3m za okraj rýhy nebo s případným naložením do dopravního vozíku přistaveného k okraji rýhy. Dále ruční zához výkopu s případným rozpojováním výkopku a s jedním přehozem až do vzdálenosti 3m nebo se shozením z vozidel. Bez pěchování zeminy. Dále obsahuje cenu za pom. mechanismy včetně všech ostatních vedlejších nákladů.</t>
  </si>
  <si>
    <t>709210</t>
  </si>
  <si>
    <t>KŘIŽOVATKA KABELOVÝCH VEDENÍ SE STÁVAJÍCÍ INŽENÝRSKOU SÍTÍ (KABELEM, POTRUBÍM APOD.)</t>
  </si>
  <si>
    <t>1. Položka obsahuje: 
 – úprava dna výkopu 
 – položení betonového žlabu / chráničky včetně zakrytí 
 – pomocné mechanismy 
2. Položka neobsahuje: 
 X 
3. Způsob měření: 
Udává se počet kusů kompletní konstrukce nebo práce.</t>
  </si>
  <si>
    <t>709612</t>
  </si>
  <si>
    <t>DEMONTÁŽ CHRÁNIČKY/TRUBKY</t>
  </si>
  <si>
    <t>741911</t>
  </si>
  <si>
    <t>UZEMŇOVACÍ VODIČ V ZEMI FEZN DO 120 MM2</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</si>
  <si>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</si>
  <si>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741C05</t>
  </si>
  <si>
    <t>SPOJOVÁNÍ UZEMŇOVACÍCH VODIČŮ</t>
  </si>
  <si>
    <t>1. Položka obsahuje: 
 – tvarování, přípravu spojů 
 – svařování 
 – ochranný nátěr spoje dle příslušných norem 
2. Položka neobsahuje: 
 X 
3. Způsob měření: 
Udává se počet kusů kompletní konstrukce nebo práce.</t>
  </si>
  <si>
    <t>742254</t>
  </si>
  <si>
    <t>VEDENÍ VENKOVNÍ NN, PROPICHOVACÍ SVORKA</t>
  </si>
  <si>
    <t>1. Položka obsahuje: 
 – veškeré příslušenství 
2. Položka neobsahuje: 
 X 
3. Způsob měření: 
Udává se počet kusů kompletní konstrukce nebo práce.</t>
  </si>
  <si>
    <t>742255</t>
  </si>
  <si>
    <t>VEDENÍ VENKOVNÍ NN, PROPICHOVACÍ SVORKA S POJISTKOU</t>
  </si>
  <si>
    <t>1. Položka obsahuje: 
 – pojistku, veškeré příslušenství 
2. Položka neobsahuje: 
 X 
3. Způsob měření: 
Udává se počet kusů kompletní konstrukce nebo práce.</t>
  </si>
  <si>
    <t>742256</t>
  </si>
  <si>
    <t>VEDENÍ VENKOVNÍ NN, KOTEVNÍ SVORKA VČETNĚ UPEVNĚNÍ</t>
  </si>
  <si>
    <t>742257</t>
  </si>
  <si>
    <t>VEDENÍ VENKOVNÍ NN, ZÁVĚSNÁ SVORKA VČETNĚ UPEVNĚNÍ</t>
  </si>
  <si>
    <t>742258</t>
  </si>
  <si>
    <t>VEDENÍ VENKOVNÍ NN, KABELOVÝ SVOD</t>
  </si>
  <si>
    <t>742G11</t>
  </si>
  <si>
    <t>KABEL NN DVOU- A TŘÍŽÍLOVÝ CU S PLASTOVOU IZOLACÍ DO 2,5 MM2</t>
  </si>
  <si>
    <t>1. Položka obsahuje: 
 – manipulace a uložení kabelu (do země, chráničky, kanálu, na rošty, na TV a pod.) 
2. Položka neobsahuje: 
 – příchytky, spojky, koncovky, chráničky apod. 
3. Způsob měření: 
Měří se metr délkový.</t>
  </si>
  <si>
    <t>742H12</t>
  </si>
  <si>
    <t>KABEL NN ČTYŘ- A PĚTIŽÍLOVÝ CU S PLASTOVOU IZOLACÍ OD 4 DO 16 MM2</t>
  </si>
  <si>
    <t>742K11</t>
  </si>
  <si>
    <t>UKONČENÍ DVOU AŽ PĚTIŽÍLOVÉHO KABELU V ROZVADĚČI NEBO NA PŘÍSTROJI DO 2,5 MM2</t>
  </si>
  <si>
    <t>1. Položka obsahuje: 
 – všechny práce spojené s úpravou kabelů pro montáž včetně veškerého příslušentsví 
2. Položka neobsahuje: 
 X 
3. Způsob měření: 
Udává se počet kusů kompletní konstrukce nebo práce.</t>
  </si>
  <si>
    <t>742K12</t>
  </si>
  <si>
    <t>UKONČENÍ DVOU AŽ PĚTIŽÍLOVÉHO KABELU V ROZVADĚČI NEBO NA PŘÍSTROJI OD 4 DO 16 MM2</t>
  </si>
  <si>
    <t>742O13</t>
  </si>
  <si>
    <t>ZATAŽENÍ KABELU DO CHRÁNIČKY - KABEL DO 4 KG/M</t>
  </si>
  <si>
    <t>1. Položka obsahuje: 
 – montáž kabelu o váze do 4 kg/m do chráničky/ kolektoru 
2. Položka neobsahuje: 
 X 
3. Způsob měření: 
Měří se metr délkový.</t>
  </si>
  <si>
    <t>742xxR</t>
  </si>
  <si>
    <t>DEMONTÁŽ A MONTÁŽ VENKOVNÍHO VEDENÍ VO</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</si>
  <si>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Měří se metr délkový.</t>
  </si>
  <si>
    <t>742Z23</t>
  </si>
  <si>
    <t>DEMONTÁŽ KABELOVÉHO VEDENÍ NN</t>
  </si>
  <si>
    <t>743C11</t>
  </si>
  <si>
    <t>SKŘÍŇ PŘÍPOJKOVÁ POJISTKOVÁ NA STOŽÁR/STĚNU NEBO DO VÝKLENKU DO 63 A, DO 50 MM2, S 1-2 SADAMI JISTÍCÍCH PRVKŮ</t>
  </si>
  <si>
    <t>1. Položka obsahuje: 
 – instalaci vč. vybourání niky ve zdi pro skříň a kabely a zapravení zdiva, omítky a fasády po dokončené montáži 
 – technický popis viz. projektová dokumentace 
2. Položka neobsahuje: 
 X 
3. Způsob měření: 
Udává se počet kusů kompletní konstrukce nebo práce.</t>
  </si>
  <si>
    <t>743F11</t>
  </si>
  <si>
    <t>SKŘÍŇ ELEKTROMĚROVÁ DO VÝKLENKU PRO PŘÍMÉ MĚŘENÍ DO 80 A JEDNOSAZBOVÉ VČETNĚ VÝSTROJE</t>
  </si>
  <si>
    <t>743xxR</t>
  </si>
  <si>
    <t>ROZVADĚČ PRO ČSOV dle standardů a TOS</t>
  </si>
  <si>
    <t>1. Položka obsahuje: 
 – dodávku a instalaci do terénu vč. zapojení a oživení dle TOS 
 – technický popis viz. projektová dokumentace 
2. Položka neobsahuje: 
 – zemní práce 
3. Způsob měření: 
Udává se počet kusů kompletní konstrukce nebo práce.</t>
  </si>
  <si>
    <t>743xxR.2</t>
  </si>
  <si>
    <t>SVÍTIDLO VENKOVNÍ VŠEOBECNÉ - DEMONTÁŽ A MONTÁŽ SVÍTIDLA</t>
  </si>
  <si>
    <t>1. Položka obsahuje: 
 – veškeré příslušenství 
 – technický popis viz. projektová dokumentace 
2. Položka neobsahuje: 
 X 
3. Způsob měření: 
Udává se počet kusů kompletní konstrukce nebo práce.</t>
  </si>
  <si>
    <t>743Z72</t>
  </si>
  <si>
    <t>DEMONTÁŽ KABELOVÉ SKŘÍNĚ ZDĚNÉ NEBO BETONOVÉ</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</si>
  <si>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</si>
  <si>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747212</t>
  </si>
  <si>
    <t>CELKOVÁ PROHLÍDKA, ZKOUŠENÍ, MĚŘENÍ A VYHOTOVENÍ VÝCHOZÍ REVIZNÍ ZPRÁVY, PRO OBJEM IN PŘES 100 DO 500 TIS. KČ</t>
  </si>
  <si>
    <t>1. Položka obsahuje: 
 – cenu za celkovou prohlídku zařízení PS/SO, vč. měření, komplexních zkoušek a revizi zařízení tohoto PS/SO autorizovaným revizním technikem na silnoproudá zařízení podle požadavku ČSN, včetně hodnocení a vyhotovení celkové revizní zprávy 
2. Položka neobsahuje: 
 X 
3. Způsob měření: 
Udává se počet kusů kompletní konstrukce nebo práce.</t>
  </si>
  <si>
    <t>747511</t>
  </si>
  <si>
    <t>ZKOUŠKY VODIČŮ A KABELŮ NN PRŮŘEZU ŽÍLY DO 5X25 MM2</t>
  </si>
  <si>
    <t>1. Položka obsahuje: 
 – cenu za provedení měření kabelu/ vodiče vč. vyhotovení protokolu 
2. Položka neobsahuje: 
 X 
3. Způsob měření: 
Udává se počet kusů kompletní konstrukce nebo práce.</t>
  </si>
  <si>
    <t>747701</t>
  </si>
  <si>
    <t>DOKONČOVACÍ MONTÁŽNÍ PRÁCE NA ELEKTRICKÉM ZAŘÍZENÍ</t>
  </si>
  <si>
    <t>1. Položka obsahuje: 
 – cenu za práce spojené s uváděním zařízení do provozu, drobné montážní práce v rozvaděčích, koordinaci se zhotoviteli souvisejících zařízení apod. 
2. Položka neobsahuje: 
 X 
3. Způsob měření: 
Udává se čas v hodinách.</t>
  </si>
  <si>
    <t>747703</t>
  </si>
  <si>
    <t>ZKUŠEBNÍ PROVOZ</t>
  </si>
  <si>
    <t>1. Položka obsahuje: 
 – cenu za dobu kdy je zařízení po individálních zkouškách dáno do provozu s prokázáním technických a kvalitativních parametrů zařízení 
2. Položka neobsahuje: 
 X 
3. Způsob měření: 
Udává se čas v hodinách.</t>
  </si>
  <si>
    <t>747705</t>
  </si>
  <si>
    <t>MANIPULACE NA ZAŘÍZENÍCH PROVÁDĚNÉ PROVOZOVATELEM</t>
  </si>
  <si>
    <t>1. Položka obsahuje: 
 – cenu za manipulace na zařízeních prováděné provozovatelem nutných pro další práce zhotovitele na technologickém souboru 
2. Položka neobsahuje: 
 X 
3. Způsob měření: 
Udává se čas v hodinách.</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</si>
</sst>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s>
  <fonts count="41">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CB441A"/>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41">
    <xf numFmtId="0" fontId="0" fillId="0" borderId="0" xfId="0"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3" fillId="33" borderId="0" xfId="0" applyFont="1" applyFill="1" applyAlignment="1">
      <alignment horizontal="right" vertical="center"/>
    </xf>
    <xf numFmtId="0" fontId="4" fillId="34" borderId="10" xfId="0" applyFont="1" applyFill="1" applyBorder="1" applyAlignment="1">
      <alignment horizontal="center" vertical="center"/>
    </xf>
    <xf numFmtId="0" fontId="0" fillId="33" borderId="11" xfId="0" applyFill="1" applyBorder="1" applyAlignment="1">
      <alignment vertical="center"/>
    </xf>
    <xf numFmtId="4" fontId="3" fillId="33" borderId="0" xfId="0" applyNumberFormat="1" applyFont="1" applyFill="1" applyAlignment="1">
      <alignment horizontal="righ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0" fillId="33" borderId="13" xfId="0"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4" fillId="34" borderId="10" xfId="0" applyFont="1" applyFill="1" applyBorder="1" applyAlignment="1">
      <alignment horizontal="center" vertical="center" wrapText="1"/>
    </xf>
    <xf numFmtId="0" fontId="5" fillId="33" borderId="11" xfId="0" applyFont="1" applyFill="1" applyBorder="1" applyAlignment="1">
      <alignment vertical="center"/>
    </xf>
    <xf numFmtId="0" fontId="5" fillId="33" borderId="11" xfId="0" applyFont="1" applyFill="1" applyBorder="1" applyAlignment="1">
      <alignment horizontal="left" vertical="center"/>
    </xf>
    <xf numFmtId="0" fontId="0" fillId="33" borderId="14" xfId="0" applyFill="1" applyBorder="1" applyAlignment="1">
      <alignment vertical="center"/>
    </xf>
    <xf numFmtId="0" fontId="0" fillId="0" borderId="10" xfId="0" applyBorder="1" applyAlignment="1">
      <alignment horizontal="left" vertical="center"/>
    </xf>
    <xf numFmtId="4" fontId="0" fillId="0" borderId="10" xfId="0" applyNumberFormat="1" applyBorder="1" applyAlignment="1">
      <alignment horizontal="right" vertical="center"/>
    </xf>
    <xf numFmtId="0" fontId="0" fillId="0" borderId="10" xfId="0" applyBorder="1" applyAlignment="1">
      <alignment vertical="center"/>
    </xf>
    <xf numFmtId="0" fontId="3" fillId="33" borderId="14" xfId="0" applyFont="1" applyFill="1" applyBorder="1" applyAlignment="1">
      <alignment horizontal="right" vertical="center"/>
    </xf>
    <xf numFmtId="0" fontId="3" fillId="33" borderId="14" xfId="0" applyFont="1" applyFill="1" applyBorder="1" applyAlignment="1">
      <alignment vertical="center" wrapText="1"/>
    </xf>
    <xf numFmtId="4" fontId="3" fillId="33" borderId="14" xfId="0" applyNumberFormat="1" applyFont="1" applyFill="1" applyBorder="1" applyAlignment="1">
      <alignment horizontal="center" vertical="center"/>
    </xf>
    <xf numFmtId="0" fontId="0" fillId="0" borderId="10" xfId="0" applyBorder="1" applyAlignment="1">
      <alignment horizontal="right" vertical="center"/>
    </xf>
    <xf numFmtId="0" fontId="0" fillId="0" borderId="10" xfId="0" applyBorder="1" applyAlignment="1">
      <alignment vertical="center" wrapText="1"/>
    </xf>
    <xf numFmtId="0" fontId="0" fillId="0" borderId="10" xfId="0" applyBorder="1" applyAlignment="1">
      <alignment horizontal="center" vertical="center"/>
    </xf>
    <xf numFmtId="164" fontId="0" fillId="0" borderId="10" xfId="0" applyNumberFormat="1" applyBorder="1" applyAlignment="1">
      <alignment horizontal="center" vertical="center"/>
    </xf>
    <xf numFmtId="4" fontId="0" fillId="0" borderId="10" xfId="0" applyNumberFormat="1" applyBorder="1" applyAlignment="1">
      <alignment horizontal="center" vertical="center"/>
    </xf>
    <xf numFmtId="0" fontId="0" fillId="0" borderId="13" xfId="0" applyBorder="1" applyAlignment="1">
      <alignment vertical="top"/>
    </xf>
    <xf numFmtId="0" fontId="0" fillId="0" borderId="10" xfId="0" applyBorder="1" applyAlignment="1">
      <alignment horizontal="left" vertical="center" wrapText="1"/>
    </xf>
    <xf numFmtId="0" fontId="0" fillId="0" borderId="0" xfId="0" applyAlignment="1">
      <alignment vertical="top"/>
    </xf>
    <xf numFmtId="0" fontId="6" fillId="0" borderId="10" xfId="0" applyFont="1" applyBorder="1" applyAlignment="1">
      <alignment horizontal="left" vertical="center" wrapText="1"/>
    </xf>
    <xf numFmtId="4" fontId="0" fillId="33" borderId="10" xfId="0" applyNumberFormat="1" applyFill="1" applyBorder="1" applyAlignment="1">
      <alignment horizontal="center" vertical="center"/>
    </xf>
    <xf numFmtId="0" fontId="3" fillId="33" borderId="11" xfId="0" applyFont="1" applyFill="1" applyBorder="1" applyAlignment="1">
      <alignment horizontal="right" vertical="center"/>
    </xf>
    <xf numFmtId="4" fontId="3" fillId="33" borderId="11" xfId="0" applyNumberFormat="1" applyFont="1" applyFill="1" applyBorder="1" applyAlignment="1">
      <alignment horizontal="center" vertical="center"/>
    </xf>
    <xf numFmtId="0" fontId="0" fillId="33" borderId="0" xfId="0" applyFill="1" applyAlignment="1">
      <alignment vertical="center"/>
    </xf>
    <xf numFmtId="0" fontId="1" fillId="33" borderId="0" xfId="0" applyFont="1" applyFill="1" applyAlignment="1">
      <alignment horizontal="center" vertical="center"/>
    </xf>
    <xf numFmtId="0" fontId="2" fillId="33" borderId="0" xfId="0" applyFont="1" applyFill="1" applyAlignment="1">
      <alignment vertical="center"/>
    </xf>
    <xf numFmtId="0" fontId="4" fillId="34" borderId="10" xfId="0" applyFont="1" applyFill="1" applyBorder="1" applyAlignment="1">
      <alignment horizontal="center" vertical="center" wrapText="1"/>
    </xf>
    <xf numFmtId="0" fontId="5" fillId="33" borderId="0" xfId="0" applyFont="1" applyFill="1" applyAlignment="1">
      <alignment horizontal="right" vertical="center"/>
    </xf>
    <xf numFmtId="0" fontId="5" fillId="33" borderId="11" xfId="0" applyFont="1" applyFill="1" applyBorder="1" applyAlignment="1">
      <alignment horizontal="right" vertical="center"/>
    </xf>
    <xf numFmtId="0" fontId="0" fillId="33" borderId="11" xfId="0" applyFill="1" applyBorder="1" applyAlignment="1">
      <alignmen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16"/>
  <sheetViews>
    <sheetView zoomScalePageLayoutView="0" workbookViewId="0" topLeftCell="A1">
      <selection activeCell="A1" sqref="A1:A3"/>
    </sheetView>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34"/>
      <c r="B1" s="1"/>
      <c r="C1" s="1"/>
      <c r="D1" s="1"/>
      <c r="E1" s="1"/>
    </row>
    <row r="2" spans="1:5" ht="12.75" customHeight="1">
      <c r="A2" s="34"/>
      <c r="B2" s="35" t="s">
        <v>0</v>
      </c>
      <c r="C2" s="1"/>
      <c r="D2" s="1"/>
      <c r="E2" s="1"/>
    </row>
    <row r="3" spans="1:5" ht="19.5" customHeight="1">
      <c r="A3" s="34"/>
      <c r="B3" s="34"/>
      <c r="C3" s="1"/>
      <c r="D3" s="1"/>
      <c r="E3" s="1"/>
    </row>
    <row r="4" spans="1:5" ht="19.5" customHeight="1">
      <c r="A4" s="1"/>
      <c r="B4" s="36" t="s">
        <v>1</v>
      </c>
      <c r="C4" s="34"/>
      <c r="D4" s="34"/>
      <c r="E4" s="1"/>
    </row>
    <row r="5" spans="1:5" ht="12.75" customHeight="1">
      <c r="A5" s="1"/>
      <c r="B5" s="34" t="s">
        <v>2</v>
      </c>
      <c r="C5" s="34"/>
      <c r="D5" s="34"/>
      <c r="E5" s="1"/>
    </row>
    <row r="6" spans="1:5" ht="12.75" customHeight="1">
      <c r="A6" s="1"/>
      <c r="B6" s="3" t="s">
        <v>3</v>
      </c>
      <c r="C6" s="6">
        <f>SUM(C10:C16)</f>
        <v>0</v>
      </c>
      <c r="D6" s="1"/>
      <c r="E6" s="1"/>
    </row>
    <row r="7" spans="1:5" ht="12.75" customHeight="1">
      <c r="A7" s="1"/>
      <c r="B7" s="3" t="s">
        <v>4</v>
      </c>
      <c r="C7" s="6">
        <f>SUM(E10:E16)</f>
        <v>0</v>
      </c>
      <c r="D7" s="1"/>
      <c r="E7" s="1"/>
    </row>
    <row r="8" spans="1:5" ht="12.75" customHeight="1">
      <c r="A8" s="5"/>
      <c r="B8" s="5"/>
      <c r="C8" s="5"/>
      <c r="D8" s="5"/>
      <c r="E8" s="5"/>
    </row>
    <row r="9" spans="1:5" ht="12.75" customHeight="1">
      <c r="A9" s="4" t="s">
        <v>5</v>
      </c>
      <c r="B9" s="4" t="s">
        <v>6</v>
      </c>
      <c r="C9" s="4" t="s">
        <v>7</v>
      </c>
      <c r="D9" s="4" t="s">
        <v>8</v>
      </c>
      <c r="E9" s="4" t="s">
        <v>9</v>
      </c>
    </row>
    <row r="10" spans="1:5" ht="12.75" customHeight="1">
      <c r="A10" s="16" t="s">
        <v>23</v>
      </c>
      <c r="B10" s="16" t="s">
        <v>24</v>
      </c>
      <c r="C10" s="17">
        <f>DIO!I3</f>
        <v>0</v>
      </c>
      <c r="D10" s="17">
        <f>0+DIO!O9</f>
        <v>0</v>
      </c>
      <c r="E10" s="17">
        <f aca="true" t="shared" si="0" ref="E10:E16">C10+D10</f>
        <v>0</v>
      </c>
    </row>
    <row r="11" spans="1:5" ht="12.75" customHeight="1">
      <c r="A11" s="16" t="s">
        <v>53</v>
      </c>
      <c r="B11" s="16" t="s">
        <v>54</v>
      </c>
      <c r="C11" s="17">
        <f>POV!I3</f>
        <v>0</v>
      </c>
      <c r="D11" s="17">
        <f>0+POV!O9+POV!O13+POV!O17+POV!O21+POV!O25+POV!O29+POV!O33+POV!O37+POV!O41+POV!O45+POV!O49+POV!O53+POV!O57+POV!O61+POV!O65+POV!O69+POV!O73</f>
        <v>0</v>
      </c>
      <c r="E11" s="17">
        <f t="shared" si="0"/>
        <v>0</v>
      </c>
    </row>
    <row r="12" spans="1:5" ht="12.75" customHeight="1">
      <c r="A12" s="16" t="s">
        <v>118</v>
      </c>
      <c r="B12" s="16" t="s">
        <v>119</v>
      </c>
      <c r="C12" s="17">
        <f>'SO 101'!I3</f>
        <v>0</v>
      </c>
      <c r="D12" s="17">
        <f>0+'SO 101'!O9+'SO 101'!O13+'SO 101'!O17+'SO 101'!O21+'SO 101'!O25+'SO 101'!O30+'SO 101'!O34+'SO 101'!O38+'SO 101'!O42+'SO 101'!O46+'SO 101'!O50+'SO 101'!O54+'SO 101'!O58+'SO 101'!O62+'SO 101'!O66+'SO 101'!O70+'SO 101'!O74+'SO 101'!O78+'SO 101'!O82+'SO 101'!O86+'SO 101'!O90+'SO 101'!O94+'SO 101'!O98+'SO 101'!O102+'SO 101'!O106+'SO 101'!O110+'SO 101'!O114+'SO 101'!O118+'SO 101'!O122+'SO 101'!O126+'SO 101'!O130+'SO 101'!O134+'SO 101'!O138+'SO 101'!O142+'SO 101'!O146+'SO 101'!O150+'SO 101'!O155+'SO 101'!O159+'SO 101'!O163+'SO 101'!O167+'SO 101'!O172+'SO 101'!O176+'SO 101'!O180+'SO 101'!O184+'SO 101'!O189+'SO 101'!O193+'SO 101'!O198+'SO 101'!O202+'SO 101'!O206+'SO 101'!O210+'SO 101'!O214+'SO 101'!O218+'SO 101'!O222+'SO 101'!O226+'SO 101'!O230+'SO 101'!O234+'SO 101'!O238+'SO 101'!O242+'SO 101'!O246+'SO 101'!O250+'SO 101'!O254+'SO 101'!O258+'SO 101'!O262+'SO 101'!O266+'SO 101'!O270+'SO 101'!O274+'SO 101'!O279+'SO 101'!O283+'SO 101'!O287+'SO 101'!O292+'SO 101'!O296+'SO 101'!O300+'SO 101'!O304+'SO 101'!O308+'SO 101'!O312+'SO 101'!O316+'SO 101'!O321+'SO 101'!O325+'SO 101'!O329+'SO 101'!O333+'SO 101'!O337+'SO 101'!O341+'SO 101'!O345+'SO 101'!O349+'SO 101'!O353+'SO 101'!O357+'SO 101'!O361+'SO 101'!O365+'SO 101'!O369+'SO 101'!O373+'SO 101'!O377+'SO 101'!O381+'SO 101'!O385+'SO 101'!O389+'SO 101'!O393+'SO 101'!O397+'SO 101'!O401+'SO 101'!O405</f>
        <v>0</v>
      </c>
      <c r="E12" s="17">
        <f t="shared" si="0"/>
        <v>0</v>
      </c>
    </row>
    <row r="13" spans="1:5" ht="12.75" customHeight="1">
      <c r="A13" s="16" t="s">
        <v>582</v>
      </c>
      <c r="B13" s="16" t="s">
        <v>583</v>
      </c>
      <c r="C13" s="17">
        <f>'SO 201_SO 201.01'!I3</f>
        <v>0</v>
      </c>
      <c r="D13" s="17">
        <f>0+'SO 201_SO 201.01'!O10+'SO 201_SO 201.01'!O14+'SO 201_SO 201.01'!O18+'SO 201_SO 201.01'!O22+'SO 201_SO 201.01'!O26+'SO 201_SO 201.01'!O31+'SO 201_SO 201.01'!O35+'SO 201_SO 201.01'!O39+'SO 201_SO 201.01'!O43+'SO 201_SO 201.01'!O47+'SO 201_SO 201.01'!O52+'SO 201_SO 201.01'!O56+'SO 201_SO 201.01'!O60+'SO 201_SO 201.01'!O64+'SO 201_SO 201.01'!O69+'SO 201_SO 201.01'!O73+'SO 201_SO 201.01'!O78+'SO 201_SO 201.01'!O83+'SO 201_SO 201.01'!O87+'SO 201_SO 201.01'!O91+'SO 201_SO 201.01'!O95+'SO 201_SO 201.01'!O99</f>
        <v>0</v>
      </c>
      <c r="E13" s="17">
        <f t="shared" si="0"/>
        <v>0</v>
      </c>
    </row>
    <row r="14" spans="1:5" ht="12.75" customHeight="1">
      <c r="A14" s="16" t="s">
        <v>672</v>
      </c>
      <c r="B14" s="16" t="s">
        <v>673</v>
      </c>
      <c r="C14" s="17">
        <f>'SO 201_SO 201.02'!I3</f>
        <v>0</v>
      </c>
      <c r="D14" s="17">
        <f>0+'SO 201_SO 201.02'!O10+'SO 201_SO 201.02'!O14+'SO 201_SO 201.02'!O18+'SO 201_SO 201.02'!O22+'SO 201_SO 201.02'!O26+'SO 201_SO 201.02'!O30+'SO 201_SO 201.02'!O35+'SO 201_SO 201.02'!O39+'SO 201_SO 201.02'!O43+'SO 201_SO 201.02'!O47+'SO 201_SO 201.02'!O51+'SO 201_SO 201.02'!O56+'SO 201_SO 201.02'!O60+'SO 201_SO 201.02'!O64+'SO 201_SO 201.02'!O68+'SO 201_SO 201.02'!O72+'SO 201_SO 201.02'!O76+'SO 201_SO 201.02'!O80+'SO 201_SO 201.02'!O85+'SO 201_SO 201.02'!O89+'SO 201_SO 201.02'!O93+'SO 201_SO 201.02'!O97+'SO 201_SO 201.02'!O101+'SO 201_SO 201.02'!O105+'SO 201_SO 201.02'!O110+'SO 201_SO 201.02'!O114+'SO 201_SO 201.02'!O118+'SO 201_SO 201.02'!O122+'SO 201_SO 201.02'!O126+'SO 201_SO 201.02'!O130+'SO 201_SO 201.02'!O134+'SO 201_SO 201.02'!O138+'SO 201_SO 201.02'!O142+'SO 201_SO 201.02'!O147+'SO 201_SO 201.02'!O151+'SO 201_SO 201.02'!O156+'SO 201_SO 201.02'!O160+'SO 201_SO 201.02'!O164+'SO 201_SO 201.02'!O168+'SO 201_SO 201.02'!O172+'SO 201_SO 201.02'!O176+'SO 201_SO 201.02'!O180+'SO 201_SO 201.02'!O184+'SO 201_SO 201.02'!O189+'SO 201_SO 201.02'!O193+'SO 201_SO 201.02'!O198+'SO 201_SO 201.02'!O202+'SO 201_SO 201.02'!O206+'SO 201_SO 201.02'!O210+'SO 201_SO 201.02'!O214+'SO 201_SO 201.02'!O218+'SO 201_SO 201.02'!O222+'SO 201_SO 201.02'!O226+'SO 201_SO 201.02'!O230</f>
        <v>0</v>
      </c>
      <c r="E14" s="17">
        <f t="shared" si="0"/>
        <v>0</v>
      </c>
    </row>
    <row r="15" spans="1:5" ht="12.75" customHeight="1">
      <c r="A15" s="16" t="s">
        <v>885</v>
      </c>
      <c r="B15" s="16" t="s">
        <v>886</v>
      </c>
      <c r="C15" s="17">
        <f>'SO 301'!I3</f>
        <v>0</v>
      </c>
      <c r="D15" s="17">
        <f>0+'SO 301'!O9</f>
        <v>0</v>
      </c>
      <c r="E15" s="17">
        <f t="shared" si="0"/>
        <v>0</v>
      </c>
    </row>
    <row r="16" spans="1:5" ht="12.75" customHeight="1">
      <c r="A16" s="16" t="s">
        <v>891</v>
      </c>
      <c r="B16" s="16" t="s">
        <v>892</v>
      </c>
      <c r="C16" s="17">
        <f>'SO 403'!I3</f>
        <v>0</v>
      </c>
      <c r="D16" s="17">
        <f>0+'SO 403'!O9+'SO 403'!O13+'SO 403'!O18+'SO 403'!O22+'SO 403'!O26+'SO 403'!O30+'SO 403'!O34+'SO 403'!O39+'SO 403'!O43+'SO 403'!O48+'SO 403'!O53+'SO 403'!O57+'SO 403'!O61+'SO 403'!O65+'SO 403'!O69+'SO 403'!O73+'SO 403'!O77+'SO 403'!O81+'SO 403'!O85+'SO 403'!O89+'SO 403'!O93+'SO 403'!O97+'SO 403'!O101+'SO 403'!O105+'SO 403'!O109+'SO 403'!O113+'SO 403'!O117+'SO 403'!O121+'SO 403'!O125+'SO 403'!O129+'SO 403'!O133+'SO 403'!O137+'SO 403'!O141+'SO 403'!O145+'SO 403'!O149+'SO 403'!O153+'SO 403'!O157+'SO 403'!O161+'SO 403'!O165+'SO 403'!O169</f>
        <v>0</v>
      </c>
      <c r="E16" s="17">
        <f t="shared" si="0"/>
        <v>0</v>
      </c>
    </row>
  </sheetData>
  <sheetProtection/>
  <mergeCells count="4">
    <mergeCell ref="A1:A3"/>
    <mergeCell ref="B2:B3"/>
    <mergeCell ref="B4:D4"/>
    <mergeCell ref="B5:D5"/>
  </mergeCells>
  <printOptions/>
  <pageMargins left="0.75" right="0.75" top="1" bottom="1" header="0.5" footer="0.5"/>
  <pageSetup fitToHeight="0" fitToWidth="1" horizontalDpi="300" verticalDpi="300" orientation="portrait" paperSize="9"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12"/>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5"/>
      <c r="I2" s="5"/>
      <c r="P2" t="s">
        <v>21</v>
      </c>
    </row>
    <row r="3" spans="1:16" ht="15" customHeight="1">
      <c r="A3" t="s">
        <v>11</v>
      </c>
      <c r="B3" s="10" t="s">
        <v>13</v>
      </c>
      <c r="C3" s="38" t="s">
        <v>14</v>
      </c>
      <c r="D3" s="34"/>
      <c r="E3" s="11" t="s">
        <v>15</v>
      </c>
      <c r="F3" s="1"/>
      <c r="G3" s="8"/>
      <c r="H3" s="7" t="s">
        <v>23</v>
      </c>
      <c r="I3" s="31">
        <f>0+I8</f>
        <v>0</v>
      </c>
      <c r="O3" t="s">
        <v>18</v>
      </c>
      <c r="P3" t="s">
        <v>22</v>
      </c>
    </row>
    <row r="4" spans="1:16" ht="15" customHeight="1">
      <c r="A4" t="s">
        <v>16</v>
      </c>
      <c r="B4" s="13" t="s">
        <v>17</v>
      </c>
      <c r="C4" s="39" t="s">
        <v>23</v>
      </c>
      <c r="D4" s="40"/>
      <c r="E4" s="14" t="s">
        <v>24</v>
      </c>
      <c r="F4" s="5"/>
      <c r="G4" s="5"/>
      <c r="H4" s="15"/>
      <c r="I4" s="15"/>
      <c r="O4" t="s">
        <v>19</v>
      </c>
      <c r="P4" t="s">
        <v>22</v>
      </c>
    </row>
    <row r="5" spans="1:16" ht="12.75" customHeight="1">
      <c r="A5" s="37" t="s">
        <v>25</v>
      </c>
      <c r="B5" s="37" t="s">
        <v>27</v>
      </c>
      <c r="C5" s="37" t="s">
        <v>29</v>
      </c>
      <c r="D5" s="37" t="s">
        <v>30</v>
      </c>
      <c r="E5" s="37" t="s">
        <v>31</v>
      </c>
      <c r="F5" s="37" t="s">
        <v>33</v>
      </c>
      <c r="G5" s="37" t="s">
        <v>35</v>
      </c>
      <c r="H5" s="37" t="s">
        <v>37</v>
      </c>
      <c r="I5" s="37"/>
      <c r="O5" t="s">
        <v>20</v>
      </c>
      <c r="P5" t="s">
        <v>22</v>
      </c>
    </row>
    <row r="6" spans="1:9" ht="12.75" customHeight="1">
      <c r="A6" s="37"/>
      <c r="B6" s="37"/>
      <c r="C6" s="37"/>
      <c r="D6" s="37"/>
      <c r="E6" s="37"/>
      <c r="F6" s="37"/>
      <c r="G6" s="37"/>
      <c r="H6" s="12" t="s">
        <v>38</v>
      </c>
      <c r="I6" s="12" t="s">
        <v>40</v>
      </c>
    </row>
    <row r="7" spans="1:9" ht="12.75" customHeight="1">
      <c r="A7" s="12" t="s">
        <v>26</v>
      </c>
      <c r="B7" s="12" t="s">
        <v>28</v>
      </c>
      <c r="C7" s="12" t="s">
        <v>22</v>
      </c>
      <c r="D7" s="12" t="s">
        <v>21</v>
      </c>
      <c r="E7" s="12" t="s">
        <v>32</v>
      </c>
      <c r="F7" s="12" t="s">
        <v>34</v>
      </c>
      <c r="G7" s="12" t="s">
        <v>36</v>
      </c>
      <c r="H7" s="12" t="s">
        <v>39</v>
      </c>
      <c r="I7" s="12" t="s">
        <v>41</v>
      </c>
    </row>
    <row r="8" spans="1:9" ht="12.75" customHeight="1">
      <c r="A8" s="15" t="s">
        <v>42</v>
      </c>
      <c r="B8" s="15"/>
      <c r="C8" s="19" t="s">
        <v>39</v>
      </c>
      <c r="D8" s="15"/>
      <c r="E8" s="20" t="s">
        <v>43</v>
      </c>
      <c r="F8" s="15"/>
      <c r="G8" s="15"/>
      <c r="H8" s="15"/>
      <c r="I8" s="21">
        <f>0+I9</f>
        <v>0</v>
      </c>
    </row>
    <row r="9" spans="1:16" ht="12.75" customHeight="1">
      <c r="A9" s="18" t="s">
        <v>44</v>
      </c>
      <c r="B9" s="22" t="s">
        <v>28</v>
      </c>
      <c r="C9" s="22" t="s">
        <v>45</v>
      </c>
      <c r="D9" s="18" t="s">
        <v>46</v>
      </c>
      <c r="E9" s="23" t="s">
        <v>47</v>
      </c>
      <c r="F9" s="24" t="s">
        <v>48</v>
      </c>
      <c r="G9" s="25">
        <v>1</v>
      </c>
      <c r="H9" s="26">
        <v>0</v>
      </c>
      <c r="I9" s="26">
        <f>ROUND(ROUND(H9,2)*ROUND(G9,3),2)</f>
        <v>0</v>
      </c>
      <c r="O9">
        <f>(I9*21)/100</f>
        <v>0</v>
      </c>
      <c r="P9" t="s">
        <v>22</v>
      </c>
    </row>
    <row r="10" spans="1:5" ht="12.75" customHeight="1">
      <c r="A10" s="27" t="s">
        <v>49</v>
      </c>
      <c r="E10" s="28" t="s">
        <v>50</v>
      </c>
    </row>
    <row r="11" spans="1:5" ht="12.75" customHeight="1">
      <c r="A11" s="29" t="s">
        <v>51</v>
      </c>
      <c r="E11" s="30" t="s">
        <v>50</v>
      </c>
    </row>
    <row r="12" spans="1:5" ht="12.75" customHeight="1">
      <c r="A12" t="s">
        <v>52</v>
      </c>
      <c r="E12" s="28" t="s">
        <v>50</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76"/>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5"/>
      <c r="I2" s="5"/>
      <c r="P2" t="s">
        <v>21</v>
      </c>
    </row>
    <row r="3" spans="1:16" ht="15" customHeight="1">
      <c r="A3" t="s">
        <v>11</v>
      </c>
      <c r="B3" s="10" t="s">
        <v>13</v>
      </c>
      <c r="C3" s="38" t="s">
        <v>14</v>
      </c>
      <c r="D3" s="34"/>
      <c r="E3" s="11" t="s">
        <v>15</v>
      </c>
      <c r="F3" s="1"/>
      <c r="G3" s="8"/>
      <c r="H3" s="7" t="s">
        <v>53</v>
      </c>
      <c r="I3" s="31">
        <f>0+I8</f>
        <v>0</v>
      </c>
      <c r="O3" t="s">
        <v>18</v>
      </c>
      <c r="P3" t="s">
        <v>22</v>
      </c>
    </row>
    <row r="4" spans="1:16" ht="15" customHeight="1">
      <c r="A4" t="s">
        <v>16</v>
      </c>
      <c r="B4" s="13" t="s">
        <v>17</v>
      </c>
      <c r="C4" s="39" t="s">
        <v>53</v>
      </c>
      <c r="D4" s="40"/>
      <c r="E4" s="14" t="s">
        <v>54</v>
      </c>
      <c r="F4" s="5"/>
      <c r="G4" s="5"/>
      <c r="H4" s="15"/>
      <c r="I4" s="15"/>
      <c r="O4" t="s">
        <v>19</v>
      </c>
      <c r="P4" t="s">
        <v>22</v>
      </c>
    </row>
    <row r="5" spans="1:16" ht="12.75" customHeight="1">
      <c r="A5" s="37" t="s">
        <v>25</v>
      </c>
      <c r="B5" s="37" t="s">
        <v>27</v>
      </c>
      <c r="C5" s="37" t="s">
        <v>29</v>
      </c>
      <c r="D5" s="37" t="s">
        <v>30</v>
      </c>
      <c r="E5" s="37" t="s">
        <v>31</v>
      </c>
      <c r="F5" s="37" t="s">
        <v>33</v>
      </c>
      <c r="G5" s="37" t="s">
        <v>35</v>
      </c>
      <c r="H5" s="37" t="s">
        <v>37</v>
      </c>
      <c r="I5" s="37"/>
      <c r="O5" t="s">
        <v>20</v>
      </c>
      <c r="P5" t="s">
        <v>22</v>
      </c>
    </row>
    <row r="6" spans="1:9" ht="12.75" customHeight="1">
      <c r="A6" s="37"/>
      <c r="B6" s="37"/>
      <c r="C6" s="37"/>
      <c r="D6" s="37"/>
      <c r="E6" s="37"/>
      <c r="F6" s="37"/>
      <c r="G6" s="37"/>
      <c r="H6" s="12" t="s">
        <v>38</v>
      </c>
      <c r="I6" s="12" t="s">
        <v>40</v>
      </c>
    </row>
    <row r="7" spans="1:9" ht="12.75" customHeight="1">
      <c r="A7" s="12" t="s">
        <v>26</v>
      </c>
      <c r="B7" s="12" t="s">
        <v>28</v>
      </c>
      <c r="C7" s="12" t="s">
        <v>22</v>
      </c>
      <c r="D7" s="12" t="s">
        <v>21</v>
      </c>
      <c r="E7" s="12" t="s">
        <v>32</v>
      </c>
      <c r="F7" s="12" t="s">
        <v>34</v>
      </c>
      <c r="G7" s="12" t="s">
        <v>36</v>
      </c>
      <c r="H7" s="12" t="s">
        <v>39</v>
      </c>
      <c r="I7" s="12" t="s">
        <v>41</v>
      </c>
    </row>
    <row r="8" spans="1:9" ht="12.75" customHeight="1">
      <c r="A8" s="15" t="s">
        <v>42</v>
      </c>
      <c r="B8" s="15"/>
      <c r="C8" s="19" t="s">
        <v>26</v>
      </c>
      <c r="D8" s="15"/>
      <c r="E8" s="20" t="s">
        <v>55</v>
      </c>
      <c r="F8" s="15"/>
      <c r="G8" s="15"/>
      <c r="H8" s="15"/>
      <c r="I8" s="21">
        <f>0+I9+I13+I17+I21+I25+I29+I33+I37+I41+I45+I49+I53+I57+I61+I65+I69+I73</f>
        <v>0</v>
      </c>
    </row>
    <row r="9" spans="1:16" ht="12.75" customHeight="1">
      <c r="A9" s="18" t="s">
        <v>44</v>
      </c>
      <c r="B9" s="22" t="s">
        <v>56</v>
      </c>
      <c r="C9" s="22" t="s">
        <v>57</v>
      </c>
      <c r="D9" s="18" t="s">
        <v>50</v>
      </c>
      <c r="E9" s="23" t="s">
        <v>58</v>
      </c>
      <c r="F9" s="24" t="s">
        <v>59</v>
      </c>
      <c r="G9" s="25">
        <v>1</v>
      </c>
      <c r="H9" s="26">
        <v>0</v>
      </c>
      <c r="I9" s="26">
        <f>ROUND(ROUND(H9,2)*ROUND(G9,3),2)</f>
        <v>0</v>
      </c>
      <c r="O9">
        <f>(I9*21)/100</f>
        <v>0</v>
      </c>
      <c r="P9" t="s">
        <v>22</v>
      </c>
    </row>
    <row r="10" spans="1:5" ht="12.75" customHeight="1">
      <c r="A10" s="27" t="s">
        <v>49</v>
      </c>
      <c r="E10" s="28" t="s">
        <v>60</v>
      </c>
    </row>
    <row r="11" spans="1:5" ht="12.75" customHeight="1">
      <c r="A11" s="29" t="s">
        <v>51</v>
      </c>
      <c r="E11" s="30" t="s">
        <v>50</v>
      </c>
    </row>
    <row r="12" spans="1:5" ht="12.75" customHeight="1">
      <c r="A12" t="s">
        <v>52</v>
      </c>
      <c r="E12" s="28" t="s">
        <v>61</v>
      </c>
    </row>
    <row r="13" spans="1:16" ht="12.75" customHeight="1">
      <c r="A13" s="18" t="s">
        <v>44</v>
      </c>
      <c r="B13" s="22" t="s">
        <v>62</v>
      </c>
      <c r="C13" s="22" t="s">
        <v>63</v>
      </c>
      <c r="D13" s="18" t="s">
        <v>50</v>
      </c>
      <c r="E13" s="23" t="s">
        <v>64</v>
      </c>
      <c r="F13" s="24" t="s">
        <v>59</v>
      </c>
      <c r="G13" s="25">
        <v>1</v>
      </c>
      <c r="H13" s="26">
        <v>0</v>
      </c>
      <c r="I13" s="26">
        <f>ROUND(ROUND(H13,2)*ROUND(G13,3),2)</f>
        <v>0</v>
      </c>
      <c r="O13">
        <f>(I13*21)/100</f>
        <v>0</v>
      </c>
      <c r="P13" t="s">
        <v>22</v>
      </c>
    </row>
    <row r="14" spans="1:5" ht="12.75" customHeight="1">
      <c r="A14" s="27" t="s">
        <v>49</v>
      </c>
      <c r="E14" s="28" t="s">
        <v>65</v>
      </c>
    </row>
    <row r="15" spans="1:5" ht="12.75" customHeight="1">
      <c r="A15" s="29" t="s">
        <v>51</v>
      </c>
      <c r="E15" s="30" t="s">
        <v>50</v>
      </c>
    </row>
    <row r="16" spans="1:5" ht="12.75" customHeight="1">
      <c r="A16" t="s">
        <v>52</v>
      </c>
      <c r="E16" s="28" t="s">
        <v>66</v>
      </c>
    </row>
    <row r="17" spans="1:16" ht="12.75" customHeight="1">
      <c r="A17" s="18" t="s">
        <v>44</v>
      </c>
      <c r="B17" s="22" t="s">
        <v>22</v>
      </c>
      <c r="C17" s="22" t="s">
        <v>67</v>
      </c>
      <c r="D17" s="18" t="s">
        <v>68</v>
      </c>
      <c r="E17" s="23" t="s">
        <v>69</v>
      </c>
      <c r="F17" s="24" t="s">
        <v>59</v>
      </c>
      <c r="G17" s="25">
        <v>1</v>
      </c>
      <c r="H17" s="26">
        <v>0</v>
      </c>
      <c r="I17" s="26">
        <f>ROUND(ROUND(H17,2)*ROUND(G17,3),2)</f>
        <v>0</v>
      </c>
      <c r="O17">
        <f>(I17*21)/100</f>
        <v>0</v>
      </c>
      <c r="P17" t="s">
        <v>22</v>
      </c>
    </row>
    <row r="18" spans="1:5" ht="12.75" customHeight="1">
      <c r="A18" s="27" t="s">
        <v>49</v>
      </c>
      <c r="E18" s="28" t="s">
        <v>70</v>
      </c>
    </row>
    <row r="19" spans="1:5" ht="12.75" customHeight="1">
      <c r="A19" s="29" t="s">
        <v>51</v>
      </c>
      <c r="E19" s="30" t="s">
        <v>50</v>
      </c>
    </row>
    <row r="20" spans="1:5" ht="25.5" customHeight="1">
      <c r="A20" t="s">
        <v>52</v>
      </c>
      <c r="E20" s="28" t="s">
        <v>71</v>
      </c>
    </row>
    <row r="21" spans="1:16" ht="12.75" customHeight="1">
      <c r="A21" s="18" t="s">
        <v>44</v>
      </c>
      <c r="B21" s="22" t="s">
        <v>21</v>
      </c>
      <c r="C21" s="22" t="s">
        <v>67</v>
      </c>
      <c r="D21" s="18" t="s">
        <v>72</v>
      </c>
      <c r="E21" s="23" t="s">
        <v>69</v>
      </c>
      <c r="F21" s="24" t="s">
        <v>59</v>
      </c>
      <c r="G21" s="25">
        <v>1</v>
      </c>
      <c r="H21" s="26">
        <v>0</v>
      </c>
      <c r="I21" s="26">
        <f>ROUND(ROUND(H21,2)*ROUND(G21,3),2)</f>
        <v>0</v>
      </c>
      <c r="O21">
        <f>(I21*21)/100</f>
        <v>0</v>
      </c>
      <c r="P21" t="s">
        <v>22</v>
      </c>
    </row>
    <row r="22" spans="1:5" ht="12.75" customHeight="1">
      <c r="A22" s="27" t="s">
        <v>49</v>
      </c>
      <c r="E22" s="28" t="s">
        <v>73</v>
      </c>
    </row>
    <row r="23" spans="1:5" ht="12.75" customHeight="1">
      <c r="A23" s="29" t="s">
        <v>51</v>
      </c>
      <c r="E23" s="30" t="s">
        <v>50</v>
      </c>
    </row>
    <row r="24" spans="1:5" ht="25.5" customHeight="1">
      <c r="A24" t="s">
        <v>52</v>
      </c>
      <c r="E24" s="28" t="s">
        <v>71</v>
      </c>
    </row>
    <row r="25" spans="1:16" ht="12.75" customHeight="1">
      <c r="A25" s="18" t="s">
        <v>44</v>
      </c>
      <c r="B25" s="22" t="s">
        <v>74</v>
      </c>
      <c r="C25" s="22" t="s">
        <v>75</v>
      </c>
      <c r="D25" s="18" t="s">
        <v>50</v>
      </c>
      <c r="E25" s="23" t="s">
        <v>76</v>
      </c>
      <c r="F25" s="24" t="s">
        <v>77</v>
      </c>
      <c r="G25" s="25">
        <v>1</v>
      </c>
      <c r="H25" s="26">
        <v>0</v>
      </c>
      <c r="I25" s="26">
        <f>ROUND(ROUND(H25,2)*ROUND(G25,3),2)</f>
        <v>0</v>
      </c>
      <c r="O25">
        <f>(I25*21)/100</f>
        <v>0</v>
      </c>
      <c r="P25" t="s">
        <v>22</v>
      </c>
    </row>
    <row r="26" spans="1:5" ht="12.75" customHeight="1">
      <c r="A26" s="27" t="s">
        <v>49</v>
      </c>
      <c r="E26" s="28" t="s">
        <v>78</v>
      </c>
    </row>
    <row r="27" spans="1:5" ht="12.75" customHeight="1">
      <c r="A27" s="29" t="s">
        <v>51</v>
      </c>
      <c r="E27" s="30" t="s">
        <v>50</v>
      </c>
    </row>
    <row r="28" spans="1:5" ht="12.75" customHeight="1">
      <c r="A28" t="s">
        <v>52</v>
      </c>
      <c r="E28" s="28" t="s">
        <v>66</v>
      </c>
    </row>
    <row r="29" spans="1:16" ht="12.75" customHeight="1">
      <c r="A29" s="18" t="s">
        <v>44</v>
      </c>
      <c r="B29" s="22" t="s">
        <v>32</v>
      </c>
      <c r="C29" s="22" t="s">
        <v>79</v>
      </c>
      <c r="D29" s="18" t="s">
        <v>68</v>
      </c>
      <c r="E29" s="23" t="s">
        <v>80</v>
      </c>
      <c r="F29" s="24" t="s">
        <v>59</v>
      </c>
      <c r="G29" s="25">
        <v>1</v>
      </c>
      <c r="H29" s="26">
        <v>0</v>
      </c>
      <c r="I29" s="26">
        <f>ROUND(ROUND(H29,2)*ROUND(G29,3),2)</f>
        <v>0</v>
      </c>
      <c r="O29">
        <f>(I29*21)/100</f>
        <v>0</v>
      </c>
      <c r="P29" t="s">
        <v>22</v>
      </c>
    </row>
    <row r="30" spans="1:5" ht="12.75" customHeight="1">
      <c r="A30" s="27" t="s">
        <v>49</v>
      </c>
      <c r="E30" s="28" t="s">
        <v>81</v>
      </c>
    </row>
    <row r="31" spans="1:5" ht="12.75" customHeight="1">
      <c r="A31" s="29" t="s">
        <v>51</v>
      </c>
      <c r="E31" s="30" t="s">
        <v>50</v>
      </c>
    </row>
    <row r="32" spans="1:5" ht="12.75" customHeight="1">
      <c r="A32" t="s">
        <v>52</v>
      </c>
      <c r="E32" s="28" t="s">
        <v>66</v>
      </c>
    </row>
    <row r="33" spans="1:16" ht="12.75" customHeight="1">
      <c r="A33" s="18" t="s">
        <v>44</v>
      </c>
      <c r="B33" s="22" t="s">
        <v>34</v>
      </c>
      <c r="C33" s="22" t="s">
        <v>79</v>
      </c>
      <c r="D33" s="18" t="s">
        <v>72</v>
      </c>
      <c r="E33" s="23" t="s">
        <v>80</v>
      </c>
      <c r="F33" s="24" t="s">
        <v>59</v>
      </c>
      <c r="G33" s="25">
        <v>1</v>
      </c>
      <c r="H33" s="26">
        <v>0</v>
      </c>
      <c r="I33" s="26">
        <f>ROUND(ROUND(H33,2)*ROUND(G33,3),2)</f>
        <v>0</v>
      </c>
      <c r="O33">
        <f>(I33*21)/100</f>
        <v>0</v>
      </c>
      <c r="P33" t="s">
        <v>22</v>
      </c>
    </row>
    <row r="34" spans="1:5" ht="12.75" customHeight="1">
      <c r="A34" s="27" t="s">
        <v>49</v>
      </c>
      <c r="E34" s="28" t="s">
        <v>82</v>
      </c>
    </row>
    <row r="35" spans="1:5" ht="12.75" customHeight="1">
      <c r="A35" s="29" t="s">
        <v>51</v>
      </c>
      <c r="E35" s="30" t="s">
        <v>50</v>
      </c>
    </row>
    <row r="36" spans="1:5" ht="12.75" customHeight="1">
      <c r="A36" t="s">
        <v>52</v>
      </c>
      <c r="E36" s="28" t="s">
        <v>66</v>
      </c>
    </row>
    <row r="37" spans="1:16" ht="12.75" customHeight="1">
      <c r="A37" s="18" t="s">
        <v>44</v>
      </c>
      <c r="B37" s="22" t="s">
        <v>36</v>
      </c>
      <c r="C37" s="22" t="s">
        <v>79</v>
      </c>
      <c r="D37" s="18" t="s">
        <v>83</v>
      </c>
      <c r="E37" s="23" t="s">
        <v>80</v>
      </c>
      <c r="F37" s="24" t="s">
        <v>59</v>
      </c>
      <c r="G37" s="25">
        <v>1</v>
      </c>
      <c r="H37" s="26">
        <v>0</v>
      </c>
      <c r="I37" s="26">
        <f>ROUND(ROUND(H37,2)*ROUND(G37,3),2)</f>
        <v>0</v>
      </c>
      <c r="O37">
        <f>(I37*21)/100</f>
        <v>0</v>
      </c>
      <c r="P37" t="s">
        <v>22</v>
      </c>
    </row>
    <row r="38" spans="1:5" ht="12.75" customHeight="1">
      <c r="A38" s="27" t="s">
        <v>49</v>
      </c>
      <c r="E38" s="28" t="s">
        <v>84</v>
      </c>
    </row>
    <row r="39" spans="1:5" ht="12.75" customHeight="1">
      <c r="A39" s="29" t="s">
        <v>51</v>
      </c>
      <c r="E39" s="30" t="s">
        <v>50</v>
      </c>
    </row>
    <row r="40" spans="1:5" ht="12.75" customHeight="1">
      <c r="A40" t="s">
        <v>52</v>
      </c>
      <c r="E40" s="28" t="s">
        <v>66</v>
      </c>
    </row>
    <row r="41" spans="1:16" ht="12.75" customHeight="1">
      <c r="A41" s="18" t="s">
        <v>44</v>
      </c>
      <c r="B41" s="22" t="s">
        <v>85</v>
      </c>
      <c r="C41" s="22" t="s">
        <v>79</v>
      </c>
      <c r="D41" s="18" t="s">
        <v>86</v>
      </c>
      <c r="E41" s="23" t="s">
        <v>80</v>
      </c>
      <c r="F41" s="24" t="s">
        <v>59</v>
      </c>
      <c r="G41" s="25">
        <v>1</v>
      </c>
      <c r="H41" s="26">
        <v>0</v>
      </c>
      <c r="I41" s="26">
        <f>ROUND(ROUND(H41,2)*ROUND(G41,3),2)</f>
        <v>0</v>
      </c>
      <c r="O41">
        <f>(I41*21)/100</f>
        <v>0</v>
      </c>
      <c r="P41" t="s">
        <v>22</v>
      </c>
    </row>
    <row r="42" spans="1:5" ht="12.75" customHeight="1">
      <c r="A42" s="27" t="s">
        <v>49</v>
      </c>
      <c r="E42" s="28" t="s">
        <v>87</v>
      </c>
    </row>
    <row r="43" spans="1:5" ht="12.75" customHeight="1">
      <c r="A43" s="29" t="s">
        <v>51</v>
      </c>
      <c r="E43" s="30" t="s">
        <v>50</v>
      </c>
    </row>
    <row r="44" spans="1:5" ht="12.75" customHeight="1">
      <c r="A44" t="s">
        <v>52</v>
      </c>
      <c r="E44" s="28" t="s">
        <v>66</v>
      </c>
    </row>
    <row r="45" spans="1:16" ht="12.75" customHeight="1">
      <c r="A45" s="18" t="s">
        <v>44</v>
      </c>
      <c r="B45" s="22" t="s">
        <v>88</v>
      </c>
      <c r="C45" s="22" t="s">
        <v>79</v>
      </c>
      <c r="D45" s="18" t="s">
        <v>89</v>
      </c>
      <c r="E45" s="23" t="s">
        <v>80</v>
      </c>
      <c r="F45" s="24" t="s">
        <v>59</v>
      </c>
      <c r="G45" s="25">
        <v>1</v>
      </c>
      <c r="H45" s="26">
        <v>0</v>
      </c>
      <c r="I45" s="26">
        <f>ROUND(ROUND(H45,2)*ROUND(G45,3),2)</f>
        <v>0</v>
      </c>
      <c r="O45">
        <f>(I45*21)/100</f>
        <v>0</v>
      </c>
      <c r="P45" t="s">
        <v>22</v>
      </c>
    </row>
    <row r="46" spans="1:5" ht="12.75" customHeight="1">
      <c r="A46" s="27" t="s">
        <v>49</v>
      </c>
      <c r="E46" s="28" t="s">
        <v>90</v>
      </c>
    </row>
    <row r="47" spans="1:5" ht="12.75" customHeight="1">
      <c r="A47" s="29" t="s">
        <v>51</v>
      </c>
      <c r="E47" s="30" t="s">
        <v>50</v>
      </c>
    </row>
    <row r="48" spans="1:5" ht="12.75" customHeight="1">
      <c r="A48" t="s">
        <v>52</v>
      </c>
      <c r="E48" s="28" t="s">
        <v>66</v>
      </c>
    </row>
    <row r="49" spans="1:16" ht="12.75" customHeight="1">
      <c r="A49" s="18" t="s">
        <v>44</v>
      </c>
      <c r="B49" s="22" t="s">
        <v>91</v>
      </c>
      <c r="C49" s="22" t="s">
        <v>92</v>
      </c>
      <c r="D49" s="18" t="s">
        <v>50</v>
      </c>
      <c r="E49" s="23" t="s">
        <v>93</v>
      </c>
      <c r="F49" s="24" t="s">
        <v>94</v>
      </c>
      <c r="G49" s="25">
        <v>290000</v>
      </c>
      <c r="H49" s="26">
        <v>0</v>
      </c>
      <c r="I49" s="26">
        <f>ROUND(ROUND(H49,2)*ROUND(G49,3),2)</f>
        <v>0</v>
      </c>
      <c r="O49">
        <f>(I49*21)/100</f>
        <v>0</v>
      </c>
      <c r="P49" t="s">
        <v>22</v>
      </c>
    </row>
    <row r="50" spans="1:5" ht="12.75" customHeight="1">
      <c r="A50" s="27" t="s">
        <v>49</v>
      </c>
      <c r="E50" s="28" t="s">
        <v>95</v>
      </c>
    </row>
    <row r="51" spans="1:5" ht="12.75" customHeight="1">
      <c r="A51" s="29" t="s">
        <v>51</v>
      </c>
      <c r="E51" s="30" t="s">
        <v>50</v>
      </c>
    </row>
    <row r="52" spans="1:5" ht="12.75" customHeight="1">
      <c r="A52" t="s">
        <v>52</v>
      </c>
      <c r="E52" s="28" t="s">
        <v>66</v>
      </c>
    </row>
    <row r="53" spans="1:16" ht="12.75" customHeight="1">
      <c r="A53" s="18" t="s">
        <v>44</v>
      </c>
      <c r="B53" s="22" t="s">
        <v>96</v>
      </c>
      <c r="C53" s="22" t="s">
        <v>97</v>
      </c>
      <c r="D53" s="18" t="s">
        <v>50</v>
      </c>
      <c r="E53" s="23" t="s">
        <v>98</v>
      </c>
      <c r="F53" s="24" t="s">
        <v>59</v>
      </c>
      <c r="G53" s="25">
        <v>1</v>
      </c>
      <c r="H53" s="26">
        <v>0</v>
      </c>
      <c r="I53" s="26">
        <f>ROUND(ROUND(H53,2)*ROUND(G53,3),2)</f>
        <v>0</v>
      </c>
      <c r="O53">
        <f>(I53*21)/100</f>
        <v>0</v>
      </c>
      <c r="P53" t="s">
        <v>22</v>
      </c>
    </row>
    <row r="54" spans="1:5" ht="12.75" customHeight="1">
      <c r="A54" s="27" t="s">
        <v>49</v>
      </c>
      <c r="E54" s="28" t="s">
        <v>99</v>
      </c>
    </row>
    <row r="55" spans="1:5" ht="12.75" customHeight="1">
      <c r="A55" s="29" t="s">
        <v>51</v>
      </c>
      <c r="E55" s="30" t="s">
        <v>50</v>
      </c>
    </row>
    <row r="56" spans="1:5" ht="12.75" customHeight="1">
      <c r="A56" t="s">
        <v>52</v>
      </c>
      <c r="E56" s="28" t="s">
        <v>66</v>
      </c>
    </row>
    <row r="57" spans="1:16" ht="12.75" customHeight="1">
      <c r="A57" s="18" t="s">
        <v>44</v>
      </c>
      <c r="B57" s="22" t="s">
        <v>100</v>
      </c>
      <c r="C57" s="22" t="s">
        <v>101</v>
      </c>
      <c r="D57" s="18" t="s">
        <v>50</v>
      </c>
      <c r="E57" s="23" t="s">
        <v>102</v>
      </c>
      <c r="F57" s="24" t="s">
        <v>77</v>
      </c>
      <c r="G57" s="25">
        <v>1</v>
      </c>
      <c r="H57" s="26">
        <v>0</v>
      </c>
      <c r="I57" s="26">
        <f>ROUND(ROUND(H57,2)*ROUND(G57,3),2)</f>
        <v>0</v>
      </c>
      <c r="O57">
        <f>(I57*21)/100</f>
        <v>0</v>
      </c>
      <c r="P57" t="s">
        <v>22</v>
      </c>
    </row>
    <row r="58" spans="1:5" ht="12.75" customHeight="1">
      <c r="A58" s="27" t="s">
        <v>49</v>
      </c>
      <c r="E58" s="28" t="s">
        <v>103</v>
      </c>
    </row>
    <row r="59" spans="1:5" ht="12.75" customHeight="1">
      <c r="A59" s="29" t="s">
        <v>51</v>
      </c>
      <c r="E59" s="30" t="s">
        <v>50</v>
      </c>
    </row>
    <row r="60" spans="1:5" ht="76.5" customHeight="1">
      <c r="A60" t="s">
        <v>52</v>
      </c>
      <c r="E60" s="28" t="s">
        <v>104</v>
      </c>
    </row>
    <row r="61" spans="1:16" ht="12.75" customHeight="1">
      <c r="A61" s="18" t="s">
        <v>44</v>
      </c>
      <c r="B61" s="22" t="s">
        <v>28</v>
      </c>
      <c r="C61" s="22" t="s">
        <v>105</v>
      </c>
      <c r="D61" s="18" t="s">
        <v>50</v>
      </c>
      <c r="E61" s="23" t="s">
        <v>106</v>
      </c>
      <c r="F61" s="24" t="s">
        <v>59</v>
      </c>
      <c r="G61" s="25">
        <v>1</v>
      </c>
      <c r="H61" s="26">
        <v>0</v>
      </c>
      <c r="I61" s="26">
        <f>ROUND(ROUND(H61,2)*ROUND(G61,3),2)</f>
        <v>0</v>
      </c>
      <c r="O61">
        <f>(I61*21)/100</f>
        <v>0</v>
      </c>
      <c r="P61" t="s">
        <v>22</v>
      </c>
    </row>
    <row r="62" spans="1:5" ht="12.75" customHeight="1">
      <c r="A62" s="27" t="s">
        <v>49</v>
      </c>
      <c r="E62" s="28" t="s">
        <v>107</v>
      </c>
    </row>
    <row r="63" spans="1:5" ht="12.75" customHeight="1">
      <c r="A63" s="29" t="s">
        <v>51</v>
      </c>
      <c r="E63" s="30" t="s">
        <v>50</v>
      </c>
    </row>
    <row r="64" spans="1:5" ht="12.75" customHeight="1">
      <c r="A64" t="s">
        <v>52</v>
      </c>
      <c r="E64" s="28" t="s">
        <v>66</v>
      </c>
    </row>
    <row r="65" spans="1:16" ht="12.75" customHeight="1">
      <c r="A65" s="18" t="s">
        <v>44</v>
      </c>
      <c r="B65" s="22" t="s">
        <v>41</v>
      </c>
      <c r="C65" s="22" t="s">
        <v>108</v>
      </c>
      <c r="D65" s="18" t="s">
        <v>50</v>
      </c>
      <c r="E65" s="23" t="s">
        <v>109</v>
      </c>
      <c r="F65" s="24" t="s">
        <v>59</v>
      </c>
      <c r="G65" s="25">
        <v>1</v>
      </c>
      <c r="H65" s="26">
        <v>0</v>
      </c>
      <c r="I65" s="26">
        <f>ROUND(ROUND(H65,2)*ROUND(G65,3),2)</f>
        <v>0</v>
      </c>
      <c r="O65">
        <f>(I65*21)/100</f>
        <v>0</v>
      </c>
      <c r="P65" t="s">
        <v>22</v>
      </c>
    </row>
    <row r="66" spans="1:5" ht="12.75" customHeight="1">
      <c r="A66" s="27" t="s">
        <v>49</v>
      </c>
      <c r="E66" s="28" t="s">
        <v>110</v>
      </c>
    </row>
    <row r="67" spans="1:5" ht="12.75" customHeight="1">
      <c r="A67" s="29" t="s">
        <v>51</v>
      </c>
      <c r="E67" s="30" t="s">
        <v>50</v>
      </c>
    </row>
    <row r="68" spans="1:5" ht="12.75" customHeight="1">
      <c r="A68" t="s">
        <v>52</v>
      </c>
      <c r="E68" s="28" t="s">
        <v>111</v>
      </c>
    </row>
    <row r="69" spans="1:16" ht="12.75" customHeight="1">
      <c r="A69" s="18" t="s">
        <v>44</v>
      </c>
      <c r="B69" s="22" t="s">
        <v>39</v>
      </c>
      <c r="C69" s="22" t="s">
        <v>112</v>
      </c>
      <c r="D69" s="18" t="s">
        <v>68</v>
      </c>
      <c r="E69" s="23" t="s">
        <v>113</v>
      </c>
      <c r="F69" s="24" t="s">
        <v>59</v>
      </c>
      <c r="G69" s="25">
        <v>1</v>
      </c>
      <c r="H69" s="26">
        <v>0</v>
      </c>
      <c r="I69" s="26">
        <f>ROUND(ROUND(H69,2)*ROUND(G69,3),2)</f>
        <v>0</v>
      </c>
      <c r="O69">
        <f>(I69*21)/100</f>
        <v>0</v>
      </c>
      <c r="P69" t="s">
        <v>22</v>
      </c>
    </row>
    <row r="70" spans="1:5" ht="12.75" customHeight="1">
      <c r="A70" s="27" t="s">
        <v>49</v>
      </c>
      <c r="E70" s="28" t="s">
        <v>114</v>
      </c>
    </row>
    <row r="71" spans="1:5" ht="12.75" customHeight="1">
      <c r="A71" s="29" t="s">
        <v>51</v>
      </c>
      <c r="E71" s="30" t="s">
        <v>50</v>
      </c>
    </row>
    <row r="72" spans="1:5" ht="12.75" customHeight="1">
      <c r="A72" t="s">
        <v>52</v>
      </c>
      <c r="E72" s="28" t="s">
        <v>115</v>
      </c>
    </row>
    <row r="73" spans="1:16" ht="12.75" customHeight="1">
      <c r="A73" s="18" t="s">
        <v>44</v>
      </c>
      <c r="B73" s="22" t="s">
        <v>116</v>
      </c>
      <c r="C73" s="22" t="s">
        <v>112</v>
      </c>
      <c r="D73" s="18" t="s">
        <v>72</v>
      </c>
      <c r="E73" s="23" t="s">
        <v>113</v>
      </c>
      <c r="F73" s="24" t="s">
        <v>59</v>
      </c>
      <c r="G73" s="25">
        <v>1</v>
      </c>
      <c r="H73" s="26">
        <v>0</v>
      </c>
      <c r="I73" s="26">
        <f>ROUND(ROUND(H73,2)*ROUND(G73,3),2)</f>
        <v>0</v>
      </c>
      <c r="O73">
        <f>(I73*21)/100</f>
        <v>0</v>
      </c>
      <c r="P73" t="s">
        <v>22</v>
      </c>
    </row>
    <row r="74" spans="1:5" ht="25.5" customHeight="1">
      <c r="A74" s="27" t="s">
        <v>49</v>
      </c>
      <c r="E74" s="28" t="s">
        <v>117</v>
      </c>
    </row>
    <row r="75" spans="1:5" ht="12.75" customHeight="1">
      <c r="A75" s="29" t="s">
        <v>51</v>
      </c>
      <c r="E75" s="30" t="s">
        <v>50</v>
      </c>
    </row>
    <row r="76" spans="1:5" ht="12.75" customHeight="1">
      <c r="A76" t="s">
        <v>52</v>
      </c>
      <c r="E76" s="28" t="s">
        <v>115</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scale="5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40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5"/>
      <c r="I2" s="5"/>
      <c r="P2" t="s">
        <v>21</v>
      </c>
    </row>
    <row r="3" spans="1:16" ht="15" customHeight="1">
      <c r="A3" t="s">
        <v>11</v>
      </c>
      <c r="B3" s="10" t="s">
        <v>13</v>
      </c>
      <c r="C3" s="38" t="s">
        <v>14</v>
      </c>
      <c r="D3" s="34"/>
      <c r="E3" s="11" t="s">
        <v>15</v>
      </c>
      <c r="F3" s="1"/>
      <c r="G3" s="8"/>
      <c r="H3" s="7" t="s">
        <v>118</v>
      </c>
      <c r="I3" s="31">
        <f>0+I8+I29+I154+I171+I188+I197+I278+I291+I320</f>
        <v>0</v>
      </c>
      <c r="O3" t="s">
        <v>18</v>
      </c>
      <c r="P3" t="s">
        <v>22</v>
      </c>
    </row>
    <row r="4" spans="1:16" ht="15" customHeight="1">
      <c r="A4" t="s">
        <v>16</v>
      </c>
      <c r="B4" s="13" t="s">
        <v>17</v>
      </c>
      <c r="C4" s="39" t="s">
        <v>118</v>
      </c>
      <c r="D4" s="40"/>
      <c r="E4" s="14" t="s">
        <v>119</v>
      </c>
      <c r="F4" s="5"/>
      <c r="G4" s="5"/>
      <c r="H4" s="15"/>
      <c r="I4" s="15"/>
      <c r="O4" t="s">
        <v>19</v>
      </c>
      <c r="P4" t="s">
        <v>22</v>
      </c>
    </row>
    <row r="5" spans="1:16" ht="12.75" customHeight="1">
      <c r="A5" s="37" t="s">
        <v>25</v>
      </c>
      <c r="B5" s="37" t="s">
        <v>27</v>
      </c>
      <c r="C5" s="37" t="s">
        <v>29</v>
      </c>
      <c r="D5" s="37" t="s">
        <v>30</v>
      </c>
      <c r="E5" s="37" t="s">
        <v>31</v>
      </c>
      <c r="F5" s="37" t="s">
        <v>33</v>
      </c>
      <c r="G5" s="37" t="s">
        <v>35</v>
      </c>
      <c r="H5" s="37" t="s">
        <v>37</v>
      </c>
      <c r="I5" s="37"/>
      <c r="O5" t="s">
        <v>20</v>
      </c>
      <c r="P5" t="s">
        <v>22</v>
      </c>
    </row>
    <row r="6" spans="1:9" ht="12.75" customHeight="1">
      <c r="A6" s="37"/>
      <c r="B6" s="37"/>
      <c r="C6" s="37"/>
      <c r="D6" s="37"/>
      <c r="E6" s="37"/>
      <c r="F6" s="37"/>
      <c r="G6" s="37"/>
      <c r="H6" s="12" t="s">
        <v>38</v>
      </c>
      <c r="I6" s="12" t="s">
        <v>40</v>
      </c>
    </row>
    <row r="7" spans="1:9" ht="12.75" customHeight="1">
      <c r="A7" s="12" t="s">
        <v>26</v>
      </c>
      <c r="B7" s="12" t="s">
        <v>28</v>
      </c>
      <c r="C7" s="12" t="s">
        <v>22</v>
      </c>
      <c r="D7" s="12" t="s">
        <v>21</v>
      </c>
      <c r="E7" s="12" t="s">
        <v>32</v>
      </c>
      <c r="F7" s="12" t="s">
        <v>34</v>
      </c>
      <c r="G7" s="12" t="s">
        <v>36</v>
      </c>
      <c r="H7" s="12" t="s">
        <v>39</v>
      </c>
      <c r="I7" s="12" t="s">
        <v>41</v>
      </c>
    </row>
    <row r="8" spans="1:9" ht="12.75" customHeight="1">
      <c r="A8" s="15" t="s">
        <v>42</v>
      </c>
      <c r="B8" s="15"/>
      <c r="C8" s="19" t="s">
        <v>26</v>
      </c>
      <c r="D8" s="15"/>
      <c r="E8" s="20" t="s">
        <v>55</v>
      </c>
      <c r="F8" s="15"/>
      <c r="G8" s="15"/>
      <c r="H8" s="15"/>
      <c r="I8" s="21">
        <f>0+I9+I13+I17+I21+I25</f>
        <v>0</v>
      </c>
    </row>
    <row r="9" spans="1:16" ht="12.75" customHeight="1">
      <c r="A9" s="18" t="s">
        <v>44</v>
      </c>
      <c r="B9" s="22" t="s">
        <v>32</v>
      </c>
      <c r="C9" s="22" t="s">
        <v>120</v>
      </c>
      <c r="D9" s="18" t="s">
        <v>68</v>
      </c>
      <c r="E9" s="23" t="s">
        <v>121</v>
      </c>
      <c r="F9" s="24" t="s">
        <v>122</v>
      </c>
      <c r="G9" s="25">
        <v>18.48</v>
      </c>
      <c r="H9" s="26">
        <v>0</v>
      </c>
      <c r="I9" s="26">
        <f>ROUND(ROUND(H9,2)*ROUND(G9,3),2)</f>
        <v>0</v>
      </c>
      <c r="O9">
        <f>(I9*21)/100</f>
        <v>0</v>
      </c>
      <c r="P9" t="s">
        <v>22</v>
      </c>
    </row>
    <row r="10" spans="1:5" ht="38.25" customHeight="1">
      <c r="A10" s="27" t="s">
        <v>49</v>
      </c>
      <c r="E10" s="28" t="s">
        <v>123</v>
      </c>
    </row>
    <row r="11" spans="1:5" ht="12.75" customHeight="1">
      <c r="A11" s="29" t="s">
        <v>51</v>
      </c>
      <c r="E11" s="30" t="s">
        <v>124</v>
      </c>
    </row>
    <row r="12" spans="1:5" ht="12.75" customHeight="1">
      <c r="A12" t="s">
        <v>52</v>
      </c>
      <c r="E12" s="28" t="s">
        <v>125</v>
      </c>
    </row>
    <row r="13" spans="1:16" ht="12.75" customHeight="1">
      <c r="A13" s="18" t="s">
        <v>44</v>
      </c>
      <c r="B13" s="22" t="s">
        <v>36</v>
      </c>
      <c r="C13" s="22" t="s">
        <v>120</v>
      </c>
      <c r="D13" s="18" t="s">
        <v>72</v>
      </c>
      <c r="E13" s="23" t="s">
        <v>121</v>
      </c>
      <c r="F13" s="24" t="s">
        <v>122</v>
      </c>
      <c r="G13" s="25">
        <v>98.33</v>
      </c>
      <c r="H13" s="26">
        <v>0</v>
      </c>
      <c r="I13" s="26">
        <f>ROUND(ROUND(H13,2)*ROUND(G13,3),2)</f>
        <v>0</v>
      </c>
      <c r="O13">
        <f>(I13*21)/100</f>
        <v>0</v>
      </c>
      <c r="P13" t="s">
        <v>22</v>
      </c>
    </row>
    <row r="14" spans="1:5" ht="38.25" customHeight="1">
      <c r="A14" s="27" t="s">
        <v>49</v>
      </c>
      <c r="E14" s="28" t="s">
        <v>126</v>
      </c>
    </row>
    <row r="15" spans="1:5" ht="12.75" customHeight="1">
      <c r="A15" s="29" t="s">
        <v>51</v>
      </c>
      <c r="E15" s="30" t="s">
        <v>50</v>
      </c>
    </row>
    <row r="16" spans="1:5" ht="12.75" customHeight="1">
      <c r="A16" t="s">
        <v>52</v>
      </c>
      <c r="E16" s="28" t="s">
        <v>125</v>
      </c>
    </row>
    <row r="17" spans="1:16" ht="12.75" customHeight="1">
      <c r="A17" s="18" t="s">
        <v>44</v>
      </c>
      <c r="B17" s="22" t="s">
        <v>41</v>
      </c>
      <c r="C17" s="22" t="s">
        <v>120</v>
      </c>
      <c r="D17" s="18" t="s">
        <v>83</v>
      </c>
      <c r="E17" s="23" t="s">
        <v>121</v>
      </c>
      <c r="F17" s="24" t="s">
        <v>122</v>
      </c>
      <c r="G17" s="25">
        <v>220.03</v>
      </c>
      <c r="H17" s="26">
        <v>0</v>
      </c>
      <c r="I17" s="26">
        <f>ROUND(ROUND(H17,2)*ROUND(G17,3),2)</f>
        <v>0</v>
      </c>
      <c r="O17">
        <f>(I17*21)/100</f>
        <v>0</v>
      </c>
      <c r="P17" t="s">
        <v>22</v>
      </c>
    </row>
    <row r="18" spans="1:5" ht="38.25" customHeight="1">
      <c r="A18" s="27" t="s">
        <v>49</v>
      </c>
      <c r="E18" s="28" t="s">
        <v>127</v>
      </c>
    </row>
    <row r="19" spans="1:5" ht="12.75" customHeight="1">
      <c r="A19" s="29" t="s">
        <v>51</v>
      </c>
      <c r="E19" s="30" t="s">
        <v>128</v>
      </c>
    </row>
    <row r="20" spans="1:5" ht="12.75" customHeight="1">
      <c r="A20" t="s">
        <v>52</v>
      </c>
      <c r="E20" s="28" t="s">
        <v>125</v>
      </c>
    </row>
    <row r="21" spans="1:16" ht="12.75" customHeight="1">
      <c r="A21" s="18" t="s">
        <v>44</v>
      </c>
      <c r="B21" s="22" t="s">
        <v>129</v>
      </c>
      <c r="C21" s="22" t="s">
        <v>120</v>
      </c>
      <c r="D21" s="18" t="s">
        <v>86</v>
      </c>
      <c r="E21" s="23" t="s">
        <v>121</v>
      </c>
      <c r="F21" s="24" t="s">
        <v>122</v>
      </c>
      <c r="G21" s="25">
        <v>96.45</v>
      </c>
      <c r="H21" s="26">
        <v>0</v>
      </c>
      <c r="I21" s="26">
        <f>ROUND(ROUND(H21,2)*ROUND(G21,3),2)</f>
        <v>0</v>
      </c>
      <c r="O21">
        <f>(I21*21)/100</f>
        <v>0</v>
      </c>
      <c r="P21" t="s">
        <v>22</v>
      </c>
    </row>
    <row r="22" spans="1:5" ht="38.25" customHeight="1">
      <c r="A22" s="27" t="s">
        <v>49</v>
      </c>
      <c r="E22" s="28" t="s">
        <v>130</v>
      </c>
    </row>
    <row r="23" spans="1:5" ht="12.75" customHeight="1">
      <c r="A23" s="29" t="s">
        <v>51</v>
      </c>
      <c r="E23" s="30" t="s">
        <v>131</v>
      </c>
    </row>
    <row r="24" spans="1:5" ht="12.75" customHeight="1">
      <c r="A24" t="s">
        <v>52</v>
      </c>
      <c r="E24" s="28" t="s">
        <v>125</v>
      </c>
    </row>
    <row r="25" spans="1:16" ht="12.75" customHeight="1">
      <c r="A25" s="18" t="s">
        <v>44</v>
      </c>
      <c r="B25" s="22" t="s">
        <v>132</v>
      </c>
      <c r="C25" s="22" t="s">
        <v>120</v>
      </c>
      <c r="D25" s="18" t="s">
        <v>89</v>
      </c>
      <c r="E25" s="23" t="s">
        <v>121</v>
      </c>
      <c r="F25" s="24" t="s">
        <v>122</v>
      </c>
      <c r="G25" s="25">
        <v>441.81</v>
      </c>
      <c r="H25" s="26">
        <v>0</v>
      </c>
      <c r="I25" s="26">
        <f>ROUND(ROUND(H25,2)*ROUND(G25,3),2)</f>
        <v>0</v>
      </c>
      <c r="O25">
        <f>(I25*21)/100</f>
        <v>0</v>
      </c>
      <c r="P25" t="s">
        <v>22</v>
      </c>
    </row>
    <row r="26" spans="1:5" ht="38.25" customHeight="1">
      <c r="A26" s="27" t="s">
        <v>49</v>
      </c>
      <c r="E26" s="28" t="s">
        <v>133</v>
      </c>
    </row>
    <row r="27" spans="1:5" ht="12.75" customHeight="1">
      <c r="A27" s="29" t="s">
        <v>51</v>
      </c>
      <c r="E27" s="30" t="s">
        <v>134</v>
      </c>
    </row>
    <row r="28" spans="1:5" ht="12.75" customHeight="1">
      <c r="A28" t="s">
        <v>52</v>
      </c>
      <c r="E28" s="28" t="s">
        <v>125</v>
      </c>
    </row>
    <row r="29" spans="1:9" ht="12.75" customHeight="1">
      <c r="A29" s="5" t="s">
        <v>42</v>
      </c>
      <c r="B29" s="5"/>
      <c r="C29" s="32" t="s">
        <v>28</v>
      </c>
      <c r="D29" s="5"/>
      <c r="E29" s="20" t="s">
        <v>135</v>
      </c>
      <c r="F29" s="5"/>
      <c r="G29" s="5"/>
      <c r="H29" s="5"/>
      <c r="I29" s="33">
        <f>0+I30+I34+I38+I42+I46+I50+I54+I58+I62+I66+I70+I74+I78+I82+I86+I90+I94+I98+I102+I106+I110+I114+I118+I122+I126+I130+I134+I138+I142+I146+I150</f>
        <v>0</v>
      </c>
    </row>
    <row r="30" spans="1:16" ht="12.75" customHeight="1">
      <c r="A30" s="18" t="s">
        <v>44</v>
      </c>
      <c r="B30" s="22" t="s">
        <v>21</v>
      </c>
      <c r="C30" s="22" t="s">
        <v>136</v>
      </c>
      <c r="D30" s="18" t="s">
        <v>50</v>
      </c>
      <c r="E30" s="23" t="s">
        <v>137</v>
      </c>
      <c r="F30" s="24" t="s">
        <v>138</v>
      </c>
      <c r="G30" s="25">
        <v>58.45</v>
      </c>
      <c r="H30" s="26">
        <v>0</v>
      </c>
      <c r="I30" s="26">
        <f>ROUND(ROUND(H30,2)*ROUND(G30,3),2)</f>
        <v>0</v>
      </c>
      <c r="O30">
        <f>(I30*21)/100</f>
        <v>0</v>
      </c>
      <c r="P30" t="s">
        <v>22</v>
      </c>
    </row>
    <row r="31" spans="1:5" ht="63.75" customHeight="1">
      <c r="A31" s="27" t="s">
        <v>49</v>
      </c>
      <c r="E31" s="28" t="s">
        <v>139</v>
      </c>
    </row>
    <row r="32" spans="1:5" ht="12.75" customHeight="1">
      <c r="A32" s="29" t="s">
        <v>51</v>
      </c>
      <c r="E32" s="30" t="s">
        <v>140</v>
      </c>
    </row>
    <row r="33" spans="1:5" ht="38.25" customHeight="1">
      <c r="A33" t="s">
        <v>52</v>
      </c>
      <c r="E33" s="28" t="s">
        <v>141</v>
      </c>
    </row>
    <row r="34" spans="1:16" ht="12.75" customHeight="1">
      <c r="A34" s="18" t="s">
        <v>44</v>
      </c>
      <c r="B34" s="22" t="s">
        <v>34</v>
      </c>
      <c r="C34" s="22" t="s">
        <v>142</v>
      </c>
      <c r="D34" s="18" t="s">
        <v>50</v>
      </c>
      <c r="E34" s="23" t="s">
        <v>143</v>
      </c>
      <c r="F34" s="24" t="s">
        <v>138</v>
      </c>
      <c r="G34" s="25">
        <v>345</v>
      </c>
      <c r="H34" s="26">
        <v>0</v>
      </c>
      <c r="I34" s="26">
        <f>ROUND(ROUND(H34,2)*ROUND(G34,3),2)</f>
        <v>0</v>
      </c>
      <c r="O34">
        <f>(I34*21)/100</f>
        <v>0</v>
      </c>
      <c r="P34" t="s">
        <v>22</v>
      </c>
    </row>
    <row r="35" spans="1:5" ht="51" customHeight="1">
      <c r="A35" s="27" t="s">
        <v>49</v>
      </c>
      <c r="E35" s="28" t="s">
        <v>144</v>
      </c>
    </row>
    <row r="36" spans="1:5" ht="12.75" customHeight="1">
      <c r="A36" s="29" t="s">
        <v>51</v>
      </c>
      <c r="E36" s="30" t="s">
        <v>145</v>
      </c>
    </row>
    <row r="37" spans="1:5" ht="12.75" customHeight="1">
      <c r="A37" t="s">
        <v>52</v>
      </c>
      <c r="E37" s="28" t="s">
        <v>146</v>
      </c>
    </row>
    <row r="38" spans="1:16" ht="12.75" customHeight="1">
      <c r="A38" s="18" t="s">
        <v>44</v>
      </c>
      <c r="B38" s="22" t="s">
        <v>147</v>
      </c>
      <c r="C38" s="22" t="s">
        <v>148</v>
      </c>
      <c r="D38" s="18" t="s">
        <v>50</v>
      </c>
      <c r="E38" s="23" t="s">
        <v>149</v>
      </c>
      <c r="F38" s="24" t="s">
        <v>150</v>
      </c>
      <c r="G38" s="25">
        <v>2</v>
      </c>
      <c r="H38" s="26">
        <v>0</v>
      </c>
      <c r="I38" s="26">
        <f>ROUND(ROUND(H38,2)*ROUND(G38,3),2)</f>
        <v>0</v>
      </c>
      <c r="O38">
        <f>(I38*21)/100</f>
        <v>0</v>
      </c>
      <c r="P38" t="s">
        <v>22</v>
      </c>
    </row>
    <row r="39" spans="1:5" ht="63.75" customHeight="1">
      <c r="A39" s="27" t="s">
        <v>49</v>
      </c>
      <c r="E39" s="28" t="s">
        <v>151</v>
      </c>
    </row>
    <row r="40" spans="1:5" ht="12.75" customHeight="1">
      <c r="A40" s="29" t="s">
        <v>51</v>
      </c>
      <c r="E40" s="30" t="s">
        <v>50</v>
      </c>
    </row>
    <row r="41" spans="1:5" ht="114.75" customHeight="1">
      <c r="A41" t="s">
        <v>52</v>
      </c>
      <c r="E41" s="28" t="s">
        <v>152</v>
      </c>
    </row>
    <row r="42" spans="1:16" ht="12.75" customHeight="1">
      <c r="A42" s="18" t="s">
        <v>44</v>
      </c>
      <c r="B42" s="22" t="s">
        <v>28</v>
      </c>
      <c r="C42" s="22" t="s">
        <v>153</v>
      </c>
      <c r="D42" s="18" t="s">
        <v>50</v>
      </c>
      <c r="E42" s="23" t="s">
        <v>154</v>
      </c>
      <c r="F42" s="24" t="s">
        <v>155</v>
      </c>
      <c r="G42" s="25">
        <v>1</v>
      </c>
      <c r="H42" s="26">
        <v>0</v>
      </c>
      <c r="I42" s="26">
        <f>ROUND(ROUND(H42,2)*ROUND(G42,3),2)</f>
        <v>0</v>
      </c>
      <c r="O42">
        <f>(I42*21)/100</f>
        <v>0</v>
      </c>
      <c r="P42" t="s">
        <v>22</v>
      </c>
    </row>
    <row r="43" spans="1:5" ht="63.75" customHeight="1">
      <c r="A43" s="27" t="s">
        <v>49</v>
      </c>
      <c r="E43" s="28" t="s">
        <v>156</v>
      </c>
    </row>
    <row r="44" spans="1:5" ht="12.75" customHeight="1">
      <c r="A44" s="29" t="s">
        <v>51</v>
      </c>
      <c r="E44" s="30" t="s">
        <v>50</v>
      </c>
    </row>
    <row r="45" spans="1:5" ht="114.75" customHeight="1">
      <c r="A45" t="s">
        <v>52</v>
      </c>
      <c r="E45" s="28" t="s">
        <v>152</v>
      </c>
    </row>
    <row r="46" spans="1:16" ht="12.75" customHeight="1">
      <c r="A46" s="18" t="s">
        <v>44</v>
      </c>
      <c r="B46" s="22" t="s">
        <v>39</v>
      </c>
      <c r="C46" s="22" t="s">
        <v>157</v>
      </c>
      <c r="D46" s="18" t="s">
        <v>50</v>
      </c>
      <c r="E46" s="23" t="s">
        <v>158</v>
      </c>
      <c r="F46" s="24" t="s">
        <v>159</v>
      </c>
      <c r="G46" s="25">
        <v>67.2</v>
      </c>
      <c r="H46" s="26">
        <v>0</v>
      </c>
      <c r="I46" s="26">
        <f>ROUND(ROUND(H46,2)*ROUND(G46,3),2)</f>
        <v>0</v>
      </c>
      <c r="O46">
        <f>(I46*21)/100</f>
        <v>0</v>
      </c>
      <c r="P46" t="s">
        <v>22</v>
      </c>
    </row>
    <row r="47" spans="1:5" ht="51" customHeight="1">
      <c r="A47" s="27" t="s">
        <v>49</v>
      </c>
      <c r="E47" s="28" t="s">
        <v>160</v>
      </c>
    </row>
    <row r="48" spans="1:5" ht="12.75" customHeight="1">
      <c r="A48" s="29" t="s">
        <v>51</v>
      </c>
      <c r="E48" s="30" t="s">
        <v>161</v>
      </c>
    </row>
    <row r="49" spans="1:5" ht="12.75" customHeight="1">
      <c r="A49" t="s">
        <v>52</v>
      </c>
      <c r="E49" s="28" t="s">
        <v>162</v>
      </c>
    </row>
    <row r="50" spans="1:16" ht="12.75" customHeight="1">
      <c r="A50" s="18" t="s">
        <v>44</v>
      </c>
      <c r="B50" s="22" t="s">
        <v>56</v>
      </c>
      <c r="C50" s="22" t="s">
        <v>163</v>
      </c>
      <c r="D50" s="18" t="s">
        <v>68</v>
      </c>
      <c r="E50" s="23" t="s">
        <v>164</v>
      </c>
      <c r="F50" s="24" t="s">
        <v>159</v>
      </c>
      <c r="G50" s="25">
        <v>2.96</v>
      </c>
      <c r="H50" s="26">
        <v>0</v>
      </c>
      <c r="I50" s="26">
        <f>ROUND(ROUND(H50,2)*ROUND(G50,3),2)</f>
        <v>0</v>
      </c>
      <c r="O50">
        <f>(I50*21)/100</f>
        <v>0</v>
      </c>
      <c r="P50" t="s">
        <v>22</v>
      </c>
    </row>
    <row r="51" spans="1:5" ht="51" customHeight="1">
      <c r="A51" s="27" t="s">
        <v>49</v>
      </c>
      <c r="E51" s="28" t="s">
        <v>165</v>
      </c>
    </row>
    <row r="52" spans="1:5" ht="12.75" customHeight="1">
      <c r="A52" s="29" t="s">
        <v>51</v>
      </c>
      <c r="E52" s="30" t="s">
        <v>166</v>
      </c>
    </row>
    <row r="53" spans="1:5" ht="12.75" customHeight="1">
      <c r="A53" t="s">
        <v>52</v>
      </c>
      <c r="E53" s="28" t="s">
        <v>162</v>
      </c>
    </row>
    <row r="54" spans="1:16" ht="12.75" customHeight="1">
      <c r="A54" s="18" t="s">
        <v>44</v>
      </c>
      <c r="B54" s="22" t="s">
        <v>96</v>
      </c>
      <c r="C54" s="22" t="s">
        <v>163</v>
      </c>
      <c r="D54" s="18" t="s">
        <v>72</v>
      </c>
      <c r="E54" s="23" t="s">
        <v>164</v>
      </c>
      <c r="F54" s="24" t="s">
        <v>159</v>
      </c>
      <c r="G54" s="25">
        <v>4.338</v>
      </c>
      <c r="H54" s="26">
        <v>0</v>
      </c>
      <c r="I54" s="26">
        <f>ROUND(ROUND(H54,2)*ROUND(G54,3),2)</f>
        <v>0</v>
      </c>
      <c r="O54">
        <f>(I54*21)/100</f>
        <v>0</v>
      </c>
      <c r="P54" t="s">
        <v>22</v>
      </c>
    </row>
    <row r="55" spans="1:5" ht="51" customHeight="1">
      <c r="A55" s="27" t="s">
        <v>49</v>
      </c>
      <c r="E55" s="28" t="s">
        <v>167</v>
      </c>
    </row>
    <row r="56" spans="1:5" ht="12.75" customHeight="1">
      <c r="A56" s="29" t="s">
        <v>51</v>
      </c>
      <c r="E56" s="30" t="s">
        <v>168</v>
      </c>
    </row>
    <row r="57" spans="1:5" ht="12.75" customHeight="1">
      <c r="A57" t="s">
        <v>52</v>
      </c>
      <c r="E57" s="28" t="s">
        <v>162</v>
      </c>
    </row>
    <row r="58" spans="1:16" ht="12.75" customHeight="1">
      <c r="A58" s="18" t="s">
        <v>44</v>
      </c>
      <c r="B58" s="22" t="s">
        <v>169</v>
      </c>
      <c r="C58" s="22" t="s">
        <v>163</v>
      </c>
      <c r="D58" s="18" t="s">
        <v>83</v>
      </c>
      <c r="E58" s="23" t="s">
        <v>164</v>
      </c>
      <c r="F58" s="24" t="s">
        <v>159</v>
      </c>
      <c r="G58" s="25">
        <v>2.48</v>
      </c>
      <c r="H58" s="26">
        <v>0</v>
      </c>
      <c r="I58" s="26">
        <f>ROUND(ROUND(H58,2)*ROUND(G58,3),2)</f>
        <v>0</v>
      </c>
      <c r="O58">
        <f>(I58*21)/100</f>
        <v>0</v>
      </c>
      <c r="P58" t="s">
        <v>22</v>
      </c>
    </row>
    <row r="59" spans="1:5" ht="51" customHeight="1">
      <c r="A59" s="27" t="s">
        <v>49</v>
      </c>
      <c r="E59" s="28" t="s">
        <v>170</v>
      </c>
    </row>
    <row r="60" spans="1:5" ht="12.75" customHeight="1">
      <c r="A60" s="29" t="s">
        <v>51</v>
      </c>
      <c r="E60" s="30" t="s">
        <v>171</v>
      </c>
    </row>
    <row r="61" spans="1:5" ht="12.75" customHeight="1">
      <c r="A61" t="s">
        <v>52</v>
      </c>
      <c r="E61" s="28" t="s">
        <v>162</v>
      </c>
    </row>
    <row r="62" spans="1:16" ht="12.75" customHeight="1">
      <c r="A62" s="18" t="s">
        <v>44</v>
      </c>
      <c r="B62" s="22" t="s">
        <v>74</v>
      </c>
      <c r="C62" s="22" t="s">
        <v>172</v>
      </c>
      <c r="D62" s="18" t="s">
        <v>68</v>
      </c>
      <c r="E62" s="23" t="s">
        <v>173</v>
      </c>
      <c r="F62" s="24" t="s">
        <v>159</v>
      </c>
      <c r="G62" s="25">
        <v>0.64</v>
      </c>
      <c r="H62" s="26">
        <v>0</v>
      </c>
      <c r="I62" s="26">
        <f>ROUND(ROUND(H62,2)*ROUND(G62,3),2)</f>
        <v>0</v>
      </c>
      <c r="O62">
        <f>(I62*21)/100</f>
        <v>0</v>
      </c>
      <c r="P62" t="s">
        <v>22</v>
      </c>
    </row>
    <row r="63" spans="1:5" ht="63.75" customHeight="1">
      <c r="A63" s="27" t="s">
        <v>49</v>
      </c>
      <c r="E63" s="28" t="s">
        <v>174</v>
      </c>
    </row>
    <row r="64" spans="1:5" ht="12.75" customHeight="1">
      <c r="A64" s="29" t="s">
        <v>51</v>
      </c>
      <c r="E64" s="30" t="s">
        <v>175</v>
      </c>
    </row>
    <row r="65" spans="1:5" ht="12.75" customHeight="1">
      <c r="A65" t="s">
        <v>52</v>
      </c>
      <c r="E65" s="28" t="s">
        <v>162</v>
      </c>
    </row>
    <row r="66" spans="1:16" ht="12.75" customHeight="1">
      <c r="A66" s="18" t="s">
        <v>44</v>
      </c>
      <c r="B66" s="22" t="s">
        <v>88</v>
      </c>
      <c r="C66" s="22" t="s">
        <v>172</v>
      </c>
      <c r="D66" s="18" t="s">
        <v>72</v>
      </c>
      <c r="E66" s="23" t="s">
        <v>173</v>
      </c>
      <c r="F66" s="24" t="s">
        <v>159</v>
      </c>
      <c r="G66" s="25">
        <v>0.33</v>
      </c>
      <c r="H66" s="26">
        <v>0</v>
      </c>
      <c r="I66" s="26">
        <f>ROUND(ROUND(H66,2)*ROUND(G66,3),2)</f>
        <v>0</v>
      </c>
      <c r="O66">
        <f>(I66*21)/100</f>
        <v>0</v>
      </c>
      <c r="P66" t="s">
        <v>22</v>
      </c>
    </row>
    <row r="67" spans="1:5" ht="63.75" customHeight="1">
      <c r="A67" s="27" t="s">
        <v>49</v>
      </c>
      <c r="E67" s="28" t="s">
        <v>176</v>
      </c>
    </row>
    <row r="68" spans="1:5" ht="12.75" customHeight="1">
      <c r="A68" s="29" t="s">
        <v>51</v>
      </c>
      <c r="E68" s="30" t="s">
        <v>177</v>
      </c>
    </row>
    <row r="69" spans="1:5" ht="12.75" customHeight="1">
      <c r="A69" t="s">
        <v>52</v>
      </c>
      <c r="E69" s="28" t="s">
        <v>162</v>
      </c>
    </row>
    <row r="70" spans="1:16" ht="12.75" customHeight="1">
      <c r="A70" s="18" t="s">
        <v>44</v>
      </c>
      <c r="B70" s="22" t="s">
        <v>62</v>
      </c>
      <c r="C70" s="22" t="s">
        <v>178</v>
      </c>
      <c r="D70" s="18" t="s">
        <v>68</v>
      </c>
      <c r="E70" s="23" t="s">
        <v>179</v>
      </c>
      <c r="F70" s="24" t="s">
        <v>159</v>
      </c>
      <c r="G70" s="25">
        <v>94.8</v>
      </c>
      <c r="H70" s="26">
        <v>0</v>
      </c>
      <c r="I70" s="26">
        <f>ROUND(ROUND(H70,2)*ROUND(G70,3),2)</f>
        <v>0</v>
      </c>
      <c r="O70">
        <f>(I70*21)/100</f>
        <v>0</v>
      </c>
      <c r="P70" t="s">
        <v>22</v>
      </c>
    </row>
    <row r="71" spans="1:5" ht="51" customHeight="1">
      <c r="A71" s="27" t="s">
        <v>49</v>
      </c>
      <c r="E71" s="28" t="s">
        <v>180</v>
      </c>
    </row>
    <row r="72" spans="1:5" ht="12.75" customHeight="1">
      <c r="A72" s="29" t="s">
        <v>51</v>
      </c>
      <c r="E72" s="30" t="s">
        <v>181</v>
      </c>
    </row>
    <row r="73" spans="1:5" ht="12.75" customHeight="1">
      <c r="A73" t="s">
        <v>52</v>
      </c>
      <c r="E73" s="28" t="s">
        <v>162</v>
      </c>
    </row>
    <row r="74" spans="1:16" ht="12.75" customHeight="1">
      <c r="A74" s="18" t="s">
        <v>44</v>
      </c>
      <c r="B74" s="22" t="s">
        <v>100</v>
      </c>
      <c r="C74" s="22" t="s">
        <v>178</v>
      </c>
      <c r="D74" s="18" t="s">
        <v>72</v>
      </c>
      <c r="E74" s="23" t="s">
        <v>179</v>
      </c>
      <c r="F74" s="24" t="s">
        <v>159</v>
      </c>
      <c r="G74" s="25">
        <v>7.5</v>
      </c>
      <c r="H74" s="26">
        <v>0</v>
      </c>
      <c r="I74" s="26">
        <f>ROUND(ROUND(H74,2)*ROUND(G74,3),2)</f>
        <v>0</v>
      </c>
      <c r="O74">
        <f>(I74*21)/100</f>
        <v>0</v>
      </c>
      <c r="P74" t="s">
        <v>22</v>
      </c>
    </row>
    <row r="75" spans="1:5" ht="51" customHeight="1">
      <c r="A75" s="27" t="s">
        <v>49</v>
      </c>
      <c r="E75" s="28" t="s">
        <v>182</v>
      </c>
    </row>
    <row r="76" spans="1:5" ht="12.75" customHeight="1">
      <c r="A76" s="29" t="s">
        <v>51</v>
      </c>
      <c r="E76" s="30" t="s">
        <v>183</v>
      </c>
    </row>
    <row r="77" spans="1:5" ht="12.75" customHeight="1">
      <c r="A77" t="s">
        <v>52</v>
      </c>
      <c r="E77" s="28" t="s">
        <v>162</v>
      </c>
    </row>
    <row r="78" spans="1:16" ht="12.75" customHeight="1">
      <c r="A78" s="18" t="s">
        <v>44</v>
      </c>
      <c r="B78" s="22" t="s">
        <v>116</v>
      </c>
      <c r="C78" s="22" t="s">
        <v>178</v>
      </c>
      <c r="D78" s="18" t="s">
        <v>83</v>
      </c>
      <c r="E78" s="23" t="s">
        <v>179</v>
      </c>
      <c r="F78" s="24" t="s">
        <v>159</v>
      </c>
      <c r="G78" s="25">
        <v>6.57</v>
      </c>
      <c r="H78" s="26">
        <v>0</v>
      </c>
      <c r="I78" s="26">
        <f>ROUND(ROUND(H78,2)*ROUND(G78,3),2)</f>
        <v>0</v>
      </c>
      <c r="O78">
        <f>(I78*21)/100</f>
        <v>0</v>
      </c>
      <c r="P78" t="s">
        <v>22</v>
      </c>
    </row>
    <row r="79" spans="1:5" ht="51" customHeight="1">
      <c r="A79" s="27" t="s">
        <v>49</v>
      </c>
      <c r="E79" s="28" t="s">
        <v>184</v>
      </c>
    </row>
    <row r="80" spans="1:5" ht="12.75" customHeight="1">
      <c r="A80" s="29" t="s">
        <v>51</v>
      </c>
      <c r="E80" s="30" t="s">
        <v>185</v>
      </c>
    </row>
    <row r="81" spans="1:5" ht="12.75" customHeight="1">
      <c r="A81" t="s">
        <v>52</v>
      </c>
      <c r="E81" s="28" t="s">
        <v>162</v>
      </c>
    </row>
    <row r="82" spans="1:16" ht="12.75" customHeight="1">
      <c r="A82" s="18" t="s">
        <v>44</v>
      </c>
      <c r="B82" s="22" t="s">
        <v>186</v>
      </c>
      <c r="C82" s="22" t="s">
        <v>178</v>
      </c>
      <c r="D82" s="18" t="s">
        <v>86</v>
      </c>
      <c r="E82" s="23" t="s">
        <v>179</v>
      </c>
      <c r="F82" s="24" t="s">
        <v>159</v>
      </c>
      <c r="G82" s="25">
        <v>3.75</v>
      </c>
      <c r="H82" s="26">
        <v>0</v>
      </c>
      <c r="I82" s="26">
        <f>ROUND(ROUND(H82,2)*ROUND(G82,3),2)</f>
        <v>0</v>
      </c>
      <c r="O82">
        <f>(I82*21)/100</f>
        <v>0</v>
      </c>
      <c r="P82" t="s">
        <v>22</v>
      </c>
    </row>
    <row r="83" spans="1:5" ht="51" customHeight="1">
      <c r="A83" s="27" t="s">
        <v>49</v>
      </c>
      <c r="E83" s="28" t="s">
        <v>187</v>
      </c>
    </row>
    <row r="84" spans="1:5" ht="12.75" customHeight="1">
      <c r="A84" s="29" t="s">
        <v>51</v>
      </c>
      <c r="E84" s="30" t="s">
        <v>188</v>
      </c>
    </row>
    <row r="85" spans="1:5" ht="12.75" customHeight="1">
      <c r="A85" t="s">
        <v>52</v>
      </c>
      <c r="E85" s="28" t="s">
        <v>162</v>
      </c>
    </row>
    <row r="86" spans="1:16" ht="12.75" customHeight="1">
      <c r="A86" s="18" t="s">
        <v>44</v>
      </c>
      <c r="B86" s="22" t="s">
        <v>189</v>
      </c>
      <c r="C86" s="22" t="s">
        <v>190</v>
      </c>
      <c r="D86" s="18" t="s">
        <v>50</v>
      </c>
      <c r="E86" s="23" t="s">
        <v>191</v>
      </c>
      <c r="F86" s="24" t="s">
        <v>192</v>
      </c>
      <c r="G86" s="25">
        <v>127</v>
      </c>
      <c r="H86" s="26">
        <v>0</v>
      </c>
      <c r="I86" s="26">
        <f>ROUND(ROUND(H86,2)*ROUND(G86,3),2)</f>
        <v>0</v>
      </c>
      <c r="O86">
        <f>(I86*21)/100</f>
        <v>0</v>
      </c>
      <c r="P86" t="s">
        <v>22</v>
      </c>
    </row>
    <row r="87" spans="1:5" ht="51" customHeight="1">
      <c r="A87" s="27" t="s">
        <v>49</v>
      </c>
      <c r="E87" s="28" t="s">
        <v>193</v>
      </c>
    </row>
    <row r="88" spans="1:5" ht="12.75" customHeight="1">
      <c r="A88" s="29" t="s">
        <v>51</v>
      </c>
      <c r="E88" s="30" t="s">
        <v>194</v>
      </c>
    </row>
    <row r="89" spans="1:5" ht="12.75" customHeight="1">
      <c r="A89" t="s">
        <v>52</v>
      </c>
      <c r="E89" s="28" t="s">
        <v>162</v>
      </c>
    </row>
    <row r="90" spans="1:16" ht="12.75" customHeight="1">
      <c r="A90" s="18" t="s">
        <v>44</v>
      </c>
      <c r="B90" s="22" t="s">
        <v>85</v>
      </c>
      <c r="C90" s="22" t="s">
        <v>195</v>
      </c>
      <c r="D90" s="18" t="s">
        <v>50</v>
      </c>
      <c r="E90" s="23" t="s">
        <v>196</v>
      </c>
      <c r="F90" s="24" t="s">
        <v>159</v>
      </c>
      <c r="G90" s="25">
        <v>24.48</v>
      </c>
      <c r="H90" s="26">
        <v>0</v>
      </c>
      <c r="I90" s="26">
        <f>ROUND(ROUND(H90,2)*ROUND(G90,3),2)</f>
        <v>0</v>
      </c>
      <c r="O90">
        <f>(I90*21)/100</f>
        <v>0</v>
      </c>
      <c r="P90" t="s">
        <v>22</v>
      </c>
    </row>
    <row r="91" spans="1:5" ht="63.75" customHeight="1">
      <c r="A91" s="27" t="s">
        <v>49</v>
      </c>
      <c r="E91" s="28" t="s">
        <v>197</v>
      </c>
    </row>
    <row r="92" spans="1:5" ht="12.75" customHeight="1">
      <c r="A92" s="29" t="s">
        <v>51</v>
      </c>
      <c r="E92" s="30" t="s">
        <v>198</v>
      </c>
    </row>
    <row r="93" spans="1:5" ht="12.75" customHeight="1">
      <c r="A93" t="s">
        <v>52</v>
      </c>
      <c r="E93" s="28" t="s">
        <v>162</v>
      </c>
    </row>
    <row r="94" spans="1:16" ht="12.75" customHeight="1">
      <c r="A94" s="18" t="s">
        <v>44</v>
      </c>
      <c r="B94" s="22" t="s">
        <v>199</v>
      </c>
      <c r="C94" s="22" t="s">
        <v>200</v>
      </c>
      <c r="D94" s="18" t="s">
        <v>50</v>
      </c>
      <c r="E94" s="23" t="s">
        <v>201</v>
      </c>
      <c r="F94" s="24" t="s">
        <v>192</v>
      </c>
      <c r="G94" s="25">
        <v>93.2</v>
      </c>
      <c r="H94" s="26">
        <v>0</v>
      </c>
      <c r="I94" s="26">
        <f>ROUND(ROUND(H94,2)*ROUND(G94,3),2)</f>
        <v>0</v>
      </c>
      <c r="O94">
        <f>(I94*21)/100</f>
        <v>0</v>
      </c>
      <c r="P94" t="s">
        <v>22</v>
      </c>
    </row>
    <row r="95" spans="1:5" ht="38.25" customHeight="1">
      <c r="A95" s="27" t="s">
        <v>49</v>
      </c>
      <c r="E95" s="28" t="s">
        <v>202</v>
      </c>
    </row>
    <row r="96" spans="1:5" ht="12.75" customHeight="1">
      <c r="A96" s="29" t="s">
        <v>51</v>
      </c>
      <c r="E96" s="30" t="s">
        <v>203</v>
      </c>
    </row>
    <row r="97" spans="1:5" ht="12.75" customHeight="1">
      <c r="A97" t="s">
        <v>52</v>
      </c>
      <c r="E97" s="28" t="s">
        <v>204</v>
      </c>
    </row>
    <row r="98" spans="1:16" ht="12.75" customHeight="1">
      <c r="A98" s="18" t="s">
        <v>44</v>
      </c>
      <c r="B98" s="22" t="s">
        <v>205</v>
      </c>
      <c r="C98" s="22" t="s">
        <v>206</v>
      </c>
      <c r="D98" s="18" t="s">
        <v>50</v>
      </c>
      <c r="E98" s="23" t="s">
        <v>207</v>
      </c>
      <c r="F98" s="24" t="s">
        <v>159</v>
      </c>
      <c r="G98" s="25">
        <v>119.912</v>
      </c>
      <c r="H98" s="26">
        <v>0</v>
      </c>
      <c r="I98" s="26">
        <f>ROUND(ROUND(H98,2)*ROUND(G98,3),2)</f>
        <v>0</v>
      </c>
      <c r="O98">
        <f>(I98*21)/100</f>
        <v>0</v>
      </c>
      <c r="P98" t="s">
        <v>22</v>
      </c>
    </row>
    <row r="99" spans="1:5" ht="229.5" customHeight="1">
      <c r="A99" s="27" t="s">
        <v>49</v>
      </c>
      <c r="E99" s="28" t="s">
        <v>208</v>
      </c>
    </row>
    <row r="100" spans="1:5" ht="12.75" customHeight="1">
      <c r="A100" s="29" t="s">
        <v>51</v>
      </c>
      <c r="E100" s="30" t="s">
        <v>209</v>
      </c>
    </row>
    <row r="101" spans="1:5" ht="293.25" customHeight="1">
      <c r="A101" t="s">
        <v>52</v>
      </c>
      <c r="E101" s="28" t="s">
        <v>210</v>
      </c>
    </row>
    <row r="102" spans="1:16" ht="12.75" customHeight="1">
      <c r="A102" s="18" t="s">
        <v>44</v>
      </c>
      <c r="B102" s="22" t="s">
        <v>211</v>
      </c>
      <c r="C102" s="22" t="s">
        <v>212</v>
      </c>
      <c r="D102" s="18" t="s">
        <v>68</v>
      </c>
      <c r="E102" s="23" t="s">
        <v>213</v>
      </c>
      <c r="F102" s="24" t="s">
        <v>159</v>
      </c>
      <c r="G102" s="25">
        <v>174.528</v>
      </c>
      <c r="H102" s="26">
        <v>0</v>
      </c>
      <c r="I102" s="26">
        <f>ROUND(ROUND(H102,2)*ROUND(G102,3),2)</f>
        <v>0</v>
      </c>
      <c r="O102">
        <f>(I102*21)/100</f>
        <v>0</v>
      </c>
      <c r="P102" t="s">
        <v>22</v>
      </c>
    </row>
    <row r="103" spans="1:5" ht="38.25" customHeight="1">
      <c r="A103" s="27" t="s">
        <v>49</v>
      </c>
      <c r="E103" s="28" t="s">
        <v>214</v>
      </c>
    </row>
    <row r="104" spans="1:5" ht="12.75" customHeight="1">
      <c r="A104" s="29" t="s">
        <v>51</v>
      </c>
      <c r="E104" s="30" t="s">
        <v>215</v>
      </c>
    </row>
    <row r="105" spans="1:5" ht="191.25" customHeight="1">
      <c r="A105" t="s">
        <v>52</v>
      </c>
      <c r="E105" s="28" t="s">
        <v>216</v>
      </c>
    </row>
    <row r="106" spans="1:16" ht="12.75" customHeight="1">
      <c r="A106" s="18" t="s">
        <v>44</v>
      </c>
      <c r="B106" s="22" t="s">
        <v>217</v>
      </c>
      <c r="C106" s="22" t="s">
        <v>212</v>
      </c>
      <c r="D106" s="18" t="s">
        <v>72</v>
      </c>
      <c r="E106" s="23" t="s">
        <v>213</v>
      </c>
      <c r="F106" s="24" t="s">
        <v>159</v>
      </c>
      <c r="G106" s="25">
        <v>57.66</v>
      </c>
      <c r="H106" s="26">
        <v>0</v>
      </c>
      <c r="I106" s="26">
        <f>ROUND(ROUND(H106,2)*ROUND(G106,3),2)</f>
        <v>0</v>
      </c>
      <c r="O106">
        <f>(I106*21)/100</f>
        <v>0</v>
      </c>
      <c r="P106" t="s">
        <v>22</v>
      </c>
    </row>
    <row r="107" spans="1:5" ht="38.25" customHeight="1">
      <c r="A107" s="27" t="s">
        <v>49</v>
      </c>
      <c r="E107" s="28" t="s">
        <v>218</v>
      </c>
    </row>
    <row r="108" spans="1:5" ht="12.75" customHeight="1">
      <c r="A108" s="29" t="s">
        <v>51</v>
      </c>
      <c r="E108" s="30" t="s">
        <v>219</v>
      </c>
    </row>
    <row r="109" spans="1:5" ht="191.25" customHeight="1">
      <c r="A109" t="s">
        <v>52</v>
      </c>
      <c r="E109" s="28" t="s">
        <v>216</v>
      </c>
    </row>
    <row r="110" spans="1:16" ht="12.75" customHeight="1">
      <c r="A110" s="18" t="s">
        <v>44</v>
      </c>
      <c r="B110" s="22" t="s">
        <v>220</v>
      </c>
      <c r="C110" s="22" t="s">
        <v>221</v>
      </c>
      <c r="D110" s="18" t="s">
        <v>50</v>
      </c>
      <c r="E110" s="23" t="s">
        <v>222</v>
      </c>
      <c r="F110" s="24" t="s">
        <v>159</v>
      </c>
      <c r="G110" s="25">
        <v>18</v>
      </c>
      <c r="H110" s="26">
        <v>0</v>
      </c>
      <c r="I110" s="26">
        <f>ROUND(ROUND(H110,2)*ROUND(G110,3),2)</f>
        <v>0</v>
      </c>
      <c r="O110">
        <f>(I110*21)/100</f>
        <v>0</v>
      </c>
      <c r="P110" t="s">
        <v>22</v>
      </c>
    </row>
    <row r="111" spans="1:5" ht="38.25" customHeight="1">
      <c r="A111" s="27" t="s">
        <v>49</v>
      </c>
      <c r="E111" s="28" t="s">
        <v>223</v>
      </c>
    </row>
    <row r="112" spans="1:5" ht="12.75" customHeight="1">
      <c r="A112" s="29" t="s">
        <v>51</v>
      </c>
      <c r="E112" s="30" t="s">
        <v>50</v>
      </c>
    </row>
    <row r="113" spans="1:5" ht="242.25" customHeight="1">
      <c r="A113" t="s">
        <v>52</v>
      </c>
      <c r="E113" s="28" t="s">
        <v>224</v>
      </c>
    </row>
    <row r="114" spans="1:16" ht="12.75" customHeight="1">
      <c r="A114" s="18" t="s">
        <v>44</v>
      </c>
      <c r="B114" s="22" t="s">
        <v>225</v>
      </c>
      <c r="C114" s="22" t="s">
        <v>226</v>
      </c>
      <c r="D114" s="18" t="s">
        <v>50</v>
      </c>
      <c r="E114" s="23" t="s">
        <v>227</v>
      </c>
      <c r="F114" s="24" t="s">
        <v>138</v>
      </c>
      <c r="G114" s="25">
        <v>866</v>
      </c>
      <c r="H114" s="26">
        <v>0</v>
      </c>
      <c r="I114" s="26">
        <f>ROUND(ROUND(H114,2)*ROUND(G114,3),2)</f>
        <v>0</v>
      </c>
      <c r="O114">
        <f>(I114*21)/100</f>
        <v>0</v>
      </c>
      <c r="P114" t="s">
        <v>22</v>
      </c>
    </row>
    <row r="115" spans="1:5" ht="25.5" customHeight="1">
      <c r="A115" s="27" t="s">
        <v>49</v>
      </c>
      <c r="E115" s="28" t="s">
        <v>228</v>
      </c>
    </row>
    <row r="116" spans="1:5" ht="12.75" customHeight="1">
      <c r="A116" s="29" t="s">
        <v>51</v>
      </c>
      <c r="E116" s="30" t="s">
        <v>229</v>
      </c>
    </row>
    <row r="117" spans="1:5" ht="12.75" customHeight="1">
      <c r="A117" t="s">
        <v>52</v>
      </c>
      <c r="E117" s="28" t="s">
        <v>230</v>
      </c>
    </row>
    <row r="118" spans="1:16" ht="12.75" customHeight="1">
      <c r="A118" s="18" t="s">
        <v>44</v>
      </c>
      <c r="B118" s="22" t="s">
        <v>231</v>
      </c>
      <c r="C118" s="22" t="s">
        <v>232</v>
      </c>
      <c r="D118" s="18" t="s">
        <v>50</v>
      </c>
      <c r="E118" s="23" t="s">
        <v>233</v>
      </c>
      <c r="F118" s="24" t="s">
        <v>138</v>
      </c>
      <c r="G118" s="25">
        <v>331</v>
      </c>
      <c r="H118" s="26">
        <v>0</v>
      </c>
      <c r="I118" s="26">
        <f>ROUND(ROUND(H118,2)*ROUND(G118,3),2)</f>
        <v>0</v>
      </c>
      <c r="O118">
        <f>(I118*21)/100</f>
        <v>0</v>
      </c>
      <c r="P118" t="s">
        <v>22</v>
      </c>
    </row>
    <row r="119" spans="1:5" ht="38.25" customHeight="1">
      <c r="A119" s="27" t="s">
        <v>49</v>
      </c>
      <c r="E119" s="28" t="s">
        <v>234</v>
      </c>
    </row>
    <row r="120" spans="1:5" ht="12.75" customHeight="1">
      <c r="A120" s="29" t="s">
        <v>51</v>
      </c>
      <c r="E120" s="30" t="s">
        <v>235</v>
      </c>
    </row>
    <row r="121" spans="1:5" ht="12.75" customHeight="1">
      <c r="A121" t="s">
        <v>52</v>
      </c>
      <c r="E121" s="28" t="s">
        <v>230</v>
      </c>
    </row>
    <row r="122" spans="1:16" ht="12.75" customHeight="1">
      <c r="A122" s="18" t="s">
        <v>44</v>
      </c>
      <c r="B122" s="22" t="s">
        <v>236</v>
      </c>
      <c r="C122" s="22" t="s">
        <v>237</v>
      </c>
      <c r="D122" s="18" t="s">
        <v>50</v>
      </c>
      <c r="E122" s="23" t="s">
        <v>238</v>
      </c>
      <c r="F122" s="24" t="s">
        <v>138</v>
      </c>
      <c r="G122" s="25">
        <v>384.4</v>
      </c>
      <c r="H122" s="26">
        <v>0</v>
      </c>
      <c r="I122" s="26">
        <f>ROUND(ROUND(H122,2)*ROUND(G122,3),2)</f>
        <v>0</v>
      </c>
      <c r="O122">
        <f>(I122*21)/100</f>
        <v>0</v>
      </c>
      <c r="P122" t="s">
        <v>22</v>
      </c>
    </row>
    <row r="123" spans="1:5" ht="38.25" customHeight="1">
      <c r="A123" s="27" t="s">
        <v>49</v>
      </c>
      <c r="E123" s="28" t="s">
        <v>239</v>
      </c>
    </row>
    <row r="124" spans="1:5" ht="12.75" customHeight="1">
      <c r="A124" s="29" t="s">
        <v>51</v>
      </c>
      <c r="E124" s="30" t="s">
        <v>240</v>
      </c>
    </row>
    <row r="125" spans="1:5" ht="12.75" customHeight="1">
      <c r="A125" t="s">
        <v>52</v>
      </c>
      <c r="E125" s="28" t="s">
        <v>241</v>
      </c>
    </row>
    <row r="126" spans="1:16" ht="12.75" customHeight="1">
      <c r="A126" s="18" t="s">
        <v>44</v>
      </c>
      <c r="B126" s="22" t="s">
        <v>242</v>
      </c>
      <c r="C126" s="22" t="s">
        <v>243</v>
      </c>
      <c r="D126" s="18" t="s">
        <v>50</v>
      </c>
      <c r="E126" s="23" t="s">
        <v>244</v>
      </c>
      <c r="F126" s="24" t="s">
        <v>138</v>
      </c>
      <c r="G126" s="25">
        <v>110.4</v>
      </c>
      <c r="H126" s="26">
        <v>0</v>
      </c>
      <c r="I126" s="26">
        <f>ROUND(ROUND(H126,2)*ROUND(G126,3),2)</f>
        <v>0</v>
      </c>
      <c r="O126">
        <f>(I126*21)/100</f>
        <v>0</v>
      </c>
      <c r="P126" t="s">
        <v>22</v>
      </c>
    </row>
    <row r="127" spans="1:5" ht="38.25" customHeight="1">
      <c r="A127" s="27" t="s">
        <v>49</v>
      </c>
      <c r="E127" s="28" t="s">
        <v>245</v>
      </c>
    </row>
    <row r="128" spans="1:5" ht="12.75" customHeight="1">
      <c r="A128" s="29" t="s">
        <v>51</v>
      </c>
      <c r="E128" s="30" t="s">
        <v>246</v>
      </c>
    </row>
    <row r="129" spans="1:5" ht="38.25" customHeight="1">
      <c r="A129" t="s">
        <v>52</v>
      </c>
      <c r="E129" s="28" t="s">
        <v>247</v>
      </c>
    </row>
    <row r="130" spans="1:16" ht="12.75" customHeight="1">
      <c r="A130" s="18" t="s">
        <v>44</v>
      </c>
      <c r="B130" s="22" t="s">
        <v>248</v>
      </c>
      <c r="C130" s="22" t="s">
        <v>249</v>
      </c>
      <c r="D130" s="18" t="s">
        <v>50</v>
      </c>
      <c r="E130" s="23" t="s">
        <v>250</v>
      </c>
      <c r="F130" s="24" t="s">
        <v>138</v>
      </c>
      <c r="G130" s="25">
        <v>274</v>
      </c>
      <c r="H130" s="26">
        <v>0</v>
      </c>
      <c r="I130" s="26">
        <f>ROUND(ROUND(H130,2)*ROUND(G130,3),2)</f>
        <v>0</v>
      </c>
      <c r="O130">
        <f>(I130*21)/100</f>
        <v>0</v>
      </c>
      <c r="P130" t="s">
        <v>22</v>
      </c>
    </row>
    <row r="131" spans="1:5" ht="25.5" customHeight="1">
      <c r="A131" s="27" t="s">
        <v>49</v>
      </c>
      <c r="E131" s="28" t="s">
        <v>251</v>
      </c>
    </row>
    <row r="132" spans="1:5" ht="12.75" customHeight="1">
      <c r="A132" s="29" t="s">
        <v>51</v>
      </c>
      <c r="E132" s="30" t="s">
        <v>252</v>
      </c>
    </row>
    <row r="133" spans="1:5" ht="38.25" customHeight="1">
      <c r="A133" t="s">
        <v>52</v>
      </c>
      <c r="E133" s="28" t="s">
        <v>253</v>
      </c>
    </row>
    <row r="134" spans="1:16" ht="12.75" customHeight="1">
      <c r="A134" s="18" t="s">
        <v>44</v>
      </c>
      <c r="B134" s="22" t="s">
        <v>254</v>
      </c>
      <c r="C134" s="22" t="s">
        <v>255</v>
      </c>
      <c r="D134" s="18" t="s">
        <v>50</v>
      </c>
      <c r="E134" s="23" t="s">
        <v>256</v>
      </c>
      <c r="F134" s="24" t="s">
        <v>138</v>
      </c>
      <c r="G134" s="25">
        <v>384.4</v>
      </c>
      <c r="H134" s="26">
        <v>0</v>
      </c>
      <c r="I134" s="26">
        <f>ROUND(ROUND(H134,2)*ROUND(G134,3),2)</f>
        <v>0</v>
      </c>
      <c r="O134">
        <f>(I134*21)/100</f>
        <v>0</v>
      </c>
      <c r="P134" t="s">
        <v>22</v>
      </c>
    </row>
    <row r="135" spans="1:5" ht="38.25" customHeight="1">
      <c r="A135" s="27" t="s">
        <v>49</v>
      </c>
      <c r="E135" s="28" t="s">
        <v>257</v>
      </c>
    </row>
    <row r="136" spans="1:5" ht="12.75" customHeight="1">
      <c r="A136" s="29" t="s">
        <v>51</v>
      </c>
      <c r="E136" s="30" t="s">
        <v>240</v>
      </c>
    </row>
    <row r="137" spans="1:5" ht="12.75" customHeight="1">
      <c r="A137" t="s">
        <v>52</v>
      </c>
      <c r="E137" s="28" t="s">
        <v>258</v>
      </c>
    </row>
    <row r="138" spans="1:16" ht="12.75" customHeight="1">
      <c r="A138" s="18" t="s">
        <v>44</v>
      </c>
      <c r="B138" s="22" t="s">
        <v>259</v>
      </c>
      <c r="C138" s="22" t="s">
        <v>260</v>
      </c>
      <c r="D138" s="18" t="s">
        <v>50</v>
      </c>
      <c r="E138" s="23" t="s">
        <v>261</v>
      </c>
      <c r="F138" s="24" t="s">
        <v>138</v>
      </c>
      <c r="G138" s="25">
        <v>12.6</v>
      </c>
      <c r="H138" s="26">
        <v>0</v>
      </c>
      <c r="I138" s="26">
        <f>ROUND(ROUND(H138,2)*ROUND(G138,3),2)</f>
        <v>0</v>
      </c>
      <c r="O138">
        <f>(I138*21)/100</f>
        <v>0</v>
      </c>
      <c r="P138" t="s">
        <v>22</v>
      </c>
    </row>
    <row r="139" spans="1:5" ht="38.25" customHeight="1">
      <c r="A139" s="27" t="s">
        <v>49</v>
      </c>
      <c r="E139" s="28" t="s">
        <v>262</v>
      </c>
    </row>
    <row r="140" spans="1:5" ht="12.75" customHeight="1">
      <c r="A140" s="29" t="s">
        <v>51</v>
      </c>
      <c r="E140" s="30" t="s">
        <v>263</v>
      </c>
    </row>
    <row r="141" spans="1:5" ht="12.75" customHeight="1">
      <c r="A141" t="s">
        <v>52</v>
      </c>
      <c r="E141" s="28" t="s">
        <v>264</v>
      </c>
    </row>
    <row r="142" spans="1:16" ht="12.75" customHeight="1">
      <c r="A142" s="18" t="s">
        <v>44</v>
      </c>
      <c r="B142" s="22" t="s">
        <v>265</v>
      </c>
      <c r="C142" s="22" t="s">
        <v>266</v>
      </c>
      <c r="D142" s="18" t="s">
        <v>50</v>
      </c>
      <c r="E142" s="23" t="s">
        <v>267</v>
      </c>
      <c r="F142" s="24" t="s">
        <v>138</v>
      </c>
      <c r="G142" s="25">
        <v>384.4</v>
      </c>
      <c r="H142" s="26">
        <v>0</v>
      </c>
      <c r="I142" s="26">
        <f>ROUND(ROUND(H142,2)*ROUND(G142,3),2)</f>
        <v>0</v>
      </c>
      <c r="O142">
        <f>(I142*21)/100</f>
        <v>0</v>
      </c>
      <c r="P142" t="s">
        <v>22</v>
      </c>
    </row>
    <row r="143" spans="1:5" ht="38.25" customHeight="1">
      <c r="A143" s="27" t="s">
        <v>49</v>
      </c>
      <c r="E143" s="28" t="s">
        <v>268</v>
      </c>
    </row>
    <row r="144" spans="1:5" ht="12.75" customHeight="1">
      <c r="A144" s="29" t="s">
        <v>51</v>
      </c>
      <c r="E144" s="30" t="s">
        <v>240</v>
      </c>
    </row>
    <row r="145" spans="1:5" ht="25.5" customHeight="1">
      <c r="A145" t="s">
        <v>52</v>
      </c>
      <c r="E145" s="28" t="s">
        <v>269</v>
      </c>
    </row>
    <row r="146" spans="1:16" ht="12.75" customHeight="1">
      <c r="A146" s="18" t="s">
        <v>44</v>
      </c>
      <c r="B146" s="22" t="s">
        <v>22</v>
      </c>
      <c r="C146" s="22" t="s">
        <v>270</v>
      </c>
      <c r="D146" s="18" t="s">
        <v>50</v>
      </c>
      <c r="E146" s="23" t="s">
        <v>271</v>
      </c>
      <c r="F146" s="24" t="s">
        <v>138</v>
      </c>
      <c r="G146" s="25">
        <v>54</v>
      </c>
      <c r="H146" s="26">
        <v>0</v>
      </c>
      <c r="I146" s="26">
        <f>ROUND(ROUND(H146,2)*ROUND(G146,3),2)</f>
        <v>0</v>
      </c>
      <c r="O146">
        <f>(I146*21)/100</f>
        <v>0</v>
      </c>
      <c r="P146" t="s">
        <v>22</v>
      </c>
    </row>
    <row r="147" spans="1:5" ht="51" customHeight="1">
      <c r="A147" s="27" t="s">
        <v>49</v>
      </c>
      <c r="E147" s="28" t="s">
        <v>272</v>
      </c>
    </row>
    <row r="148" spans="1:5" ht="12.75" customHeight="1">
      <c r="A148" s="29" t="s">
        <v>51</v>
      </c>
      <c r="E148" s="30" t="s">
        <v>273</v>
      </c>
    </row>
    <row r="149" spans="1:5" ht="12.75" customHeight="1">
      <c r="A149" t="s">
        <v>52</v>
      </c>
      <c r="E149" s="28" t="s">
        <v>274</v>
      </c>
    </row>
    <row r="150" spans="1:16" ht="12.75" customHeight="1">
      <c r="A150" s="18" t="s">
        <v>44</v>
      </c>
      <c r="B150" s="22" t="s">
        <v>275</v>
      </c>
      <c r="C150" s="22" t="s">
        <v>276</v>
      </c>
      <c r="D150" s="18" t="s">
        <v>50</v>
      </c>
      <c r="E150" s="23" t="s">
        <v>277</v>
      </c>
      <c r="F150" s="24" t="s">
        <v>155</v>
      </c>
      <c r="G150" s="25">
        <v>3</v>
      </c>
      <c r="H150" s="26">
        <v>0</v>
      </c>
      <c r="I150" s="26">
        <f>ROUND(ROUND(H150,2)*ROUND(G150,3),2)</f>
        <v>0</v>
      </c>
      <c r="O150">
        <f>(I150*21)/100</f>
        <v>0</v>
      </c>
      <c r="P150" t="s">
        <v>22</v>
      </c>
    </row>
    <row r="151" spans="1:5" ht="38.25" customHeight="1">
      <c r="A151" s="27" t="s">
        <v>49</v>
      </c>
      <c r="E151" s="28" t="s">
        <v>278</v>
      </c>
    </row>
    <row r="152" spans="1:5" ht="12.75" customHeight="1">
      <c r="A152" s="29" t="s">
        <v>51</v>
      </c>
      <c r="E152" s="30" t="s">
        <v>50</v>
      </c>
    </row>
    <row r="153" spans="1:5" ht="38.25" customHeight="1">
      <c r="A153" t="s">
        <v>52</v>
      </c>
      <c r="E153" s="28" t="s">
        <v>279</v>
      </c>
    </row>
    <row r="154" spans="1:9" ht="12.75" customHeight="1">
      <c r="A154" s="5" t="s">
        <v>42</v>
      </c>
      <c r="B154" s="5"/>
      <c r="C154" s="32" t="s">
        <v>22</v>
      </c>
      <c r="D154" s="5"/>
      <c r="E154" s="20" t="s">
        <v>280</v>
      </c>
      <c r="F154" s="5"/>
      <c r="G154" s="5"/>
      <c r="H154" s="5"/>
      <c r="I154" s="33">
        <f>0+I155+I159+I163+I167</f>
        <v>0</v>
      </c>
    </row>
    <row r="155" spans="1:16" ht="12.75" customHeight="1">
      <c r="A155" s="18" t="s">
        <v>44</v>
      </c>
      <c r="B155" s="22" t="s">
        <v>281</v>
      </c>
      <c r="C155" s="22" t="s">
        <v>282</v>
      </c>
      <c r="D155" s="18" t="s">
        <v>50</v>
      </c>
      <c r="E155" s="23" t="s">
        <v>283</v>
      </c>
      <c r="F155" s="24" t="s">
        <v>138</v>
      </c>
      <c r="G155" s="25">
        <v>86.94</v>
      </c>
      <c r="H155" s="26">
        <v>0</v>
      </c>
      <c r="I155" s="26">
        <f>ROUND(ROUND(H155,2)*ROUND(G155,3),2)</f>
        <v>0</v>
      </c>
      <c r="O155">
        <f>(I155*21)/100</f>
        <v>0</v>
      </c>
      <c r="P155" t="s">
        <v>22</v>
      </c>
    </row>
    <row r="156" spans="1:5" ht="38.25" customHeight="1">
      <c r="A156" s="27" t="s">
        <v>49</v>
      </c>
      <c r="E156" s="28" t="s">
        <v>284</v>
      </c>
    </row>
    <row r="157" spans="1:5" ht="12.75" customHeight="1">
      <c r="A157" s="29" t="s">
        <v>51</v>
      </c>
      <c r="E157" s="30" t="s">
        <v>285</v>
      </c>
    </row>
    <row r="158" spans="1:5" ht="12.75" customHeight="1">
      <c r="A158" t="s">
        <v>52</v>
      </c>
      <c r="E158" s="28" t="s">
        <v>286</v>
      </c>
    </row>
    <row r="159" spans="1:16" ht="12.75" customHeight="1">
      <c r="A159" s="18" t="s">
        <v>44</v>
      </c>
      <c r="B159" s="22" t="s">
        <v>287</v>
      </c>
      <c r="C159" s="22" t="s">
        <v>288</v>
      </c>
      <c r="D159" s="18" t="s">
        <v>50</v>
      </c>
      <c r="E159" s="23" t="s">
        <v>289</v>
      </c>
      <c r="F159" s="24" t="s">
        <v>192</v>
      </c>
      <c r="G159" s="25">
        <v>48.3</v>
      </c>
      <c r="H159" s="26">
        <v>0</v>
      </c>
      <c r="I159" s="26">
        <f>ROUND(ROUND(H159,2)*ROUND(G159,3),2)</f>
        <v>0</v>
      </c>
      <c r="O159">
        <f>(I159*21)/100</f>
        <v>0</v>
      </c>
      <c r="P159" t="s">
        <v>22</v>
      </c>
    </row>
    <row r="160" spans="1:5" ht="38.25" customHeight="1">
      <c r="A160" s="27" t="s">
        <v>49</v>
      </c>
      <c r="E160" s="28" t="s">
        <v>290</v>
      </c>
    </row>
    <row r="161" spans="1:5" ht="12.75" customHeight="1">
      <c r="A161" s="29" t="s">
        <v>51</v>
      </c>
      <c r="E161" s="30" t="s">
        <v>291</v>
      </c>
    </row>
    <row r="162" spans="1:5" ht="114.75" customHeight="1">
      <c r="A162" t="s">
        <v>52</v>
      </c>
      <c r="E162" s="28" t="s">
        <v>292</v>
      </c>
    </row>
    <row r="163" spans="1:16" ht="12.75" customHeight="1">
      <c r="A163" s="18" t="s">
        <v>44</v>
      </c>
      <c r="B163" s="22" t="s">
        <v>293</v>
      </c>
      <c r="C163" s="22" t="s">
        <v>294</v>
      </c>
      <c r="D163" s="18" t="s">
        <v>50</v>
      </c>
      <c r="E163" s="23" t="s">
        <v>295</v>
      </c>
      <c r="F163" s="24" t="s">
        <v>159</v>
      </c>
      <c r="G163" s="25">
        <v>9.84</v>
      </c>
      <c r="H163" s="26">
        <v>0</v>
      </c>
      <c r="I163" s="26">
        <f>ROUND(ROUND(H163,2)*ROUND(G163,3),2)</f>
        <v>0</v>
      </c>
      <c r="O163">
        <f>(I163*21)/100</f>
        <v>0</v>
      </c>
      <c r="P163" t="s">
        <v>22</v>
      </c>
    </row>
    <row r="164" spans="1:5" ht="63.75" customHeight="1">
      <c r="A164" s="27" t="s">
        <v>49</v>
      </c>
      <c r="E164" s="28" t="s">
        <v>296</v>
      </c>
    </row>
    <row r="165" spans="1:5" ht="12.75" customHeight="1">
      <c r="A165" s="29" t="s">
        <v>51</v>
      </c>
      <c r="E165" s="30" t="s">
        <v>297</v>
      </c>
    </row>
    <row r="166" spans="1:5" ht="216.75" customHeight="1">
      <c r="A166" t="s">
        <v>52</v>
      </c>
      <c r="E166" s="28" t="s">
        <v>298</v>
      </c>
    </row>
    <row r="167" spans="1:16" ht="12.75" customHeight="1">
      <c r="A167" s="18" t="s">
        <v>44</v>
      </c>
      <c r="B167" s="22" t="s">
        <v>299</v>
      </c>
      <c r="C167" s="22" t="s">
        <v>300</v>
      </c>
      <c r="D167" s="18" t="s">
        <v>50</v>
      </c>
      <c r="E167" s="23" t="s">
        <v>301</v>
      </c>
      <c r="F167" s="24" t="s">
        <v>122</v>
      </c>
      <c r="G167" s="25">
        <v>1.931</v>
      </c>
      <c r="H167" s="26">
        <v>0</v>
      </c>
      <c r="I167" s="26">
        <f>ROUND(ROUND(H167,2)*ROUND(G167,3),2)</f>
        <v>0</v>
      </c>
      <c r="O167">
        <f>(I167*21)/100</f>
        <v>0</v>
      </c>
      <c r="P167" t="s">
        <v>22</v>
      </c>
    </row>
    <row r="168" spans="1:5" ht="38.25" customHeight="1">
      <c r="A168" s="27" t="s">
        <v>49</v>
      </c>
      <c r="E168" s="28" t="s">
        <v>302</v>
      </c>
    </row>
    <row r="169" spans="1:5" ht="12.75" customHeight="1">
      <c r="A169" s="29" t="s">
        <v>51</v>
      </c>
      <c r="E169" s="30" t="s">
        <v>303</v>
      </c>
    </row>
    <row r="170" spans="1:5" ht="178.5" customHeight="1">
      <c r="A170" t="s">
        <v>52</v>
      </c>
      <c r="E170" s="28" t="s">
        <v>304</v>
      </c>
    </row>
    <row r="171" spans="1:9" ht="12.75" customHeight="1">
      <c r="A171" s="5" t="s">
        <v>42</v>
      </c>
      <c r="B171" s="5"/>
      <c r="C171" s="32" t="s">
        <v>21</v>
      </c>
      <c r="D171" s="5"/>
      <c r="E171" s="20" t="s">
        <v>305</v>
      </c>
      <c r="F171" s="5"/>
      <c r="G171" s="5"/>
      <c r="H171" s="5"/>
      <c r="I171" s="33">
        <f>0+I172+I176+I180+I184</f>
        <v>0</v>
      </c>
    </row>
    <row r="172" spans="1:16" ht="12.75" customHeight="1">
      <c r="A172" s="18" t="s">
        <v>44</v>
      </c>
      <c r="B172" s="22" t="s">
        <v>306</v>
      </c>
      <c r="C172" s="22" t="s">
        <v>307</v>
      </c>
      <c r="D172" s="18" t="s">
        <v>50</v>
      </c>
      <c r="E172" s="23" t="s">
        <v>308</v>
      </c>
      <c r="F172" s="24" t="s">
        <v>159</v>
      </c>
      <c r="G172" s="25">
        <v>7.785</v>
      </c>
      <c r="H172" s="26">
        <v>0</v>
      </c>
      <c r="I172" s="26">
        <f>ROUND(ROUND(H172,2)*ROUND(G172,3),2)</f>
        <v>0</v>
      </c>
      <c r="O172">
        <f>(I172*21)/100</f>
        <v>0</v>
      </c>
      <c r="P172" t="s">
        <v>22</v>
      </c>
    </row>
    <row r="173" spans="1:5" ht="165.75" customHeight="1">
      <c r="A173" s="27" t="s">
        <v>49</v>
      </c>
      <c r="E173" s="28" t="s">
        <v>309</v>
      </c>
    </row>
    <row r="174" spans="1:5" ht="12.75" customHeight="1">
      <c r="A174" s="29" t="s">
        <v>51</v>
      </c>
      <c r="E174" s="30" t="s">
        <v>310</v>
      </c>
    </row>
    <row r="175" spans="1:5" ht="216.75" customHeight="1">
      <c r="A175" t="s">
        <v>52</v>
      </c>
      <c r="E175" s="28" t="s">
        <v>311</v>
      </c>
    </row>
    <row r="176" spans="1:16" ht="12.75" customHeight="1">
      <c r="A176" s="18" t="s">
        <v>44</v>
      </c>
      <c r="B176" s="22" t="s">
        <v>312</v>
      </c>
      <c r="C176" s="22" t="s">
        <v>313</v>
      </c>
      <c r="D176" s="18" t="s">
        <v>50</v>
      </c>
      <c r="E176" s="23" t="s">
        <v>314</v>
      </c>
      <c r="F176" s="24" t="s">
        <v>122</v>
      </c>
      <c r="G176" s="25">
        <v>1.517</v>
      </c>
      <c r="H176" s="26">
        <v>0</v>
      </c>
      <c r="I176" s="26">
        <f>ROUND(ROUND(H176,2)*ROUND(G176,3),2)</f>
        <v>0</v>
      </c>
      <c r="O176">
        <f>(I176*21)/100</f>
        <v>0</v>
      </c>
      <c r="P176" t="s">
        <v>22</v>
      </c>
    </row>
    <row r="177" spans="1:5" ht="38.25" customHeight="1">
      <c r="A177" s="27" t="s">
        <v>49</v>
      </c>
      <c r="E177" s="28" t="s">
        <v>315</v>
      </c>
    </row>
    <row r="178" spans="1:5" ht="12.75" customHeight="1">
      <c r="A178" s="29" t="s">
        <v>51</v>
      </c>
      <c r="E178" s="30" t="s">
        <v>316</v>
      </c>
    </row>
    <row r="179" spans="1:5" ht="178.5" customHeight="1">
      <c r="A179" t="s">
        <v>52</v>
      </c>
      <c r="E179" s="28" t="s">
        <v>304</v>
      </c>
    </row>
    <row r="180" spans="1:16" ht="12.75" customHeight="1">
      <c r="A180" s="18" t="s">
        <v>44</v>
      </c>
      <c r="B180" s="22" t="s">
        <v>317</v>
      </c>
      <c r="C180" s="22" t="s">
        <v>318</v>
      </c>
      <c r="D180" s="18" t="s">
        <v>50</v>
      </c>
      <c r="E180" s="23" t="s">
        <v>319</v>
      </c>
      <c r="F180" s="24" t="s">
        <v>122</v>
      </c>
      <c r="G180" s="25">
        <v>0.063</v>
      </c>
      <c r="H180" s="26">
        <v>0</v>
      </c>
      <c r="I180" s="26">
        <f>ROUND(ROUND(H180,2)*ROUND(G180,3),2)</f>
        <v>0</v>
      </c>
      <c r="O180">
        <f>(I180*21)/100</f>
        <v>0</v>
      </c>
      <c r="P180" t="s">
        <v>22</v>
      </c>
    </row>
    <row r="181" spans="1:5" ht="63.75" customHeight="1">
      <c r="A181" s="27" t="s">
        <v>49</v>
      </c>
      <c r="E181" s="28" t="s">
        <v>320</v>
      </c>
    </row>
    <row r="182" spans="1:5" ht="12.75" customHeight="1">
      <c r="A182" s="29" t="s">
        <v>51</v>
      </c>
      <c r="E182" s="30" t="s">
        <v>321</v>
      </c>
    </row>
    <row r="183" spans="1:5" ht="38.25" customHeight="1">
      <c r="A183" t="s">
        <v>52</v>
      </c>
      <c r="E183" s="28" t="s">
        <v>322</v>
      </c>
    </row>
    <row r="184" spans="1:16" ht="12.75" customHeight="1">
      <c r="A184" s="18" t="s">
        <v>44</v>
      </c>
      <c r="B184" s="22" t="s">
        <v>323</v>
      </c>
      <c r="C184" s="22" t="s">
        <v>324</v>
      </c>
      <c r="D184" s="18" t="s">
        <v>50</v>
      </c>
      <c r="E184" s="23" t="s">
        <v>325</v>
      </c>
      <c r="F184" s="24" t="s">
        <v>122</v>
      </c>
      <c r="G184" s="25">
        <v>0.128</v>
      </c>
      <c r="H184" s="26">
        <v>0</v>
      </c>
      <c r="I184" s="26">
        <f>ROUND(ROUND(H184,2)*ROUND(G184,3),2)</f>
        <v>0</v>
      </c>
      <c r="O184">
        <f>(I184*21)/100</f>
        <v>0</v>
      </c>
      <c r="P184" t="s">
        <v>22</v>
      </c>
    </row>
    <row r="185" spans="1:5" ht="38.25" customHeight="1">
      <c r="A185" s="27" t="s">
        <v>49</v>
      </c>
      <c r="E185" s="28" t="s">
        <v>326</v>
      </c>
    </row>
    <row r="186" spans="1:5" ht="12.75" customHeight="1">
      <c r="A186" s="29" t="s">
        <v>51</v>
      </c>
      <c r="E186" s="30" t="s">
        <v>327</v>
      </c>
    </row>
    <row r="187" spans="1:5" ht="38.25" customHeight="1">
      <c r="A187" t="s">
        <v>52</v>
      </c>
      <c r="E187" s="28" t="s">
        <v>328</v>
      </c>
    </row>
    <row r="188" spans="1:9" ht="12.75" customHeight="1">
      <c r="A188" s="5" t="s">
        <v>42</v>
      </c>
      <c r="B188" s="5"/>
      <c r="C188" s="32" t="s">
        <v>32</v>
      </c>
      <c r="D188" s="5"/>
      <c r="E188" s="20" t="s">
        <v>329</v>
      </c>
      <c r="F188" s="5"/>
      <c r="G188" s="5"/>
      <c r="H188" s="5"/>
      <c r="I188" s="33">
        <f>0+I189+I193</f>
        <v>0</v>
      </c>
    </row>
    <row r="189" spans="1:16" ht="12.75" customHeight="1">
      <c r="A189" s="18" t="s">
        <v>44</v>
      </c>
      <c r="B189" s="22" t="s">
        <v>330</v>
      </c>
      <c r="C189" s="22" t="s">
        <v>331</v>
      </c>
      <c r="D189" s="18" t="s">
        <v>50</v>
      </c>
      <c r="E189" s="23" t="s">
        <v>332</v>
      </c>
      <c r="F189" s="24" t="s">
        <v>159</v>
      </c>
      <c r="G189" s="25">
        <v>1.68</v>
      </c>
      <c r="H189" s="26">
        <v>0</v>
      </c>
      <c r="I189" s="26">
        <f>ROUND(ROUND(H189,2)*ROUND(G189,3),2)</f>
        <v>0</v>
      </c>
      <c r="O189">
        <f>(I189*21)/100</f>
        <v>0</v>
      </c>
      <c r="P189" t="s">
        <v>22</v>
      </c>
    </row>
    <row r="190" spans="1:5" ht="38.25" customHeight="1">
      <c r="A190" s="27" t="s">
        <v>49</v>
      </c>
      <c r="E190" s="28" t="s">
        <v>333</v>
      </c>
    </row>
    <row r="191" spans="1:5" ht="12.75" customHeight="1">
      <c r="A191" s="29" t="s">
        <v>51</v>
      </c>
      <c r="E191" s="30" t="s">
        <v>334</v>
      </c>
    </row>
    <row r="192" spans="1:5" ht="38.25" customHeight="1">
      <c r="A192" t="s">
        <v>52</v>
      </c>
      <c r="E192" s="28" t="s">
        <v>335</v>
      </c>
    </row>
    <row r="193" spans="1:16" ht="12.75" customHeight="1">
      <c r="A193" s="18" t="s">
        <v>44</v>
      </c>
      <c r="B193" s="22" t="s">
        <v>336</v>
      </c>
      <c r="C193" s="22" t="s">
        <v>337</v>
      </c>
      <c r="D193" s="18" t="s">
        <v>50</v>
      </c>
      <c r="E193" s="23" t="s">
        <v>338</v>
      </c>
      <c r="F193" s="24" t="s">
        <v>138</v>
      </c>
      <c r="G193" s="25">
        <v>37</v>
      </c>
      <c r="H193" s="26">
        <v>0</v>
      </c>
      <c r="I193" s="26">
        <f>ROUND(ROUND(H193,2)*ROUND(G193,3),2)</f>
        <v>0</v>
      </c>
      <c r="O193">
        <f>(I193*21)/100</f>
        <v>0</v>
      </c>
      <c r="P193" t="s">
        <v>22</v>
      </c>
    </row>
    <row r="194" spans="1:5" ht="38.25" customHeight="1">
      <c r="A194" s="27" t="s">
        <v>49</v>
      </c>
      <c r="E194" s="28" t="s">
        <v>339</v>
      </c>
    </row>
    <row r="195" spans="1:5" ht="12.75" customHeight="1">
      <c r="A195" s="29" t="s">
        <v>51</v>
      </c>
      <c r="E195" s="30" t="s">
        <v>50</v>
      </c>
    </row>
    <row r="196" spans="1:5" ht="127.5" customHeight="1">
      <c r="A196" t="s">
        <v>52</v>
      </c>
      <c r="E196" s="28" t="s">
        <v>340</v>
      </c>
    </row>
    <row r="197" spans="1:9" ht="12.75" customHeight="1">
      <c r="A197" s="5" t="s">
        <v>42</v>
      </c>
      <c r="B197" s="5"/>
      <c r="C197" s="32" t="s">
        <v>34</v>
      </c>
      <c r="D197" s="5"/>
      <c r="E197" s="20" t="s">
        <v>341</v>
      </c>
      <c r="F197" s="5"/>
      <c r="G197" s="5"/>
      <c r="H197" s="5"/>
      <c r="I197" s="33">
        <f>0+I198+I202+I206+I210+I214+I218+I222+I226+I230+I234+I238+I242+I246+I250+I254+I258+I262+I266+I270+I274</f>
        <v>0</v>
      </c>
    </row>
    <row r="198" spans="1:16" ht="12.75" customHeight="1">
      <c r="A198" s="18" t="s">
        <v>44</v>
      </c>
      <c r="B198" s="22" t="s">
        <v>342</v>
      </c>
      <c r="C198" s="22" t="s">
        <v>343</v>
      </c>
      <c r="D198" s="18" t="s">
        <v>50</v>
      </c>
      <c r="E198" s="23" t="s">
        <v>344</v>
      </c>
      <c r="F198" s="24" t="s">
        <v>138</v>
      </c>
      <c r="G198" s="25">
        <v>331</v>
      </c>
      <c r="H198" s="26">
        <v>0</v>
      </c>
      <c r="I198" s="26">
        <f>ROUND(ROUND(H198,2)*ROUND(G198,3),2)</f>
        <v>0</v>
      </c>
      <c r="O198">
        <f>(I198*21)/100</f>
        <v>0</v>
      </c>
      <c r="P198" t="s">
        <v>22</v>
      </c>
    </row>
    <row r="199" spans="1:5" ht="51" customHeight="1">
      <c r="A199" s="27" t="s">
        <v>49</v>
      </c>
      <c r="E199" s="28" t="s">
        <v>345</v>
      </c>
    </row>
    <row r="200" spans="1:5" ht="12.75" customHeight="1">
      <c r="A200" s="29" t="s">
        <v>51</v>
      </c>
      <c r="E200" s="30" t="s">
        <v>235</v>
      </c>
    </row>
    <row r="201" spans="1:5" ht="102" customHeight="1">
      <c r="A201" t="s">
        <v>52</v>
      </c>
      <c r="E201" s="28" t="s">
        <v>346</v>
      </c>
    </row>
    <row r="202" spans="1:16" ht="12.75" customHeight="1">
      <c r="A202" s="18" t="s">
        <v>44</v>
      </c>
      <c r="B202" s="22" t="s">
        <v>347</v>
      </c>
      <c r="C202" s="22" t="s">
        <v>348</v>
      </c>
      <c r="D202" s="18" t="s">
        <v>68</v>
      </c>
      <c r="E202" s="23" t="s">
        <v>349</v>
      </c>
      <c r="F202" s="24" t="s">
        <v>159</v>
      </c>
      <c r="G202" s="25">
        <v>192.44</v>
      </c>
      <c r="H202" s="26">
        <v>0</v>
      </c>
      <c r="I202" s="26">
        <f>ROUND(ROUND(H202,2)*ROUND(G202,3),2)</f>
        <v>0</v>
      </c>
      <c r="O202">
        <f>(I202*21)/100</f>
        <v>0</v>
      </c>
      <c r="P202" t="s">
        <v>22</v>
      </c>
    </row>
    <row r="203" spans="1:5" ht="38.25" customHeight="1">
      <c r="A203" s="27" t="s">
        <v>49</v>
      </c>
      <c r="E203" s="28" t="s">
        <v>350</v>
      </c>
    </row>
    <row r="204" spans="1:5" ht="12.75" customHeight="1">
      <c r="A204" s="29" t="s">
        <v>51</v>
      </c>
      <c r="E204" s="30" t="s">
        <v>351</v>
      </c>
    </row>
    <row r="205" spans="1:5" ht="51" customHeight="1">
      <c r="A205" t="s">
        <v>52</v>
      </c>
      <c r="E205" s="28" t="s">
        <v>352</v>
      </c>
    </row>
    <row r="206" spans="1:16" ht="12.75" customHeight="1">
      <c r="A206" s="18" t="s">
        <v>44</v>
      </c>
      <c r="B206" s="22" t="s">
        <v>353</v>
      </c>
      <c r="C206" s="22" t="s">
        <v>348</v>
      </c>
      <c r="D206" s="18" t="s">
        <v>72</v>
      </c>
      <c r="E206" s="23" t="s">
        <v>349</v>
      </c>
      <c r="F206" s="24" t="s">
        <v>159</v>
      </c>
      <c r="G206" s="25">
        <v>94.5</v>
      </c>
      <c r="H206" s="26">
        <v>0</v>
      </c>
      <c r="I206" s="26">
        <f>ROUND(ROUND(H206,2)*ROUND(G206,3),2)</f>
        <v>0</v>
      </c>
      <c r="O206">
        <f>(I206*21)/100</f>
        <v>0</v>
      </c>
      <c r="P206" t="s">
        <v>22</v>
      </c>
    </row>
    <row r="207" spans="1:5" ht="38.25" customHeight="1">
      <c r="A207" s="27" t="s">
        <v>49</v>
      </c>
      <c r="E207" s="28" t="s">
        <v>354</v>
      </c>
    </row>
    <row r="208" spans="1:5" ht="12.75" customHeight="1">
      <c r="A208" s="29" t="s">
        <v>51</v>
      </c>
      <c r="E208" s="30" t="s">
        <v>355</v>
      </c>
    </row>
    <row r="209" spans="1:5" ht="51" customHeight="1">
      <c r="A209" t="s">
        <v>52</v>
      </c>
      <c r="E209" s="28" t="s">
        <v>352</v>
      </c>
    </row>
    <row r="210" spans="1:16" ht="12.75" customHeight="1">
      <c r="A210" s="18" t="s">
        <v>44</v>
      </c>
      <c r="B210" s="22" t="s">
        <v>356</v>
      </c>
      <c r="C210" s="22" t="s">
        <v>348</v>
      </c>
      <c r="D210" s="18" t="s">
        <v>83</v>
      </c>
      <c r="E210" s="23" t="s">
        <v>349</v>
      </c>
      <c r="F210" s="24" t="s">
        <v>159</v>
      </c>
      <c r="G210" s="25">
        <v>11.84</v>
      </c>
      <c r="H210" s="26">
        <v>0</v>
      </c>
      <c r="I210" s="26">
        <f>ROUND(ROUND(H210,2)*ROUND(G210,3),2)</f>
        <v>0</v>
      </c>
      <c r="O210">
        <f>(I210*21)/100</f>
        <v>0</v>
      </c>
      <c r="P210" t="s">
        <v>22</v>
      </c>
    </row>
    <row r="211" spans="1:5" ht="38.25" customHeight="1">
      <c r="A211" s="27" t="s">
        <v>49</v>
      </c>
      <c r="E211" s="28" t="s">
        <v>357</v>
      </c>
    </row>
    <row r="212" spans="1:5" ht="12.75" customHeight="1">
      <c r="A212" s="29" t="s">
        <v>51</v>
      </c>
      <c r="E212" s="30" t="s">
        <v>358</v>
      </c>
    </row>
    <row r="213" spans="1:5" ht="51" customHeight="1">
      <c r="A213" t="s">
        <v>52</v>
      </c>
      <c r="E213" s="28" t="s">
        <v>352</v>
      </c>
    </row>
    <row r="214" spans="1:16" ht="12.75" customHeight="1">
      <c r="A214" s="18" t="s">
        <v>44</v>
      </c>
      <c r="B214" s="22" t="s">
        <v>359</v>
      </c>
      <c r="C214" s="22" t="s">
        <v>348</v>
      </c>
      <c r="D214" s="18" t="s">
        <v>86</v>
      </c>
      <c r="E214" s="23" t="s">
        <v>349</v>
      </c>
      <c r="F214" s="24" t="s">
        <v>159</v>
      </c>
      <c r="G214" s="25">
        <v>12.56</v>
      </c>
      <c r="H214" s="26">
        <v>0</v>
      </c>
      <c r="I214" s="26">
        <f>ROUND(ROUND(H214,2)*ROUND(G214,3),2)</f>
        <v>0</v>
      </c>
      <c r="O214">
        <f>(I214*21)/100</f>
        <v>0</v>
      </c>
      <c r="P214" t="s">
        <v>22</v>
      </c>
    </row>
    <row r="215" spans="1:5" ht="38.25" customHeight="1">
      <c r="A215" s="27" t="s">
        <v>49</v>
      </c>
      <c r="E215" s="28" t="s">
        <v>360</v>
      </c>
    </row>
    <row r="216" spans="1:5" ht="12.75" customHeight="1">
      <c r="A216" s="29" t="s">
        <v>51</v>
      </c>
      <c r="E216" s="30" t="s">
        <v>361</v>
      </c>
    </row>
    <row r="217" spans="1:5" ht="51" customHeight="1">
      <c r="A217" t="s">
        <v>52</v>
      </c>
      <c r="E217" s="28" t="s">
        <v>352</v>
      </c>
    </row>
    <row r="218" spans="1:16" ht="12.75" customHeight="1">
      <c r="A218" s="18" t="s">
        <v>44</v>
      </c>
      <c r="B218" s="22" t="s">
        <v>362</v>
      </c>
      <c r="C218" s="22" t="s">
        <v>348</v>
      </c>
      <c r="D218" s="18" t="s">
        <v>89</v>
      </c>
      <c r="E218" s="23" t="s">
        <v>349</v>
      </c>
      <c r="F218" s="24" t="s">
        <v>159</v>
      </c>
      <c r="G218" s="25">
        <v>9.75</v>
      </c>
      <c r="H218" s="26">
        <v>0</v>
      </c>
      <c r="I218" s="26">
        <f>ROUND(ROUND(H218,2)*ROUND(G218,3),2)</f>
        <v>0</v>
      </c>
      <c r="O218">
        <f>(I218*21)/100</f>
        <v>0</v>
      </c>
      <c r="P218" t="s">
        <v>22</v>
      </c>
    </row>
    <row r="219" spans="1:5" ht="38.25" customHeight="1">
      <c r="A219" s="27" t="s">
        <v>49</v>
      </c>
      <c r="E219" s="28" t="s">
        <v>363</v>
      </c>
    </row>
    <row r="220" spans="1:5" ht="12.75" customHeight="1">
      <c r="A220" s="29" t="s">
        <v>51</v>
      </c>
      <c r="E220" s="30" t="s">
        <v>364</v>
      </c>
    </row>
    <row r="221" spans="1:5" ht="51" customHeight="1">
      <c r="A221" t="s">
        <v>52</v>
      </c>
      <c r="E221" s="28" t="s">
        <v>352</v>
      </c>
    </row>
    <row r="222" spans="1:16" ht="12.75" customHeight="1">
      <c r="A222" s="18" t="s">
        <v>44</v>
      </c>
      <c r="B222" s="22" t="s">
        <v>365</v>
      </c>
      <c r="C222" s="22" t="s">
        <v>366</v>
      </c>
      <c r="D222" s="18" t="s">
        <v>68</v>
      </c>
      <c r="E222" s="23" t="s">
        <v>367</v>
      </c>
      <c r="F222" s="24" t="s">
        <v>138</v>
      </c>
      <c r="G222" s="25">
        <v>9</v>
      </c>
      <c r="H222" s="26">
        <v>0</v>
      </c>
      <c r="I222" s="26">
        <f>ROUND(ROUND(H222,2)*ROUND(G222,3),2)</f>
        <v>0</v>
      </c>
      <c r="O222">
        <f>(I222*21)/100</f>
        <v>0</v>
      </c>
      <c r="P222" t="s">
        <v>22</v>
      </c>
    </row>
    <row r="223" spans="1:5" ht="38.25" customHeight="1">
      <c r="A223" s="27" t="s">
        <v>49</v>
      </c>
      <c r="E223" s="28" t="s">
        <v>368</v>
      </c>
    </row>
    <row r="224" spans="1:5" ht="12.75" customHeight="1">
      <c r="A224" s="29" t="s">
        <v>51</v>
      </c>
      <c r="E224" s="30" t="s">
        <v>369</v>
      </c>
    </row>
    <row r="225" spans="1:5" ht="51" customHeight="1">
      <c r="A225" t="s">
        <v>52</v>
      </c>
      <c r="E225" s="28" t="s">
        <v>352</v>
      </c>
    </row>
    <row r="226" spans="1:16" ht="12.75" customHeight="1">
      <c r="A226" s="18" t="s">
        <v>44</v>
      </c>
      <c r="B226" s="22" t="s">
        <v>370</v>
      </c>
      <c r="C226" s="22" t="s">
        <v>366</v>
      </c>
      <c r="D226" s="18" t="s">
        <v>72</v>
      </c>
      <c r="E226" s="23" t="s">
        <v>367</v>
      </c>
      <c r="F226" s="24" t="s">
        <v>138</v>
      </c>
      <c r="G226" s="25">
        <v>10</v>
      </c>
      <c r="H226" s="26">
        <v>0</v>
      </c>
      <c r="I226" s="26">
        <f>ROUND(ROUND(H226,2)*ROUND(G226,3),2)</f>
        <v>0</v>
      </c>
      <c r="O226">
        <f>(I226*21)/100</f>
        <v>0</v>
      </c>
      <c r="P226" t="s">
        <v>22</v>
      </c>
    </row>
    <row r="227" spans="1:5" ht="38.25" customHeight="1">
      <c r="A227" s="27" t="s">
        <v>49</v>
      </c>
      <c r="E227" s="28" t="s">
        <v>371</v>
      </c>
    </row>
    <row r="228" spans="1:5" ht="12.75" customHeight="1">
      <c r="A228" s="29" t="s">
        <v>51</v>
      </c>
      <c r="E228" s="30" t="s">
        <v>50</v>
      </c>
    </row>
    <row r="229" spans="1:5" ht="51" customHeight="1">
      <c r="A229" t="s">
        <v>52</v>
      </c>
      <c r="E229" s="28" t="s">
        <v>352</v>
      </c>
    </row>
    <row r="230" spans="1:16" ht="12.75" customHeight="1">
      <c r="A230" s="18" t="s">
        <v>44</v>
      </c>
      <c r="B230" s="22" t="s">
        <v>372</v>
      </c>
      <c r="C230" s="22" t="s">
        <v>373</v>
      </c>
      <c r="D230" s="18" t="s">
        <v>50</v>
      </c>
      <c r="E230" s="23" t="s">
        <v>374</v>
      </c>
      <c r="F230" s="24" t="s">
        <v>138</v>
      </c>
      <c r="G230" s="25">
        <v>41</v>
      </c>
      <c r="H230" s="26">
        <v>0</v>
      </c>
      <c r="I230" s="26">
        <f>ROUND(ROUND(H230,2)*ROUND(G230,3),2)</f>
        <v>0</v>
      </c>
      <c r="O230">
        <f>(I230*21)/100</f>
        <v>0</v>
      </c>
      <c r="P230" t="s">
        <v>22</v>
      </c>
    </row>
    <row r="231" spans="1:5" ht="38.25" customHeight="1">
      <c r="A231" s="27" t="s">
        <v>49</v>
      </c>
      <c r="E231" s="28" t="s">
        <v>375</v>
      </c>
    </row>
    <row r="232" spans="1:5" ht="12.75" customHeight="1">
      <c r="A232" s="29" t="s">
        <v>51</v>
      </c>
      <c r="E232" s="30" t="s">
        <v>376</v>
      </c>
    </row>
    <row r="233" spans="1:5" ht="38.25" customHeight="1">
      <c r="A233" t="s">
        <v>52</v>
      </c>
      <c r="E233" s="28" t="s">
        <v>377</v>
      </c>
    </row>
    <row r="234" spans="1:16" ht="12.75" customHeight="1">
      <c r="A234" s="18" t="s">
        <v>44</v>
      </c>
      <c r="B234" s="22" t="s">
        <v>378</v>
      </c>
      <c r="C234" s="22" t="s">
        <v>379</v>
      </c>
      <c r="D234" s="18" t="s">
        <v>50</v>
      </c>
      <c r="E234" s="23" t="s">
        <v>380</v>
      </c>
      <c r="F234" s="24" t="s">
        <v>138</v>
      </c>
      <c r="G234" s="25">
        <v>630</v>
      </c>
      <c r="H234" s="26">
        <v>0</v>
      </c>
      <c r="I234" s="26">
        <f>ROUND(ROUND(H234,2)*ROUND(G234,3),2)</f>
        <v>0</v>
      </c>
      <c r="O234">
        <f>(I234*21)/100</f>
        <v>0</v>
      </c>
      <c r="P234" t="s">
        <v>22</v>
      </c>
    </row>
    <row r="235" spans="1:5" ht="38.25" customHeight="1">
      <c r="A235" s="27" t="s">
        <v>49</v>
      </c>
      <c r="E235" s="28" t="s">
        <v>381</v>
      </c>
    </row>
    <row r="236" spans="1:5" ht="12.75" customHeight="1">
      <c r="A236" s="29" t="s">
        <v>51</v>
      </c>
      <c r="E236" s="30" t="s">
        <v>382</v>
      </c>
    </row>
    <row r="237" spans="1:5" ht="51" customHeight="1">
      <c r="A237" t="s">
        <v>52</v>
      </c>
      <c r="E237" s="28" t="s">
        <v>383</v>
      </c>
    </row>
    <row r="238" spans="1:16" ht="12.75" customHeight="1">
      <c r="A238" s="18" t="s">
        <v>44</v>
      </c>
      <c r="B238" s="22" t="s">
        <v>384</v>
      </c>
      <c r="C238" s="22" t="s">
        <v>385</v>
      </c>
      <c r="D238" s="18" t="s">
        <v>50</v>
      </c>
      <c r="E238" s="23" t="s">
        <v>386</v>
      </c>
      <c r="F238" s="24" t="s">
        <v>138</v>
      </c>
      <c r="G238" s="25">
        <v>697.1</v>
      </c>
      <c r="H238" s="26">
        <v>0</v>
      </c>
      <c r="I238" s="26">
        <f>ROUND(ROUND(H238,2)*ROUND(G238,3),2)</f>
        <v>0</v>
      </c>
      <c r="O238">
        <f>(I238*21)/100</f>
        <v>0</v>
      </c>
      <c r="P238" t="s">
        <v>22</v>
      </c>
    </row>
    <row r="239" spans="1:5" ht="38.25" customHeight="1">
      <c r="A239" s="27" t="s">
        <v>49</v>
      </c>
      <c r="E239" s="28" t="s">
        <v>387</v>
      </c>
    </row>
    <row r="240" spans="1:5" ht="12.75" customHeight="1">
      <c r="A240" s="29" t="s">
        <v>51</v>
      </c>
      <c r="E240" s="30" t="s">
        <v>388</v>
      </c>
    </row>
    <row r="241" spans="1:5" ht="51" customHeight="1">
      <c r="A241" t="s">
        <v>52</v>
      </c>
      <c r="E241" s="28" t="s">
        <v>383</v>
      </c>
    </row>
    <row r="242" spans="1:16" ht="12.75" customHeight="1">
      <c r="A242" s="18" t="s">
        <v>44</v>
      </c>
      <c r="B242" s="22" t="s">
        <v>389</v>
      </c>
      <c r="C242" s="22" t="s">
        <v>385</v>
      </c>
      <c r="D242" s="18" t="s">
        <v>68</v>
      </c>
      <c r="E242" s="23" t="s">
        <v>386</v>
      </c>
      <c r="F242" s="24" t="s">
        <v>138</v>
      </c>
      <c r="G242" s="25">
        <v>449</v>
      </c>
      <c r="H242" s="26">
        <v>0</v>
      </c>
      <c r="I242" s="26">
        <f>ROUND(ROUND(H242,2)*ROUND(G242,3),2)</f>
        <v>0</v>
      </c>
      <c r="O242">
        <f>(I242*21)/100</f>
        <v>0</v>
      </c>
      <c r="P242" t="s">
        <v>22</v>
      </c>
    </row>
    <row r="243" spans="1:5" ht="38.25" customHeight="1">
      <c r="A243" s="27" t="s">
        <v>49</v>
      </c>
      <c r="E243" s="28" t="s">
        <v>390</v>
      </c>
    </row>
    <row r="244" spans="1:5" ht="12.75" customHeight="1">
      <c r="A244" s="29" t="s">
        <v>51</v>
      </c>
      <c r="E244" s="30" t="s">
        <v>391</v>
      </c>
    </row>
    <row r="245" spans="1:5" ht="51" customHeight="1">
      <c r="A245" t="s">
        <v>52</v>
      </c>
      <c r="E245" s="28" t="s">
        <v>383</v>
      </c>
    </row>
    <row r="246" spans="1:16" ht="12.75" customHeight="1">
      <c r="A246" s="18" t="s">
        <v>44</v>
      </c>
      <c r="B246" s="22" t="s">
        <v>392</v>
      </c>
      <c r="C246" s="22" t="s">
        <v>393</v>
      </c>
      <c r="D246" s="18" t="s">
        <v>50</v>
      </c>
      <c r="E246" s="23" t="s">
        <v>394</v>
      </c>
      <c r="F246" s="24" t="s">
        <v>138</v>
      </c>
      <c r="G246" s="25">
        <v>26</v>
      </c>
      <c r="H246" s="26">
        <v>0</v>
      </c>
      <c r="I246" s="26">
        <f>ROUND(ROUND(H246,2)*ROUND(G246,3),2)</f>
        <v>0</v>
      </c>
      <c r="O246">
        <f>(I246*21)/100</f>
        <v>0</v>
      </c>
      <c r="P246" t="s">
        <v>22</v>
      </c>
    </row>
    <row r="247" spans="1:5" ht="38.25" customHeight="1">
      <c r="A247" s="27" t="s">
        <v>49</v>
      </c>
      <c r="E247" s="28" t="s">
        <v>395</v>
      </c>
    </row>
    <row r="248" spans="1:5" ht="12.75" customHeight="1">
      <c r="A248" s="29" t="s">
        <v>51</v>
      </c>
      <c r="E248" s="30" t="s">
        <v>396</v>
      </c>
    </row>
    <row r="249" spans="1:5" ht="38.25" customHeight="1">
      <c r="A249" t="s">
        <v>52</v>
      </c>
      <c r="E249" s="28" t="s">
        <v>397</v>
      </c>
    </row>
    <row r="250" spans="1:16" ht="12.75" customHeight="1">
      <c r="A250" s="18" t="s">
        <v>44</v>
      </c>
      <c r="B250" s="22" t="s">
        <v>398</v>
      </c>
      <c r="C250" s="22" t="s">
        <v>399</v>
      </c>
      <c r="D250" s="18" t="s">
        <v>50</v>
      </c>
      <c r="E250" s="23" t="s">
        <v>400</v>
      </c>
      <c r="F250" s="24" t="s">
        <v>138</v>
      </c>
      <c r="G250" s="25">
        <v>691</v>
      </c>
      <c r="H250" s="26">
        <v>0</v>
      </c>
      <c r="I250" s="26">
        <f>ROUND(ROUND(H250,2)*ROUND(G250,3),2)</f>
        <v>0</v>
      </c>
      <c r="O250">
        <f>(I250*21)/100</f>
        <v>0</v>
      </c>
      <c r="P250" t="s">
        <v>22</v>
      </c>
    </row>
    <row r="251" spans="1:5" ht="38.25" customHeight="1">
      <c r="A251" s="27" t="s">
        <v>49</v>
      </c>
      <c r="E251" s="28" t="s">
        <v>401</v>
      </c>
    </row>
    <row r="252" spans="1:5" ht="12.75" customHeight="1">
      <c r="A252" s="29" t="s">
        <v>51</v>
      </c>
      <c r="E252" s="30" t="s">
        <v>50</v>
      </c>
    </row>
    <row r="253" spans="1:5" ht="89.25" customHeight="1">
      <c r="A253" t="s">
        <v>52</v>
      </c>
      <c r="E253" s="28" t="s">
        <v>402</v>
      </c>
    </row>
    <row r="254" spans="1:16" ht="12.75" customHeight="1">
      <c r="A254" s="18" t="s">
        <v>44</v>
      </c>
      <c r="B254" s="22" t="s">
        <v>403</v>
      </c>
      <c r="C254" s="22" t="s">
        <v>404</v>
      </c>
      <c r="D254" s="18" t="s">
        <v>50</v>
      </c>
      <c r="E254" s="23" t="s">
        <v>405</v>
      </c>
      <c r="F254" s="24" t="s">
        <v>138</v>
      </c>
      <c r="G254" s="25">
        <v>509</v>
      </c>
      <c r="H254" s="26">
        <v>0</v>
      </c>
      <c r="I254" s="26">
        <f>ROUND(ROUND(H254,2)*ROUND(G254,3),2)</f>
        <v>0</v>
      </c>
      <c r="O254">
        <f>(I254*21)/100</f>
        <v>0</v>
      </c>
      <c r="P254" t="s">
        <v>22</v>
      </c>
    </row>
    <row r="255" spans="1:5" ht="38.25" customHeight="1">
      <c r="A255" s="27" t="s">
        <v>49</v>
      </c>
      <c r="E255" s="28" t="s">
        <v>406</v>
      </c>
    </row>
    <row r="256" spans="1:5" ht="12.75" customHeight="1">
      <c r="A256" s="29" t="s">
        <v>51</v>
      </c>
      <c r="E256" s="30" t="s">
        <v>50</v>
      </c>
    </row>
    <row r="257" spans="1:5" ht="89.25" customHeight="1">
      <c r="A257" t="s">
        <v>52</v>
      </c>
      <c r="E257" s="28" t="s">
        <v>402</v>
      </c>
    </row>
    <row r="258" spans="1:16" ht="12.75" customHeight="1">
      <c r="A258" s="18" t="s">
        <v>44</v>
      </c>
      <c r="B258" s="22" t="s">
        <v>407</v>
      </c>
      <c r="C258" s="22" t="s">
        <v>408</v>
      </c>
      <c r="D258" s="18" t="s">
        <v>50</v>
      </c>
      <c r="E258" s="23" t="s">
        <v>409</v>
      </c>
      <c r="F258" s="24" t="s">
        <v>138</v>
      </c>
      <c r="G258" s="25">
        <v>176</v>
      </c>
      <c r="H258" s="26">
        <v>0</v>
      </c>
      <c r="I258" s="26">
        <f>ROUND(ROUND(H258,2)*ROUND(G258,3),2)</f>
        <v>0</v>
      </c>
      <c r="O258">
        <f>(I258*21)/100</f>
        <v>0</v>
      </c>
      <c r="P258" t="s">
        <v>22</v>
      </c>
    </row>
    <row r="259" spans="1:5" ht="38.25" customHeight="1">
      <c r="A259" s="27" t="s">
        <v>49</v>
      </c>
      <c r="E259" s="28" t="s">
        <v>410</v>
      </c>
    </row>
    <row r="260" spans="1:5" ht="12.75" customHeight="1">
      <c r="A260" s="29" t="s">
        <v>51</v>
      </c>
      <c r="E260" s="30" t="s">
        <v>411</v>
      </c>
    </row>
    <row r="261" spans="1:5" ht="89.25" customHeight="1">
      <c r="A261" t="s">
        <v>52</v>
      </c>
      <c r="E261" s="28" t="s">
        <v>402</v>
      </c>
    </row>
    <row r="262" spans="1:16" ht="12.75" customHeight="1">
      <c r="A262" s="18" t="s">
        <v>44</v>
      </c>
      <c r="B262" s="22" t="s">
        <v>412</v>
      </c>
      <c r="C262" s="22" t="s">
        <v>413</v>
      </c>
      <c r="D262" s="18" t="s">
        <v>50</v>
      </c>
      <c r="E262" s="23" t="s">
        <v>414</v>
      </c>
      <c r="F262" s="24" t="s">
        <v>138</v>
      </c>
      <c r="G262" s="25">
        <v>449</v>
      </c>
      <c r="H262" s="26">
        <v>0</v>
      </c>
      <c r="I262" s="26">
        <f>ROUND(ROUND(H262,2)*ROUND(G262,3),2)</f>
        <v>0</v>
      </c>
      <c r="O262">
        <f>(I262*21)/100</f>
        <v>0</v>
      </c>
      <c r="P262" t="s">
        <v>22</v>
      </c>
    </row>
    <row r="263" spans="1:5" ht="38.25" customHeight="1">
      <c r="A263" s="27" t="s">
        <v>49</v>
      </c>
      <c r="E263" s="28" t="s">
        <v>415</v>
      </c>
    </row>
    <row r="264" spans="1:5" ht="12.75" customHeight="1">
      <c r="A264" s="29" t="s">
        <v>51</v>
      </c>
      <c r="E264" s="30" t="s">
        <v>391</v>
      </c>
    </row>
    <row r="265" spans="1:5" ht="89.25" customHeight="1">
      <c r="A265" t="s">
        <v>52</v>
      </c>
      <c r="E265" s="28" t="s">
        <v>402</v>
      </c>
    </row>
    <row r="266" spans="1:16" ht="12.75" customHeight="1">
      <c r="A266" s="18" t="s">
        <v>44</v>
      </c>
      <c r="B266" s="22" t="s">
        <v>416</v>
      </c>
      <c r="C266" s="22" t="s">
        <v>417</v>
      </c>
      <c r="D266" s="18" t="s">
        <v>50</v>
      </c>
      <c r="E266" s="23" t="s">
        <v>418</v>
      </c>
      <c r="F266" s="24" t="s">
        <v>138</v>
      </c>
      <c r="G266" s="25">
        <v>74.5</v>
      </c>
      <c r="H266" s="26">
        <v>0</v>
      </c>
      <c r="I266" s="26">
        <f>ROUND(ROUND(H266,2)*ROUND(G266,3),2)</f>
        <v>0</v>
      </c>
      <c r="O266">
        <f>(I266*21)/100</f>
        <v>0</v>
      </c>
      <c r="P266" t="s">
        <v>22</v>
      </c>
    </row>
    <row r="267" spans="1:5" ht="38.25" customHeight="1">
      <c r="A267" s="27" t="s">
        <v>49</v>
      </c>
      <c r="E267" s="28" t="s">
        <v>419</v>
      </c>
    </row>
    <row r="268" spans="1:5" ht="12.75" customHeight="1">
      <c r="A268" s="29" t="s">
        <v>51</v>
      </c>
      <c r="E268" s="30" t="s">
        <v>420</v>
      </c>
    </row>
    <row r="269" spans="1:5" ht="89.25" customHeight="1">
      <c r="A269" t="s">
        <v>52</v>
      </c>
      <c r="E269" s="28" t="s">
        <v>421</v>
      </c>
    </row>
    <row r="270" spans="1:16" ht="12.75" customHeight="1">
      <c r="A270" s="18" t="s">
        <v>44</v>
      </c>
      <c r="B270" s="22" t="s">
        <v>422</v>
      </c>
      <c r="C270" s="22" t="s">
        <v>423</v>
      </c>
      <c r="D270" s="18" t="s">
        <v>50</v>
      </c>
      <c r="E270" s="23" t="s">
        <v>424</v>
      </c>
      <c r="F270" s="24" t="s">
        <v>138</v>
      </c>
      <c r="G270" s="25">
        <v>32.5</v>
      </c>
      <c r="H270" s="26">
        <v>0</v>
      </c>
      <c r="I270" s="26">
        <f>ROUND(ROUND(H270,2)*ROUND(G270,3),2)</f>
        <v>0</v>
      </c>
      <c r="O270">
        <f>(I270*21)/100</f>
        <v>0</v>
      </c>
      <c r="P270" t="s">
        <v>22</v>
      </c>
    </row>
    <row r="271" spans="1:5" ht="38.25" customHeight="1">
      <c r="A271" s="27" t="s">
        <v>49</v>
      </c>
      <c r="E271" s="28" t="s">
        <v>425</v>
      </c>
    </row>
    <row r="272" spans="1:5" ht="12.75" customHeight="1">
      <c r="A272" s="29" t="s">
        <v>51</v>
      </c>
      <c r="E272" s="30" t="s">
        <v>50</v>
      </c>
    </row>
    <row r="273" spans="1:5" ht="89.25" customHeight="1">
      <c r="A273" t="s">
        <v>52</v>
      </c>
      <c r="E273" s="28" t="s">
        <v>421</v>
      </c>
    </row>
    <row r="274" spans="1:16" ht="12.75" customHeight="1">
      <c r="A274" s="18" t="s">
        <v>44</v>
      </c>
      <c r="B274" s="22" t="s">
        <v>426</v>
      </c>
      <c r="C274" s="22" t="s">
        <v>427</v>
      </c>
      <c r="D274" s="18" t="s">
        <v>50</v>
      </c>
      <c r="E274" s="23" t="s">
        <v>428</v>
      </c>
      <c r="F274" s="24" t="s">
        <v>138</v>
      </c>
      <c r="G274" s="25">
        <v>5</v>
      </c>
      <c r="H274" s="26">
        <v>0</v>
      </c>
      <c r="I274" s="26">
        <f>ROUND(ROUND(H274,2)*ROUND(G274,3),2)</f>
        <v>0</v>
      </c>
      <c r="O274">
        <f>(I274*21)/100</f>
        <v>0</v>
      </c>
      <c r="P274" t="s">
        <v>22</v>
      </c>
    </row>
    <row r="275" spans="1:5" ht="38.25" customHeight="1">
      <c r="A275" s="27" t="s">
        <v>49</v>
      </c>
      <c r="E275" s="28" t="s">
        <v>429</v>
      </c>
    </row>
    <row r="276" spans="1:5" ht="12.75" customHeight="1">
      <c r="A276" s="29" t="s">
        <v>51</v>
      </c>
      <c r="E276" s="30" t="s">
        <v>430</v>
      </c>
    </row>
    <row r="277" spans="1:5" ht="89.25" customHeight="1">
      <c r="A277" t="s">
        <v>52</v>
      </c>
      <c r="E277" s="28" t="s">
        <v>421</v>
      </c>
    </row>
    <row r="278" spans="1:9" ht="12.75" customHeight="1">
      <c r="A278" s="5" t="s">
        <v>42</v>
      </c>
      <c r="B278" s="5"/>
      <c r="C278" s="32" t="s">
        <v>91</v>
      </c>
      <c r="D278" s="5"/>
      <c r="E278" s="20" t="s">
        <v>431</v>
      </c>
      <c r="F278" s="5"/>
      <c r="G278" s="5"/>
      <c r="H278" s="5"/>
      <c r="I278" s="33">
        <f>0+I279+I283+I287</f>
        <v>0</v>
      </c>
    </row>
    <row r="279" spans="1:16" ht="12.75" customHeight="1">
      <c r="A279" s="18" t="s">
        <v>44</v>
      </c>
      <c r="B279" s="22" t="s">
        <v>432</v>
      </c>
      <c r="C279" s="22" t="s">
        <v>433</v>
      </c>
      <c r="D279" s="18" t="s">
        <v>50</v>
      </c>
      <c r="E279" s="23" t="s">
        <v>434</v>
      </c>
      <c r="F279" s="24" t="s">
        <v>138</v>
      </c>
      <c r="G279" s="25">
        <v>42.212</v>
      </c>
      <c r="H279" s="26">
        <v>0</v>
      </c>
      <c r="I279" s="26">
        <f>ROUND(ROUND(H279,2)*ROUND(G279,3),2)</f>
        <v>0</v>
      </c>
      <c r="O279">
        <f>(I279*21)/100</f>
        <v>0</v>
      </c>
      <c r="P279" t="s">
        <v>22</v>
      </c>
    </row>
    <row r="280" spans="1:5" ht="38.25" customHeight="1">
      <c r="A280" s="27" t="s">
        <v>49</v>
      </c>
      <c r="E280" s="28" t="s">
        <v>435</v>
      </c>
    </row>
    <row r="281" spans="1:5" ht="12.75" customHeight="1">
      <c r="A281" s="29" t="s">
        <v>51</v>
      </c>
      <c r="E281" s="30" t="s">
        <v>436</v>
      </c>
    </row>
    <row r="282" spans="1:5" ht="140.25" customHeight="1">
      <c r="A282" t="s">
        <v>52</v>
      </c>
      <c r="E282" s="28" t="s">
        <v>437</v>
      </c>
    </row>
    <row r="283" spans="1:16" ht="12.75" customHeight="1">
      <c r="A283" s="18" t="s">
        <v>44</v>
      </c>
      <c r="B283" s="22" t="s">
        <v>438</v>
      </c>
      <c r="C283" s="22" t="s">
        <v>439</v>
      </c>
      <c r="D283" s="18" t="s">
        <v>50</v>
      </c>
      <c r="E283" s="23" t="s">
        <v>440</v>
      </c>
      <c r="F283" s="24" t="s">
        <v>138</v>
      </c>
      <c r="G283" s="25">
        <v>28</v>
      </c>
      <c r="H283" s="26">
        <v>0</v>
      </c>
      <c r="I283" s="26">
        <f>ROUND(ROUND(H283,2)*ROUND(G283,3),2)</f>
        <v>0</v>
      </c>
      <c r="O283">
        <f>(I283*21)/100</f>
        <v>0</v>
      </c>
      <c r="P283" t="s">
        <v>22</v>
      </c>
    </row>
    <row r="284" spans="1:5" ht="38.25" customHeight="1">
      <c r="A284" s="27" t="s">
        <v>49</v>
      </c>
      <c r="E284" s="28" t="s">
        <v>441</v>
      </c>
    </row>
    <row r="285" spans="1:5" ht="12.75" customHeight="1">
      <c r="A285" s="29" t="s">
        <v>51</v>
      </c>
      <c r="E285" s="30" t="s">
        <v>442</v>
      </c>
    </row>
    <row r="286" spans="1:5" ht="38.25" customHeight="1">
      <c r="A286" t="s">
        <v>52</v>
      </c>
      <c r="E286" s="28" t="s">
        <v>443</v>
      </c>
    </row>
    <row r="287" spans="1:16" ht="12.75" customHeight="1">
      <c r="A287" s="18" t="s">
        <v>44</v>
      </c>
      <c r="B287" s="22" t="s">
        <v>444</v>
      </c>
      <c r="C287" s="22" t="s">
        <v>445</v>
      </c>
      <c r="D287" s="18" t="s">
        <v>50</v>
      </c>
      <c r="E287" s="23" t="s">
        <v>446</v>
      </c>
      <c r="F287" s="24" t="s">
        <v>138</v>
      </c>
      <c r="G287" s="25">
        <v>36</v>
      </c>
      <c r="H287" s="26">
        <v>0</v>
      </c>
      <c r="I287" s="26">
        <f>ROUND(ROUND(H287,2)*ROUND(G287,3),2)</f>
        <v>0</v>
      </c>
      <c r="O287">
        <f>(I287*21)/100</f>
        <v>0</v>
      </c>
      <c r="P287" t="s">
        <v>22</v>
      </c>
    </row>
    <row r="288" spans="1:5" ht="76.5" customHeight="1">
      <c r="A288" s="27" t="s">
        <v>49</v>
      </c>
      <c r="E288" s="28" t="s">
        <v>447</v>
      </c>
    </row>
    <row r="289" spans="1:5" ht="12.75" customHeight="1">
      <c r="A289" s="29" t="s">
        <v>51</v>
      </c>
      <c r="E289" s="30" t="s">
        <v>448</v>
      </c>
    </row>
    <row r="290" spans="1:5" ht="38.25" customHeight="1">
      <c r="A290" t="s">
        <v>52</v>
      </c>
      <c r="E290" s="28" t="s">
        <v>443</v>
      </c>
    </row>
    <row r="291" spans="1:9" ht="12.75" customHeight="1">
      <c r="A291" s="5" t="s">
        <v>42</v>
      </c>
      <c r="B291" s="5"/>
      <c r="C291" s="32" t="s">
        <v>85</v>
      </c>
      <c r="D291" s="5"/>
      <c r="E291" s="20" t="s">
        <v>449</v>
      </c>
      <c r="F291" s="5"/>
      <c r="G291" s="5"/>
      <c r="H291" s="5"/>
      <c r="I291" s="33">
        <f>0+I292+I296+I300+I304+I308+I312+I316</f>
        <v>0</v>
      </c>
    </row>
    <row r="292" spans="1:16" ht="12.75" customHeight="1">
      <c r="A292" s="18" t="s">
        <v>44</v>
      </c>
      <c r="B292" s="22" t="s">
        <v>450</v>
      </c>
      <c r="C292" s="22" t="s">
        <v>451</v>
      </c>
      <c r="D292" s="18" t="s">
        <v>50</v>
      </c>
      <c r="E292" s="23" t="s">
        <v>452</v>
      </c>
      <c r="F292" s="24" t="s">
        <v>192</v>
      </c>
      <c r="G292" s="25">
        <v>18</v>
      </c>
      <c r="H292" s="26">
        <v>0</v>
      </c>
      <c r="I292" s="26">
        <f>ROUND(ROUND(H292,2)*ROUND(G292,3),2)</f>
        <v>0</v>
      </c>
      <c r="O292">
        <f>(I292*21)/100</f>
        <v>0</v>
      </c>
      <c r="P292" t="s">
        <v>22</v>
      </c>
    </row>
    <row r="293" spans="1:5" ht="38.25" customHeight="1">
      <c r="A293" s="27" t="s">
        <v>49</v>
      </c>
      <c r="E293" s="28" t="s">
        <v>453</v>
      </c>
    </row>
    <row r="294" spans="1:5" ht="12.75" customHeight="1">
      <c r="A294" s="29" t="s">
        <v>51</v>
      </c>
      <c r="E294" s="30" t="s">
        <v>50</v>
      </c>
    </row>
    <row r="295" spans="1:5" ht="165.75" customHeight="1">
      <c r="A295" t="s">
        <v>52</v>
      </c>
      <c r="E295" s="28" t="s">
        <v>454</v>
      </c>
    </row>
    <row r="296" spans="1:16" ht="12.75" customHeight="1">
      <c r="A296" s="18" t="s">
        <v>44</v>
      </c>
      <c r="B296" s="22" t="s">
        <v>455</v>
      </c>
      <c r="C296" s="22" t="s">
        <v>456</v>
      </c>
      <c r="D296" s="18" t="s">
        <v>50</v>
      </c>
      <c r="E296" s="23" t="s">
        <v>457</v>
      </c>
      <c r="F296" s="24" t="s">
        <v>192</v>
      </c>
      <c r="G296" s="25">
        <v>59</v>
      </c>
      <c r="H296" s="26">
        <v>0</v>
      </c>
      <c r="I296" s="26">
        <f>ROUND(ROUND(H296,2)*ROUND(G296,3),2)</f>
        <v>0</v>
      </c>
      <c r="O296">
        <f>(I296*21)/100</f>
        <v>0</v>
      </c>
      <c r="P296" t="s">
        <v>22</v>
      </c>
    </row>
    <row r="297" spans="1:5" ht="38.25" customHeight="1">
      <c r="A297" s="27" t="s">
        <v>49</v>
      </c>
      <c r="E297" s="28" t="s">
        <v>458</v>
      </c>
    </row>
    <row r="298" spans="1:5" ht="12.75" customHeight="1">
      <c r="A298" s="29" t="s">
        <v>51</v>
      </c>
      <c r="E298" s="30" t="s">
        <v>459</v>
      </c>
    </row>
    <row r="299" spans="1:5" ht="153" customHeight="1">
      <c r="A299" t="s">
        <v>52</v>
      </c>
      <c r="E299" s="28" t="s">
        <v>460</v>
      </c>
    </row>
    <row r="300" spans="1:16" ht="12.75" customHeight="1">
      <c r="A300" s="18" t="s">
        <v>44</v>
      </c>
      <c r="B300" s="22" t="s">
        <v>461</v>
      </c>
      <c r="C300" s="22" t="s">
        <v>462</v>
      </c>
      <c r="D300" s="18" t="s">
        <v>50</v>
      </c>
      <c r="E300" s="23" t="s">
        <v>463</v>
      </c>
      <c r="F300" s="24" t="s">
        <v>192</v>
      </c>
      <c r="G300" s="25">
        <v>20</v>
      </c>
      <c r="H300" s="26">
        <v>0</v>
      </c>
      <c r="I300" s="26">
        <f>ROUND(ROUND(H300,2)*ROUND(G300,3),2)</f>
        <v>0</v>
      </c>
      <c r="O300">
        <f>(I300*21)/100</f>
        <v>0</v>
      </c>
      <c r="P300" t="s">
        <v>22</v>
      </c>
    </row>
    <row r="301" spans="1:5" ht="38.25" customHeight="1">
      <c r="A301" s="27" t="s">
        <v>49</v>
      </c>
      <c r="E301" s="28" t="s">
        <v>464</v>
      </c>
    </row>
    <row r="302" spans="1:5" ht="12.75" customHeight="1">
      <c r="A302" s="29" t="s">
        <v>51</v>
      </c>
      <c r="E302" s="30" t="s">
        <v>50</v>
      </c>
    </row>
    <row r="303" spans="1:5" ht="153" customHeight="1">
      <c r="A303" t="s">
        <v>52</v>
      </c>
      <c r="E303" s="28" t="s">
        <v>460</v>
      </c>
    </row>
    <row r="304" spans="1:16" ht="12.75" customHeight="1">
      <c r="A304" s="18" t="s">
        <v>44</v>
      </c>
      <c r="B304" s="22" t="s">
        <v>465</v>
      </c>
      <c r="C304" s="22" t="s">
        <v>466</v>
      </c>
      <c r="D304" s="18" t="s">
        <v>50</v>
      </c>
      <c r="E304" s="23" t="s">
        <v>467</v>
      </c>
      <c r="F304" s="24" t="s">
        <v>155</v>
      </c>
      <c r="G304" s="25">
        <v>5</v>
      </c>
      <c r="H304" s="26">
        <v>0</v>
      </c>
      <c r="I304" s="26">
        <f>ROUND(ROUND(H304,2)*ROUND(G304,3),2)</f>
        <v>0</v>
      </c>
      <c r="O304">
        <f>(I304*21)/100</f>
        <v>0</v>
      </c>
      <c r="P304" t="s">
        <v>22</v>
      </c>
    </row>
    <row r="305" spans="1:5" ht="38.25" customHeight="1">
      <c r="A305" s="27" t="s">
        <v>49</v>
      </c>
      <c r="E305" s="28" t="s">
        <v>468</v>
      </c>
    </row>
    <row r="306" spans="1:5" ht="12.75" customHeight="1">
      <c r="A306" s="29" t="s">
        <v>51</v>
      </c>
      <c r="E306" s="30" t="s">
        <v>50</v>
      </c>
    </row>
    <row r="307" spans="1:5" ht="63.75" customHeight="1">
      <c r="A307" t="s">
        <v>52</v>
      </c>
      <c r="E307" s="28" t="s">
        <v>469</v>
      </c>
    </row>
    <row r="308" spans="1:16" ht="12.75" customHeight="1">
      <c r="A308" s="18" t="s">
        <v>44</v>
      </c>
      <c r="B308" s="22" t="s">
        <v>470</v>
      </c>
      <c r="C308" s="22" t="s">
        <v>471</v>
      </c>
      <c r="D308" s="18" t="s">
        <v>50</v>
      </c>
      <c r="E308" s="23" t="s">
        <v>472</v>
      </c>
      <c r="F308" s="24" t="s">
        <v>155</v>
      </c>
      <c r="G308" s="25">
        <v>2</v>
      </c>
      <c r="H308" s="26">
        <v>0</v>
      </c>
      <c r="I308" s="26">
        <f>ROUND(ROUND(H308,2)*ROUND(G308,3),2)</f>
        <v>0</v>
      </c>
      <c r="O308">
        <f>(I308*21)/100</f>
        <v>0</v>
      </c>
      <c r="P308" t="s">
        <v>22</v>
      </c>
    </row>
    <row r="309" spans="1:5" ht="38.25" customHeight="1">
      <c r="A309" s="27" t="s">
        <v>49</v>
      </c>
      <c r="E309" s="28" t="s">
        <v>473</v>
      </c>
    </row>
    <row r="310" spans="1:5" ht="12.75" customHeight="1">
      <c r="A310" s="29" t="s">
        <v>51</v>
      </c>
      <c r="E310" s="30" t="s">
        <v>50</v>
      </c>
    </row>
    <row r="311" spans="1:5" ht="12.75" customHeight="1">
      <c r="A311" t="s">
        <v>52</v>
      </c>
      <c r="E311" s="28" t="s">
        <v>474</v>
      </c>
    </row>
    <row r="312" spans="1:16" ht="12.75" customHeight="1">
      <c r="A312" s="18" t="s">
        <v>44</v>
      </c>
      <c r="B312" s="22" t="s">
        <v>475</v>
      </c>
      <c r="C312" s="22" t="s">
        <v>476</v>
      </c>
      <c r="D312" s="18" t="s">
        <v>50</v>
      </c>
      <c r="E312" s="23" t="s">
        <v>477</v>
      </c>
      <c r="F312" s="24" t="s">
        <v>155</v>
      </c>
      <c r="G312" s="25">
        <v>2</v>
      </c>
      <c r="H312" s="26">
        <v>0</v>
      </c>
      <c r="I312" s="26">
        <f>ROUND(ROUND(H312,2)*ROUND(G312,3),2)</f>
        <v>0</v>
      </c>
      <c r="O312">
        <f>(I312*21)/100</f>
        <v>0</v>
      </c>
      <c r="P312" t="s">
        <v>22</v>
      </c>
    </row>
    <row r="313" spans="1:5" ht="38.25" customHeight="1">
      <c r="A313" s="27" t="s">
        <v>49</v>
      </c>
      <c r="E313" s="28" t="s">
        <v>478</v>
      </c>
    </row>
    <row r="314" spans="1:5" ht="12.75" customHeight="1">
      <c r="A314" s="29" t="s">
        <v>51</v>
      </c>
      <c r="E314" s="30" t="s">
        <v>50</v>
      </c>
    </row>
    <row r="315" spans="1:5" ht="12.75" customHeight="1">
      <c r="A315" t="s">
        <v>52</v>
      </c>
      <c r="E315" s="28" t="s">
        <v>474</v>
      </c>
    </row>
    <row r="316" spans="1:16" ht="12.75" customHeight="1">
      <c r="A316" s="18" t="s">
        <v>44</v>
      </c>
      <c r="B316" s="22" t="s">
        <v>479</v>
      </c>
      <c r="C316" s="22" t="s">
        <v>480</v>
      </c>
      <c r="D316" s="18" t="s">
        <v>50</v>
      </c>
      <c r="E316" s="23" t="s">
        <v>481</v>
      </c>
      <c r="F316" s="24" t="s">
        <v>155</v>
      </c>
      <c r="G316" s="25">
        <v>2</v>
      </c>
      <c r="H316" s="26">
        <v>0</v>
      </c>
      <c r="I316" s="26">
        <f>ROUND(ROUND(H316,2)*ROUND(G316,3),2)</f>
        <v>0</v>
      </c>
      <c r="O316">
        <f>(I316*21)/100</f>
        <v>0</v>
      </c>
      <c r="P316" t="s">
        <v>22</v>
      </c>
    </row>
    <row r="317" spans="1:5" ht="38.25" customHeight="1">
      <c r="A317" s="27" t="s">
        <v>49</v>
      </c>
      <c r="E317" s="28" t="s">
        <v>482</v>
      </c>
    </row>
    <row r="318" spans="1:5" ht="12.75" customHeight="1">
      <c r="A318" s="29" t="s">
        <v>51</v>
      </c>
      <c r="E318" s="30" t="s">
        <v>50</v>
      </c>
    </row>
    <row r="319" spans="1:5" ht="12.75" customHeight="1">
      <c r="A319" t="s">
        <v>52</v>
      </c>
      <c r="E319" s="28" t="s">
        <v>474</v>
      </c>
    </row>
    <row r="320" spans="1:9" ht="12.75" customHeight="1">
      <c r="A320" s="5" t="s">
        <v>42</v>
      </c>
      <c r="B320" s="5"/>
      <c r="C320" s="32" t="s">
        <v>39</v>
      </c>
      <c r="D320" s="5"/>
      <c r="E320" s="20" t="s">
        <v>43</v>
      </c>
      <c r="F320" s="5"/>
      <c r="G320" s="5"/>
      <c r="H320" s="5"/>
      <c r="I320" s="33">
        <f>0+I321+I325+I329+I333+I337+I341+I345+I349+I353+I357+I361+I365+I369+I373+I377+I381+I385+I389+I393+I397+I401+I405</f>
        <v>0</v>
      </c>
    </row>
    <row r="321" spans="1:16" ht="12.75" customHeight="1">
      <c r="A321" s="18" t="s">
        <v>44</v>
      </c>
      <c r="B321" s="22" t="s">
        <v>483</v>
      </c>
      <c r="C321" s="22" t="s">
        <v>484</v>
      </c>
      <c r="D321" s="18" t="s">
        <v>50</v>
      </c>
      <c r="E321" s="23" t="s">
        <v>485</v>
      </c>
      <c r="F321" s="24" t="s">
        <v>155</v>
      </c>
      <c r="G321" s="25">
        <v>3</v>
      </c>
      <c r="H321" s="26">
        <v>0</v>
      </c>
      <c r="I321" s="26">
        <f>ROUND(ROUND(H321,2)*ROUND(G321,3),2)</f>
        <v>0</v>
      </c>
      <c r="O321">
        <f>(I321*21)/100</f>
        <v>0</v>
      </c>
      <c r="P321" t="s">
        <v>22</v>
      </c>
    </row>
    <row r="322" spans="1:5" ht="38.25" customHeight="1">
      <c r="A322" s="27" t="s">
        <v>49</v>
      </c>
      <c r="E322" s="28" t="s">
        <v>486</v>
      </c>
    </row>
    <row r="323" spans="1:5" ht="12.75" customHeight="1">
      <c r="A323" s="29" t="s">
        <v>51</v>
      </c>
      <c r="E323" s="30" t="s">
        <v>50</v>
      </c>
    </row>
    <row r="324" spans="1:5" ht="51" customHeight="1">
      <c r="A324" t="s">
        <v>52</v>
      </c>
      <c r="E324" s="28" t="s">
        <v>487</v>
      </c>
    </row>
    <row r="325" spans="1:16" ht="12.75" customHeight="1">
      <c r="A325" s="18" t="s">
        <v>44</v>
      </c>
      <c r="B325" s="22" t="s">
        <v>488</v>
      </c>
      <c r="C325" s="22" t="s">
        <v>489</v>
      </c>
      <c r="D325" s="18" t="s">
        <v>50</v>
      </c>
      <c r="E325" s="23" t="s">
        <v>490</v>
      </c>
      <c r="F325" s="24" t="s">
        <v>155</v>
      </c>
      <c r="G325" s="25">
        <v>4</v>
      </c>
      <c r="H325" s="26">
        <v>0</v>
      </c>
      <c r="I325" s="26">
        <f>ROUND(ROUND(H325,2)*ROUND(G325,3),2)</f>
        <v>0</v>
      </c>
      <c r="O325">
        <f>(I325*21)/100</f>
        <v>0</v>
      </c>
      <c r="P325" t="s">
        <v>22</v>
      </c>
    </row>
    <row r="326" spans="1:5" ht="38.25" customHeight="1">
      <c r="A326" s="27" t="s">
        <v>49</v>
      </c>
      <c r="E326" s="28" t="s">
        <v>491</v>
      </c>
    </row>
    <row r="327" spans="1:5" ht="12.75" customHeight="1">
      <c r="A327" s="29" t="s">
        <v>51</v>
      </c>
      <c r="E327" s="30" t="s">
        <v>50</v>
      </c>
    </row>
    <row r="328" spans="1:5" ht="25.5" customHeight="1">
      <c r="A328" t="s">
        <v>52</v>
      </c>
      <c r="E328" s="28" t="s">
        <v>492</v>
      </c>
    </row>
    <row r="329" spans="1:16" ht="12.75" customHeight="1">
      <c r="A329" s="18" t="s">
        <v>44</v>
      </c>
      <c r="B329" s="22" t="s">
        <v>493</v>
      </c>
      <c r="C329" s="22" t="s">
        <v>494</v>
      </c>
      <c r="D329" s="18" t="s">
        <v>50</v>
      </c>
      <c r="E329" s="23" t="s">
        <v>495</v>
      </c>
      <c r="F329" s="24" t="s">
        <v>155</v>
      </c>
      <c r="G329" s="25">
        <v>10</v>
      </c>
      <c r="H329" s="26">
        <v>0</v>
      </c>
      <c r="I329" s="26">
        <f>ROUND(ROUND(H329,2)*ROUND(G329,3),2)</f>
        <v>0</v>
      </c>
      <c r="O329">
        <f>(I329*21)/100</f>
        <v>0</v>
      </c>
      <c r="P329" t="s">
        <v>22</v>
      </c>
    </row>
    <row r="330" spans="1:5" ht="38.25" customHeight="1">
      <c r="A330" s="27" t="s">
        <v>49</v>
      </c>
      <c r="E330" s="28" t="s">
        <v>496</v>
      </c>
    </row>
    <row r="331" spans="1:5" ht="12.75" customHeight="1">
      <c r="A331" s="29" t="s">
        <v>51</v>
      </c>
      <c r="E331" s="30" t="s">
        <v>50</v>
      </c>
    </row>
    <row r="332" spans="1:5" ht="63.75" customHeight="1">
      <c r="A332" t="s">
        <v>52</v>
      </c>
      <c r="E332" s="28" t="s">
        <v>497</v>
      </c>
    </row>
    <row r="333" spans="1:16" ht="12.75" customHeight="1">
      <c r="A333" s="18" t="s">
        <v>44</v>
      </c>
      <c r="B333" s="22" t="s">
        <v>498</v>
      </c>
      <c r="C333" s="22" t="s">
        <v>499</v>
      </c>
      <c r="D333" s="18" t="s">
        <v>68</v>
      </c>
      <c r="E333" s="23" t="s">
        <v>500</v>
      </c>
      <c r="F333" s="24" t="s">
        <v>155</v>
      </c>
      <c r="G333" s="25">
        <v>8</v>
      </c>
      <c r="H333" s="26">
        <v>0</v>
      </c>
      <c r="I333" s="26">
        <f>ROUND(ROUND(H333,2)*ROUND(G333,3),2)</f>
        <v>0</v>
      </c>
      <c r="O333">
        <f>(I333*21)/100</f>
        <v>0</v>
      </c>
      <c r="P333" t="s">
        <v>22</v>
      </c>
    </row>
    <row r="334" spans="1:5" ht="38.25" customHeight="1">
      <c r="A334" s="27" t="s">
        <v>49</v>
      </c>
      <c r="E334" s="28" t="s">
        <v>501</v>
      </c>
    </row>
    <row r="335" spans="1:5" ht="12.75" customHeight="1">
      <c r="A335" s="29" t="s">
        <v>51</v>
      </c>
      <c r="E335" s="30" t="s">
        <v>50</v>
      </c>
    </row>
    <row r="336" spans="1:5" ht="12.75" customHeight="1">
      <c r="A336" t="s">
        <v>52</v>
      </c>
      <c r="E336" s="28" t="s">
        <v>502</v>
      </c>
    </row>
    <row r="337" spans="1:16" ht="12.75" customHeight="1">
      <c r="A337" s="18" t="s">
        <v>44</v>
      </c>
      <c r="B337" s="22" t="s">
        <v>503</v>
      </c>
      <c r="C337" s="22" t="s">
        <v>499</v>
      </c>
      <c r="D337" s="18" t="s">
        <v>72</v>
      </c>
      <c r="E337" s="23" t="s">
        <v>500</v>
      </c>
      <c r="F337" s="24" t="s">
        <v>155</v>
      </c>
      <c r="G337" s="25">
        <v>10</v>
      </c>
      <c r="H337" s="26">
        <v>0</v>
      </c>
      <c r="I337" s="26">
        <f>ROUND(ROUND(H337,2)*ROUND(G337,3),2)</f>
        <v>0</v>
      </c>
      <c r="O337">
        <f>(I337*21)/100</f>
        <v>0</v>
      </c>
      <c r="P337" t="s">
        <v>22</v>
      </c>
    </row>
    <row r="338" spans="1:5" ht="38.25" customHeight="1">
      <c r="A338" s="27" t="s">
        <v>49</v>
      </c>
      <c r="E338" s="28" t="s">
        <v>504</v>
      </c>
    </row>
    <row r="339" spans="1:5" ht="12.75" customHeight="1">
      <c r="A339" s="29" t="s">
        <v>51</v>
      </c>
      <c r="E339" s="30" t="s">
        <v>50</v>
      </c>
    </row>
    <row r="340" spans="1:5" ht="12.75" customHeight="1">
      <c r="A340" t="s">
        <v>52</v>
      </c>
      <c r="E340" s="28" t="s">
        <v>502</v>
      </c>
    </row>
    <row r="341" spans="1:16" ht="12.75" customHeight="1">
      <c r="A341" s="18" t="s">
        <v>44</v>
      </c>
      <c r="B341" s="22" t="s">
        <v>505</v>
      </c>
      <c r="C341" s="22" t="s">
        <v>506</v>
      </c>
      <c r="D341" s="18" t="s">
        <v>68</v>
      </c>
      <c r="E341" s="23" t="s">
        <v>507</v>
      </c>
      <c r="F341" s="24" t="s">
        <v>155</v>
      </c>
      <c r="G341" s="25">
        <v>6</v>
      </c>
      <c r="H341" s="26">
        <v>0</v>
      </c>
      <c r="I341" s="26">
        <f>ROUND(ROUND(H341,2)*ROUND(G341,3),2)</f>
        <v>0</v>
      </c>
      <c r="O341">
        <f>(I341*21)/100</f>
        <v>0</v>
      </c>
      <c r="P341" t="s">
        <v>22</v>
      </c>
    </row>
    <row r="342" spans="1:5" ht="51" customHeight="1">
      <c r="A342" s="27" t="s">
        <v>49</v>
      </c>
      <c r="E342" s="28" t="s">
        <v>508</v>
      </c>
    </row>
    <row r="343" spans="1:5" ht="12.75" customHeight="1">
      <c r="A343" s="29" t="s">
        <v>51</v>
      </c>
      <c r="E343" s="30" t="s">
        <v>50</v>
      </c>
    </row>
    <row r="344" spans="1:5" ht="25.5" customHeight="1">
      <c r="A344" t="s">
        <v>52</v>
      </c>
      <c r="E344" s="28" t="s">
        <v>509</v>
      </c>
    </row>
    <row r="345" spans="1:16" ht="12.75" customHeight="1">
      <c r="A345" s="18" t="s">
        <v>44</v>
      </c>
      <c r="B345" s="22" t="s">
        <v>510</v>
      </c>
      <c r="C345" s="22" t="s">
        <v>506</v>
      </c>
      <c r="D345" s="18" t="s">
        <v>72</v>
      </c>
      <c r="E345" s="23" t="s">
        <v>507</v>
      </c>
      <c r="F345" s="24" t="s">
        <v>155</v>
      </c>
      <c r="G345" s="25">
        <v>2</v>
      </c>
      <c r="H345" s="26">
        <v>0</v>
      </c>
      <c r="I345" s="26">
        <f>ROUND(ROUND(H345,2)*ROUND(G345,3),2)</f>
        <v>0</v>
      </c>
      <c r="O345">
        <f>(I345*21)/100</f>
        <v>0</v>
      </c>
      <c r="P345" t="s">
        <v>22</v>
      </c>
    </row>
    <row r="346" spans="1:5" ht="51" customHeight="1">
      <c r="A346" s="27" t="s">
        <v>49</v>
      </c>
      <c r="E346" s="28" t="s">
        <v>511</v>
      </c>
    </row>
    <row r="347" spans="1:5" ht="12.75" customHeight="1">
      <c r="A347" s="29" t="s">
        <v>51</v>
      </c>
      <c r="E347" s="30" t="s">
        <v>50</v>
      </c>
    </row>
    <row r="348" spans="1:5" ht="25.5" customHeight="1">
      <c r="A348" t="s">
        <v>52</v>
      </c>
      <c r="E348" s="28" t="s">
        <v>509</v>
      </c>
    </row>
    <row r="349" spans="1:16" ht="12.75" customHeight="1">
      <c r="A349" s="18" t="s">
        <v>44</v>
      </c>
      <c r="B349" s="22" t="s">
        <v>512</v>
      </c>
      <c r="C349" s="22" t="s">
        <v>513</v>
      </c>
      <c r="D349" s="18" t="s">
        <v>50</v>
      </c>
      <c r="E349" s="23" t="s">
        <v>514</v>
      </c>
      <c r="F349" s="24" t="s">
        <v>155</v>
      </c>
      <c r="G349" s="25">
        <v>8</v>
      </c>
      <c r="H349" s="26">
        <v>0</v>
      </c>
      <c r="I349" s="26">
        <f>ROUND(ROUND(H349,2)*ROUND(G349,3),2)</f>
        <v>0</v>
      </c>
      <c r="O349">
        <f>(I349*21)/100</f>
        <v>0</v>
      </c>
      <c r="P349" t="s">
        <v>22</v>
      </c>
    </row>
    <row r="350" spans="1:5" ht="38.25" customHeight="1">
      <c r="A350" s="27" t="s">
        <v>49</v>
      </c>
      <c r="E350" s="28" t="s">
        <v>515</v>
      </c>
    </row>
    <row r="351" spans="1:5" ht="12.75" customHeight="1">
      <c r="A351" s="29" t="s">
        <v>51</v>
      </c>
      <c r="E351" s="30" t="s">
        <v>50</v>
      </c>
    </row>
    <row r="352" spans="1:5" ht="12.75" customHeight="1">
      <c r="A352" t="s">
        <v>52</v>
      </c>
      <c r="E352" s="28" t="s">
        <v>502</v>
      </c>
    </row>
    <row r="353" spans="1:16" ht="12.75" customHeight="1">
      <c r="A353" s="18" t="s">
        <v>44</v>
      </c>
      <c r="B353" s="22" t="s">
        <v>516</v>
      </c>
      <c r="C353" s="22" t="s">
        <v>517</v>
      </c>
      <c r="D353" s="18" t="s">
        <v>50</v>
      </c>
      <c r="E353" s="23" t="s">
        <v>518</v>
      </c>
      <c r="F353" s="24" t="s">
        <v>192</v>
      </c>
      <c r="G353" s="25">
        <v>62.5</v>
      </c>
      <c r="H353" s="26">
        <v>0</v>
      </c>
      <c r="I353" s="26">
        <f>ROUND(ROUND(H353,2)*ROUND(G353,3),2)</f>
        <v>0</v>
      </c>
      <c r="O353">
        <f>(I353*21)/100</f>
        <v>0</v>
      </c>
      <c r="P353" t="s">
        <v>22</v>
      </c>
    </row>
    <row r="354" spans="1:5" ht="76.5" customHeight="1">
      <c r="A354" s="27" t="s">
        <v>49</v>
      </c>
      <c r="E354" s="28" t="s">
        <v>519</v>
      </c>
    </row>
    <row r="355" spans="1:5" ht="12.75" customHeight="1">
      <c r="A355" s="29" t="s">
        <v>51</v>
      </c>
      <c r="E355" s="30" t="s">
        <v>520</v>
      </c>
    </row>
    <row r="356" spans="1:5" ht="38.25" customHeight="1">
      <c r="A356" t="s">
        <v>52</v>
      </c>
      <c r="E356" s="28" t="s">
        <v>521</v>
      </c>
    </row>
    <row r="357" spans="1:16" ht="12.75" customHeight="1">
      <c r="A357" s="18" t="s">
        <v>44</v>
      </c>
      <c r="B357" s="22" t="s">
        <v>522</v>
      </c>
      <c r="C357" s="22" t="s">
        <v>523</v>
      </c>
      <c r="D357" s="18" t="s">
        <v>68</v>
      </c>
      <c r="E357" s="23" t="s">
        <v>524</v>
      </c>
      <c r="F357" s="24" t="s">
        <v>192</v>
      </c>
      <c r="G357" s="25">
        <v>78</v>
      </c>
      <c r="H357" s="26">
        <v>0</v>
      </c>
      <c r="I357" s="26">
        <f>ROUND(ROUND(H357,2)*ROUND(G357,3),2)</f>
        <v>0</v>
      </c>
      <c r="O357">
        <f>(I357*21)/100</f>
        <v>0</v>
      </c>
      <c r="P357" t="s">
        <v>22</v>
      </c>
    </row>
    <row r="358" spans="1:5" ht="76.5" customHeight="1">
      <c r="A358" s="27" t="s">
        <v>49</v>
      </c>
      <c r="E358" s="28" t="s">
        <v>525</v>
      </c>
    </row>
    <row r="359" spans="1:5" ht="12.75" customHeight="1">
      <c r="A359" s="29" t="s">
        <v>51</v>
      </c>
      <c r="E359" s="30" t="s">
        <v>526</v>
      </c>
    </row>
    <row r="360" spans="1:5" ht="38.25" customHeight="1">
      <c r="A360" t="s">
        <v>52</v>
      </c>
      <c r="E360" s="28" t="s">
        <v>521</v>
      </c>
    </row>
    <row r="361" spans="1:16" ht="12.75" customHeight="1">
      <c r="A361" s="18" t="s">
        <v>44</v>
      </c>
      <c r="B361" s="22" t="s">
        <v>527</v>
      </c>
      <c r="C361" s="22" t="s">
        <v>523</v>
      </c>
      <c r="D361" s="18" t="s">
        <v>72</v>
      </c>
      <c r="E361" s="23" t="s">
        <v>524</v>
      </c>
      <c r="F361" s="24" t="s">
        <v>192</v>
      </c>
      <c r="G361" s="25">
        <v>2.34</v>
      </c>
      <c r="H361" s="26">
        <v>0</v>
      </c>
      <c r="I361" s="26">
        <f>ROUND(ROUND(H361,2)*ROUND(G361,3),2)</f>
        <v>0</v>
      </c>
      <c r="O361">
        <f>(I361*21)/100</f>
        <v>0</v>
      </c>
      <c r="P361" t="s">
        <v>22</v>
      </c>
    </row>
    <row r="362" spans="1:5" ht="76.5" customHeight="1">
      <c r="A362" s="27" t="s">
        <v>49</v>
      </c>
      <c r="E362" s="28" t="s">
        <v>528</v>
      </c>
    </row>
    <row r="363" spans="1:5" ht="12.75" customHeight="1">
      <c r="A363" s="29" t="s">
        <v>51</v>
      </c>
      <c r="E363" s="30" t="s">
        <v>529</v>
      </c>
    </row>
    <row r="364" spans="1:5" ht="38.25" customHeight="1">
      <c r="A364" t="s">
        <v>52</v>
      </c>
      <c r="E364" s="28" t="s">
        <v>521</v>
      </c>
    </row>
    <row r="365" spans="1:16" ht="12.75" customHeight="1">
      <c r="A365" s="18" t="s">
        <v>44</v>
      </c>
      <c r="B365" s="22" t="s">
        <v>530</v>
      </c>
      <c r="C365" s="22" t="s">
        <v>523</v>
      </c>
      <c r="D365" s="18" t="s">
        <v>83</v>
      </c>
      <c r="E365" s="23" t="s">
        <v>524</v>
      </c>
      <c r="F365" s="24" t="s">
        <v>192</v>
      </c>
      <c r="G365" s="25">
        <v>1.56</v>
      </c>
      <c r="H365" s="26">
        <v>0</v>
      </c>
      <c r="I365" s="26">
        <f>ROUND(ROUND(H365,2)*ROUND(G365,3),2)</f>
        <v>0</v>
      </c>
      <c r="O365">
        <f>(I365*21)/100</f>
        <v>0</v>
      </c>
      <c r="P365" t="s">
        <v>22</v>
      </c>
    </row>
    <row r="366" spans="1:5" ht="76.5" customHeight="1">
      <c r="A366" s="27" t="s">
        <v>49</v>
      </c>
      <c r="E366" s="28" t="s">
        <v>531</v>
      </c>
    </row>
    <row r="367" spans="1:5" ht="12.75" customHeight="1">
      <c r="A367" s="29" t="s">
        <v>51</v>
      </c>
      <c r="E367" s="30" t="s">
        <v>532</v>
      </c>
    </row>
    <row r="368" spans="1:5" ht="38.25" customHeight="1">
      <c r="A368" t="s">
        <v>52</v>
      </c>
      <c r="E368" s="28" t="s">
        <v>521</v>
      </c>
    </row>
    <row r="369" spans="1:16" ht="12.75" customHeight="1">
      <c r="A369" s="18" t="s">
        <v>44</v>
      </c>
      <c r="B369" s="22" t="s">
        <v>533</v>
      </c>
      <c r="C369" s="22" t="s">
        <v>523</v>
      </c>
      <c r="D369" s="18" t="s">
        <v>86</v>
      </c>
      <c r="E369" s="23" t="s">
        <v>524</v>
      </c>
      <c r="F369" s="24" t="s">
        <v>192</v>
      </c>
      <c r="G369" s="25">
        <v>32.5</v>
      </c>
      <c r="H369" s="26">
        <v>0</v>
      </c>
      <c r="I369" s="26">
        <f>ROUND(ROUND(H369,2)*ROUND(G369,3),2)</f>
        <v>0</v>
      </c>
      <c r="O369">
        <f>(I369*21)/100</f>
        <v>0</v>
      </c>
      <c r="P369" t="s">
        <v>22</v>
      </c>
    </row>
    <row r="370" spans="1:5" ht="76.5" customHeight="1">
      <c r="A370" s="27" t="s">
        <v>49</v>
      </c>
      <c r="E370" s="28" t="s">
        <v>534</v>
      </c>
    </row>
    <row r="371" spans="1:5" ht="12.75" customHeight="1">
      <c r="A371" s="29" t="s">
        <v>51</v>
      </c>
      <c r="E371" s="30" t="s">
        <v>535</v>
      </c>
    </row>
    <row r="372" spans="1:5" ht="38.25" customHeight="1">
      <c r="A372" t="s">
        <v>52</v>
      </c>
      <c r="E372" s="28" t="s">
        <v>521</v>
      </c>
    </row>
    <row r="373" spans="1:16" ht="12.75" customHeight="1">
      <c r="A373" s="18" t="s">
        <v>44</v>
      </c>
      <c r="B373" s="22" t="s">
        <v>536</v>
      </c>
      <c r="C373" s="22" t="s">
        <v>523</v>
      </c>
      <c r="D373" s="18" t="s">
        <v>89</v>
      </c>
      <c r="E373" s="23" t="s">
        <v>524</v>
      </c>
      <c r="F373" s="24" t="s">
        <v>192</v>
      </c>
      <c r="G373" s="25">
        <v>9</v>
      </c>
      <c r="H373" s="26">
        <v>0</v>
      </c>
      <c r="I373" s="26">
        <f>ROUND(ROUND(H373,2)*ROUND(G373,3),2)</f>
        <v>0</v>
      </c>
      <c r="O373">
        <f>(I373*21)/100</f>
        <v>0</v>
      </c>
      <c r="P373" t="s">
        <v>22</v>
      </c>
    </row>
    <row r="374" spans="1:5" ht="76.5" customHeight="1">
      <c r="A374" s="27" t="s">
        <v>49</v>
      </c>
      <c r="E374" s="28" t="s">
        <v>537</v>
      </c>
    </row>
    <row r="375" spans="1:5" ht="12.75" customHeight="1">
      <c r="A375" s="29" t="s">
        <v>51</v>
      </c>
      <c r="E375" s="30" t="s">
        <v>50</v>
      </c>
    </row>
    <row r="376" spans="1:5" ht="38.25" customHeight="1">
      <c r="A376" t="s">
        <v>52</v>
      </c>
      <c r="E376" s="28" t="s">
        <v>521</v>
      </c>
    </row>
    <row r="377" spans="1:16" ht="12.75" customHeight="1">
      <c r="A377" s="18" t="s">
        <v>44</v>
      </c>
      <c r="B377" s="22" t="s">
        <v>91</v>
      </c>
      <c r="C377" s="22" t="s">
        <v>538</v>
      </c>
      <c r="D377" s="18" t="s">
        <v>50</v>
      </c>
      <c r="E377" s="23" t="s">
        <v>539</v>
      </c>
      <c r="F377" s="24" t="s">
        <v>192</v>
      </c>
      <c r="G377" s="25">
        <v>17.1</v>
      </c>
      <c r="H377" s="26">
        <v>0</v>
      </c>
      <c r="I377" s="26">
        <f>ROUND(ROUND(H377,2)*ROUND(G377,3),2)</f>
        <v>0</v>
      </c>
      <c r="O377">
        <f>(I377*21)/100</f>
        <v>0</v>
      </c>
      <c r="P377" t="s">
        <v>22</v>
      </c>
    </row>
    <row r="378" spans="1:5" ht="38.25" customHeight="1">
      <c r="A378" s="27" t="s">
        <v>49</v>
      </c>
      <c r="E378" s="28" t="s">
        <v>540</v>
      </c>
    </row>
    <row r="379" spans="1:5" ht="12.75" customHeight="1">
      <c r="A379" s="29" t="s">
        <v>51</v>
      </c>
      <c r="E379" s="30" t="s">
        <v>541</v>
      </c>
    </row>
    <row r="380" spans="1:5" ht="12.75" customHeight="1">
      <c r="A380" t="s">
        <v>52</v>
      </c>
      <c r="E380" s="28" t="s">
        <v>542</v>
      </c>
    </row>
    <row r="381" spans="1:16" ht="12.75" customHeight="1">
      <c r="A381" s="18" t="s">
        <v>44</v>
      </c>
      <c r="B381" s="22" t="s">
        <v>543</v>
      </c>
      <c r="C381" s="22" t="s">
        <v>544</v>
      </c>
      <c r="D381" s="18" t="s">
        <v>50</v>
      </c>
      <c r="E381" s="23" t="s">
        <v>545</v>
      </c>
      <c r="F381" s="24" t="s">
        <v>192</v>
      </c>
      <c r="G381" s="25">
        <v>93.2</v>
      </c>
      <c r="H381" s="26">
        <v>0</v>
      </c>
      <c r="I381" s="26">
        <f>ROUND(ROUND(H381,2)*ROUND(G381,3),2)</f>
        <v>0</v>
      </c>
      <c r="O381">
        <f>(I381*21)/100</f>
        <v>0</v>
      </c>
      <c r="P381" t="s">
        <v>22</v>
      </c>
    </row>
    <row r="382" spans="1:5" ht="51" customHeight="1">
      <c r="A382" s="27" t="s">
        <v>49</v>
      </c>
      <c r="E382" s="28" t="s">
        <v>546</v>
      </c>
    </row>
    <row r="383" spans="1:5" ht="12.75" customHeight="1">
      <c r="A383" s="29" t="s">
        <v>51</v>
      </c>
      <c r="E383" s="30" t="s">
        <v>203</v>
      </c>
    </row>
    <row r="384" spans="1:5" ht="25.5" customHeight="1">
      <c r="A384" t="s">
        <v>52</v>
      </c>
      <c r="E384" s="28" t="s">
        <v>547</v>
      </c>
    </row>
    <row r="385" spans="1:16" ht="12.75" customHeight="1">
      <c r="A385" s="18" t="s">
        <v>44</v>
      </c>
      <c r="B385" s="22" t="s">
        <v>548</v>
      </c>
      <c r="C385" s="22" t="s">
        <v>549</v>
      </c>
      <c r="D385" s="18" t="s">
        <v>50</v>
      </c>
      <c r="E385" s="23" t="s">
        <v>550</v>
      </c>
      <c r="F385" s="24" t="s">
        <v>138</v>
      </c>
      <c r="G385" s="25">
        <v>691</v>
      </c>
      <c r="H385" s="26">
        <v>0</v>
      </c>
      <c r="I385" s="26">
        <f>ROUND(ROUND(H385,2)*ROUND(G385,3),2)</f>
        <v>0</v>
      </c>
      <c r="O385">
        <f>(I385*21)/100</f>
        <v>0</v>
      </c>
      <c r="P385" t="s">
        <v>22</v>
      </c>
    </row>
    <row r="386" spans="1:5" ht="38.25" customHeight="1">
      <c r="A386" s="27" t="s">
        <v>49</v>
      </c>
      <c r="E386" s="28" t="s">
        <v>551</v>
      </c>
    </row>
    <row r="387" spans="1:5" ht="12.75" customHeight="1">
      <c r="A387" s="29" t="s">
        <v>51</v>
      </c>
      <c r="E387" s="30" t="s">
        <v>50</v>
      </c>
    </row>
    <row r="388" spans="1:5" ht="12.75" customHeight="1">
      <c r="A388" t="s">
        <v>52</v>
      </c>
      <c r="E388" s="28" t="s">
        <v>552</v>
      </c>
    </row>
    <row r="389" spans="1:16" ht="12.75" customHeight="1">
      <c r="A389" s="18" t="s">
        <v>44</v>
      </c>
      <c r="B389" s="22" t="s">
        <v>553</v>
      </c>
      <c r="C389" s="22" t="s">
        <v>554</v>
      </c>
      <c r="D389" s="18" t="s">
        <v>50</v>
      </c>
      <c r="E389" s="23" t="s">
        <v>555</v>
      </c>
      <c r="F389" s="24" t="s">
        <v>138</v>
      </c>
      <c r="G389" s="25">
        <v>709.1</v>
      </c>
      <c r="H389" s="26">
        <v>0</v>
      </c>
      <c r="I389" s="26">
        <f>ROUND(ROUND(H389,2)*ROUND(G389,3),2)</f>
        <v>0</v>
      </c>
      <c r="O389">
        <f>(I389*21)/100</f>
        <v>0</v>
      </c>
      <c r="P389" t="s">
        <v>22</v>
      </c>
    </row>
    <row r="390" spans="1:5" ht="38.25" customHeight="1">
      <c r="A390" s="27" t="s">
        <v>49</v>
      </c>
      <c r="E390" s="28" t="s">
        <v>556</v>
      </c>
    </row>
    <row r="391" spans="1:5" ht="12.75" customHeight="1">
      <c r="A391" s="29" t="s">
        <v>51</v>
      </c>
      <c r="E391" s="30" t="s">
        <v>557</v>
      </c>
    </row>
    <row r="392" spans="1:5" ht="12.75" customHeight="1">
      <c r="A392" t="s">
        <v>52</v>
      </c>
      <c r="E392" s="28" t="s">
        <v>552</v>
      </c>
    </row>
    <row r="393" spans="1:16" ht="12.75" customHeight="1">
      <c r="A393" s="18" t="s">
        <v>44</v>
      </c>
      <c r="B393" s="22" t="s">
        <v>558</v>
      </c>
      <c r="C393" s="22" t="s">
        <v>559</v>
      </c>
      <c r="D393" s="18" t="s">
        <v>50</v>
      </c>
      <c r="E393" s="23" t="s">
        <v>560</v>
      </c>
      <c r="F393" s="24" t="s">
        <v>159</v>
      </c>
      <c r="G393" s="25">
        <v>21.6</v>
      </c>
      <c r="H393" s="26">
        <v>0</v>
      </c>
      <c r="I393" s="26">
        <f>ROUND(ROUND(H393,2)*ROUND(G393,3),2)</f>
        <v>0</v>
      </c>
      <c r="O393">
        <f>(I393*21)/100</f>
        <v>0</v>
      </c>
      <c r="P393" t="s">
        <v>22</v>
      </c>
    </row>
    <row r="394" spans="1:5" ht="51" customHeight="1">
      <c r="A394" s="27" t="s">
        <v>49</v>
      </c>
      <c r="E394" s="28" t="s">
        <v>561</v>
      </c>
    </row>
    <row r="395" spans="1:5" ht="12.75" customHeight="1">
      <c r="A395" s="29" t="s">
        <v>51</v>
      </c>
      <c r="E395" s="30" t="s">
        <v>562</v>
      </c>
    </row>
    <row r="396" spans="1:5" ht="63.75" customHeight="1">
      <c r="A396" t="s">
        <v>52</v>
      </c>
      <c r="E396" s="28" t="s">
        <v>563</v>
      </c>
    </row>
    <row r="397" spans="1:16" ht="12.75" customHeight="1">
      <c r="A397" s="18" t="s">
        <v>44</v>
      </c>
      <c r="B397" s="22" t="s">
        <v>564</v>
      </c>
      <c r="C397" s="22" t="s">
        <v>565</v>
      </c>
      <c r="D397" s="18" t="s">
        <v>50</v>
      </c>
      <c r="E397" s="23" t="s">
        <v>566</v>
      </c>
      <c r="F397" s="24" t="s">
        <v>192</v>
      </c>
      <c r="G397" s="25">
        <v>14</v>
      </c>
      <c r="H397" s="26">
        <v>0</v>
      </c>
      <c r="I397" s="26">
        <f>ROUND(ROUND(H397,2)*ROUND(G397,3),2)</f>
        <v>0</v>
      </c>
      <c r="O397">
        <f>(I397*21)/100</f>
        <v>0</v>
      </c>
      <c r="P397" t="s">
        <v>22</v>
      </c>
    </row>
    <row r="398" spans="1:5" ht="38.25" customHeight="1">
      <c r="A398" s="27" t="s">
        <v>49</v>
      </c>
      <c r="E398" s="28" t="s">
        <v>567</v>
      </c>
    </row>
    <row r="399" spans="1:5" ht="12.75" customHeight="1">
      <c r="A399" s="29" t="s">
        <v>51</v>
      </c>
      <c r="E399" s="30" t="s">
        <v>50</v>
      </c>
    </row>
    <row r="400" spans="1:5" ht="38.25" customHeight="1">
      <c r="A400" t="s">
        <v>52</v>
      </c>
      <c r="E400" s="28" t="s">
        <v>568</v>
      </c>
    </row>
    <row r="401" spans="1:16" ht="12.75" customHeight="1">
      <c r="A401" s="18" t="s">
        <v>44</v>
      </c>
      <c r="B401" s="22" t="s">
        <v>569</v>
      </c>
      <c r="C401" s="22" t="s">
        <v>570</v>
      </c>
      <c r="D401" s="18" t="s">
        <v>50</v>
      </c>
      <c r="E401" s="23" t="s">
        <v>571</v>
      </c>
      <c r="F401" s="24" t="s">
        <v>192</v>
      </c>
      <c r="G401" s="25">
        <v>25</v>
      </c>
      <c r="H401" s="26">
        <v>0</v>
      </c>
      <c r="I401" s="26">
        <f>ROUND(ROUND(H401,2)*ROUND(G401,3),2)</f>
        <v>0</v>
      </c>
      <c r="O401">
        <f>(I401*21)/100</f>
        <v>0</v>
      </c>
      <c r="P401" t="s">
        <v>22</v>
      </c>
    </row>
    <row r="402" spans="1:5" ht="51" customHeight="1">
      <c r="A402" s="27" t="s">
        <v>49</v>
      </c>
      <c r="E402" s="28" t="s">
        <v>572</v>
      </c>
    </row>
    <row r="403" spans="1:5" ht="12.75" customHeight="1">
      <c r="A403" s="29" t="s">
        <v>51</v>
      </c>
      <c r="E403" s="30" t="s">
        <v>50</v>
      </c>
    </row>
    <row r="404" spans="1:5" ht="38.25" customHeight="1">
      <c r="A404" t="s">
        <v>52</v>
      </c>
      <c r="E404" s="28" t="s">
        <v>568</v>
      </c>
    </row>
    <row r="405" spans="1:16" ht="12.75" customHeight="1">
      <c r="A405" s="18" t="s">
        <v>44</v>
      </c>
      <c r="B405" s="22" t="s">
        <v>573</v>
      </c>
      <c r="C405" s="22" t="s">
        <v>574</v>
      </c>
      <c r="D405" s="18" t="s">
        <v>50</v>
      </c>
      <c r="E405" s="23" t="s">
        <v>575</v>
      </c>
      <c r="F405" s="24" t="s">
        <v>192</v>
      </c>
      <c r="G405" s="25">
        <v>18</v>
      </c>
      <c r="H405" s="26">
        <v>0</v>
      </c>
      <c r="I405" s="26">
        <f>ROUND(ROUND(H405,2)*ROUND(G405,3),2)</f>
        <v>0</v>
      </c>
      <c r="O405">
        <f>(I405*21)/100</f>
        <v>0</v>
      </c>
      <c r="P405" t="s">
        <v>22</v>
      </c>
    </row>
    <row r="406" spans="1:5" ht="51" customHeight="1">
      <c r="A406" s="27" t="s">
        <v>49</v>
      </c>
      <c r="E406" s="28" t="s">
        <v>576</v>
      </c>
    </row>
    <row r="407" spans="1:5" ht="12.75" customHeight="1">
      <c r="A407" s="29" t="s">
        <v>51</v>
      </c>
      <c r="E407" s="30" t="s">
        <v>50</v>
      </c>
    </row>
    <row r="408" spans="1:5" ht="25.5" customHeight="1">
      <c r="A408" t="s">
        <v>52</v>
      </c>
      <c r="E408" s="28" t="s">
        <v>577</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scale="5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5"/>
      <c r="I2" s="5"/>
      <c r="P2" t="s">
        <v>21</v>
      </c>
    </row>
    <row r="3" spans="1:16" ht="15" customHeight="1">
      <c r="A3" t="s">
        <v>11</v>
      </c>
      <c r="B3" s="10" t="s">
        <v>13</v>
      </c>
      <c r="C3" s="38" t="s">
        <v>14</v>
      </c>
      <c r="D3" s="34"/>
      <c r="E3" s="11" t="s">
        <v>15</v>
      </c>
      <c r="F3" s="1"/>
      <c r="G3" s="8"/>
      <c r="H3" s="7" t="s">
        <v>582</v>
      </c>
      <c r="I3" s="31">
        <f>0+I9+I30+I51+I68+I77+I82</f>
        <v>0</v>
      </c>
      <c r="O3" t="s">
        <v>18</v>
      </c>
      <c r="P3" t="s">
        <v>22</v>
      </c>
    </row>
    <row r="4" spans="1:16" ht="15" customHeight="1">
      <c r="A4" t="s">
        <v>16</v>
      </c>
      <c r="B4" s="10" t="s">
        <v>578</v>
      </c>
      <c r="C4" s="38" t="s">
        <v>579</v>
      </c>
      <c r="D4" s="34"/>
      <c r="E4" s="11" t="s">
        <v>580</v>
      </c>
      <c r="F4" s="1"/>
      <c r="G4" s="1"/>
      <c r="H4" s="9"/>
      <c r="I4" s="9"/>
      <c r="O4" t="s">
        <v>19</v>
      </c>
      <c r="P4" t="s">
        <v>22</v>
      </c>
    </row>
    <row r="5" spans="1:16" ht="12.75" customHeight="1">
      <c r="A5" t="s">
        <v>581</v>
      </c>
      <c r="B5" s="13" t="s">
        <v>17</v>
      </c>
      <c r="C5" s="39" t="s">
        <v>582</v>
      </c>
      <c r="D5" s="40"/>
      <c r="E5" s="14" t="s">
        <v>583</v>
      </c>
      <c r="F5" s="5"/>
      <c r="G5" s="5"/>
      <c r="H5" s="5"/>
      <c r="I5" s="5"/>
      <c r="O5" t="s">
        <v>20</v>
      </c>
      <c r="P5" t="s">
        <v>22</v>
      </c>
    </row>
    <row r="6" spans="1:9" ht="12.75" customHeight="1">
      <c r="A6" s="37" t="s">
        <v>25</v>
      </c>
      <c r="B6" s="37" t="s">
        <v>27</v>
      </c>
      <c r="C6" s="37" t="s">
        <v>29</v>
      </c>
      <c r="D6" s="37" t="s">
        <v>30</v>
      </c>
      <c r="E6" s="37" t="s">
        <v>31</v>
      </c>
      <c r="F6" s="37" t="s">
        <v>33</v>
      </c>
      <c r="G6" s="37" t="s">
        <v>35</v>
      </c>
      <c r="H6" s="37" t="s">
        <v>37</v>
      </c>
      <c r="I6" s="37"/>
    </row>
    <row r="7" spans="1:9" ht="12.75" customHeight="1">
      <c r="A7" s="37"/>
      <c r="B7" s="37"/>
      <c r="C7" s="37"/>
      <c r="D7" s="37"/>
      <c r="E7" s="37"/>
      <c r="F7" s="37"/>
      <c r="G7" s="37"/>
      <c r="H7" s="12" t="s">
        <v>38</v>
      </c>
      <c r="I7" s="12" t="s">
        <v>40</v>
      </c>
    </row>
    <row r="8" spans="1:9" ht="12.75" customHeight="1">
      <c r="A8" s="12" t="s">
        <v>26</v>
      </c>
      <c r="B8" s="12" t="s">
        <v>28</v>
      </c>
      <c r="C8" s="12" t="s">
        <v>22</v>
      </c>
      <c r="D8" s="12" t="s">
        <v>21</v>
      </c>
      <c r="E8" s="12" t="s">
        <v>32</v>
      </c>
      <c r="F8" s="12" t="s">
        <v>34</v>
      </c>
      <c r="G8" s="12" t="s">
        <v>36</v>
      </c>
      <c r="H8" s="12" t="s">
        <v>39</v>
      </c>
      <c r="I8" s="12" t="s">
        <v>41</v>
      </c>
    </row>
    <row r="9" spans="1:9" ht="12.75" customHeight="1">
      <c r="A9" s="15" t="s">
        <v>42</v>
      </c>
      <c r="B9" s="15"/>
      <c r="C9" s="19" t="s">
        <v>26</v>
      </c>
      <c r="D9" s="15"/>
      <c r="E9" s="20" t="s">
        <v>55</v>
      </c>
      <c r="F9" s="15"/>
      <c r="G9" s="15"/>
      <c r="H9" s="15"/>
      <c r="I9" s="21">
        <f>0+I10+I14+I18+I22+I26</f>
        <v>0</v>
      </c>
    </row>
    <row r="10" spans="1:16" ht="12.75" customHeight="1">
      <c r="A10" s="18" t="s">
        <v>44</v>
      </c>
      <c r="B10" s="22" t="s">
        <v>56</v>
      </c>
      <c r="C10" s="22" t="s">
        <v>584</v>
      </c>
      <c r="D10" s="18" t="s">
        <v>72</v>
      </c>
      <c r="E10" s="23" t="s">
        <v>121</v>
      </c>
      <c r="F10" s="24" t="s">
        <v>122</v>
      </c>
      <c r="G10" s="25">
        <v>202.443</v>
      </c>
      <c r="H10" s="26">
        <v>0</v>
      </c>
      <c r="I10" s="26">
        <f>ROUND(ROUND(H10,2)*ROUND(G10,3),2)</f>
        <v>0</v>
      </c>
      <c r="O10">
        <f>(I10*21)/100</f>
        <v>0</v>
      </c>
      <c r="P10" t="s">
        <v>22</v>
      </c>
    </row>
    <row r="11" spans="1:5" ht="25.5" customHeight="1">
      <c r="A11" s="27" t="s">
        <v>49</v>
      </c>
      <c r="E11" s="28" t="s">
        <v>585</v>
      </c>
    </row>
    <row r="12" spans="1:5" ht="12.75" customHeight="1">
      <c r="A12" s="29" t="s">
        <v>51</v>
      </c>
      <c r="E12" s="30" t="s">
        <v>586</v>
      </c>
    </row>
    <row r="13" spans="1:5" ht="12.75" customHeight="1">
      <c r="A13" t="s">
        <v>52</v>
      </c>
      <c r="E13" s="28" t="s">
        <v>125</v>
      </c>
    </row>
    <row r="14" spans="1:16" ht="12.75" customHeight="1">
      <c r="A14" s="18" t="s">
        <v>44</v>
      </c>
      <c r="B14" s="22" t="s">
        <v>36</v>
      </c>
      <c r="C14" s="22" t="s">
        <v>120</v>
      </c>
      <c r="D14" s="18" t="s">
        <v>68</v>
      </c>
      <c r="E14" s="23" t="s">
        <v>121</v>
      </c>
      <c r="F14" s="24" t="s">
        <v>122</v>
      </c>
      <c r="G14" s="25">
        <v>472.416</v>
      </c>
      <c r="H14" s="26">
        <v>0</v>
      </c>
      <c r="I14" s="26">
        <f>ROUND(ROUND(H14,2)*ROUND(G14,3),2)</f>
        <v>0</v>
      </c>
      <c r="O14">
        <f>(I14*21)/100</f>
        <v>0</v>
      </c>
      <c r="P14" t="s">
        <v>22</v>
      </c>
    </row>
    <row r="15" spans="1:5" ht="25.5" customHeight="1">
      <c r="A15" s="27" t="s">
        <v>49</v>
      </c>
      <c r="E15" s="28" t="s">
        <v>587</v>
      </c>
    </row>
    <row r="16" spans="1:5" ht="12.75" customHeight="1">
      <c r="A16" s="29" t="s">
        <v>51</v>
      </c>
      <c r="E16" s="30" t="s">
        <v>588</v>
      </c>
    </row>
    <row r="17" spans="1:5" ht="12.75" customHeight="1">
      <c r="A17" t="s">
        <v>52</v>
      </c>
      <c r="E17" s="28" t="s">
        <v>125</v>
      </c>
    </row>
    <row r="18" spans="1:16" ht="12.75" customHeight="1">
      <c r="A18" s="18" t="s">
        <v>44</v>
      </c>
      <c r="B18" s="22" t="s">
        <v>100</v>
      </c>
      <c r="C18" s="22" t="s">
        <v>120</v>
      </c>
      <c r="D18" s="18" t="s">
        <v>83</v>
      </c>
      <c r="E18" s="23" t="s">
        <v>121</v>
      </c>
      <c r="F18" s="24" t="s">
        <v>122</v>
      </c>
      <c r="G18" s="25">
        <v>26.689</v>
      </c>
      <c r="H18" s="26">
        <v>0</v>
      </c>
      <c r="I18" s="26">
        <f>ROUND(ROUND(H18,2)*ROUND(G18,3),2)</f>
        <v>0</v>
      </c>
      <c r="O18">
        <f>(I18*21)/100</f>
        <v>0</v>
      </c>
      <c r="P18" t="s">
        <v>22</v>
      </c>
    </row>
    <row r="19" spans="1:5" ht="25.5" customHeight="1">
      <c r="A19" s="27" t="s">
        <v>49</v>
      </c>
      <c r="E19" s="28" t="s">
        <v>589</v>
      </c>
    </row>
    <row r="20" spans="1:5" ht="12.75" customHeight="1">
      <c r="A20" s="29" t="s">
        <v>51</v>
      </c>
      <c r="E20" s="30" t="s">
        <v>590</v>
      </c>
    </row>
    <row r="21" spans="1:5" ht="12.75" customHeight="1">
      <c r="A21" t="s">
        <v>52</v>
      </c>
      <c r="E21" s="28" t="s">
        <v>125</v>
      </c>
    </row>
    <row r="22" spans="1:16" ht="12.75" customHeight="1">
      <c r="A22" s="18" t="s">
        <v>44</v>
      </c>
      <c r="B22" s="22" t="s">
        <v>88</v>
      </c>
      <c r="C22" s="22" t="s">
        <v>120</v>
      </c>
      <c r="D22" s="18" t="s">
        <v>86</v>
      </c>
      <c r="E22" s="23" t="s">
        <v>121</v>
      </c>
      <c r="F22" s="24" t="s">
        <v>122</v>
      </c>
      <c r="G22" s="25">
        <v>2.82</v>
      </c>
      <c r="H22" s="26">
        <v>0</v>
      </c>
      <c r="I22" s="26">
        <f>ROUND(ROUND(H22,2)*ROUND(G22,3),2)</f>
        <v>0</v>
      </c>
      <c r="O22">
        <f>(I22*21)/100</f>
        <v>0</v>
      </c>
      <c r="P22" t="s">
        <v>22</v>
      </c>
    </row>
    <row r="23" spans="1:5" ht="25.5" customHeight="1">
      <c r="A23" s="27" t="s">
        <v>49</v>
      </c>
      <c r="E23" s="28" t="s">
        <v>591</v>
      </c>
    </row>
    <row r="24" spans="1:5" ht="12.75" customHeight="1">
      <c r="A24" s="29" t="s">
        <v>51</v>
      </c>
      <c r="E24" s="30" t="s">
        <v>592</v>
      </c>
    </row>
    <row r="25" spans="1:5" ht="12.75" customHeight="1">
      <c r="A25" t="s">
        <v>52</v>
      </c>
      <c r="E25" s="28" t="s">
        <v>125</v>
      </c>
    </row>
    <row r="26" spans="1:16" ht="12.75" customHeight="1">
      <c r="A26" s="18" t="s">
        <v>44</v>
      </c>
      <c r="B26" s="22" t="s">
        <v>169</v>
      </c>
      <c r="C26" s="22" t="s">
        <v>120</v>
      </c>
      <c r="D26" s="18" t="s">
        <v>89</v>
      </c>
      <c r="E26" s="23" t="s">
        <v>121</v>
      </c>
      <c r="F26" s="24" t="s">
        <v>122</v>
      </c>
      <c r="G26" s="25">
        <v>84.059</v>
      </c>
      <c r="H26" s="26">
        <v>0</v>
      </c>
      <c r="I26" s="26">
        <f>ROUND(ROUND(H26,2)*ROUND(G26,3),2)</f>
        <v>0</v>
      </c>
      <c r="O26">
        <f>(I26*21)/100</f>
        <v>0</v>
      </c>
      <c r="P26" t="s">
        <v>22</v>
      </c>
    </row>
    <row r="27" spans="1:5" ht="25.5" customHeight="1">
      <c r="A27" s="27" t="s">
        <v>49</v>
      </c>
      <c r="E27" s="28" t="s">
        <v>593</v>
      </c>
    </row>
    <row r="28" spans="1:5" ht="12.75" customHeight="1">
      <c r="A28" s="29" t="s">
        <v>51</v>
      </c>
      <c r="E28" s="30" t="s">
        <v>594</v>
      </c>
    </row>
    <row r="29" spans="1:5" ht="12.75" customHeight="1">
      <c r="A29" t="s">
        <v>52</v>
      </c>
      <c r="E29" s="28" t="s">
        <v>125</v>
      </c>
    </row>
    <row r="30" spans="1:9" ht="12.75" customHeight="1">
      <c r="A30" s="5" t="s">
        <v>42</v>
      </c>
      <c r="B30" s="5"/>
      <c r="C30" s="32" t="s">
        <v>28</v>
      </c>
      <c r="D30" s="5"/>
      <c r="E30" s="20" t="s">
        <v>135</v>
      </c>
      <c r="F30" s="5"/>
      <c r="G30" s="5"/>
      <c r="H30" s="5"/>
      <c r="I30" s="33">
        <f>0+I31+I35+I39+I43+I47</f>
        <v>0</v>
      </c>
    </row>
    <row r="31" spans="1:16" ht="12.75" customHeight="1">
      <c r="A31" s="18" t="s">
        <v>44</v>
      </c>
      <c r="B31" s="22" t="s">
        <v>39</v>
      </c>
      <c r="C31" s="22" t="s">
        <v>595</v>
      </c>
      <c r="D31" s="18" t="s">
        <v>50</v>
      </c>
      <c r="E31" s="23" t="s">
        <v>596</v>
      </c>
      <c r="F31" s="24" t="s">
        <v>597</v>
      </c>
      <c r="G31" s="25">
        <v>1008</v>
      </c>
      <c r="H31" s="26">
        <v>0</v>
      </c>
      <c r="I31" s="26">
        <f>ROUND(ROUND(H31,2)*ROUND(G31,3),2)</f>
        <v>0</v>
      </c>
      <c r="O31">
        <f>(I31*21)/100</f>
        <v>0</v>
      </c>
      <c r="P31" t="s">
        <v>22</v>
      </c>
    </row>
    <row r="32" spans="1:5" ht="12.75" customHeight="1">
      <c r="A32" s="27" t="s">
        <v>49</v>
      </c>
      <c r="E32" s="28" t="s">
        <v>598</v>
      </c>
    </row>
    <row r="33" spans="1:5" ht="12.75" customHeight="1">
      <c r="A33" s="29" t="s">
        <v>51</v>
      </c>
      <c r="E33" s="30" t="s">
        <v>599</v>
      </c>
    </row>
    <row r="34" spans="1:5" ht="12.75" customHeight="1">
      <c r="A34" t="s">
        <v>52</v>
      </c>
      <c r="E34" s="28" t="s">
        <v>600</v>
      </c>
    </row>
    <row r="35" spans="1:16" ht="12.75" customHeight="1">
      <c r="A35" s="18" t="s">
        <v>44</v>
      </c>
      <c r="B35" s="22" t="s">
        <v>32</v>
      </c>
      <c r="C35" s="22" t="s">
        <v>601</v>
      </c>
      <c r="D35" s="18" t="s">
        <v>50</v>
      </c>
      <c r="E35" s="23" t="s">
        <v>602</v>
      </c>
      <c r="F35" s="24" t="s">
        <v>192</v>
      </c>
      <c r="G35" s="25">
        <v>56</v>
      </c>
      <c r="H35" s="26">
        <v>0</v>
      </c>
      <c r="I35" s="26">
        <f>ROUND(ROUND(H35,2)*ROUND(G35,3),2)</f>
        <v>0</v>
      </c>
      <c r="O35">
        <f>(I35*21)/100</f>
        <v>0</v>
      </c>
      <c r="P35" t="s">
        <v>22</v>
      </c>
    </row>
    <row r="36" spans="1:5" ht="25.5" customHeight="1">
      <c r="A36" s="27" t="s">
        <v>49</v>
      </c>
      <c r="E36" s="28" t="s">
        <v>603</v>
      </c>
    </row>
    <row r="37" spans="1:5" ht="12.75" customHeight="1">
      <c r="A37" s="29" t="s">
        <v>51</v>
      </c>
      <c r="E37" s="30" t="s">
        <v>604</v>
      </c>
    </row>
    <row r="38" spans="1:5" ht="12.75" customHeight="1">
      <c r="A38" t="s">
        <v>52</v>
      </c>
      <c r="E38" s="28" t="s">
        <v>605</v>
      </c>
    </row>
    <row r="39" spans="1:16" ht="12.75" customHeight="1">
      <c r="A39" s="18" t="s">
        <v>44</v>
      </c>
      <c r="B39" s="22" t="s">
        <v>34</v>
      </c>
      <c r="C39" s="22" t="s">
        <v>606</v>
      </c>
      <c r="D39" s="18" t="s">
        <v>50</v>
      </c>
      <c r="E39" s="23" t="s">
        <v>607</v>
      </c>
      <c r="F39" s="24" t="s">
        <v>159</v>
      </c>
      <c r="G39" s="25">
        <v>248.64</v>
      </c>
      <c r="H39" s="26">
        <v>0</v>
      </c>
      <c r="I39" s="26">
        <f>ROUND(ROUND(H39,2)*ROUND(G39,3),2)</f>
        <v>0</v>
      </c>
      <c r="O39">
        <f>(I39*21)/100</f>
        <v>0</v>
      </c>
      <c r="P39" t="s">
        <v>22</v>
      </c>
    </row>
    <row r="40" spans="1:5" ht="25.5" customHeight="1">
      <c r="A40" s="27" t="s">
        <v>49</v>
      </c>
      <c r="E40" s="28" t="s">
        <v>608</v>
      </c>
    </row>
    <row r="41" spans="1:5" ht="12.75" customHeight="1">
      <c r="A41" s="29" t="s">
        <v>51</v>
      </c>
      <c r="E41" s="30" t="s">
        <v>609</v>
      </c>
    </row>
    <row r="42" spans="1:5" ht="255" customHeight="1">
      <c r="A42" t="s">
        <v>52</v>
      </c>
      <c r="E42" s="28" t="s">
        <v>610</v>
      </c>
    </row>
    <row r="43" spans="1:16" ht="12.75" customHeight="1">
      <c r="A43" s="18" t="s">
        <v>44</v>
      </c>
      <c r="B43" s="22" t="s">
        <v>85</v>
      </c>
      <c r="C43" s="22" t="s">
        <v>611</v>
      </c>
      <c r="D43" s="18" t="s">
        <v>50</v>
      </c>
      <c r="E43" s="23" t="s">
        <v>612</v>
      </c>
      <c r="F43" s="24" t="s">
        <v>159</v>
      </c>
      <c r="G43" s="25">
        <v>3.768</v>
      </c>
      <c r="H43" s="26">
        <v>0</v>
      </c>
      <c r="I43" s="26">
        <f>ROUND(ROUND(H43,2)*ROUND(G43,3),2)</f>
        <v>0</v>
      </c>
      <c r="O43">
        <f>(I43*21)/100</f>
        <v>0</v>
      </c>
      <c r="P43" t="s">
        <v>22</v>
      </c>
    </row>
    <row r="44" spans="1:5" ht="25.5" customHeight="1">
      <c r="A44" s="27" t="s">
        <v>49</v>
      </c>
      <c r="E44" s="28" t="s">
        <v>613</v>
      </c>
    </row>
    <row r="45" spans="1:5" ht="12.75" customHeight="1">
      <c r="A45" s="29" t="s">
        <v>51</v>
      </c>
      <c r="E45" s="30" t="s">
        <v>614</v>
      </c>
    </row>
    <row r="46" spans="1:5" ht="178.5" customHeight="1">
      <c r="A46" t="s">
        <v>52</v>
      </c>
      <c r="E46" s="28" t="s">
        <v>615</v>
      </c>
    </row>
    <row r="47" spans="1:16" ht="12.75" customHeight="1">
      <c r="A47" s="18" t="s">
        <v>44</v>
      </c>
      <c r="B47" s="22" t="s">
        <v>28</v>
      </c>
      <c r="C47" s="22" t="s">
        <v>616</v>
      </c>
      <c r="D47" s="18" t="s">
        <v>50</v>
      </c>
      <c r="E47" s="23" t="s">
        <v>617</v>
      </c>
      <c r="F47" s="24" t="s">
        <v>159</v>
      </c>
      <c r="G47" s="25">
        <v>1.65</v>
      </c>
      <c r="H47" s="26">
        <v>0</v>
      </c>
      <c r="I47" s="26">
        <f>ROUND(ROUND(H47,2)*ROUND(G47,3),2)</f>
        <v>0</v>
      </c>
      <c r="O47">
        <f>(I47*21)/100</f>
        <v>0</v>
      </c>
      <c r="P47" t="s">
        <v>22</v>
      </c>
    </row>
    <row r="48" spans="1:5" ht="25.5" customHeight="1">
      <c r="A48" s="27" t="s">
        <v>49</v>
      </c>
      <c r="E48" s="28" t="s">
        <v>618</v>
      </c>
    </row>
    <row r="49" spans="1:5" ht="12.75" customHeight="1">
      <c r="A49" s="29" t="s">
        <v>51</v>
      </c>
      <c r="E49" s="30" t="s">
        <v>619</v>
      </c>
    </row>
    <row r="50" spans="1:5" ht="229.5" customHeight="1">
      <c r="A50" t="s">
        <v>52</v>
      </c>
      <c r="E50" s="28" t="s">
        <v>620</v>
      </c>
    </row>
    <row r="51" spans="1:9" ht="12.75" customHeight="1">
      <c r="A51" s="5" t="s">
        <v>42</v>
      </c>
      <c r="B51" s="5"/>
      <c r="C51" s="32" t="s">
        <v>22</v>
      </c>
      <c r="D51" s="5"/>
      <c r="E51" s="20" t="s">
        <v>280</v>
      </c>
      <c r="F51" s="5"/>
      <c r="G51" s="5"/>
      <c r="H51" s="5"/>
      <c r="I51" s="33">
        <f>0+I52+I56+I60+I64</f>
        <v>0</v>
      </c>
    </row>
    <row r="52" spans="1:16" ht="12.75" customHeight="1">
      <c r="A52" s="18" t="s">
        <v>44</v>
      </c>
      <c r="B52" s="22" t="s">
        <v>564</v>
      </c>
      <c r="C52" s="22" t="s">
        <v>621</v>
      </c>
      <c r="D52" s="18" t="s">
        <v>50</v>
      </c>
      <c r="E52" s="23" t="s">
        <v>622</v>
      </c>
      <c r="F52" s="24" t="s">
        <v>159</v>
      </c>
      <c r="G52" s="25">
        <v>0.613</v>
      </c>
      <c r="H52" s="26">
        <v>0</v>
      </c>
      <c r="I52" s="26">
        <f>ROUND(ROUND(H52,2)*ROUND(G52,3),2)</f>
        <v>0</v>
      </c>
      <c r="O52">
        <f>(I52*21)/100</f>
        <v>0</v>
      </c>
      <c r="P52" t="s">
        <v>22</v>
      </c>
    </row>
    <row r="53" spans="1:5" ht="25.5" customHeight="1">
      <c r="A53" s="27" t="s">
        <v>49</v>
      </c>
      <c r="E53" s="28" t="s">
        <v>623</v>
      </c>
    </row>
    <row r="54" spans="1:5" ht="12.75" customHeight="1">
      <c r="A54" s="29" t="s">
        <v>51</v>
      </c>
      <c r="E54" s="30" t="s">
        <v>624</v>
      </c>
    </row>
    <row r="55" spans="1:5" ht="344.25" customHeight="1">
      <c r="A55" t="s">
        <v>52</v>
      </c>
      <c r="E55" s="28" t="s">
        <v>625</v>
      </c>
    </row>
    <row r="56" spans="1:16" ht="12.75" customHeight="1">
      <c r="A56" s="18" t="s">
        <v>44</v>
      </c>
      <c r="B56" s="22" t="s">
        <v>189</v>
      </c>
      <c r="C56" s="22" t="s">
        <v>626</v>
      </c>
      <c r="D56" s="18" t="s">
        <v>50</v>
      </c>
      <c r="E56" s="23" t="s">
        <v>627</v>
      </c>
      <c r="F56" s="24" t="s">
        <v>122</v>
      </c>
      <c r="G56" s="25">
        <v>2.1</v>
      </c>
      <c r="H56" s="26">
        <v>0</v>
      </c>
      <c r="I56" s="26">
        <f>ROUND(ROUND(H56,2)*ROUND(G56,3),2)</f>
        <v>0</v>
      </c>
      <c r="O56">
        <f>(I56*21)/100</f>
        <v>0</v>
      </c>
      <c r="P56" t="s">
        <v>22</v>
      </c>
    </row>
    <row r="57" spans="1:5" ht="25.5" customHeight="1">
      <c r="A57" s="27" t="s">
        <v>49</v>
      </c>
      <c r="E57" s="28" t="s">
        <v>628</v>
      </c>
    </row>
    <row r="58" spans="1:5" ht="12.75" customHeight="1">
      <c r="A58" s="29" t="s">
        <v>51</v>
      </c>
      <c r="E58" s="30" t="s">
        <v>629</v>
      </c>
    </row>
    <row r="59" spans="1:5" ht="178.5" customHeight="1">
      <c r="A59" t="s">
        <v>52</v>
      </c>
      <c r="E59" s="28" t="s">
        <v>630</v>
      </c>
    </row>
    <row r="60" spans="1:16" ht="12.75" customHeight="1">
      <c r="A60" s="18" t="s">
        <v>44</v>
      </c>
      <c r="B60" s="22" t="s">
        <v>186</v>
      </c>
      <c r="C60" s="22" t="s">
        <v>631</v>
      </c>
      <c r="D60" s="18" t="s">
        <v>50</v>
      </c>
      <c r="E60" s="23" t="s">
        <v>632</v>
      </c>
      <c r="F60" s="24" t="s">
        <v>192</v>
      </c>
      <c r="G60" s="25">
        <v>42</v>
      </c>
      <c r="H60" s="26">
        <v>0</v>
      </c>
      <c r="I60" s="26">
        <f>ROUND(ROUND(H60,2)*ROUND(G60,3),2)</f>
        <v>0</v>
      </c>
      <c r="O60">
        <f>(I60*21)/100</f>
        <v>0</v>
      </c>
      <c r="P60" t="s">
        <v>22</v>
      </c>
    </row>
    <row r="61" spans="1:5" ht="25.5" customHeight="1">
      <c r="A61" s="27" t="s">
        <v>49</v>
      </c>
      <c r="E61" s="28" t="s">
        <v>633</v>
      </c>
    </row>
    <row r="62" spans="1:5" ht="12.75" customHeight="1">
      <c r="A62" s="29" t="s">
        <v>51</v>
      </c>
      <c r="E62" s="30" t="s">
        <v>634</v>
      </c>
    </row>
    <row r="63" spans="1:5" ht="153" customHeight="1">
      <c r="A63" t="s">
        <v>52</v>
      </c>
      <c r="E63" s="28" t="s">
        <v>635</v>
      </c>
    </row>
    <row r="64" spans="1:16" ht="12.75" customHeight="1">
      <c r="A64" s="18" t="s">
        <v>44</v>
      </c>
      <c r="B64" s="22" t="s">
        <v>558</v>
      </c>
      <c r="C64" s="22" t="s">
        <v>636</v>
      </c>
      <c r="D64" s="18" t="s">
        <v>50</v>
      </c>
      <c r="E64" s="23" t="s">
        <v>637</v>
      </c>
      <c r="F64" s="24" t="s">
        <v>159</v>
      </c>
      <c r="G64" s="25">
        <v>1.484</v>
      </c>
      <c r="H64" s="26">
        <v>0</v>
      </c>
      <c r="I64" s="26">
        <f>ROUND(ROUND(H64,2)*ROUND(G64,3),2)</f>
        <v>0</v>
      </c>
      <c r="O64">
        <f>(I64*21)/100</f>
        <v>0</v>
      </c>
      <c r="P64" t="s">
        <v>22</v>
      </c>
    </row>
    <row r="65" spans="1:5" ht="25.5" customHeight="1">
      <c r="A65" s="27" t="s">
        <v>49</v>
      </c>
      <c r="E65" s="28" t="s">
        <v>638</v>
      </c>
    </row>
    <row r="66" spans="1:5" ht="12.75" customHeight="1">
      <c r="A66" s="29" t="s">
        <v>51</v>
      </c>
      <c r="E66" s="30" t="s">
        <v>639</v>
      </c>
    </row>
    <row r="67" spans="1:5" ht="216.75" customHeight="1">
      <c r="A67" t="s">
        <v>52</v>
      </c>
      <c r="E67" s="28" t="s">
        <v>298</v>
      </c>
    </row>
    <row r="68" spans="1:9" ht="12.75" customHeight="1">
      <c r="A68" s="5" t="s">
        <v>42</v>
      </c>
      <c r="B68" s="5"/>
      <c r="C68" s="32" t="s">
        <v>32</v>
      </c>
      <c r="D68" s="5"/>
      <c r="E68" s="20" t="s">
        <v>329</v>
      </c>
      <c r="F68" s="5"/>
      <c r="G68" s="5"/>
      <c r="H68" s="5"/>
      <c r="I68" s="33">
        <f>0+I69+I73</f>
        <v>0</v>
      </c>
    </row>
    <row r="69" spans="1:16" ht="12.75" customHeight="1">
      <c r="A69" s="18" t="s">
        <v>44</v>
      </c>
      <c r="B69" s="22" t="s">
        <v>21</v>
      </c>
      <c r="C69" s="22" t="s">
        <v>331</v>
      </c>
      <c r="D69" s="18" t="s">
        <v>50</v>
      </c>
      <c r="E69" s="23" t="s">
        <v>332</v>
      </c>
      <c r="F69" s="24" t="s">
        <v>159</v>
      </c>
      <c r="G69" s="25">
        <v>5.085</v>
      </c>
      <c r="H69" s="26">
        <v>0</v>
      </c>
      <c r="I69" s="26">
        <f>ROUND(ROUND(H69,2)*ROUND(G69,3),2)</f>
        <v>0</v>
      </c>
      <c r="O69">
        <f>(I69*21)/100</f>
        <v>0</v>
      </c>
      <c r="P69" t="s">
        <v>22</v>
      </c>
    </row>
    <row r="70" spans="1:5" ht="25.5" customHeight="1">
      <c r="A70" s="27" t="s">
        <v>49</v>
      </c>
      <c r="E70" s="28" t="s">
        <v>640</v>
      </c>
    </row>
    <row r="71" spans="1:5" ht="12.75" customHeight="1">
      <c r="A71" s="29" t="s">
        <v>51</v>
      </c>
      <c r="E71" s="30" t="s">
        <v>641</v>
      </c>
    </row>
    <row r="72" spans="1:5" ht="38.25" customHeight="1">
      <c r="A72" t="s">
        <v>52</v>
      </c>
      <c r="E72" s="28" t="s">
        <v>642</v>
      </c>
    </row>
    <row r="73" spans="1:16" ht="12.75" customHeight="1">
      <c r="A73" s="18" t="s">
        <v>44</v>
      </c>
      <c r="B73" s="22" t="s">
        <v>22</v>
      </c>
      <c r="C73" s="22" t="s">
        <v>643</v>
      </c>
      <c r="D73" s="18" t="s">
        <v>50</v>
      </c>
      <c r="E73" s="23" t="s">
        <v>644</v>
      </c>
      <c r="F73" s="24" t="s">
        <v>138</v>
      </c>
      <c r="G73" s="25">
        <v>5.085</v>
      </c>
      <c r="H73" s="26">
        <v>0</v>
      </c>
      <c r="I73" s="26">
        <f>ROUND(ROUND(H73,2)*ROUND(G73,3),2)</f>
        <v>0</v>
      </c>
      <c r="O73">
        <f>(I73*21)/100</f>
        <v>0</v>
      </c>
      <c r="P73" t="s">
        <v>22</v>
      </c>
    </row>
    <row r="74" spans="1:5" ht="25.5" customHeight="1">
      <c r="A74" s="27" t="s">
        <v>49</v>
      </c>
      <c r="E74" s="28" t="s">
        <v>645</v>
      </c>
    </row>
    <row r="75" spans="1:5" ht="12.75" customHeight="1">
      <c r="A75" s="29" t="s">
        <v>51</v>
      </c>
      <c r="E75" s="30" t="s">
        <v>646</v>
      </c>
    </row>
    <row r="76" spans="1:5" ht="102" customHeight="1">
      <c r="A76" t="s">
        <v>52</v>
      </c>
      <c r="E76" s="28" t="s">
        <v>647</v>
      </c>
    </row>
    <row r="77" spans="1:9" ht="12.75" customHeight="1">
      <c r="A77" s="5" t="s">
        <v>42</v>
      </c>
      <c r="B77" s="5"/>
      <c r="C77" s="32" t="s">
        <v>85</v>
      </c>
      <c r="D77" s="5"/>
      <c r="E77" s="20" t="s">
        <v>449</v>
      </c>
      <c r="F77" s="5"/>
      <c r="G77" s="5"/>
      <c r="H77" s="5"/>
      <c r="I77" s="33">
        <f>0+I78</f>
        <v>0</v>
      </c>
    </row>
    <row r="78" spans="1:16" ht="12.75" customHeight="1">
      <c r="A78" s="18" t="s">
        <v>44</v>
      </c>
      <c r="B78" s="22" t="s">
        <v>91</v>
      </c>
      <c r="C78" s="22" t="s">
        <v>648</v>
      </c>
      <c r="D78" s="18" t="s">
        <v>50</v>
      </c>
      <c r="E78" s="23" t="s">
        <v>649</v>
      </c>
      <c r="F78" s="24" t="s">
        <v>155</v>
      </c>
      <c r="G78" s="25">
        <v>4</v>
      </c>
      <c r="H78" s="26">
        <v>0</v>
      </c>
      <c r="I78" s="26">
        <f>ROUND(ROUND(H78,2)*ROUND(G78,3),2)</f>
        <v>0</v>
      </c>
      <c r="O78">
        <f>(I78*21)/100</f>
        <v>0</v>
      </c>
      <c r="P78" t="s">
        <v>22</v>
      </c>
    </row>
    <row r="79" spans="1:5" ht="12.75" customHeight="1">
      <c r="A79" s="27" t="s">
        <v>49</v>
      </c>
      <c r="E79" s="28" t="s">
        <v>650</v>
      </c>
    </row>
    <row r="80" spans="1:5" ht="12.75" customHeight="1">
      <c r="A80" s="29" t="s">
        <v>51</v>
      </c>
      <c r="E80" s="30" t="s">
        <v>651</v>
      </c>
    </row>
    <row r="81" spans="1:5" ht="12.75" customHeight="1">
      <c r="A81" t="s">
        <v>52</v>
      </c>
      <c r="E81" s="28" t="s">
        <v>652</v>
      </c>
    </row>
    <row r="82" spans="1:9" ht="12.75" customHeight="1">
      <c r="A82" s="5" t="s">
        <v>42</v>
      </c>
      <c r="B82" s="5"/>
      <c r="C82" s="32" t="s">
        <v>39</v>
      </c>
      <c r="D82" s="5"/>
      <c r="E82" s="20" t="s">
        <v>43</v>
      </c>
      <c r="F82" s="5"/>
      <c r="G82" s="5"/>
      <c r="H82" s="5"/>
      <c r="I82" s="33">
        <f>0+I83+I87+I91+I95+I99</f>
        <v>0</v>
      </c>
    </row>
    <row r="83" spans="1:16" ht="12.75" customHeight="1">
      <c r="A83" s="18" t="s">
        <v>44</v>
      </c>
      <c r="B83" s="22" t="s">
        <v>116</v>
      </c>
      <c r="C83" s="22" t="s">
        <v>653</v>
      </c>
      <c r="D83" s="18" t="s">
        <v>50</v>
      </c>
      <c r="E83" s="23" t="s">
        <v>654</v>
      </c>
      <c r="F83" s="24" t="s">
        <v>159</v>
      </c>
      <c r="G83" s="25">
        <v>30.021</v>
      </c>
      <c r="H83" s="26">
        <v>0</v>
      </c>
      <c r="I83" s="26">
        <f>ROUND(ROUND(H83,2)*ROUND(G83,3),2)</f>
        <v>0</v>
      </c>
      <c r="O83">
        <f>(I83*21)/100</f>
        <v>0</v>
      </c>
      <c r="P83" t="s">
        <v>22</v>
      </c>
    </row>
    <row r="84" spans="1:5" ht="25.5" customHeight="1">
      <c r="A84" s="27" t="s">
        <v>49</v>
      </c>
      <c r="E84" s="28" t="s">
        <v>655</v>
      </c>
    </row>
    <row r="85" spans="1:5" ht="12.75" customHeight="1">
      <c r="A85" s="29" t="s">
        <v>51</v>
      </c>
      <c r="E85" s="30" t="s">
        <v>656</v>
      </c>
    </row>
    <row r="86" spans="1:5" ht="63.75" customHeight="1">
      <c r="A86" t="s">
        <v>52</v>
      </c>
      <c r="E86" s="28" t="s">
        <v>563</v>
      </c>
    </row>
    <row r="87" spans="1:16" ht="12.75" customHeight="1">
      <c r="A87" s="18" t="s">
        <v>44</v>
      </c>
      <c r="B87" s="22" t="s">
        <v>74</v>
      </c>
      <c r="C87" s="22" t="s">
        <v>559</v>
      </c>
      <c r="D87" s="18" t="s">
        <v>50</v>
      </c>
      <c r="E87" s="23" t="s">
        <v>560</v>
      </c>
      <c r="F87" s="24" t="s">
        <v>159</v>
      </c>
      <c r="G87" s="25">
        <v>11.604</v>
      </c>
      <c r="H87" s="26">
        <v>0</v>
      </c>
      <c r="I87" s="26">
        <f>ROUND(ROUND(H87,2)*ROUND(G87,3),2)</f>
        <v>0</v>
      </c>
      <c r="O87">
        <f>(I87*21)/100</f>
        <v>0</v>
      </c>
      <c r="P87" t="s">
        <v>22</v>
      </c>
    </row>
    <row r="88" spans="1:5" ht="25.5" customHeight="1">
      <c r="A88" s="27" t="s">
        <v>49</v>
      </c>
      <c r="E88" s="28" t="s">
        <v>657</v>
      </c>
    </row>
    <row r="89" spans="1:5" ht="12.75" customHeight="1">
      <c r="A89" s="29" t="s">
        <v>51</v>
      </c>
      <c r="E89" s="30" t="s">
        <v>658</v>
      </c>
    </row>
    <row r="90" spans="1:5" ht="63.75" customHeight="1">
      <c r="A90" t="s">
        <v>52</v>
      </c>
      <c r="E90" s="28" t="s">
        <v>563</v>
      </c>
    </row>
    <row r="91" spans="1:16" ht="12.75" customHeight="1">
      <c r="A91" s="18" t="s">
        <v>44</v>
      </c>
      <c r="B91" s="22" t="s">
        <v>62</v>
      </c>
      <c r="C91" s="22" t="s">
        <v>659</v>
      </c>
      <c r="D91" s="18" t="s">
        <v>50</v>
      </c>
      <c r="E91" s="23" t="s">
        <v>660</v>
      </c>
      <c r="F91" s="24" t="s">
        <v>159</v>
      </c>
      <c r="G91" s="25">
        <v>80.977</v>
      </c>
      <c r="H91" s="26">
        <v>0</v>
      </c>
      <c r="I91" s="26">
        <f>ROUND(ROUND(H91,2)*ROUND(G91,3),2)</f>
        <v>0</v>
      </c>
      <c r="O91">
        <f>(I91*21)/100</f>
        <v>0</v>
      </c>
      <c r="P91" t="s">
        <v>22</v>
      </c>
    </row>
    <row r="92" spans="1:5" ht="25.5" customHeight="1">
      <c r="A92" s="27" t="s">
        <v>49</v>
      </c>
      <c r="E92" s="28" t="s">
        <v>661</v>
      </c>
    </row>
    <row r="93" spans="1:5" ht="12.75" customHeight="1">
      <c r="A93" s="29" t="s">
        <v>51</v>
      </c>
      <c r="E93" s="30" t="s">
        <v>662</v>
      </c>
    </row>
    <row r="94" spans="1:5" ht="63.75" customHeight="1">
      <c r="A94" t="s">
        <v>52</v>
      </c>
      <c r="E94" s="28" t="s">
        <v>563</v>
      </c>
    </row>
    <row r="95" spans="1:16" ht="12.75" customHeight="1">
      <c r="A95" s="18" t="s">
        <v>44</v>
      </c>
      <c r="B95" s="22" t="s">
        <v>41</v>
      </c>
      <c r="C95" s="22" t="s">
        <v>663</v>
      </c>
      <c r="D95" s="18" t="s">
        <v>50</v>
      </c>
      <c r="E95" s="23" t="s">
        <v>664</v>
      </c>
      <c r="F95" s="24" t="s">
        <v>122</v>
      </c>
      <c r="G95" s="25">
        <v>0.612</v>
      </c>
      <c r="H95" s="26">
        <v>0</v>
      </c>
      <c r="I95" s="26">
        <f>ROUND(ROUND(H95,2)*ROUND(G95,3),2)</f>
        <v>0</v>
      </c>
      <c r="O95">
        <f>(I95*21)/100</f>
        <v>0</v>
      </c>
      <c r="P95" t="s">
        <v>22</v>
      </c>
    </row>
    <row r="96" spans="1:5" ht="25.5" customHeight="1">
      <c r="A96" s="27" t="s">
        <v>49</v>
      </c>
      <c r="E96" s="28" t="s">
        <v>665</v>
      </c>
    </row>
    <row r="97" spans="1:5" ht="12.75" customHeight="1">
      <c r="A97" s="29" t="s">
        <v>51</v>
      </c>
      <c r="E97" s="30" t="s">
        <v>666</v>
      </c>
    </row>
    <row r="98" spans="1:5" ht="25.5" customHeight="1">
      <c r="A98" t="s">
        <v>52</v>
      </c>
      <c r="E98" s="28" t="s">
        <v>577</v>
      </c>
    </row>
    <row r="99" spans="1:16" ht="12.75" customHeight="1">
      <c r="A99" s="18" t="s">
        <v>44</v>
      </c>
      <c r="B99" s="22" t="s">
        <v>96</v>
      </c>
      <c r="C99" s="22" t="s">
        <v>667</v>
      </c>
      <c r="D99" s="18" t="s">
        <v>50</v>
      </c>
      <c r="E99" s="23" t="s">
        <v>668</v>
      </c>
      <c r="F99" s="24" t="s">
        <v>138</v>
      </c>
      <c r="G99" s="25">
        <v>94</v>
      </c>
      <c r="H99" s="26">
        <v>0</v>
      </c>
      <c r="I99" s="26">
        <f>ROUND(ROUND(H99,2)*ROUND(G99,3),2)</f>
        <v>0</v>
      </c>
      <c r="O99">
        <f>(I99*21)/100</f>
        <v>0</v>
      </c>
      <c r="P99" t="s">
        <v>22</v>
      </c>
    </row>
    <row r="100" spans="1:5" ht="25.5" customHeight="1">
      <c r="A100" s="27" t="s">
        <v>49</v>
      </c>
      <c r="E100" s="28" t="s">
        <v>669</v>
      </c>
    </row>
    <row r="101" spans="1:5" ht="12.75" customHeight="1">
      <c r="A101" s="29" t="s">
        <v>51</v>
      </c>
      <c r="E101" s="30" t="s">
        <v>670</v>
      </c>
    </row>
    <row r="102" spans="1:5" ht="25.5" customHeight="1">
      <c r="A102" t="s">
        <v>52</v>
      </c>
      <c r="E102" s="28" t="s">
        <v>671</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scale="5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233"/>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5"/>
      <c r="I2" s="5"/>
      <c r="P2" t="s">
        <v>21</v>
      </c>
    </row>
    <row r="3" spans="1:16" ht="15" customHeight="1">
      <c r="A3" t="s">
        <v>11</v>
      </c>
      <c r="B3" s="10" t="s">
        <v>13</v>
      </c>
      <c r="C3" s="38" t="s">
        <v>14</v>
      </c>
      <c r="D3" s="34"/>
      <c r="E3" s="11" t="s">
        <v>15</v>
      </c>
      <c r="F3" s="1"/>
      <c r="G3" s="8"/>
      <c r="H3" s="7" t="s">
        <v>672</v>
      </c>
      <c r="I3" s="31">
        <f>0+I9+I34+I55+I84+I109+I146+I155+I188+I197</f>
        <v>0</v>
      </c>
      <c r="O3" t="s">
        <v>18</v>
      </c>
      <c r="P3" t="s">
        <v>22</v>
      </c>
    </row>
    <row r="4" spans="1:16" ht="15" customHeight="1">
      <c r="A4" t="s">
        <v>16</v>
      </c>
      <c r="B4" s="10" t="s">
        <v>578</v>
      </c>
      <c r="C4" s="38" t="s">
        <v>579</v>
      </c>
      <c r="D4" s="34"/>
      <c r="E4" s="11" t="s">
        <v>580</v>
      </c>
      <c r="F4" s="1"/>
      <c r="G4" s="1"/>
      <c r="H4" s="9"/>
      <c r="I4" s="9"/>
      <c r="O4" t="s">
        <v>19</v>
      </c>
      <c r="P4" t="s">
        <v>22</v>
      </c>
    </row>
    <row r="5" spans="1:16" ht="12.75" customHeight="1">
      <c r="A5" t="s">
        <v>581</v>
      </c>
      <c r="B5" s="13" t="s">
        <v>17</v>
      </c>
      <c r="C5" s="39" t="s">
        <v>672</v>
      </c>
      <c r="D5" s="40"/>
      <c r="E5" s="14" t="s">
        <v>673</v>
      </c>
      <c r="F5" s="5"/>
      <c r="G5" s="5"/>
      <c r="H5" s="5"/>
      <c r="I5" s="5"/>
      <c r="O5" t="s">
        <v>20</v>
      </c>
      <c r="P5" t="s">
        <v>22</v>
      </c>
    </row>
    <row r="6" spans="1:9" ht="12.75" customHeight="1">
      <c r="A6" s="37" t="s">
        <v>25</v>
      </c>
      <c r="B6" s="37" t="s">
        <v>27</v>
      </c>
      <c r="C6" s="37" t="s">
        <v>29</v>
      </c>
      <c r="D6" s="37" t="s">
        <v>30</v>
      </c>
      <c r="E6" s="37" t="s">
        <v>31</v>
      </c>
      <c r="F6" s="37" t="s">
        <v>33</v>
      </c>
      <c r="G6" s="37" t="s">
        <v>35</v>
      </c>
      <c r="H6" s="37" t="s">
        <v>37</v>
      </c>
      <c r="I6" s="37"/>
    </row>
    <row r="7" spans="1:9" ht="12.75" customHeight="1">
      <c r="A7" s="37"/>
      <c r="B7" s="37"/>
      <c r="C7" s="37"/>
      <c r="D7" s="37"/>
      <c r="E7" s="37"/>
      <c r="F7" s="37"/>
      <c r="G7" s="37"/>
      <c r="H7" s="12" t="s">
        <v>38</v>
      </c>
      <c r="I7" s="12" t="s">
        <v>40</v>
      </c>
    </row>
    <row r="8" spans="1:9" ht="12.75" customHeight="1">
      <c r="A8" s="12" t="s">
        <v>26</v>
      </c>
      <c r="B8" s="12" t="s">
        <v>28</v>
      </c>
      <c r="C8" s="12" t="s">
        <v>22</v>
      </c>
      <c r="D8" s="12" t="s">
        <v>21</v>
      </c>
      <c r="E8" s="12" t="s">
        <v>32</v>
      </c>
      <c r="F8" s="12" t="s">
        <v>34</v>
      </c>
      <c r="G8" s="12" t="s">
        <v>36</v>
      </c>
      <c r="H8" s="12" t="s">
        <v>39</v>
      </c>
      <c r="I8" s="12" t="s">
        <v>41</v>
      </c>
    </row>
    <row r="9" spans="1:9" ht="12.75" customHeight="1">
      <c r="A9" s="15" t="s">
        <v>42</v>
      </c>
      <c r="B9" s="15"/>
      <c r="C9" s="19" t="s">
        <v>26</v>
      </c>
      <c r="D9" s="15"/>
      <c r="E9" s="20" t="s">
        <v>55</v>
      </c>
      <c r="F9" s="15"/>
      <c r="G9" s="15"/>
      <c r="H9" s="15"/>
      <c r="I9" s="21">
        <f>0+I10+I14+I18+I22+I26+I30</f>
        <v>0</v>
      </c>
    </row>
    <row r="10" spans="1:16" ht="12.75" customHeight="1">
      <c r="A10" s="18" t="s">
        <v>44</v>
      </c>
      <c r="B10" s="22" t="s">
        <v>347</v>
      </c>
      <c r="C10" s="22" t="s">
        <v>120</v>
      </c>
      <c r="D10" s="18" t="s">
        <v>68</v>
      </c>
      <c r="E10" s="23" t="s">
        <v>121</v>
      </c>
      <c r="F10" s="24" t="s">
        <v>122</v>
      </c>
      <c r="G10" s="25">
        <v>1.814</v>
      </c>
      <c r="H10" s="26">
        <v>0</v>
      </c>
      <c r="I10" s="26">
        <f>ROUND(ROUND(H10,2)*ROUND(G10,3),2)</f>
        <v>0</v>
      </c>
      <c r="O10">
        <f>(I10*21)/100</f>
        <v>0</v>
      </c>
      <c r="P10" t="s">
        <v>22</v>
      </c>
    </row>
    <row r="11" spans="1:5" ht="25.5" customHeight="1">
      <c r="A11" s="27" t="s">
        <v>49</v>
      </c>
      <c r="E11" s="28" t="s">
        <v>674</v>
      </c>
    </row>
    <row r="12" spans="1:5" ht="12.75" customHeight="1">
      <c r="A12" s="29" t="s">
        <v>51</v>
      </c>
      <c r="E12" s="30" t="s">
        <v>675</v>
      </c>
    </row>
    <row r="13" spans="1:5" ht="12.75" customHeight="1">
      <c r="A13" t="s">
        <v>52</v>
      </c>
      <c r="E13" s="28" t="s">
        <v>125</v>
      </c>
    </row>
    <row r="14" spans="1:16" ht="12.75" customHeight="1">
      <c r="A14" s="18" t="s">
        <v>44</v>
      </c>
      <c r="B14" s="22" t="s">
        <v>378</v>
      </c>
      <c r="C14" s="22" t="s">
        <v>120</v>
      </c>
      <c r="D14" s="18" t="s">
        <v>72</v>
      </c>
      <c r="E14" s="23" t="s">
        <v>121</v>
      </c>
      <c r="F14" s="24" t="s">
        <v>122</v>
      </c>
      <c r="G14" s="25">
        <v>48.308</v>
      </c>
      <c r="H14" s="26">
        <v>0</v>
      </c>
      <c r="I14" s="26">
        <f>ROUND(ROUND(H14,2)*ROUND(G14,3),2)</f>
        <v>0</v>
      </c>
      <c r="O14">
        <f>(I14*21)/100</f>
        <v>0</v>
      </c>
      <c r="P14" t="s">
        <v>22</v>
      </c>
    </row>
    <row r="15" spans="1:5" ht="25.5" customHeight="1">
      <c r="A15" s="27" t="s">
        <v>49</v>
      </c>
      <c r="E15" s="28" t="s">
        <v>676</v>
      </c>
    </row>
    <row r="16" spans="1:5" ht="12.75" customHeight="1">
      <c r="A16" s="29" t="s">
        <v>51</v>
      </c>
      <c r="E16" s="30" t="s">
        <v>677</v>
      </c>
    </row>
    <row r="17" spans="1:5" ht="12.75" customHeight="1">
      <c r="A17" t="s">
        <v>52</v>
      </c>
      <c r="E17" s="28" t="s">
        <v>125</v>
      </c>
    </row>
    <row r="18" spans="1:16" ht="12.75" customHeight="1">
      <c r="A18" s="18" t="s">
        <v>44</v>
      </c>
      <c r="B18" s="22" t="s">
        <v>389</v>
      </c>
      <c r="C18" s="22" t="s">
        <v>120</v>
      </c>
      <c r="D18" s="18" t="s">
        <v>83</v>
      </c>
      <c r="E18" s="23" t="s">
        <v>121</v>
      </c>
      <c r="F18" s="24" t="s">
        <v>122</v>
      </c>
      <c r="G18" s="25">
        <v>1.68</v>
      </c>
      <c r="H18" s="26">
        <v>0</v>
      </c>
      <c r="I18" s="26">
        <f>ROUND(ROUND(H18,2)*ROUND(G18,3),2)</f>
        <v>0</v>
      </c>
      <c r="O18">
        <f>(I18*21)/100</f>
        <v>0</v>
      </c>
      <c r="P18" t="s">
        <v>22</v>
      </c>
    </row>
    <row r="19" spans="1:5" ht="25.5" customHeight="1">
      <c r="A19" s="27" t="s">
        <v>49</v>
      </c>
      <c r="E19" s="28" t="s">
        <v>678</v>
      </c>
    </row>
    <row r="20" spans="1:5" ht="12.75" customHeight="1">
      <c r="A20" s="29" t="s">
        <v>51</v>
      </c>
      <c r="E20" s="30" t="s">
        <v>679</v>
      </c>
    </row>
    <row r="21" spans="1:5" ht="12.75" customHeight="1">
      <c r="A21" t="s">
        <v>52</v>
      </c>
      <c r="E21" s="28" t="s">
        <v>125</v>
      </c>
    </row>
    <row r="22" spans="1:16" ht="12.75" customHeight="1">
      <c r="A22" s="18" t="s">
        <v>44</v>
      </c>
      <c r="B22" s="22" t="s">
        <v>407</v>
      </c>
      <c r="C22" s="22" t="s">
        <v>120</v>
      </c>
      <c r="D22" s="18" t="s">
        <v>86</v>
      </c>
      <c r="E22" s="23" t="s">
        <v>121</v>
      </c>
      <c r="F22" s="24" t="s">
        <v>122</v>
      </c>
      <c r="G22" s="25">
        <v>1.885</v>
      </c>
      <c r="H22" s="26">
        <v>0</v>
      </c>
      <c r="I22" s="26">
        <f>ROUND(ROUND(H22,2)*ROUND(G22,3),2)</f>
        <v>0</v>
      </c>
      <c r="O22">
        <f>(I22*21)/100</f>
        <v>0</v>
      </c>
      <c r="P22" t="s">
        <v>22</v>
      </c>
    </row>
    <row r="23" spans="1:5" ht="25.5" customHeight="1">
      <c r="A23" s="27" t="s">
        <v>49</v>
      </c>
      <c r="E23" s="28" t="s">
        <v>680</v>
      </c>
    </row>
    <row r="24" spans="1:5" ht="12.75" customHeight="1">
      <c r="A24" s="29" t="s">
        <v>51</v>
      </c>
      <c r="E24" s="30" t="s">
        <v>681</v>
      </c>
    </row>
    <row r="25" spans="1:5" ht="12.75" customHeight="1">
      <c r="A25" t="s">
        <v>52</v>
      </c>
      <c r="E25" s="28" t="s">
        <v>125</v>
      </c>
    </row>
    <row r="26" spans="1:16" ht="12.75" customHeight="1">
      <c r="A26" s="18" t="s">
        <v>44</v>
      </c>
      <c r="B26" s="22" t="s">
        <v>479</v>
      </c>
      <c r="C26" s="22" t="s">
        <v>682</v>
      </c>
      <c r="D26" s="18" t="s">
        <v>50</v>
      </c>
      <c r="E26" s="23" t="s">
        <v>683</v>
      </c>
      <c r="F26" s="24" t="s">
        <v>155</v>
      </c>
      <c r="G26" s="25">
        <v>1</v>
      </c>
      <c r="H26" s="26">
        <v>0</v>
      </c>
      <c r="I26" s="26">
        <f>ROUND(ROUND(H26,2)*ROUND(G26,3),2)</f>
        <v>0</v>
      </c>
      <c r="O26">
        <f>(I26*21)/100</f>
        <v>0</v>
      </c>
      <c r="P26" t="s">
        <v>22</v>
      </c>
    </row>
    <row r="27" spans="1:5" ht="12.75" customHeight="1">
      <c r="A27" s="27" t="s">
        <v>49</v>
      </c>
      <c r="E27" s="28" t="s">
        <v>684</v>
      </c>
    </row>
    <row r="28" spans="1:5" ht="12.75" customHeight="1">
      <c r="A28" s="29" t="s">
        <v>51</v>
      </c>
      <c r="E28" s="30" t="s">
        <v>685</v>
      </c>
    </row>
    <row r="29" spans="1:5" ht="12.75" customHeight="1">
      <c r="A29" t="s">
        <v>52</v>
      </c>
      <c r="E29" s="28" t="s">
        <v>66</v>
      </c>
    </row>
    <row r="30" spans="1:16" ht="12.75" customHeight="1">
      <c r="A30" s="18" t="s">
        <v>44</v>
      </c>
      <c r="B30" s="22" t="s">
        <v>475</v>
      </c>
      <c r="C30" s="22" t="s">
        <v>686</v>
      </c>
      <c r="D30" s="18" t="s">
        <v>50</v>
      </c>
      <c r="E30" s="23" t="s">
        <v>687</v>
      </c>
      <c r="F30" s="24" t="s">
        <v>155</v>
      </c>
      <c r="G30" s="25">
        <v>1</v>
      </c>
      <c r="H30" s="26">
        <v>0</v>
      </c>
      <c r="I30" s="26">
        <f>ROUND(ROUND(H30,2)*ROUND(G30,3),2)</f>
        <v>0</v>
      </c>
      <c r="O30">
        <f>(I30*21)/100</f>
        <v>0</v>
      </c>
      <c r="P30" t="s">
        <v>22</v>
      </c>
    </row>
    <row r="31" spans="1:5" ht="12.75" customHeight="1">
      <c r="A31" s="27" t="s">
        <v>49</v>
      </c>
      <c r="E31" s="28" t="s">
        <v>688</v>
      </c>
    </row>
    <row r="32" spans="1:5" ht="12.75" customHeight="1">
      <c r="A32" s="29" t="s">
        <v>51</v>
      </c>
      <c r="E32" s="30" t="s">
        <v>685</v>
      </c>
    </row>
    <row r="33" spans="1:5" ht="12.75" customHeight="1">
      <c r="A33" t="s">
        <v>52</v>
      </c>
      <c r="E33" s="28" t="s">
        <v>66</v>
      </c>
    </row>
    <row r="34" spans="1:9" ht="12.75" customHeight="1">
      <c r="A34" s="5" t="s">
        <v>42</v>
      </c>
      <c r="B34" s="5"/>
      <c r="C34" s="32" t="s">
        <v>28</v>
      </c>
      <c r="D34" s="5"/>
      <c r="E34" s="20" t="s">
        <v>135</v>
      </c>
      <c r="F34" s="5"/>
      <c r="G34" s="5"/>
      <c r="H34" s="5"/>
      <c r="I34" s="33">
        <f>0+I35+I39+I43+I47+I51</f>
        <v>0</v>
      </c>
    </row>
    <row r="35" spans="1:16" ht="12.75" customHeight="1">
      <c r="A35" s="18" t="s">
        <v>44</v>
      </c>
      <c r="B35" s="22" t="s">
        <v>353</v>
      </c>
      <c r="C35" s="22" t="s">
        <v>689</v>
      </c>
      <c r="D35" s="18" t="s">
        <v>50</v>
      </c>
      <c r="E35" s="23" t="s">
        <v>690</v>
      </c>
      <c r="F35" s="24" t="s">
        <v>159</v>
      </c>
      <c r="G35" s="25">
        <v>25.425</v>
      </c>
      <c r="H35" s="26">
        <v>0</v>
      </c>
      <c r="I35" s="26">
        <f>ROUND(ROUND(H35,2)*ROUND(G35,3),2)</f>
        <v>0</v>
      </c>
      <c r="O35">
        <f>(I35*21)/100</f>
        <v>0</v>
      </c>
      <c r="P35" t="s">
        <v>22</v>
      </c>
    </row>
    <row r="36" spans="1:5" ht="25.5" customHeight="1">
      <c r="A36" s="27" t="s">
        <v>49</v>
      </c>
      <c r="E36" s="28" t="s">
        <v>691</v>
      </c>
    </row>
    <row r="37" spans="1:5" ht="12.75" customHeight="1">
      <c r="A37" s="29" t="s">
        <v>51</v>
      </c>
      <c r="E37" s="30" t="s">
        <v>692</v>
      </c>
    </row>
    <row r="38" spans="1:5" ht="293.25" customHeight="1">
      <c r="A38" t="s">
        <v>52</v>
      </c>
      <c r="E38" s="28" t="s">
        <v>210</v>
      </c>
    </row>
    <row r="39" spans="1:16" ht="12.75" customHeight="1">
      <c r="A39" s="18" t="s">
        <v>44</v>
      </c>
      <c r="B39" s="22" t="s">
        <v>372</v>
      </c>
      <c r="C39" s="22" t="s">
        <v>693</v>
      </c>
      <c r="D39" s="18" t="s">
        <v>50</v>
      </c>
      <c r="E39" s="23" t="s">
        <v>694</v>
      </c>
      <c r="F39" s="24" t="s">
        <v>159</v>
      </c>
      <c r="G39" s="25">
        <v>42.18</v>
      </c>
      <c r="H39" s="26">
        <v>0</v>
      </c>
      <c r="I39" s="26">
        <f>ROUND(ROUND(H39,2)*ROUND(G39,3),2)</f>
        <v>0</v>
      </c>
      <c r="O39">
        <f>(I39*21)/100</f>
        <v>0</v>
      </c>
      <c r="P39" t="s">
        <v>22</v>
      </c>
    </row>
    <row r="40" spans="1:5" ht="25.5" customHeight="1">
      <c r="A40" s="27" t="s">
        <v>49</v>
      </c>
      <c r="E40" s="28" t="s">
        <v>695</v>
      </c>
    </row>
    <row r="41" spans="1:5" ht="12.75" customHeight="1">
      <c r="A41" s="29" t="s">
        <v>51</v>
      </c>
      <c r="E41" s="30" t="s">
        <v>696</v>
      </c>
    </row>
    <row r="42" spans="1:5" ht="229.5" customHeight="1">
      <c r="A42" t="s">
        <v>52</v>
      </c>
      <c r="E42" s="28" t="s">
        <v>697</v>
      </c>
    </row>
    <row r="43" spans="1:16" ht="12.75" customHeight="1">
      <c r="A43" s="18" t="s">
        <v>44</v>
      </c>
      <c r="B43" s="22" t="s">
        <v>569</v>
      </c>
      <c r="C43" s="22" t="s">
        <v>611</v>
      </c>
      <c r="D43" s="18" t="s">
        <v>68</v>
      </c>
      <c r="E43" s="23" t="s">
        <v>612</v>
      </c>
      <c r="F43" s="24" t="s">
        <v>159</v>
      </c>
      <c r="G43" s="25">
        <v>63.3</v>
      </c>
      <c r="H43" s="26">
        <v>0</v>
      </c>
      <c r="I43" s="26">
        <f>ROUND(ROUND(H43,2)*ROUND(G43,3),2)</f>
        <v>0</v>
      </c>
      <c r="O43">
        <f>(I43*21)/100</f>
        <v>0</v>
      </c>
      <c r="P43" t="s">
        <v>22</v>
      </c>
    </row>
    <row r="44" spans="1:5" ht="25.5" customHeight="1">
      <c r="A44" s="27" t="s">
        <v>49</v>
      </c>
      <c r="E44" s="28" t="s">
        <v>698</v>
      </c>
    </row>
    <row r="45" spans="1:5" ht="12.75" customHeight="1">
      <c r="A45" s="29" t="s">
        <v>51</v>
      </c>
      <c r="E45" s="30" t="s">
        <v>699</v>
      </c>
    </row>
    <row r="46" spans="1:5" ht="178.5" customHeight="1">
      <c r="A46" t="s">
        <v>52</v>
      </c>
      <c r="E46" s="28" t="s">
        <v>700</v>
      </c>
    </row>
    <row r="47" spans="1:16" ht="12.75" customHeight="1">
      <c r="A47" s="18" t="s">
        <v>44</v>
      </c>
      <c r="B47" s="22" t="s">
        <v>225</v>
      </c>
      <c r="C47" s="22" t="s">
        <v>611</v>
      </c>
      <c r="D47" s="18" t="s">
        <v>72</v>
      </c>
      <c r="E47" s="23" t="s">
        <v>612</v>
      </c>
      <c r="F47" s="24" t="s">
        <v>159</v>
      </c>
      <c r="G47" s="25">
        <v>90.1</v>
      </c>
      <c r="H47" s="26">
        <v>0</v>
      </c>
      <c r="I47" s="26">
        <f>ROUND(ROUND(H47,2)*ROUND(G47,3),2)</f>
        <v>0</v>
      </c>
      <c r="O47">
        <f>(I47*21)/100</f>
        <v>0</v>
      </c>
      <c r="P47" t="s">
        <v>22</v>
      </c>
    </row>
    <row r="48" spans="1:5" ht="25.5" customHeight="1">
      <c r="A48" s="27" t="s">
        <v>49</v>
      </c>
      <c r="E48" s="28" t="s">
        <v>701</v>
      </c>
    </row>
    <row r="49" spans="1:5" ht="12.75" customHeight="1">
      <c r="A49" s="29" t="s">
        <v>51</v>
      </c>
      <c r="E49" s="30" t="s">
        <v>702</v>
      </c>
    </row>
    <row r="50" spans="1:5" ht="178.5" customHeight="1">
      <c r="A50" t="s">
        <v>52</v>
      </c>
      <c r="E50" s="28" t="s">
        <v>615</v>
      </c>
    </row>
    <row r="51" spans="1:16" ht="12.75" customHeight="1">
      <c r="A51" s="18" t="s">
        <v>44</v>
      </c>
      <c r="B51" s="22" t="s">
        <v>28</v>
      </c>
      <c r="C51" s="22" t="s">
        <v>703</v>
      </c>
      <c r="D51" s="18" t="s">
        <v>50</v>
      </c>
      <c r="E51" s="23" t="s">
        <v>704</v>
      </c>
      <c r="F51" s="24" t="s">
        <v>159</v>
      </c>
      <c r="G51" s="25">
        <v>12.654</v>
      </c>
      <c r="H51" s="26">
        <v>0</v>
      </c>
      <c r="I51" s="26">
        <f>ROUND(ROUND(H51,2)*ROUND(G51,3),2)</f>
        <v>0</v>
      </c>
      <c r="O51">
        <f>(I51*21)/100</f>
        <v>0</v>
      </c>
      <c r="P51" t="s">
        <v>22</v>
      </c>
    </row>
    <row r="52" spans="1:5" ht="25.5" customHeight="1">
      <c r="A52" s="27" t="s">
        <v>49</v>
      </c>
      <c r="E52" s="28" t="s">
        <v>705</v>
      </c>
    </row>
    <row r="53" spans="1:5" ht="12.75" customHeight="1">
      <c r="A53" s="29" t="s">
        <v>51</v>
      </c>
      <c r="E53" s="30" t="s">
        <v>706</v>
      </c>
    </row>
    <row r="54" spans="1:5" ht="216.75" customHeight="1">
      <c r="A54" t="s">
        <v>52</v>
      </c>
      <c r="E54" s="28" t="s">
        <v>311</v>
      </c>
    </row>
    <row r="55" spans="1:9" ht="12.75" customHeight="1">
      <c r="A55" s="5" t="s">
        <v>42</v>
      </c>
      <c r="B55" s="5"/>
      <c r="C55" s="32" t="s">
        <v>22</v>
      </c>
      <c r="D55" s="5"/>
      <c r="E55" s="20" t="s">
        <v>280</v>
      </c>
      <c r="F55" s="5"/>
      <c r="G55" s="5"/>
      <c r="H55" s="5"/>
      <c r="I55" s="33">
        <f>0+I56+I60+I64+I68+I72+I76+I80</f>
        <v>0</v>
      </c>
    </row>
    <row r="56" spans="1:16" ht="12.75" customHeight="1">
      <c r="A56" s="18" t="s">
        <v>44</v>
      </c>
      <c r="B56" s="22" t="s">
        <v>281</v>
      </c>
      <c r="C56" s="22" t="s">
        <v>707</v>
      </c>
      <c r="D56" s="18" t="s">
        <v>50</v>
      </c>
      <c r="E56" s="23" t="s">
        <v>708</v>
      </c>
      <c r="F56" s="24" t="s">
        <v>159</v>
      </c>
      <c r="G56" s="25">
        <v>2.6</v>
      </c>
      <c r="H56" s="26">
        <v>0</v>
      </c>
      <c r="I56" s="26">
        <f>ROUND(ROUND(H56,2)*ROUND(G56,3),2)</f>
        <v>0</v>
      </c>
      <c r="O56">
        <f>(I56*21)/100</f>
        <v>0</v>
      </c>
      <c r="P56" t="s">
        <v>22</v>
      </c>
    </row>
    <row r="57" spans="1:5" ht="25.5" customHeight="1">
      <c r="A57" s="27" t="s">
        <v>49</v>
      </c>
      <c r="E57" s="28" t="s">
        <v>709</v>
      </c>
    </row>
    <row r="58" spans="1:5" ht="12.75" customHeight="1">
      <c r="A58" s="29" t="s">
        <v>51</v>
      </c>
      <c r="E58" s="30" t="s">
        <v>710</v>
      </c>
    </row>
    <row r="59" spans="1:5" ht="38.25" customHeight="1">
      <c r="A59" t="s">
        <v>52</v>
      </c>
      <c r="E59" s="28" t="s">
        <v>711</v>
      </c>
    </row>
    <row r="60" spans="1:16" ht="12.75" customHeight="1">
      <c r="A60" s="18" t="s">
        <v>44</v>
      </c>
      <c r="B60" s="22" t="s">
        <v>342</v>
      </c>
      <c r="C60" s="22" t="s">
        <v>712</v>
      </c>
      <c r="D60" s="18" t="s">
        <v>50</v>
      </c>
      <c r="E60" s="23" t="s">
        <v>713</v>
      </c>
      <c r="F60" s="24" t="s">
        <v>159</v>
      </c>
      <c r="G60" s="25">
        <v>0.156</v>
      </c>
      <c r="H60" s="26">
        <v>0</v>
      </c>
      <c r="I60" s="26">
        <f>ROUND(ROUND(H60,2)*ROUND(G60,3),2)</f>
        <v>0</v>
      </c>
      <c r="O60">
        <f>(I60*21)/100</f>
        <v>0</v>
      </c>
      <c r="P60" t="s">
        <v>22</v>
      </c>
    </row>
    <row r="61" spans="1:5" ht="25.5" customHeight="1">
      <c r="A61" s="27" t="s">
        <v>49</v>
      </c>
      <c r="E61" s="28" t="s">
        <v>714</v>
      </c>
    </row>
    <row r="62" spans="1:5" ht="12.75" customHeight="1">
      <c r="A62" s="29" t="s">
        <v>51</v>
      </c>
      <c r="E62" s="30" t="s">
        <v>715</v>
      </c>
    </row>
    <row r="63" spans="1:5" ht="38.25" customHeight="1">
      <c r="A63" t="s">
        <v>52</v>
      </c>
      <c r="E63" s="28" t="s">
        <v>711</v>
      </c>
    </row>
    <row r="64" spans="1:16" ht="12.75" customHeight="1">
      <c r="A64" s="18" t="s">
        <v>44</v>
      </c>
      <c r="B64" s="22" t="s">
        <v>287</v>
      </c>
      <c r="C64" s="22" t="s">
        <v>716</v>
      </c>
      <c r="D64" s="18" t="s">
        <v>50</v>
      </c>
      <c r="E64" s="23" t="s">
        <v>717</v>
      </c>
      <c r="F64" s="24" t="s">
        <v>138</v>
      </c>
      <c r="G64" s="25">
        <v>9.75</v>
      </c>
      <c r="H64" s="26">
        <v>0</v>
      </c>
      <c r="I64" s="26">
        <f>ROUND(ROUND(H64,2)*ROUND(G64,3),2)</f>
        <v>0</v>
      </c>
      <c r="O64">
        <f>(I64*21)/100</f>
        <v>0</v>
      </c>
      <c r="P64" t="s">
        <v>22</v>
      </c>
    </row>
    <row r="65" spans="1:5" ht="25.5" customHeight="1">
      <c r="A65" s="27" t="s">
        <v>49</v>
      </c>
      <c r="E65" s="28" t="s">
        <v>718</v>
      </c>
    </row>
    <row r="66" spans="1:5" ht="12.75" customHeight="1">
      <c r="A66" s="29" t="s">
        <v>51</v>
      </c>
      <c r="E66" s="30" t="s">
        <v>719</v>
      </c>
    </row>
    <row r="67" spans="1:5" ht="38.25" customHeight="1">
      <c r="A67" t="s">
        <v>52</v>
      </c>
      <c r="E67" s="28" t="s">
        <v>720</v>
      </c>
    </row>
    <row r="68" spans="1:16" ht="12.75" customHeight="1">
      <c r="A68" s="18" t="s">
        <v>44</v>
      </c>
      <c r="B68" s="22" t="s">
        <v>116</v>
      </c>
      <c r="C68" s="22" t="s">
        <v>721</v>
      </c>
      <c r="D68" s="18" t="s">
        <v>68</v>
      </c>
      <c r="E68" s="23" t="s">
        <v>722</v>
      </c>
      <c r="F68" s="24" t="s">
        <v>192</v>
      </c>
      <c r="G68" s="25">
        <v>5.1</v>
      </c>
      <c r="H68" s="26">
        <v>0</v>
      </c>
      <c r="I68" s="26">
        <f>ROUND(ROUND(H68,2)*ROUND(G68,3),2)</f>
        <v>0</v>
      </c>
      <c r="O68">
        <f>(I68*21)/100</f>
        <v>0</v>
      </c>
      <c r="P68" t="s">
        <v>22</v>
      </c>
    </row>
    <row r="69" spans="1:5" ht="25.5" customHeight="1">
      <c r="A69" s="27" t="s">
        <v>49</v>
      </c>
      <c r="E69" s="28" t="s">
        <v>723</v>
      </c>
    </row>
    <row r="70" spans="1:5" ht="12.75" customHeight="1">
      <c r="A70" s="29" t="s">
        <v>51</v>
      </c>
      <c r="E70" s="30" t="s">
        <v>724</v>
      </c>
    </row>
    <row r="71" spans="1:5" ht="63.75" customHeight="1">
      <c r="A71" t="s">
        <v>52</v>
      </c>
      <c r="E71" s="28" t="s">
        <v>725</v>
      </c>
    </row>
    <row r="72" spans="1:16" ht="12.75" customHeight="1">
      <c r="A72" s="18" t="s">
        <v>44</v>
      </c>
      <c r="B72" s="22" t="s">
        <v>398</v>
      </c>
      <c r="C72" s="22" t="s">
        <v>721</v>
      </c>
      <c r="D72" s="18" t="s">
        <v>72</v>
      </c>
      <c r="E72" s="23" t="s">
        <v>722</v>
      </c>
      <c r="F72" s="24" t="s">
        <v>192</v>
      </c>
      <c r="G72" s="25">
        <v>1.2</v>
      </c>
      <c r="H72" s="26">
        <v>0</v>
      </c>
      <c r="I72" s="26">
        <f>ROUND(ROUND(H72,2)*ROUND(G72,3),2)</f>
        <v>0</v>
      </c>
      <c r="O72">
        <f>(I72*21)/100</f>
        <v>0</v>
      </c>
      <c r="P72" t="s">
        <v>22</v>
      </c>
    </row>
    <row r="73" spans="1:5" ht="25.5" customHeight="1">
      <c r="A73" s="27" t="s">
        <v>49</v>
      </c>
      <c r="E73" s="28" t="s">
        <v>726</v>
      </c>
    </row>
    <row r="74" spans="1:5" ht="12.75" customHeight="1">
      <c r="A74" s="29" t="s">
        <v>51</v>
      </c>
      <c r="E74" s="30" t="s">
        <v>727</v>
      </c>
    </row>
    <row r="75" spans="1:5" ht="63.75" customHeight="1">
      <c r="A75" t="s">
        <v>52</v>
      </c>
      <c r="E75" s="28" t="s">
        <v>725</v>
      </c>
    </row>
    <row r="76" spans="1:16" ht="12.75" customHeight="1">
      <c r="A76" s="18" t="s">
        <v>44</v>
      </c>
      <c r="B76" s="22" t="s">
        <v>21</v>
      </c>
      <c r="C76" s="22" t="s">
        <v>728</v>
      </c>
      <c r="D76" s="18" t="s">
        <v>50</v>
      </c>
      <c r="E76" s="23" t="s">
        <v>729</v>
      </c>
      <c r="F76" s="24" t="s">
        <v>159</v>
      </c>
      <c r="G76" s="25">
        <v>19.44</v>
      </c>
      <c r="H76" s="26">
        <v>0</v>
      </c>
      <c r="I76" s="26">
        <f>ROUND(ROUND(H76,2)*ROUND(G76,3),2)</f>
        <v>0</v>
      </c>
      <c r="O76">
        <f>(I76*21)/100</f>
        <v>0</v>
      </c>
      <c r="P76" t="s">
        <v>22</v>
      </c>
    </row>
    <row r="77" spans="1:5" ht="38.25" customHeight="1">
      <c r="A77" s="27" t="s">
        <v>49</v>
      </c>
      <c r="E77" s="28" t="s">
        <v>730</v>
      </c>
    </row>
    <row r="78" spans="1:5" ht="12.75" customHeight="1">
      <c r="A78" s="29" t="s">
        <v>51</v>
      </c>
      <c r="E78" s="30" t="s">
        <v>731</v>
      </c>
    </row>
    <row r="79" spans="1:5" ht="216.75" customHeight="1">
      <c r="A79" t="s">
        <v>52</v>
      </c>
      <c r="E79" s="28" t="s">
        <v>298</v>
      </c>
    </row>
    <row r="80" spans="1:16" ht="12.75" customHeight="1">
      <c r="A80" s="18" t="s">
        <v>44</v>
      </c>
      <c r="B80" s="22" t="s">
        <v>32</v>
      </c>
      <c r="C80" s="22" t="s">
        <v>300</v>
      </c>
      <c r="D80" s="18" t="s">
        <v>50</v>
      </c>
      <c r="E80" s="23" t="s">
        <v>301</v>
      </c>
      <c r="F80" s="24" t="s">
        <v>122</v>
      </c>
      <c r="G80" s="25">
        <v>3.815</v>
      </c>
      <c r="H80" s="26">
        <v>0</v>
      </c>
      <c r="I80" s="26">
        <f>ROUND(ROUND(H80,2)*ROUND(G80,3),2)</f>
        <v>0</v>
      </c>
      <c r="O80">
        <f>(I80*21)/100</f>
        <v>0</v>
      </c>
      <c r="P80" t="s">
        <v>22</v>
      </c>
    </row>
    <row r="81" spans="1:5" ht="25.5" customHeight="1">
      <c r="A81" s="27" t="s">
        <v>49</v>
      </c>
      <c r="E81" s="28" t="s">
        <v>732</v>
      </c>
    </row>
    <row r="82" spans="1:5" ht="12.75" customHeight="1">
      <c r="A82" s="29" t="s">
        <v>51</v>
      </c>
      <c r="E82" s="30" t="s">
        <v>733</v>
      </c>
    </row>
    <row r="83" spans="1:5" ht="178.5" customHeight="1">
      <c r="A83" t="s">
        <v>52</v>
      </c>
      <c r="E83" s="28" t="s">
        <v>304</v>
      </c>
    </row>
    <row r="84" spans="1:9" ht="12.75" customHeight="1">
      <c r="A84" s="5" t="s">
        <v>42</v>
      </c>
      <c r="B84" s="5"/>
      <c r="C84" s="32" t="s">
        <v>21</v>
      </c>
      <c r="D84" s="5"/>
      <c r="E84" s="20" t="s">
        <v>305</v>
      </c>
      <c r="F84" s="5"/>
      <c r="G84" s="5"/>
      <c r="H84" s="5"/>
      <c r="I84" s="33">
        <f>0+I85+I89+I93+I97+I101+I105</f>
        <v>0</v>
      </c>
    </row>
    <row r="85" spans="1:16" ht="12.75" customHeight="1">
      <c r="A85" s="18" t="s">
        <v>44</v>
      </c>
      <c r="B85" s="22" t="s">
        <v>169</v>
      </c>
      <c r="C85" s="22" t="s">
        <v>734</v>
      </c>
      <c r="D85" s="18" t="s">
        <v>50</v>
      </c>
      <c r="E85" s="23" t="s">
        <v>735</v>
      </c>
      <c r="F85" s="24" t="s">
        <v>736</v>
      </c>
      <c r="G85" s="25">
        <v>180</v>
      </c>
      <c r="H85" s="26">
        <v>0</v>
      </c>
      <c r="I85" s="26">
        <f>ROUND(ROUND(H85,2)*ROUND(G85,3),2)</f>
        <v>0</v>
      </c>
      <c r="O85">
        <f>(I85*21)/100</f>
        <v>0</v>
      </c>
      <c r="P85" t="s">
        <v>22</v>
      </c>
    </row>
    <row r="86" spans="1:5" ht="25.5" customHeight="1">
      <c r="A86" s="27" t="s">
        <v>49</v>
      </c>
      <c r="E86" s="28" t="s">
        <v>737</v>
      </c>
    </row>
    <row r="87" spans="1:5" ht="12.75" customHeight="1">
      <c r="A87" s="29" t="s">
        <v>51</v>
      </c>
      <c r="E87" s="30" t="s">
        <v>738</v>
      </c>
    </row>
    <row r="88" spans="1:5" ht="12.75" customHeight="1">
      <c r="A88" t="s">
        <v>52</v>
      </c>
      <c r="E88" s="28" t="s">
        <v>739</v>
      </c>
    </row>
    <row r="89" spans="1:16" ht="12.75" customHeight="1">
      <c r="A89" s="18" t="s">
        <v>44</v>
      </c>
      <c r="B89" s="22" t="s">
        <v>186</v>
      </c>
      <c r="C89" s="22" t="s">
        <v>740</v>
      </c>
      <c r="D89" s="18" t="s">
        <v>50</v>
      </c>
      <c r="E89" s="23" t="s">
        <v>741</v>
      </c>
      <c r="F89" s="24" t="s">
        <v>159</v>
      </c>
      <c r="G89" s="25">
        <v>15.4</v>
      </c>
      <c r="H89" s="26">
        <v>0</v>
      </c>
      <c r="I89" s="26">
        <f>ROUND(ROUND(H89,2)*ROUND(G89,3),2)</f>
        <v>0</v>
      </c>
      <c r="O89">
        <f>(I89*21)/100</f>
        <v>0</v>
      </c>
      <c r="P89" t="s">
        <v>22</v>
      </c>
    </row>
    <row r="90" spans="1:5" ht="25.5" customHeight="1">
      <c r="A90" s="27" t="s">
        <v>49</v>
      </c>
      <c r="E90" s="28" t="s">
        <v>742</v>
      </c>
    </row>
    <row r="91" spans="1:5" ht="12.75" customHeight="1">
      <c r="A91" s="29" t="s">
        <v>51</v>
      </c>
      <c r="E91" s="30" t="s">
        <v>743</v>
      </c>
    </row>
    <row r="92" spans="1:5" ht="229.5" customHeight="1">
      <c r="A92" t="s">
        <v>52</v>
      </c>
      <c r="E92" s="28" t="s">
        <v>744</v>
      </c>
    </row>
    <row r="93" spans="1:16" ht="12.75" customHeight="1">
      <c r="A93" s="18" t="s">
        <v>44</v>
      </c>
      <c r="B93" s="22" t="s">
        <v>189</v>
      </c>
      <c r="C93" s="22" t="s">
        <v>745</v>
      </c>
      <c r="D93" s="18" t="s">
        <v>50</v>
      </c>
      <c r="E93" s="23" t="s">
        <v>746</v>
      </c>
      <c r="F93" s="24" t="s">
        <v>122</v>
      </c>
      <c r="G93" s="25">
        <v>3.022</v>
      </c>
      <c r="H93" s="26">
        <v>0</v>
      </c>
      <c r="I93" s="26">
        <f>ROUND(ROUND(H93,2)*ROUND(G93,3),2)</f>
        <v>0</v>
      </c>
      <c r="O93">
        <f>(I93*21)/100</f>
        <v>0</v>
      </c>
      <c r="P93" t="s">
        <v>22</v>
      </c>
    </row>
    <row r="94" spans="1:5" ht="25.5" customHeight="1">
      <c r="A94" s="27" t="s">
        <v>49</v>
      </c>
      <c r="E94" s="28" t="s">
        <v>747</v>
      </c>
    </row>
    <row r="95" spans="1:5" ht="12.75" customHeight="1">
      <c r="A95" s="29" t="s">
        <v>51</v>
      </c>
      <c r="E95" s="30" t="s">
        <v>748</v>
      </c>
    </row>
    <row r="96" spans="1:5" ht="178.5" customHeight="1">
      <c r="A96" t="s">
        <v>52</v>
      </c>
      <c r="E96" s="28" t="s">
        <v>749</v>
      </c>
    </row>
    <row r="97" spans="1:16" ht="12.75" customHeight="1">
      <c r="A97" s="18" t="s">
        <v>44</v>
      </c>
      <c r="B97" s="22" t="s">
        <v>34</v>
      </c>
      <c r="C97" s="22" t="s">
        <v>750</v>
      </c>
      <c r="D97" s="18" t="s">
        <v>50</v>
      </c>
      <c r="E97" s="23" t="s">
        <v>751</v>
      </c>
      <c r="F97" s="24" t="s">
        <v>159</v>
      </c>
      <c r="G97" s="25">
        <v>30.94</v>
      </c>
      <c r="H97" s="26">
        <v>0</v>
      </c>
      <c r="I97" s="26">
        <f>ROUND(ROUND(H97,2)*ROUND(G97,3),2)</f>
        <v>0</v>
      </c>
      <c r="O97">
        <f>(I97*21)/100</f>
        <v>0</v>
      </c>
      <c r="P97" t="s">
        <v>22</v>
      </c>
    </row>
    <row r="98" spans="1:5" ht="51" customHeight="1">
      <c r="A98" s="27" t="s">
        <v>49</v>
      </c>
      <c r="E98" s="28" t="s">
        <v>752</v>
      </c>
    </row>
    <row r="99" spans="1:5" ht="12.75" customHeight="1">
      <c r="A99" s="29" t="s">
        <v>51</v>
      </c>
      <c r="E99" s="30" t="s">
        <v>753</v>
      </c>
    </row>
    <row r="100" spans="1:5" ht="216.75" customHeight="1">
      <c r="A100" t="s">
        <v>52</v>
      </c>
      <c r="E100" s="28" t="s">
        <v>311</v>
      </c>
    </row>
    <row r="101" spans="1:16" ht="12.75" customHeight="1">
      <c r="A101" s="18" t="s">
        <v>44</v>
      </c>
      <c r="B101" s="22" t="s">
        <v>36</v>
      </c>
      <c r="C101" s="22" t="s">
        <v>754</v>
      </c>
      <c r="D101" s="18" t="s">
        <v>50</v>
      </c>
      <c r="E101" s="23" t="s">
        <v>755</v>
      </c>
      <c r="F101" s="24" t="s">
        <v>122</v>
      </c>
      <c r="G101" s="25">
        <v>6.072</v>
      </c>
      <c r="H101" s="26">
        <v>0</v>
      </c>
      <c r="I101" s="26">
        <f>ROUND(ROUND(H101,2)*ROUND(G101,3),2)</f>
        <v>0</v>
      </c>
      <c r="O101">
        <f>(I101*21)/100</f>
        <v>0</v>
      </c>
      <c r="P101" t="s">
        <v>22</v>
      </c>
    </row>
    <row r="102" spans="1:5" ht="25.5" customHeight="1">
      <c r="A102" s="27" t="s">
        <v>49</v>
      </c>
      <c r="E102" s="28" t="s">
        <v>756</v>
      </c>
    </row>
    <row r="103" spans="1:5" ht="12.75" customHeight="1">
      <c r="A103" s="29" t="s">
        <v>51</v>
      </c>
      <c r="E103" s="30" t="s">
        <v>757</v>
      </c>
    </row>
    <row r="104" spans="1:5" ht="178.5" customHeight="1">
      <c r="A104" t="s">
        <v>52</v>
      </c>
      <c r="E104" s="28" t="s">
        <v>304</v>
      </c>
    </row>
    <row r="105" spans="1:16" ht="12.75" customHeight="1">
      <c r="A105" s="18" t="s">
        <v>44</v>
      </c>
      <c r="B105" s="22" t="s">
        <v>564</v>
      </c>
      <c r="C105" s="22" t="s">
        <v>758</v>
      </c>
      <c r="D105" s="18" t="s">
        <v>50</v>
      </c>
      <c r="E105" s="23" t="s">
        <v>759</v>
      </c>
      <c r="F105" s="24" t="s">
        <v>159</v>
      </c>
      <c r="G105" s="25">
        <v>5.85</v>
      </c>
      <c r="H105" s="26">
        <v>0</v>
      </c>
      <c r="I105" s="26">
        <f>ROUND(ROUND(H105,2)*ROUND(G105,3),2)</f>
        <v>0</v>
      </c>
      <c r="O105">
        <f>(I105*21)/100</f>
        <v>0</v>
      </c>
      <c r="P105" t="s">
        <v>22</v>
      </c>
    </row>
    <row r="106" spans="1:5" ht="25.5" customHeight="1">
      <c r="A106" s="27" t="s">
        <v>49</v>
      </c>
      <c r="E106" s="28" t="s">
        <v>760</v>
      </c>
    </row>
    <row r="107" spans="1:5" ht="12.75" customHeight="1">
      <c r="A107" s="29" t="s">
        <v>51</v>
      </c>
      <c r="E107" s="30" t="s">
        <v>761</v>
      </c>
    </row>
    <row r="108" spans="1:5" ht="216.75" customHeight="1">
      <c r="A108" t="s">
        <v>52</v>
      </c>
      <c r="E108" s="28" t="s">
        <v>311</v>
      </c>
    </row>
    <row r="109" spans="1:9" ht="12.75" customHeight="1">
      <c r="A109" s="5" t="s">
        <v>42</v>
      </c>
      <c r="B109" s="5"/>
      <c r="C109" s="32" t="s">
        <v>32</v>
      </c>
      <c r="D109" s="5"/>
      <c r="E109" s="20" t="s">
        <v>329</v>
      </c>
      <c r="F109" s="5"/>
      <c r="G109" s="5"/>
      <c r="H109" s="5"/>
      <c r="I109" s="33">
        <f>0+I110+I114+I118+I122+I126+I130+I134+I138+I142</f>
        <v>0</v>
      </c>
    </row>
    <row r="110" spans="1:16" ht="12.75" customHeight="1">
      <c r="A110" s="18" t="s">
        <v>44</v>
      </c>
      <c r="B110" s="22" t="s">
        <v>85</v>
      </c>
      <c r="C110" s="22" t="s">
        <v>762</v>
      </c>
      <c r="D110" s="18" t="s">
        <v>50</v>
      </c>
      <c r="E110" s="23" t="s">
        <v>763</v>
      </c>
      <c r="F110" s="24" t="s">
        <v>159</v>
      </c>
      <c r="G110" s="25">
        <v>49.215</v>
      </c>
      <c r="H110" s="26">
        <v>0</v>
      </c>
      <c r="I110" s="26">
        <f>ROUND(ROUND(H110,2)*ROUND(G110,3),2)</f>
        <v>0</v>
      </c>
      <c r="O110">
        <f>(I110*21)/100</f>
        <v>0</v>
      </c>
      <c r="P110" t="s">
        <v>22</v>
      </c>
    </row>
    <row r="111" spans="1:5" ht="25.5" customHeight="1">
      <c r="A111" s="27" t="s">
        <v>49</v>
      </c>
      <c r="E111" s="28" t="s">
        <v>764</v>
      </c>
    </row>
    <row r="112" spans="1:5" ht="12.75" customHeight="1">
      <c r="A112" s="29" t="s">
        <v>51</v>
      </c>
      <c r="E112" s="30" t="s">
        <v>765</v>
      </c>
    </row>
    <row r="113" spans="1:5" ht="216.75" customHeight="1">
      <c r="A113" t="s">
        <v>52</v>
      </c>
      <c r="E113" s="28" t="s">
        <v>311</v>
      </c>
    </row>
    <row r="114" spans="1:16" ht="12.75" customHeight="1">
      <c r="A114" s="18" t="s">
        <v>44</v>
      </c>
      <c r="B114" s="22" t="s">
        <v>39</v>
      </c>
      <c r="C114" s="22" t="s">
        <v>766</v>
      </c>
      <c r="D114" s="18" t="s">
        <v>50</v>
      </c>
      <c r="E114" s="23" t="s">
        <v>767</v>
      </c>
      <c r="F114" s="24" t="s">
        <v>122</v>
      </c>
      <c r="G114" s="25">
        <v>17.615</v>
      </c>
      <c r="H114" s="26">
        <v>0</v>
      </c>
      <c r="I114" s="26">
        <f>ROUND(ROUND(H114,2)*ROUND(G114,3),2)</f>
        <v>0</v>
      </c>
      <c r="O114">
        <f>(I114*21)/100</f>
        <v>0</v>
      </c>
      <c r="P114" t="s">
        <v>22</v>
      </c>
    </row>
    <row r="115" spans="1:5" ht="25.5" customHeight="1">
      <c r="A115" s="27" t="s">
        <v>49</v>
      </c>
      <c r="E115" s="28" t="s">
        <v>768</v>
      </c>
    </row>
    <row r="116" spans="1:5" ht="12.75" customHeight="1">
      <c r="A116" s="29" t="s">
        <v>51</v>
      </c>
      <c r="E116" s="30" t="s">
        <v>769</v>
      </c>
    </row>
    <row r="117" spans="1:5" ht="178.5" customHeight="1">
      <c r="A117" t="s">
        <v>52</v>
      </c>
      <c r="E117" s="28" t="s">
        <v>770</v>
      </c>
    </row>
    <row r="118" spans="1:16" ht="12.75" customHeight="1">
      <c r="A118" s="18" t="s">
        <v>44</v>
      </c>
      <c r="B118" s="22" t="s">
        <v>22</v>
      </c>
      <c r="C118" s="22" t="s">
        <v>771</v>
      </c>
      <c r="D118" s="18" t="s">
        <v>68</v>
      </c>
      <c r="E118" s="23" t="s">
        <v>772</v>
      </c>
      <c r="F118" s="24" t="s">
        <v>159</v>
      </c>
      <c r="G118" s="25">
        <v>8.1</v>
      </c>
      <c r="H118" s="26">
        <v>0</v>
      </c>
      <c r="I118" s="26">
        <f>ROUND(ROUND(H118,2)*ROUND(G118,3),2)</f>
        <v>0</v>
      </c>
      <c r="O118">
        <f>(I118*21)/100</f>
        <v>0</v>
      </c>
      <c r="P118" t="s">
        <v>22</v>
      </c>
    </row>
    <row r="119" spans="1:5" ht="25.5" customHeight="1">
      <c r="A119" s="27" t="s">
        <v>49</v>
      </c>
      <c r="E119" s="28" t="s">
        <v>773</v>
      </c>
    </row>
    <row r="120" spans="1:5" ht="12.75" customHeight="1">
      <c r="A120" s="29" t="s">
        <v>51</v>
      </c>
      <c r="E120" s="30" t="s">
        <v>774</v>
      </c>
    </row>
    <row r="121" spans="1:5" ht="216.75" customHeight="1">
      <c r="A121" t="s">
        <v>52</v>
      </c>
      <c r="E121" s="28" t="s">
        <v>311</v>
      </c>
    </row>
    <row r="122" spans="1:16" ht="12.75" customHeight="1">
      <c r="A122" s="18" t="s">
        <v>44</v>
      </c>
      <c r="B122" s="22" t="s">
        <v>470</v>
      </c>
      <c r="C122" s="22" t="s">
        <v>771</v>
      </c>
      <c r="D122" s="18" t="s">
        <v>72</v>
      </c>
      <c r="E122" s="23" t="s">
        <v>772</v>
      </c>
      <c r="F122" s="24" t="s">
        <v>159</v>
      </c>
      <c r="G122" s="25">
        <v>33</v>
      </c>
      <c r="H122" s="26">
        <v>0</v>
      </c>
      <c r="I122" s="26">
        <f>ROUND(ROUND(H122,2)*ROUND(G122,3),2)</f>
        <v>0</v>
      </c>
      <c r="O122">
        <f>(I122*21)/100</f>
        <v>0</v>
      </c>
      <c r="P122" t="s">
        <v>22</v>
      </c>
    </row>
    <row r="123" spans="1:5" ht="25.5" customHeight="1">
      <c r="A123" s="27" t="s">
        <v>49</v>
      </c>
      <c r="E123" s="28" t="s">
        <v>775</v>
      </c>
    </row>
    <row r="124" spans="1:5" ht="12.75" customHeight="1">
      <c r="A124" s="29" t="s">
        <v>51</v>
      </c>
      <c r="E124" s="30" t="s">
        <v>776</v>
      </c>
    </row>
    <row r="125" spans="1:5" ht="216.75" customHeight="1">
      <c r="A125" t="s">
        <v>52</v>
      </c>
      <c r="E125" s="28" t="s">
        <v>311</v>
      </c>
    </row>
    <row r="126" spans="1:16" ht="12.75" customHeight="1">
      <c r="A126" s="18" t="s">
        <v>44</v>
      </c>
      <c r="B126" s="22" t="s">
        <v>56</v>
      </c>
      <c r="C126" s="22" t="s">
        <v>777</v>
      </c>
      <c r="D126" s="18" t="s">
        <v>68</v>
      </c>
      <c r="E126" s="23" t="s">
        <v>778</v>
      </c>
      <c r="F126" s="24" t="s">
        <v>159</v>
      </c>
      <c r="G126" s="25">
        <v>0.011</v>
      </c>
      <c r="H126" s="26">
        <v>0</v>
      </c>
      <c r="I126" s="26">
        <f>ROUND(ROUND(H126,2)*ROUND(G126,3),2)</f>
        <v>0</v>
      </c>
      <c r="O126">
        <f>(I126*21)/100</f>
        <v>0</v>
      </c>
      <c r="P126" t="s">
        <v>22</v>
      </c>
    </row>
    <row r="127" spans="1:5" ht="25.5" customHeight="1">
      <c r="A127" s="27" t="s">
        <v>49</v>
      </c>
      <c r="E127" s="28" t="s">
        <v>779</v>
      </c>
    </row>
    <row r="128" spans="1:5" ht="12.75" customHeight="1">
      <c r="A128" s="29" t="s">
        <v>51</v>
      </c>
      <c r="E128" s="30" t="s">
        <v>780</v>
      </c>
    </row>
    <row r="129" spans="1:5" ht="25.5" customHeight="1">
      <c r="A129" t="s">
        <v>52</v>
      </c>
      <c r="E129" s="28" t="s">
        <v>781</v>
      </c>
    </row>
    <row r="130" spans="1:16" ht="12.75" customHeight="1">
      <c r="A130" s="18" t="s">
        <v>44</v>
      </c>
      <c r="B130" s="22" t="s">
        <v>553</v>
      </c>
      <c r="C130" s="22" t="s">
        <v>777</v>
      </c>
      <c r="D130" s="18" t="s">
        <v>72</v>
      </c>
      <c r="E130" s="23" t="s">
        <v>778</v>
      </c>
      <c r="F130" s="24" t="s">
        <v>159</v>
      </c>
      <c r="G130" s="25">
        <v>0.001</v>
      </c>
      <c r="H130" s="26">
        <v>0</v>
      </c>
      <c r="I130" s="26">
        <f>ROUND(ROUND(H130,2)*ROUND(G130,3),2)</f>
        <v>0</v>
      </c>
      <c r="O130">
        <f>(I130*21)/100</f>
        <v>0</v>
      </c>
      <c r="P130" t="s">
        <v>22</v>
      </c>
    </row>
    <row r="131" spans="1:5" ht="25.5" customHeight="1">
      <c r="A131" s="27" t="s">
        <v>49</v>
      </c>
      <c r="E131" s="28" t="s">
        <v>782</v>
      </c>
    </row>
    <row r="132" spans="1:5" ht="12.75" customHeight="1">
      <c r="A132" s="29" t="s">
        <v>51</v>
      </c>
      <c r="E132" s="30" t="s">
        <v>783</v>
      </c>
    </row>
    <row r="133" spans="1:5" ht="25.5" customHeight="1">
      <c r="A133" t="s">
        <v>52</v>
      </c>
      <c r="E133" s="28" t="s">
        <v>781</v>
      </c>
    </row>
    <row r="134" spans="1:16" ht="12.75" customHeight="1">
      <c r="A134" s="18" t="s">
        <v>44</v>
      </c>
      <c r="B134" s="22" t="s">
        <v>211</v>
      </c>
      <c r="C134" s="22" t="s">
        <v>784</v>
      </c>
      <c r="D134" s="18" t="s">
        <v>50</v>
      </c>
      <c r="E134" s="23" t="s">
        <v>785</v>
      </c>
      <c r="F134" s="24" t="s">
        <v>159</v>
      </c>
      <c r="G134" s="25">
        <v>24.225</v>
      </c>
      <c r="H134" s="26">
        <v>0</v>
      </c>
      <c r="I134" s="26">
        <f>ROUND(ROUND(H134,2)*ROUND(G134,3),2)</f>
        <v>0</v>
      </c>
      <c r="O134">
        <f>(I134*21)/100</f>
        <v>0</v>
      </c>
      <c r="P134" t="s">
        <v>22</v>
      </c>
    </row>
    <row r="135" spans="1:5" ht="25.5" customHeight="1">
      <c r="A135" s="27" t="s">
        <v>49</v>
      </c>
      <c r="E135" s="28" t="s">
        <v>786</v>
      </c>
    </row>
    <row r="136" spans="1:5" ht="12.75" customHeight="1">
      <c r="A136" s="29" t="s">
        <v>51</v>
      </c>
      <c r="E136" s="30" t="s">
        <v>787</v>
      </c>
    </row>
    <row r="137" spans="1:5" ht="178.5" customHeight="1">
      <c r="A137" t="s">
        <v>52</v>
      </c>
      <c r="E137" s="28" t="s">
        <v>788</v>
      </c>
    </row>
    <row r="138" spans="1:16" ht="12.75" customHeight="1">
      <c r="A138" s="18" t="s">
        <v>44</v>
      </c>
      <c r="B138" s="22" t="s">
        <v>527</v>
      </c>
      <c r="C138" s="22" t="s">
        <v>331</v>
      </c>
      <c r="D138" s="18" t="s">
        <v>50</v>
      </c>
      <c r="E138" s="23" t="s">
        <v>332</v>
      </c>
      <c r="F138" s="24" t="s">
        <v>159</v>
      </c>
      <c r="G138" s="25">
        <v>43.836</v>
      </c>
      <c r="H138" s="26">
        <v>0</v>
      </c>
      <c r="I138" s="26">
        <f>ROUND(ROUND(H138,2)*ROUND(G138,3),2)</f>
        <v>0</v>
      </c>
      <c r="O138">
        <f>(I138*21)/100</f>
        <v>0</v>
      </c>
      <c r="P138" t="s">
        <v>22</v>
      </c>
    </row>
    <row r="139" spans="1:5" ht="25.5" customHeight="1">
      <c r="A139" s="27" t="s">
        <v>49</v>
      </c>
      <c r="E139" s="28" t="s">
        <v>789</v>
      </c>
    </row>
    <row r="140" spans="1:5" ht="12.75" customHeight="1">
      <c r="A140" s="29" t="s">
        <v>51</v>
      </c>
      <c r="E140" s="30" t="s">
        <v>790</v>
      </c>
    </row>
    <row r="141" spans="1:5" ht="38.25" customHeight="1">
      <c r="A141" t="s">
        <v>52</v>
      </c>
      <c r="E141" s="28" t="s">
        <v>642</v>
      </c>
    </row>
    <row r="142" spans="1:16" ht="12.75" customHeight="1">
      <c r="A142" s="18" t="s">
        <v>44</v>
      </c>
      <c r="B142" s="22" t="s">
        <v>522</v>
      </c>
      <c r="C142" s="22" t="s">
        <v>791</v>
      </c>
      <c r="D142" s="18" t="s">
        <v>50</v>
      </c>
      <c r="E142" s="23" t="s">
        <v>792</v>
      </c>
      <c r="F142" s="24" t="s">
        <v>159</v>
      </c>
      <c r="G142" s="25">
        <v>34.586</v>
      </c>
      <c r="H142" s="26">
        <v>0</v>
      </c>
      <c r="I142" s="26">
        <f>ROUND(ROUND(H142,2)*ROUND(G142,3),2)</f>
        <v>0</v>
      </c>
      <c r="O142">
        <f>(I142*21)/100</f>
        <v>0</v>
      </c>
      <c r="P142" t="s">
        <v>22</v>
      </c>
    </row>
    <row r="143" spans="1:5" ht="25.5" customHeight="1">
      <c r="A143" s="27" t="s">
        <v>49</v>
      </c>
      <c r="E143" s="28" t="s">
        <v>793</v>
      </c>
    </row>
    <row r="144" spans="1:5" ht="12.75" customHeight="1">
      <c r="A144" s="29" t="s">
        <v>51</v>
      </c>
      <c r="E144" s="30" t="s">
        <v>794</v>
      </c>
    </row>
    <row r="145" spans="1:5" ht="102" customHeight="1">
      <c r="A145" t="s">
        <v>52</v>
      </c>
      <c r="E145" s="28" t="s">
        <v>795</v>
      </c>
    </row>
    <row r="146" spans="1:9" ht="12.75" customHeight="1">
      <c r="A146" s="5" t="s">
        <v>42</v>
      </c>
      <c r="B146" s="5"/>
      <c r="C146" s="32" t="s">
        <v>34</v>
      </c>
      <c r="D146" s="5"/>
      <c r="E146" s="20" t="s">
        <v>341</v>
      </c>
      <c r="F146" s="5"/>
      <c r="G146" s="5"/>
      <c r="H146" s="5"/>
      <c r="I146" s="33">
        <f>0+I147+I151</f>
        <v>0</v>
      </c>
    </row>
    <row r="147" spans="1:16" ht="12.75" customHeight="1">
      <c r="A147" s="18" t="s">
        <v>44</v>
      </c>
      <c r="B147" s="22" t="s">
        <v>231</v>
      </c>
      <c r="C147" s="22" t="s">
        <v>796</v>
      </c>
      <c r="D147" s="18" t="s">
        <v>50</v>
      </c>
      <c r="E147" s="23" t="s">
        <v>797</v>
      </c>
      <c r="F147" s="24" t="s">
        <v>138</v>
      </c>
      <c r="G147" s="25">
        <v>60.45</v>
      </c>
      <c r="H147" s="26">
        <v>0</v>
      </c>
      <c r="I147" s="26">
        <f>ROUND(ROUND(H147,2)*ROUND(G147,3),2)</f>
        <v>0</v>
      </c>
      <c r="O147">
        <f>(I147*21)/100</f>
        <v>0</v>
      </c>
      <c r="P147" t="s">
        <v>22</v>
      </c>
    </row>
    <row r="148" spans="1:5" ht="25.5" customHeight="1">
      <c r="A148" s="27" t="s">
        <v>49</v>
      </c>
      <c r="E148" s="28" t="s">
        <v>798</v>
      </c>
    </row>
    <row r="149" spans="1:5" ht="12.75" customHeight="1">
      <c r="A149" s="29" t="s">
        <v>51</v>
      </c>
      <c r="E149" s="30" t="s">
        <v>799</v>
      </c>
    </row>
    <row r="150" spans="1:5" ht="89.25" customHeight="1">
      <c r="A150" t="s">
        <v>52</v>
      </c>
      <c r="E150" s="28" t="s">
        <v>402</v>
      </c>
    </row>
    <row r="151" spans="1:16" ht="12.75" customHeight="1">
      <c r="A151" s="18" t="s">
        <v>44</v>
      </c>
      <c r="B151" s="22" t="s">
        <v>543</v>
      </c>
      <c r="C151" s="22" t="s">
        <v>800</v>
      </c>
      <c r="D151" s="18" t="s">
        <v>50</v>
      </c>
      <c r="E151" s="23" t="s">
        <v>801</v>
      </c>
      <c r="F151" s="24" t="s">
        <v>192</v>
      </c>
      <c r="G151" s="25">
        <v>13</v>
      </c>
      <c r="H151" s="26">
        <v>0</v>
      </c>
      <c r="I151" s="26">
        <f>ROUND(ROUND(H151,2)*ROUND(G151,3),2)</f>
        <v>0</v>
      </c>
      <c r="O151">
        <f>(I151*21)/100</f>
        <v>0</v>
      </c>
      <c r="P151" t="s">
        <v>22</v>
      </c>
    </row>
    <row r="152" spans="1:5" ht="25.5" customHeight="1">
      <c r="A152" s="27" t="s">
        <v>49</v>
      </c>
      <c r="E152" s="28" t="s">
        <v>802</v>
      </c>
    </row>
    <row r="153" spans="1:5" ht="12.75" customHeight="1">
      <c r="A153" s="29" t="s">
        <v>51</v>
      </c>
      <c r="E153" s="30" t="s">
        <v>803</v>
      </c>
    </row>
    <row r="154" spans="1:5" ht="38.25" customHeight="1">
      <c r="A154" t="s">
        <v>52</v>
      </c>
      <c r="E154" s="28" t="s">
        <v>804</v>
      </c>
    </row>
    <row r="155" spans="1:9" ht="12.75" customHeight="1">
      <c r="A155" s="5" t="s">
        <v>42</v>
      </c>
      <c r="B155" s="5"/>
      <c r="C155" s="32" t="s">
        <v>91</v>
      </c>
      <c r="D155" s="5"/>
      <c r="E155" s="20" t="s">
        <v>431</v>
      </c>
      <c r="F155" s="5"/>
      <c r="G155" s="5"/>
      <c r="H155" s="5"/>
      <c r="I155" s="33">
        <f>0+I156+I160+I164+I168+I172+I176+I180+I184</f>
        <v>0</v>
      </c>
    </row>
    <row r="156" spans="1:16" ht="12.75" customHeight="1">
      <c r="A156" s="18" t="s">
        <v>44</v>
      </c>
      <c r="B156" s="22" t="s">
        <v>558</v>
      </c>
      <c r="C156" s="22" t="s">
        <v>805</v>
      </c>
      <c r="D156" s="18" t="s">
        <v>50</v>
      </c>
      <c r="E156" s="23" t="s">
        <v>806</v>
      </c>
      <c r="F156" s="24" t="s">
        <v>138</v>
      </c>
      <c r="G156" s="25">
        <v>99.19</v>
      </c>
      <c r="H156" s="26">
        <v>0</v>
      </c>
      <c r="I156" s="26">
        <f>ROUND(ROUND(H156,2)*ROUND(G156,3),2)</f>
        <v>0</v>
      </c>
      <c r="O156">
        <f>(I156*21)/100</f>
        <v>0</v>
      </c>
      <c r="P156" t="s">
        <v>22</v>
      </c>
    </row>
    <row r="157" spans="1:5" ht="25.5" customHeight="1">
      <c r="A157" s="27" t="s">
        <v>49</v>
      </c>
      <c r="E157" s="28" t="s">
        <v>807</v>
      </c>
    </row>
    <row r="158" spans="1:5" ht="12.75" customHeight="1">
      <c r="A158" s="29" t="s">
        <v>51</v>
      </c>
      <c r="E158" s="30" t="s">
        <v>808</v>
      </c>
    </row>
    <row r="159" spans="1:5" ht="140.25" customHeight="1">
      <c r="A159" t="s">
        <v>52</v>
      </c>
      <c r="E159" s="28" t="s">
        <v>809</v>
      </c>
    </row>
    <row r="160" spans="1:16" ht="12.75" customHeight="1">
      <c r="A160" s="18" t="s">
        <v>44</v>
      </c>
      <c r="B160" s="22" t="s">
        <v>96</v>
      </c>
      <c r="C160" s="22" t="s">
        <v>810</v>
      </c>
      <c r="D160" s="18" t="s">
        <v>50</v>
      </c>
      <c r="E160" s="23" t="s">
        <v>811</v>
      </c>
      <c r="F160" s="24" t="s">
        <v>138</v>
      </c>
      <c r="G160" s="25">
        <v>26</v>
      </c>
      <c r="H160" s="26">
        <v>0</v>
      </c>
      <c r="I160" s="26">
        <f>ROUND(ROUND(H160,2)*ROUND(G160,3),2)</f>
        <v>0</v>
      </c>
      <c r="O160">
        <f>(I160*21)/100</f>
        <v>0</v>
      </c>
      <c r="P160" t="s">
        <v>22</v>
      </c>
    </row>
    <row r="161" spans="1:5" ht="25.5" customHeight="1">
      <c r="A161" s="27" t="s">
        <v>49</v>
      </c>
      <c r="E161" s="28" t="s">
        <v>812</v>
      </c>
    </row>
    <row r="162" spans="1:5" ht="12.75" customHeight="1">
      <c r="A162" s="29" t="s">
        <v>51</v>
      </c>
      <c r="E162" s="30" t="s">
        <v>813</v>
      </c>
    </row>
    <row r="163" spans="1:5" ht="140.25" customHeight="1">
      <c r="A163" t="s">
        <v>52</v>
      </c>
      <c r="E163" s="28" t="s">
        <v>809</v>
      </c>
    </row>
    <row r="164" spans="1:16" ht="12.75" customHeight="1">
      <c r="A164" s="18" t="s">
        <v>44</v>
      </c>
      <c r="B164" s="22" t="s">
        <v>74</v>
      </c>
      <c r="C164" s="22" t="s">
        <v>814</v>
      </c>
      <c r="D164" s="18" t="s">
        <v>50</v>
      </c>
      <c r="E164" s="23" t="s">
        <v>815</v>
      </c>
      <c r="F164" s="24" t="s">
        <v>138</v>
      </c>
      <c r="G164" s="25">
        <v>65.425</v>
      </c>
      <c r="H164" s="26">
        <v>0</v>
      </c>
      <c r="I164" s="26">
        <f>ROUND(ROUND(H164,2)*ROUND(G164,3),2)</f>
        <v>0</v>
      </c>
      <c r="O164">
        <f>(I164*21)/100</f>
        <v>0</v>
      </c>
      <c r="P164" t="s">
        <v>22</v>
      </c>
    </row>
    <row r="165" spans="1:5" ht="25.5" customHeight="1">
      <c r="A165" s="27" t="s">
        <v>49</v>
      </c>
      <c r="E165" s="28" t="s">
        <v>816</v>
      </c>
    </row>
    <row r="166" spans="1:5" ht="12.75" customHeight="1">
      <c r="A166" s="29" t="s">
        <v>51</v>
      </c>
      <c r="E166" s="30" t="s">
        <v>817</v>
      </c>
    </row>
    <row r="167" spans="1:5" ht="153" customHeight="1">
      <c r="A167" t="s">
        <v>52</v>
      </c>
      <c r="E167" s="28" t="s">
        <v>818</v>
      </c>
    </row>
    <row r="168" spans="1:16" ht="12.75" customHeight="1">
      <c r="A168" s="18" t="s">
        <v>44</v>
      </c>
      <c r="B168" s="22" t="s">
        <v>100</v>
      </c>
      <c r="C168" s="22" t="s">
        <v>819</v>
      </c>
      <c r="D168" s="18" t="s">
        <v>50</v>
      </c>
      <c r="E168" s="23" t="s">
        <v>820</v>
      </c>
      <c r="F168" s="24" t="s">
        <v>138</v>
      </c>
      <c r="G168" s="25">
        <v>46</v>
      </c>
      <c r="H168" s="26">
        <v>0</v>
      </c>
      <c r="I168" s="26">
        <f>ROUND(ROUND(H168,2)*ROUND(G168,3),2)</f>
        <v>0</v>
      </c>
      <c r="O168">
        <f>(I168*21)/100</f>
        <v>0</v>
      </c>
      <c r="P168" t="s">
        <v>22</v>
      </c>
    </row>
    <row r="169" spans="1:5" ht="25.5" customHeight="1">
      <c r="A169" s="27" t="s">
        <v>49</v>
      </c>
      <c r="E169" s="28" t="s">
        <v>821</v>
      </c>
    </row>
    <row r="170" spans="1:5" ht="12.75" customHeight="1">
      <c r="A170" s="29" t="s">
        <v>51</v>
      </c>
      <c r="E170" s="30" t="s">
        <v>822</v>
      </c>
    </row>
    <row r="171" spans="1:5" ht="38.25" customHeight="1">
      <c r="A171" t="s">
        <v>52</v>
      </c>
      <c r="E171" s="28" t="s">
        <v>823</v>
      </c>
    </row>
    <row r="172" spans="1:16" ht="12.75" customHeight="1">
      <c r="A172" s="18" t="s">
        <v>44</v>
      </c>
      <c r="B172" s="22" t="s">
        <v>129</v>
      </c>
      <c r="C172" s="22" t="s">
        <v>824</v>
      </c>
      <c r="D172" s="18" t="s">
        <v>50</v>
      </c>
      <c r="E172" s="23" t="s">
        <v>825</v>
      </c>
      <c r="F172" s="24" t="s">
        <v>138</v>
      </c>
      <c r="G172" s="25">
        <v>29.9</v>
      </c>
      <c r="H172" s="26">
        <v>0</v>
      </c>
      <c r="I172" s="26">
        <f>ROUND(ROUND(H172,2)*ROUND(G172,3),2)</f>
        <v>0</v>
      </c>
      <c r="O172">
        <f>(I172*21)/100</f>
        <v>0</v>
      </c>
      <c r="P172" t="s">
        <v>22</v>
      </c>
    </row>
    <row r="173" spans="1:5" ht="25.5" customHeight="1">
      <c r="A173" s="27" t="s">
        <v>49</v>
      </c>
      <c r="E173" s="28" t="s">
        <v>826</v>
      </c>
    </row>
    <row r="174" spans="1:5" ht="12.75" customHeight="1">
      <c r="A174" s="29" t="s">
        <v>51</v>
      </c>
      <c r="E174" s="30" t="s">
        <v>827</v>
      </c>
    </row>
    <row r="175" spans="1:5" ht="38.25" customHeight="1">
      <c r="A175" t="s">
        <v>52</v>
      </c>
      <c r="E175" s="28" t="s">
        <v>823</v>
      </c>
    </row>
    <row r="176" spans="1:16" ht="12.75" customHeight="1">
      <c r="A176" s="18" t="s">
        <v>44</v>
      </c>
      <c r="B176" s="22" t="s">
        <v>88</v>
      </c>
      <c r="C176" s="22" t="s">
        <v>828</v>
      </c>
      <c r="D176" s="18" t="s">
        <v>68</v>
      </c>
      <c r="E176" s="23" t="s">
        <v>829</v>
      </c>
      <c r="F176" s="24" t="s">
        <v>138</v>
      </c>
      <c r="G176" s="25">
        <v>26</v>
      </c>
      <c r="H176" s="26">
        <v>0</v>
      </c>
      <c r="I176" s="26">
        <f>ROUND(ROUND(H176,2)*ROUND(G176,3),2)</f>
        <v>0</v>
      </c>
      <c r="O176">
        <f>(I176*21)/100</f>
        <v>0</v>
      </c>
      <c r="P176" t="s">
        <v>22</v>
      </c>
    </row>
    <row r="177" spans="1:5" ht="25.5" customHeight="1">
      <c r="A177" s="27" t="s">
        <v>49</v>
      </c>
      <c r="E177" s="28" t="s">
        <v>830</v>
      </c>
    </row>
    <row r="178" spans="1:5" ht="12.75" customHeight="1">
      <c r="A178" s="29" t="s">
        <v>51</v>
      </c>
      <c r="E178" s="30" t="s">
        <v>813</v>
      </c>
    </row>
    <row r="179" spans="1:5" ht="38.25" customHeight="1">
      <c r="A179" t="s">
        <v>52</v>
      </c>
      <c r="E179" s="28" t="s">
        <v>823</v>
      </c>
    </row>
    <row r="180" spans="1:16" ht="12.75" customHeight="1">
      <c r="A180" s="18" t="s">
        <v>44</v>
      </c>
      <c r="B180" s="22" t="s">
        <v>205</v>
      </c>
      <c r="C180" s="22" t="s">
        <v>828</v>
      </c>
      <c r="D180" s="18" t="s">
        <v>72</v>
      </c>
      <c r="E180" s="23" t="s">
        <v>829</v>
      </c>
      <c r="F180" s="24" t="s">
        <v>138</v>
      </c>
      <c r="G180" s="25">
        <v>59.8</v>
      </c>
      <c r="H180" s="26">
        <v>0</v>
      </c>
      <c r="I180" s="26">
        <f>ROUND(ROUND(H180,2)*ROUND(G180,3),2)</f>
        <v>0</v>
      </c>
      <c r="O180">
        <f>(I180*21)/100</f>
        <v>0</v>
      </c>
      <c r="P180" t="s">
        <v>22</v>
      </c>
    </row>
    <row r="181" spans="1:5" ht="25.5" customHeight="1">
      <c r="A181" s="27" t="s">
        <v>49</v>
      </c>
      <c r="E181" s="28" t="s">
        <v>831</v>
      </c>
    </row>
    <row r="182" spans="1:5" ht="12.75" customHeight="1">
      <c r="A182" s="29" t="s">
        <v>51</v>
      </c>
      <c r="E182" s="30" t="s">
        <v>832</v>
      </c>
    </row>
    <row r="183" spans="1:5" ht="38.25" customHeight="1">
      <c r="A183" t="s">
        <v>52</v>
      </c>
      <c r="E183" s="28" t="s">
        <v>823</v>
      </c>
    </row>
    <row r="184" spans="1:16" ht="12.75" customHeight="1">
      <c r="A184" s="18" t="s">
        <v>44</v>
      </c>
      <c r="B184" s="22" t="s">
        <v>533</v>
      </c>
      <c r="C184" s="22" t="s">
        <v>833</v>
      </c>
      <c r="D184" s="18" t="s">
        <v>50</v>
      </c>
      <c r="E184" s="23" t="s">
        <v>834</v>
      </c>
      <c r="F184" s="24" t="s">
        <v>138</v>
      </c>
      <c r="G184" s="25">
        <v>69.7</v>
      </c>
      <c r="H184" s="26">
        <v>0</v>
      </c>
      <c r="I184" s="26">
        <f>ROUND(ROUND(H184,2)*ROUND(G184,3),2)</f>
        <v>0</v>
      </c>
      <c r="O184">
        <f>(I184*21)/100</f>
        <v>0</v>
      </c>
      <c r="P184" t="s">
        <v>22</v>
      </c>
    </row>
    <row r="185" spans="1:5" ht="25.5" customHeight="1">
      <c r="A185" s="27" t="s">
        <v>49</v>
      </c>
      <c r="E185" s="28" t="s">
        <v>835</v>
      </c>
    </row>
    <row r="186" spans="1:5" ht="12.75" customHeight="1">
      <c r="A186" s="29" t="s">
        <v>51</v>
      </c>
      <c r="E186" s="30" t="s">
        <v>836</v>
      </c>
    </row>
    <row r="187" spans="1:5" ht="12.75" customHeight="1">
      <c r="A187" t="s">
        <v>52</v>
      </c>
      <c r="E187" s="28" t="s">
        <v>837</v>
      </c>
    </row>
    <row r="188" spans="1:9" ht="12.75" customHeight="1">
      <c r="A188" s="5" t="s">
        <v>42</v>
      </c>
      <c r="B188" s="5"/>
      <c r="C188" s="32" t="s">
        <v>85</v>
      </c>
      <c r="D188" s="5"/>
      <c r="E188" s="20" t="s">
        <v>449</v>
      </c>
      <c r="F188" s="5"/>
      <c r="G188" s="5"/>
      <c r="H188" s="5"/>
      <c r="I188" s="33">
        <f>0+I189+I193</f>
        <v>0</v>
      </c>
    </row>
    <row r="189" spans="1:16" ht="12.75" customHeight="1">
      <c r="A189" s="18" t="s">
        <v>44</v>
      </c>
      <c r="B189" s="22" t="s">
        <v>41</v>
      </c>
      <c r="C189" s="22" t="s">
        <v>838</v>
      </c>
      <c r="D189" s="18" t="s">
        <v>50</v>
      </c>
      <c r="E189" s="23" t="s">
        <v>839</v>
      </c>
      <c r="F189" s="24" t="s">
        <v>192</v>
      </c>
      <c r="G189" s="25">
        <v>2.2</v>
      </c>
      <c r="H189" s="26">
        <v>0</v>
      </c>
      <c r="I189" s="26">
        <f>ROUND(ROUND(H189,2)*ROUND(G189,3),2)</f>
        <v>0</v>
      </c>
      <c r="O189">
        <f>(I189*21)/100</f>
        <v>0</v>
      </c>
      <c r="P189" t="s">
        <v>22</v>
      </c>
    </row>
    <row r="190" spans="1:5" ht="25.5" customHeight="1">
      <c r="A190" s="27" t="s">
        <v>49</v>
      </c>
      <c r="E190" s="28" t="s">
        <v>840</v>
      </c>
    </row>
    <row r="191" spans="1:5" ht="12.75" customHeight="1">
      <c r="A191" s="29" t="s">
        <v>51</v>
      </c>
      <c r="E191" s="30" t="s">
        <v>841</v>
      </c>
    </row>
    <row r="192" spans="1:5" ht="165.75" customHeight="1">
      <c r="A192" t="s">
        <v>52</v>
      </c>
      <c r="E192" s="28" t="s">
        <v>842</v>
      </c>
    </row>
    <row r="193" spans="1:16" ht="12.75" customHeight="1">
      <c r="A193" s="18" t="s">
        <v>44</v>
      </c>
      <c r="B193" s="22" t="s">
        <v>132</v>
      </c>
      <c r="C193" s="22" t="s">
        <v>843</v>
      </c>
      <c r="D193" s="18" t="s">
        <v>50</v>
      </c>
      <c r="E193" s="23" t="s">
        <v>844</v>
      </c>
      <c r="F193" s="24" t="s">
        <v>192</v>
      </c>
      <c r="G193" s="25">
        <v>13</v>
      </c>
      <c r="H193" s="26">
        <v>0</v>
      </c>
      <c r="I193" s="26">
        <f>ROUND(ROUND(H193,2)*ROUND(G193,3),2)</f>
        <v>0</v>
      </c>
      <c r="O193">
        <f>(I193*21)/100</f>
        <v>0</v>
      </c>
      <c r="P193" t="s">
        <v>22</v>
      </c>
    </row>
    <row r="194" spans="1:5" ht="25.5" customHeight="1">
      <c r="A194" s="27" t="s">
        <v>49</v>
      </c>
      <c r="E194" s="28" t="s">
        <v>845</v>
      </c>
    </row>
    <row r="195" spans="1:5" ht="12.75" customHeight="1">
      <c r="A195" s="29" t="s">
        <v>51</v>
      </c>
      <c r="E195" s="30" t="s">
        <v>846</v>
      </c>
    </row>
    <row r="196" spans="1:5" ht="153" customHeight="1">
      <c r="A196" t="s">
        <v>52</v>
      </c>
      <c r="E196" s="28" t="s">
        <v>847</v>
      </c>
    </row>
    <row r="197" spans="1:9" ht="12.75" customHeight="1">
      <c r="A197" s="5" t="s">
        <v>42</v>
      </c>
      <c r="B197" s="5"/>
      <c r="C197" s="32" t="s">
        <v>39</v>
      </c>
      <c r="D197" s="5"/>
      <c r="E197" s="20" t="s">
        <v>43</v>
      </c>
      <c r="F197" s="5"/>
      <c r="G197" s="5"/>
      <c r="H197" s="5"/>
      <c r="I197" s="33">
        <f>0+I198+I202+I206+I210+I214+I218+I222+I226+I230</f>
        <v>0</v>
      </c>
    </row>
    <row r="198" spans="1:16" ht="12.75" customHeight="1">
      <c r="A198" s="18" t="s">
        <v>44</v>
      </c>
      <c r="B198" s="22" t="s">
        <v>536</v>
      </c>
      <c r="C198" s="22" t="s">
        <v>848</v>
      </c>
      <c r="D198" s="18" t="s">
        <v>50</v>
      </c>
      <c r="E198" s="23" t="s">
        <v>849</v>
      </c>
      <c r="F198" s="24" t="s">
        <v>192</v>
      </c>
      <c r="G198" s="25">
        <v>27</v>
      </c>
      <c r="H198" s="26">
        <v>0</v>
      </c>
      <c r="I198" s="26">
        <f>ROUND(ROUND(H198,2)*ROUND(G198,3),2)</f>
        <v>0</v>
      </c>
      <c r="O198">
        <f>(I198*21)/100</f>
        <v>0</v>
      </c>
      <c r="P198" t="s">
        <v>22</v>
      </c>
    </row>
    <row r="199" spans="1:5" ht="25.5" customHeight="1">
      <c r="A199" s="27" t="s">
        <v>49</v>
      </c>
      <c r="E199" s="28" t="s">
        <v>850</v>
      </c>
    </row>
    <row r="200" spans="1:5" ht="12.75" customHeight="1">
      <c r="A200" s="29" t="s">
        <v>51</v>
      </c>
      <c r="E200" s="30" t="s">
        <v>851</v>
      </c>
    </row>
    <row r="201" spans="1:5" ht="51" customHeight="1">
      <c r="A201" t="s">
        <v>52</v>
      </c>
      <c r="E201" s="28" t="s">
        <v>852</v>
      </c>
    </row>
    <row r="202" spans="1:16" ht="12.75" customHeight="1">
      <c r="A202" s="18" t="s">
        <v>44</v>
      </c>
      <c r="B202" s="22" t="s">
        <v>384</v>
      </c>
      <c r="C202" s="22" t="s">
        <v>853</v>
      </c>
      <c r="D202" s="18" t="s">
        <v>50</v>
      </c>
      <c r="E202" s="23" t="s">
        <v>854</v>
      </c>
      <c r="F202" s="24" t="s">
        <v>155</v>
      </c>
      <c r="G202" s="25">
        <v>8</v>
      </c>
      <c r="H202" s="26">
        <v>0</v>
      </c>
      <c r="I202" s="26">
        <f>ROUND(ROUND(H202,2)*ROUND(G202,3),2)</f>
        <v>0</v>
      </c>
      <c r="O202">
        <f>(I202*21)/100</f>
        <v>0</v>
      </c>
      <c r="P202" t="s">
        <v>22</v>
      </c>
    </row>
    <row r="203" spans="1:5" ht="12.75" customHeight="1">
      <c r="A203" s="27" t="s">
        <v>49</v>
      </c>
      <c r="E203" s="28" t="s">
        <v>855</v>
      </c>
    </row>
    <row r="204" spans="1:5" ht="12.75" customHeight="1">
      <c r="A204" s="29" t="s">
        <v>51</v>
      </c>
      <c r="E204" s="30" t="s">
        <v>856</v>
      </c>
    </row>
    <row r="205" spans="1:5" ht="38.25" customHeight="1">
      <c r="A205" t="s">
        <v>52</v>
      </c>
      <c r="E205" s="28" t="s">
        <v>857</v>
      </c>
    </row>
    <row r="206" spans="1:16" ht="12.75" customHeight="1">
      <c r="A206" s="18" t="s">
        <v>44</v>
      </c>
      <c r="B206" s="22" t="s">
        <v>530</v>
      </c>
      <c r="C206" s="22" t="s">
        <v>858</v>
      </c>
      <c r="D206" s="18" t="s">
        <v>50</v>
      </c>
      <c r="E206" s="23" t="s">
        <v>859</v>
      </c>
      <c r="F206" s="24" t="s">
        <v>192</v>
      </c>
      <c r="G206" s="25">
        <v>2</v>
      </c>
      <c r="H206" s="26">
        <v>0</v>
      </c>
      <c r="I206" s="26">
        <f>ROUND(ROUND(H206,2)*ROUND(G206,3),2)</f>
        <v>0</v>
      </c>
      <c r="O206">
        <f>(I206*21)/100</f>
        <v>0</v>
      </c>
      <c r="P206" t="s">
        <v>22</v>
      </c>
    </row>
    <row r="207" spans="1:5" ht="25.5" customHeight="1">
      <c r="A207" s="27" t="s">
        <v>49</v>
      </c>
      <c r="E207" s="28" t="s">
        <v>860</v>
      </c>
    </row>
    <row r="208" spans="1:5" ht="12.75" customHeight="1">
      <c r="A208" s="29" t="s">
        <v>51</v>
      </c>
      <c r="E208" s="30" t="s">
        <v>861</v>
      </c>
    </row>
    <row r="209" spans="1:5" ht="38.25" customHeight="1">
      <c r="A209" t="s">
        <v>52</v>
      </c>
      <c r="E209" s="28" t="s">
        <v>862</v>
      </c>
    </row>
    <row r="210" spans="1:16" ht="12.75" customHeight="1">
      <c r="A210" s="18" t="s">
        <v>44</v>
      </c>
      <c r="B210" s="22" t="s">
        <v>199</v>
      </c>
      <c r="C210" s="22" t="s">
        <v>538</v>
      </c>
      <c r="D210" s="18" t="s">
        <v>50</v>
      </c>
      <c r="E210" s="23" t="s">
        <v>539</v>
      </c>
      <c r="F210" s="24" t="s">
        <v>192</v>
      </c>
      <c r="G210" s="25">
        <v>13</v>
      </c>
      <c r="H210" s="26">
        <v>0</v>
      </c>
      <c r="I210" s="26">
        <f>ROUND(ROUND(H210,2)*ROUND(G210,3),2)</f>
        <v>0</v>
      </c>
      <c r="O210">
        <f>(I210*21)/100</f>
        <v>0</v>
      </c>
      <c r="P210" t="s">
        <v>22</v>
      </c>
    </row>
    <row r="211" spans="1:5" ht="25.5" customHeight="1">
      <c r="A211" s="27" t="s">
        <v>49</v>
      </c>
      <c r="E211" s="28" t="s">
        <v>863</v>
      </c>
    </row>
    <row r="212" spans="1:5" ht="12.75" customHeight="1">
      <c r="A212" s="29" t="s">
        <v>51</v>
      </c>
      <c r="E212" s="30" t="s">
        <v>803</v>
      </c>
    </row>
    <row r="213" spans="1:5" ht="12.75" customHeight="1">
      <c r="A213" t="s">
        <v>52</v>
      </c>
      <c r="E213" s="28" t="s">
        <v>542</v>
      </c>
    </row>
    <row r="214" spans="1:16" ht="12.75" customHeight="1">
      <c r="A214" s="18" t="s">
        <v>44</v>
      </c>
      <c r="B214" s="22" t="s">
        <v>91</v>
      </c>
      <c r="C214" s="22" t="s">
        <v>864</v>
      </c>
      <c r="D214" s="18" t="s">
        <v>50</v>
      </c>
      <c r="E214" s="23" t="s">
        <v>865</v>
      </c>
      <c r="F214" s="24" t="s">
        <v>736</v>
      </c>
      <c r="G214" s="25">
        <v>28.44</v>
      </c>
      <c r="H214" s="26">
        <v>0</v>
      </c>
      <c r="I214" s="26">
        <f>ROUND(ROUND(H214,2)*ROUND(G214,3),2)</f>
        <v>0</v>
      </c>
      <c r="O214">
        <f>(I214*21)/100</f>
        <v>0</v>
      </c>
      <c r="P214" t="s">
        <v>22</v>
      </c>
    </row>
    <row r="215" spans="1:5" ht="25.5" customHeight="1">
      <c r="A215" s="27" t="s">
        <v>49</v>
      </c>
      <c r="E215" s="28" t="s">
        <v>866</v>
      </c>
    </row>
    <row r="216" spans="1:5" ht="12.75" customHeight="1">
      <c r="A216" s="29" t="s">
        <v>51</v>
      </c>
      <c r="E216" s="30" t="s">
        <v>867</v>
      </c>
    </row>
    <row r="217" spans="1:5" ht="229.5" customHeight="1">
      <c r="A217" t="s">
        <v>52</v>
      </c>
      <c r="E217" s="28" t="s">
        <v>868</v>
      </c>
    </row>
    <row r="218" spans="1:16" ht="12.75" customHeight="1">
      <c r="A218" s="18" t="s">
        <v>44</v>
      </c>
      <c r="B218" s="22" t="s">
        <v>62</v>
      </c>
      <c r="C218" s="22" t="s">
        <v>869</v>
      </c>
      <c r="D218" s="18" t="s">
        <v>50</v>
      </c>
      <c r="E218" s="23" t="s">
        <v>870</v>
      </c>
      <c r="F218" s="24" t="s">
        <v>155</v>
      </c>
      <c r="G218" s="25">
        <v>4</v>
      </c>
      <c r="H218" s="26">
        <v>0</v>
      </c>
      <c r="I218" s="26">
        <f>ROUND(ROUND(H218,2)*ROUND(G218,3),2)</f>
        <v>0</v>
      </c>
      <c r="O218">
        <f>(I218*21)/100</f>
        <v>0</v>
      </c>
      <c r="P218" t="s">
        <v>22</v>
      </c>
    </row>
    <row r="219" spans="1:5" ht="12.75" customHeight="1">
      <c r="A219" s="27" t="s">
        <v>49</v>
      </c>
      <c r="E219" s="28" t="s">
        <v>871</v>
      </c>
    </row>
    <row r="220" spans="1:5" ht="12.75" customHeight="1">
      <c r="A220" s="29" t="s">
        <v>51</v>
      </c>
      <c r="E220" s="30" t="s">
        <v>651</v>
      </c>
    </row>
    <row r="221" spans="1:5" ht="178.5" customHeight="1">
      <c r="A221" t="s">
        <v>52</v>
      </c>
      <c r="E221" s="28" t="s">
        <v>872</v>
      </c>
    </row>
    <row r="222" spans="1:16" ht="12.75" customHeight="1">
      <c r="A222" s="18" t="s">
        <v>44</v>
      </c>
      <c r="B222" s="22" t="s">
        <v>403</v>
      </c>
      <c r="C222" s="22" t="s">
        <v>873</v>
      </c>
      <c r="D222" s="18" t="s">
        <v>50</v>
      </c>
      <c r="E222" s="23" t="s">
        <v>874</v>
      </c>
      <c r="F222" s="24" t="s">
        <v>159</v>
      </c>
      <c r="G222" s="25">
        <v>0.754</v>
      </c>
      <c r="H222" s="26">
        <v>0</v>
      </c>
      <c r="I222" s="26">
        <f>ROUND(ROUND(H222,2)*ROUND(G222,3),2)</f>
        <v>0</v>
      </c>
      <c r="O222">
        <f>(I222*21)/100</f>
        <v>0</v>
      </c>
      <c r="P222" t="s">
        <v>22</v>
      </c>
    </row>
    <row r="223" spans="1:5" ht="25.5" customHeight="1">
      <c r="A223" s="27" t="s">
        <v>49</v>
      </c>
      <c r="E223" s="28" t="s">
        <v>875</v>
      </c>
    </row>
    <row r="224" spans="1:5" ht="12.75" customHeight="1">
      <c r="A224" s="29" t="s">
        <v>51</v>
      </c>
      <c r="E224" s="30" t="s">
        <v>876</v>
      </c>
    </row>
    <row r="225" spans="1:5" ht="25.5" customHeight="1">
      <c r="A225" t="s">
        <v>52</v>
      </c>
      <c r="E225" s="28" t="s">
        <v>577</v>
      </c>
    </row>
    <row r="226" spans="1:16" ht="12.75" customHeight="1">
      <c r="A226" s="18" t="s">
        <v>44</v>
      </c>
      <c r="B226" s="22" t="s">
        <v>516</v>
      </c>
      <c r="C226" s="22" t="s">
        <v>877</v>
      </c>
      <c r="D226" s="18" t="s">
        <v>50</v>
      </c>
      <c r="E226" s="23" t="s">
        <v>878</v>
      </c>
      <c r="F226" s="24" t="s">
        <v>159</v>
      </c>
      <c r="G226" s="25">
        <v>0.864</v>
      </c>
      <c r="H226" s="26">
        <v>0</v>
      </c>
      <c r="I226" s="26">
        <f>ROUND(ROUND(H226,2)*ROUND(G226,3),2)</f>
        <v>0</v>
      </c>
      <c r="O226">
        <f>(I226*21)/100</f>
        <v>0</v>
      </c>
      <c r="P226" t="s">
        <v>22</v>
      </c>
    </row>
    <row r="227" spans="1:5" ht="25.5" customHeight="1">
      <c r="A227" s="27" t="s">
        <v>49</v>
      </c>
      <c r="E227" s="28" t="s">
        <v>879</v>
      </c>
    </row>
    <row r="228" spans="1:5" ht="12.75" customHeight="1">
      <c r="A228" s="29" t="s">
        <v>51</v>
      </c>
      <c r="E228" s="30" t="s">
        <v>880</v>
      </c>
    </row>
    <row r="229" spans="1:5" ht="25.5" customHeight="1">
      <c r="A229" t="s">
        <v>52</v>
      </c>
      <c r="E229" s="28" t="s">
        <v>577</v>
      </c>
    </row>
    <row r="230" spans="1:16" ht="12.75" customHeight="1">
      <c r="A230" s="18" t="s">
        <v>44</v>
      </c>
      <c r="B230" s="22" t="s">
        <v>412</v>
      </c>
      <c r="C230" s="22" t="s">
        <v>881</v>
      </c>
      <c r="D230" s="18" t="s">
        <v>50</v>
      </c>
      <c r="E230" s="23" t="s">
        <v>882</v>
      </c>
      <c r="F230" s="24" t="s">
        <v>192</v>
      </c>
      <c r="G230" s="25">
        <v>56</v>
      </c>
      <c r="H230" s="26">
        <v>0</v>
      </c>
      <c r="I230" s="26">
        <f>ROUND(ROUND(H230,2)*ROUND(G230,3),2)</f>
        <v>0</v>
      </c>
      <c r="O230">
        <f>(I230*21)/100</f>
        <v>0</v>
      </c>
      <c r="P230" t="s">
        <v>22</v>
      </c>
    </row>
    <row r="231" spans="1:5" ht="25.5" customHeight="1">
      <c r="A231" s="27" t="s">
        <v>49</v>
      </c>
      <c r="E231" s="28" t="s">
        <v>883</v>
      </c>
    </row>
    <row r="232" spans="1:5" ht="12.75" customHeight="1">
      <c r="A232" s="29" t="s">
        <v>51</v>
      </c>
      <c r="E232" s="30" t="s">
        <v>884</v>
      </c>
    </row>
    <row r="233" spans="1:5" ht="25.5" customHeight="1">
      <c r="A233" t="s">
        <v>52</v>
      </c>
      <c r="E233" s="28" t="s">
        <v>577</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scale="5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P12"/>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5"/>
      <c r="I2" s="5"/>
      <c r="P2" t="s">
        <v>21</v>
      </c>
    </row>
    <row r="3" spans="1:16" ht="15" customHeight="1">
      <c r="A3" t="s">
        <v>11</v>
      </c>
      <c r="B3" s="10" t="s">
        <v>13</v>
      </c>
      <c r="C3" s="38" t="s">
        <v>14</v>
      </c>
      <c r="D3" s="34"/>
      <c r="E3" s="11" t="s">
        <v>15</v>
      </c>
      <c r="F3" s="1"/>
      <c r="G3" s="8"/>
      <c r="H3" s="7" t="s">
        <v>885</v>
      </c>
      <c r="I3" s="31">
        <f>0+I8</f>
        <v>0</v>
      </c>
      <c r="O3" t="s">
        <v>18</v>
      </c>
      <c r="P3" t="s">
        <v>22</v>
      </c>
    </row>
    <row r="4" spans="1:16" ht="15" customHeight="1">
      <c r="A4" t="s">
        <v>16</v>
      </c>
      <c r="B4" s="13" t="s">
        <v>17</v>
      </c>
      <c r="C4" s="39" t="s">
        <v>885</v>
      </c>
      <c r="D4" s="40"/>
      <c r="E4" s="14" t="s">
        <v>886</v>
      </c>
      <c r="F4" s="5"/>
      <c r="G4" s="5"/>
      <c r="H4" s="15"/>
      <c r="I4" s="15"/>
      <c r="O4" t="s">
        <v>19</v>
      </c>
      <c r="P4" t="s">
        <v>22</v>
      </c>
    </row>
    <row r="5" spans="1:16" ht="12.75" customHeight="1">
      <c r="A5" s="37" t="s">
        <v>25</v>
      </c>
      <c r="B5" s="37" t="s">
        <v>27</v>
      </c>
      <c r="C5" s="37" t="s">
        <v>29</v>
      </c>
      <c r="D5" s="37" t="s">
        <v>30</v>
      </c>
      <c r="E5" s="37" t="s">
        <v>31</v>
      </c>
      <c r="F5" s="37" t="s">
        <v>33</v>
      </c>
      <c r="G5" s="37" t="s">
        <v>35</v>
      </c>
      <c r="H5" s="37" t="s">
        <v>37</v>
      </c>
      <c r="I5" s="37"/>
      <c r="O5" t="s">
        <v>20</v>
      </c>
      <c r="P5" t="s">
        <v>22</v>
      </c>
    </row>
    <row r="6" spans="1:9" ht="12.75" customHeight="1">
      <c r="A6" s="37"/>
      <c r="B6" s="37"/>
      <c r="C6" s="37"/>
      <c r="D6" s="37"/>
      <c r="E6" s="37"/>
      <c r="F6" s="37"/>
      <c r="G6" s="37"/>
      <c r="H6" s="12" t="s">
        <v>38</v>
      </c>
      <c r="I6" s="12" t="s">
        <v>40</v>
      </c>
    </row>
    <row r="7" spans="1:9" ht="12.75" customHeight="1">
      <c r="A7" s="12" t="s">
        <v>26</v>
      </c>
      <c r="B7" s="12" t="s">
        <v>28</v>
      </c>
      <c r="C7" s="12" t="s">
        <v>22</v>
      </c>
      <c r="D7" s="12" t="s">
        <v>21</v>
      </c>
      <c r="E7" s="12" t="s">
        <v>32</v>
      </c>
      <c r="F7" s="12" t="s">
        <v>34</v>
      </c>
      <c r="G7" s="12" t="s">
        <v>36</v>
      </c>
      <c r="H7" s="12" t="s">
        <v>39</v>
      </c>
      <c r="I7" s="12" t="s">
        <v>41</v>
      </c>
    </row>
    <row r="8" spans="1:9" ht="12.75" customHeight="1">
      <c r="A8" s="15" t="s">
        <v>42</v>
      </c>
      <c r="B8" s="15"/>
      <c r="C8" s="19" t="s">
        <v>85</v>
      </c>
      <c r="D8" s="15"/>
      <c r="E8" s="20" t="s">
        <v>449</v>
      </c>
      <c r="F8" s="15"/>
      <c r="G8" s="15"/>
      <c r="H8" s="15"/>
      <c r="I8" s="21">
        <f>0+I9</f>
        <v>0</v>
      </c>
    </row>
    <row r="9" spans="1:16" ht="12.75" customHeight="1">
      <c r="A9" s="18" t="s">
        <v>44</v>
      </c>
      <c r="B9" s="22" t="s">
        <v>28</v>
      </c>
      <c r="C9" s="22" t="s">
        <v>887</v>
      </c>
      <c r="D9" s="18" t="s">
        <v>50</v>
      </c>
      <c r="E9" s="23" t="s">
        <v>888</v>
      </c>
      <c r="F9" s="24" t="s">
        <v>59</v>
      </c>
      <c r="G9" s="25">
        <v>1</v>
      </c>
      <c r="H9" s="26">
        <v>0</v>
      </c>
      <c r="I9" s="26">
        <f>ROUND(ROUND(H9,2)*ROUND(G9,3),2)</f>
        <v>0</v>
      </c>
      <c r="O9">
        <f>(I9*21)/100</f>
        <v>0</v>
      </c>
      <c r="P9" t="s">
        <v>22</v>
      </c>
    </row>
    <row r="10" spans="1:5" ht="12.75" customHeight="1">
      <c r="A10" s="27" t="s">
        <v>49</v>
      </c>
      <c r="E10" s="28" t="s">
        <v>889</v>
      </c>
    </row>
    <row r="11" spans="1:5" ht="12.75" customHeight="1">
      <c r="A11" s="29" t="s">
        <v>51</v>
      </c>
      <c r="E11" s="30" t="s">
        <v>50</v>
      </c>
    </row>
    <row r="12" spans="1:5" ht="165.75" customHeight="1">
      <c r="A12" t="s">
        <v>52</v>
      </c>
      <c r="E12" s="28" t="s">
        <v>890</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scale="5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172"/>
  <sheetViews>
    <sheetView tabSelected="1"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5"/>
      <c r="I2" s="5"/>
      <c r="P2" t="s">
        <v>21</v>
      </c>
    </row>
    <row r="3" spans="1:16" ht="15" customHeight="1">
      <c r="A3" t="s">
        <v>11</v>
      </c>
      <c r="B3" s="10" t="s">
        <v>13</v>
      </c>
      <c r="C3" s="38" t="s">
        <v>14</v>
      </c>
      <c r="D3" s="34"/>
      <c r="E3" s="11" t="s">
        <v>15</v>
      </c>
      <c r="F3" s="1"/>
      <c r="G3" s="8"/>
      <c r="H3" s="7" t="s">
        <v>891</v>
      </c>
      <c r="I3" s="31">
        <f>0+I8+I17+I38+I47+I52</f>
        <v>0</v>
      </c>
      <c r="O3" t="s">
        <v>18</v>
      </c>
      <c r="P3" t="s">
        <v>22</v>
      </c>
    </row>
    <row r="4" spans="1:16" ht="15" customHeight="1">
      <c r="A4" t="s">
        <v>16</v>
      </c>
      <c r="B4" s="13" t="s">
        <v>17</v>
      </c>
      <c r="C4" s="39" t="s">
        <v>891</v>
      </c>
      <c r="D4" s="40"/>
      <c r="E4" s="14" t="s">
        <v>892</v>
      </c>
      <c r="F4" s="5"/>
      <c r="G4" s="5"/>
      <c r="H4" s="15"/>
      <c r="I4" s="15"/>
      <c r="O4" t="s">
        <v>19</v>
      </c>
      <c r="P4" t="s">
        <v>22</v>
      </c>
    </row>
    <row r="5" spans="1:16" ht="12.75" customHeight="1">
      <c r="A5" s="37" t="s">
        <v>25</v>
      </c>
      <c r="B5" s="37" t="s">
        <v>27</v>
      </c>
      <c r="C5" s="37" t="s">
        <v>29</v>
      </c>
      <c r="D5" s="37" t="s">
        <v>30</v>
      </c>
      <c r="E5" s="37" t="s">
        <v>31</v>
      </c>
      <c r="F5" s="37" t="s">
        <v>33</v>
      </c>
      <c r="G5" s="37" t="s">
        <v>35</v>
      </c>
      <c r="H5" s="37" t="s">
        <v>37</v>
      </c>
      <c r="I5" s="37"/>
      <c r="O5" t="s">
        <v>20</v>
      </c>
      <c r="P5" t="s">
        <v>22</v>
      </c>
    </row>
    <row r="6" spans="1:9" ht="12.75" customHeight="1">
      <c r="A6" s="37"/>
      <c r="B6" s="37"/>
      <c r="C6" s="37"/>
      <c r="D6" s="37"/>
      <c r="E6" s="37"/>
      <c r="F6" s="37"/>
      <c r="G6" s="37"/>
      <c r="H6" s="12" t="s">
        <v>38</v>
      </c>
      <c r="I6" s="12" t="s">
        <v>40</v>
      </c>
    </row>
    <row r="7" spans="1:9" ht="12.75" customHeight="1">
      <c r="A7" s="12" t="s">
        <v>26</v>
      </c>
      <c r="B7" s="12" t="s">
        <v>28</v>
      </c>
      <c r="C7" s="12" t="s">
        <v>22</v>
      </c>
      <c r="D7" s="12" t="s">
        <v>21</v>
      </c>
      <c r="E7" s="12" t="s">
        <v>32</v>
      </c>
      <c r="F7" s="12" t="s">
        <v>34</v>
      </c>
      <c r="G7" s="12" t="s">
        <v>36</v>
      </c>
      <c r="H7" s="12" t="s">
        <v>39</v>
      </c>
      <c r="I7" s="12" t="s">
        <v>41</v>
      </c>
    </row>
    <row r="8" spans="1:9" ht="12.75" customHeight="1">
      <c r="A8" s="15" t="s">
        <v>42</v>
      </c>
      <c r="B8" s="15"/>
      <c r="C8" s="19" t="s">
        <v>26</v>
      </c>
      <c r="D8" s="15"/>
      <c r="E8" s="20" t="s">
        <v>55</v>
      </c>
      <c r="F8" s="15"/>
      <c r="G8" s="15"/>
      <c r="H8" s="15"/>
      <c r="I8" s="21">
        <f>0+I9+I13</f>
        <v>0</v>
      </c>
    </row>
    <row r="9" spans="1:16" ht="12.75" customHeight="1">
      <c r="A9" s="18" t="s">
        <v>44</v>
      </c>
      <c r="B9" s="22" t="s">
        <v>28</v>
      </c>
      <c r="C9" s="22" t="s">
        <v>893</v>
      </c>
      <c r="D9" s="18" t="s">
        <v>50</v>
      </c>
      <c r="E9" s="23" t="s">
        <v>894</v>
      </c>
      <c r="F9" s="24" t="s">
        <v>122</v>
      </c>
      <c r="G9" s="25">
        <v>4.2</v>
      </c>
      <c r="H9" s="26">
        <v>0</v>
      </c>
      <c r="I9" s="26">
        <f>ROUND(ROUND(H9,2)*ROUND(G9,3),2)</f>
        <v>0</v>
      </c>
      <c r="O9">
        <f>(I9*21)/100</f>
        <v>0</v>
      </c>
      <c r="P9" t="s">
        <v>22</v>
      </c>
    </row>
    <row r="10" spans="1:5" ht="12.75" customHeight="1">
      <c r="A10" s="27" t="s">
        <v>49</v>
      </c>
      <c r="E10" s="28" t="s">
        <v>50</v>
      </c>
    </row>
    <row r="11" spans="1:5" ht="12.75" customHeight="1">
      <c r="A11" s="29" t="s">
        <v>51</v>
      </c>
      <c r="E11" s="30" t="s">
        <v>895</v>
      </c>
    </row>
    <row r="12" spans="1:5" ht="76.5" customHeight="1">
      <c r="A12" t="s">
        <v>52</v>
      </c>
      <c r="E12" s="28" t="s">
        <v>896</v>
      </c>
    </row>
    <row r="13" spans="1:16" ht="12.75" customHeight="1">
      <c r="A13" s="18" t="s">
        <v>44</v>
      </c>
      <c r="B13" s="22" t="s">
        <v>22</v>
      </c>
      <c r="C13" s="22" t="s">
        <v>897</v>
      </c>
      <c r="D13" s="18" t="s">
        <v>50</v>
      </c>
      <c r="E13" s="23" t="s">
        <v>898</v>
      </c>
      <c r="F13" s="24" t="s">
        <v>122</v>
      </c>
      <c r="G13" s="25">
        <v>2.6</v>
      </c>
      <c r="H13" s="26">
        <v>0</v>
      </c>
      <c r="I13" s="26">
        <f>ROUND(ROUND(H13,2)*ROUND(G13,3),2)</f>
        <v>0</v>
      </c>
      <c r="O13">
        <f>(I13*21)/100</f>
        <v>0</v>
      </c>
      <c r="P13" t="s">
        <v>22</v>
      </c>
    </row>
    <row r="14" spans="1:5" ht="12.75" customHeight="1">
      <c r="A14" s="27" t="s">
        <v>49</v>
      </c>
      <c r="E14" s="28" t="s">
        <v>50</v>
      </c>
    </row>
    <row r="15" spans="1:5" ht="12.75" customHeight="1">
      <c r="A15" s="29" t="s">
        <v>51</v>
      </c>
      <c r="E15" s="30" t="s">
        <v>899</v>
      </c>
    </row>
    <row r="16" spans="1:5" ht="76.5" customHeight="1">
      <c r="A16" t="s">
        <v>52</v>
      </c>
      <c r="E16" s="28" t="s">
        <v>896</v>
      </c>
    </row>
    <row r="17" spans="1:9" ht="12.75" customHeight="1">
      <c r="A17" s="5" t="s">
        <v>42</v>
      </c>
      <c r="B17" s="5"/>
      <c r="C17" s="32" t="s">
        <v>28</v>
      </c>
      <c r="D17" s="5"/>
      <c r="E17" s="20" t="s">
        <v>135</v>
      </c>
      <c r="F17" s="5"/>
      <c r="G17" s="5"/>
      <c r="H17" s="5"/>
      <c r="I17" s="33">
        <f>0+I18+I22+I26+I30+I34</f>
        <v>0</v>
      </c>
    </row>
    <row r="18" spans="1:16" ht="12.75" customHeight="1">
      <c r="A18" s="18" t="s">
        <v>44</v>
      </c>
      <c r="B18" s="22" t="s">
        <v>21</v>
      </c>
      <c r="C18" s="22" t="s">
        <v>900</v>
      </c>
      <c r="D18" s="18" t="s">
        <v>50</v>
      </c>
      <c r="E18" s="23" t="s">
        <v>901</v>
      </c>
      <c r="F18" s="24" t="s">
        <v>138</v>
      </c>
      <c r="G18" s="25">
        <v>25</v>
      </c>
      <c r="H18" s="26">
        <v>0</v>
      </c>
      <c r="I18" s="26">
        <f>ROUND(ROUND(H18,2)*ROUND(G18,3),2)</f>
        <v>0</v>
      </c>
      <c r="O18">
        <f>(I18*21)/100</f>
        <v>0</v>
      </c>
      <c r="P18" t="s">
        <v>22</v>
      </c>
    </row>
    <row r="19" spans="1:5" ht="12.75" customHeight="1">
      <c r="A19" s="27" t="s">
        <v>49</v>
      </c>
      <c r="E19" s="28" t="s">
        <v>50</v>
      </c>
    </row>
    <row r="20" spans="1:5" ht="12.75" customHeight="1">
      <c r="A20" s="29" t="s">
        <v>51</v>
      </c>
      <c r="E20" s="30" t="s">
        <v>895</v>
      </c>
    </row>
    <row r="21" spans="1:5" ht="12.75" customHeight="1">
      <c r="A21" t="s">
        <v>52</v>
      </c>
      <c r="E21" s="28" t="s">
        <v>902</v>
      </c>
    </row>
    <row r="22" spans="1:16" ht="12.75" customHeight="1">
      <c r="A22" s="18" t="s">
        <v>44</v>
      </c>
      <c r="B22" s="22" t="s">
        <v>32</v>
      </c>
      <c r="C22" s="22" t="s">
        <v>903</v>
      </c>
      <c r="D22" s="18" t="s">
        <v>50</v>
      </c>
      <c r="E22" s="23" t="s">
        <v>904</v>
      </c>
      <c r="F22" s="24" t="s">
        <v>159</v>
      </c>
      <c r="G22" s="25">
        <v>8.5</v>
      </c>
      <c r="H22" s="26">
        <v>0</v>
      </c>
      <c r="I22" s="26">
        <f>ROUND(ROUND(H22,2)*ROUND(G22,3),2)</f>
        <v>0</v>
      </c>
      <c r="O22">
        <f>(I22*21)/100</f>
        <v>0</v>
      </c>
      <c r="P22" t="s">
        <v>22</v>
      </c>
    </row>
    <row r="23" spans="1:5" ht="12.75" customHeight="1">
      <c r="A23" s="27" t="s">
        <v>49</v>
      </c>
      <c r="E23" s="28" t="s">
        <v>50</v>
      </c>
    </row>
    <row r="24" spans="1:5" ht="12.75" customHeight="1">
      <c r="A24" s="29" t="s">
        <v>51</v>
      </c>
      <c r="E24" s="30" t="s">
        <v>895</v>
      </c>
    </row>
    <row r="25" spans="1:5" ht="255" customHeight="1">
      <c r="A25" t="s">
        <v>52</v>
      </c>
      <c r="E25" s="28" t="s">
        <v>905</v>
      </c>
    </row>
    <row r="26" spans="1:16" ht="12.75" customHeight="1">
      <c r="A26" s="18" t="s">
        <v>44</v>
      </c>
      <c r="B26" s="22" t="s">
        <v>34</v>
      </c>
      <c r="C26" s="22" t="s">
        <v>906</v>
      </c>
      <c r="D26" s="18" t="s">
        <v>50</v>
      </c>
      <c r="E26" s="23" t="s">
        <v>907</v>
      </c>
      <c r="F26" s="24" t="s">
        <v>908</v>
      </c>
      <c r="G26" s="25">
        <v>78</v>
      </c>
      <c r="H26" s="26">
        <v>0</v>
      </c>
      <c r="I26" s="26">
        <f>ROUND(ROUND(H26,2)*ROUND(G26,3),2)</f>
        <v>0</v>
      </c>
      <c r="O26">
        <f>(I26*21)/100</f>
        <v>0</v>
      </c>
      <c r="P26" t="s">
        <v>22</v>
      </c>
    </row>
    <row r="27" spans="1:5" ht="12.75" customHeight="1">
      <c r="A27" s="27" t="s">
        <v>49</v>
      </c>
      <c r="E27" s="28" t="s">
        <v>50</v>
      </c>
    </row>
    <row r="28" spans="1:5" ht="12.75" customHeight="1">
      <c r="A28" s="29" t="s">
        <v>51</v>
      </c>
      <c r="E28" s="30" t="s">
        <v>895</v>
      </c>
    </row>
    <row r="29" spans="1:5" ht="12.75" customHeight="1">
      <c r="A29" t="s">
        <v>52</v>
      </c>
      <c r="E29" s="28" t="s">
        <v>909</v>
      </c>
    </row>
    <row r="30" spans="1:16" ht="12.75" customHeight="1">
      <c r="A30" s="18" t="s">
        <v>44</v>
      </c>
      <c r="B30" s="22" t="s">
        <v>36</v>
      </c>
      <c r="C30" s="22" t="s">
        <v>910</v>
      </c>
      <c r="D30" s="18" t="s">
        <v>50</v>
      </c>
      <c r="E30" s="23" t="s">
        <v>911</v>
      </c>
      <c r="F30" s="24" t="s">
        <v>159</v>
      </c>
      <c r="G30" s="25">
        <v>7.7</v>
      </c>
      <c r="H30" s="26">
        <v>0</v>
      </c>
      <c r="I30" s="26">
        <f>ROUND(ROUND(H30,2)*ROUND(G30,3),2)</f>
        <v>0</v>
      </c>
      <c r="O30">
        <f>(I30*21)/100</f>
        <v>0</v>
      </c>
      <c r="P30" t="s">
        <v>22</v>
      </c>
    </row>
    <row r="31" spans="1:5" ht="12.75" customHeight="1">
      <c r="A31" s="27" t="s">
        <v>49</v>
      </c>
      <c r="E31" s="28" t="s">
        <v>50</v>
      </c>
    </row>
    <row r="32" spans="1:5" ht="12.75" customHeight="1">
      <c r="A32" s="29" t="s">
        <v>51</v>
      </c>
      <c r="E32" s="30" t="s">
        <v>895</v>
      </c>
    </row>
    <row r="33" spans="1:5" ht="191.25" customHeight="1">
      <c r="A33" t="s">
        <v>52</v>
      </c>
      <c r="E33" s="28" t="s">
        <v>912</v>
      </c>
    </row>
    <row r="34" spans="1:16" ht="12.75" customHeight="1">
      <c r="A34" s="18" t="s">
        <v>44</v>
      </c>
      <c r="B34" s="22" t="s">
        <v>91</v>
      </c>
      <c r="C34" s="22" t="s">
        <v>913</v>
      </c>
      <c r="D34" s="18" t="s">
        <v>50</v>
      </c>
      <c r="E34" s="23" t="s">
        <v>914</v>
      </c>
      <c r="F34" s="24" t="s">
        <v>138</v>
      </c>
      <c r="G34" s="25">
        <v>25</v>
      </c>
      <c r="H34" s="26">
        <v>0</v>
      </c>
      <c r="I34" s="26">
        <f>ROUND(ROUND(H34,2)*ROUND(G34,3),2)</f>
        <v>0</v>
      </c>
      <c r="O34">
        <f>(I34*21)/100</f>
        <v>0</v>
      </c>
      <c r="P34" t="s">
        <v>22</v>
      </c>
    </row>
    <row r="35" spans="1:5" ht="12.75" customHeight="1">
      <c r="A35" s="27" t="s">
        <v>49</v>
      </c>
      <c r="E35" s="28" t="s">
        <v>50</v>
      </c>
    </row>
    <row r="36" spans="1:5" ht="12.75" customHeight="1">
      <c r="A36" s="29" t="s">
        <v>51</v>
      </c>
      <c r="E36" s="30" t="s">
        <v>895</v>
      </c>
    </row>
    <row r="37" spans="1:5" ht="12.75" customHeight="1">
      <c r="A37" t="s">
        <v>52</v>
      </c>
      <c r="E37" s="28" t="s">
        <v>915</v>
      </c>
    </row>
    <row r="38" spans="1:9" ht="12.75" customHeight="1">
      <c r="A38" s="5" t="s">
        <v>42</v>
      </c>
      <c r="B38" s="5"/>
      <c r="C38" s="32" t="s">
        <v>22</v>
      </c>
      <c r="D38" s="5"/>
      <c r="E38" s="20" t="s">
        <v>280</v>
      </c>
      <c r="F38" s="5"/>
      <c r="G38" s="5"/>
      <c r="H38" s="5"/>
      <c r="I38" s="33">
        <f>0+I39+I43</f>
        <v>0</v>
      </c>
    </row>
    <row r="39" spans="1:16" ht="12.75" customHeight="1">
      <c r="A39" s="18" t="s">
        <v>44</v>
      </c>
      <c r="B39" s="22" t="s">
        <v>85</v>
      </c>
      <c r="C39" s="22" t="s">
        <v>916</v>
      </c>
      <c r="D39" s="18" t="s">
        <v>50</v>
      </c>
      <c r="E39" s="23" t="s">
        <v>917</v>
      </c>
      <c r="F39" s="24" t="s">
        <v>159</v>
      </c>
      <c r="G39" s="25">
        <v>0.1</v>
      </c>
      <c r="H39" s="26">
        <v>0</v>
      </c>
      <c r="I39" s="26">
        <f>ROUND(ROUND(H39,2)*ROUND(G39,3),2)</f>
        <v>0</v>
      </c>
      <c r="O39">
        <f>(I39*21)/100</f>
        <v>0</v>
      </c>
      <c r="P39" t="s">
        <v>22</v>
      </c>
    </row>
    <row r="40" spans="1:5" ht="12.75" customHeight="1">
      <c r="A40" s="27" t="s">
        <v>49</v>
      </c>
      <c r="E40" s="28" t="s">
        <v>50</v>
      </c>
    </row>
    <row r="41" spans="1:5" ht="12.75" customHeight="1">
      <c r="A41" s="29" t="s">
        <v>51</v>
      </c>
      <c r="E41" s="30" t="s">
        <v>899</v>
      </c>
    </row>
    <row r="42" spans="1:5" ht="25.5" customHeight="1">
      <c r="A42" t="s">
        <v>52</v>
      </c>
      <c r="E42" s="28" t="s">
        <v>918</v>
      </c>
    </row>
    <row r="43" spans="1:16" ht="12.75" customHeight="1">
      <c r="A43" s="18" t="s">
        <v>44</v>
      </c>
      <c r="B43" s="22" t="s">
        <v>39</v>
      </c>
      <c r="C43" s="22" t="s">
        <v>636</v>
      </c>
      <c r="D43" s="18" t="s">
        <v>50</v>
      </c>
      <c r="E43" s="23" t="s">
        <v>637</v>
      </c>
      <c r="F43" s="24" t="s">
        <v>159</v>
      </c>
      <c r="G43" s="25">
        <v>0.6</v>
      </c>
      <c r="H43" s="26">
        <v>0</v>
      </c>
      <c r="I43" s="26">
        <f>ROUND(ROUND(H43,2)*ROUND(G43,3),2)</f>
        <v>0</v>
      </c>
      <c r="O43">
        <f>(I43*21)/100</f>
        <v>0</v>
      </c>
      <c r="P43" t="s">
        <v>22</v>
      </c>
    </row>
    <row r="44" spans="1:5" ht="12.75" customHeight="1">
      <c r="A44" s="27" t="s">
        <v>49</v>
      </c>
      <c r="E44" s="28" t="s">
        <v>50</v>
      </c>
    </row>
    <row r="45" spans="1:5" ht="12.75" customHeight="1">
      <c r="A45" s="29" t="s">
        <v>51</v>
      </c>
      <c r="E45" s="30" t="s">
        <v>899</v>
      </c>
    </row>
    <row r="46" spans="1:5" ht="216.75" customHeight="1">
      <c r="A46" t="s">
        <v>52</v>
      </c>
      <c r="E46" s="28" t="s">
        <v>298</v>
      </c>
    </row>
    <row r="47" spans="1:9" ht="12.75" customHeight="1">
      <c r="A47" s="5" t="s">
        <v>42</v>
      </c>
      <c r="B47" s="5"/>
      <c r="C47" s="32" t="s">
        <v>32</v>
      </c>
      <c r="D47" s="5"/>
      <c r="E47" s="20" t="s">
        <v>329</v>
      </c>
      <c r="F47" s="5"/>
      <c r="G47" s="5"/>
      <c r="H47" s="5"/>
      <c r="I47" s="33">
        <f>0+I48</f>
        <v>0</v>
      </c>
    </row>
    <row r="48" spans="1:16" ht="12.75" customHeight="1">
      <c r="A48" s="18" t="s">
        <v>44</v>
      </c>
      <c r="B48" s="22" t="s">
        <v>41</v>
      </c>
      <c r="C48" s="22" t="s">
        <v>919</v>
      </c>
      <c r="D48" s="18" t="s">
        <v>50</v>
      </c>
      <c r="E48" s="23" t="s">
        <v>920</v>
      </c>
      <c r="F48" s="24" t="s">
        <v>159</v>
      </c>
      <c r="G48" s="25">
        <v>2</v>
      </c>
      <c r="H48" s="26">
        <v>0</v>
      </c>
      <c r="I48" s="26">
        <f>ROUND(ROUND(H48,2)*ROUND(G48,3),2)</f>
        <v>0</v>
      </c>
      <c r="O48">
        <f>(I48*21)/100</f>
        <v>0</v>
      </c>
      <c r="P48" t="s">
        <v>22</v>
      </c>
    </row>
    <row r="49" spans="1:5" ht="12.75" customHeight="1">
      <c r="A49" s="27" t="s">
        <v>49</v>
      </c>
      <c r="E49" s="28" t="s">
        <v>50</v>
      </c>
    </row>
    <row r="50" spans="1:5" ht="12.75" customHeight="1">
      <c r="A50" s="29" t="s">
        <v>51</v>
      </c>
      <c r="E50" s="30" t="s">
        <v>895</v>
      </c>
    </row>
    <row r="51" spans="1:5" ht="25.5" customHeight="1">
      <c r="A51" t="s">
        <v>52</v>
      </c>
      <c r="E51" s="28" t="s">
        <v>918</v>
      </c>
    </row>
    <row r="52" spans="1:9" ht="12.75" customHeight="1">
      <c r="A52" s="5" t="s">
        <v>42</v>
      </c>
      <c r="B52" s="5"/>
      <c r="C52" s="32" t="s">
        <v>91</v>
      </c>
      <c r="D52" s="5"/>
      <c r="E52" s="20" t="s">
        <v>431</v>
      </c>
      <c r="F52" s="5"/>
      <c r="G52" s="5"/>
      <c r="H52" s="5"/>
      <c r="I52" s="33">
        <f>0+I53+I57+I61+I65+I69+I73+I77+I81+I85+I89+I93+I97+I101+I105+I109+I113+I117+I121+I125+I129+I133+I137+I141+I145+I149+I153+I157+I161+I165+I169</f>
        <v>0</v>
      </c>
    </row>
    <row r="53" spans="1:16" ht="12.75" customHeight="1">
      <c r="A53" s="18" t="s">
        <v>44</v>
      </c>
      <c r="B53" s="22" t="s">
        <v>62</v>
      </c>
      <c r="C53" s="22" t="s">
        <v>921</v>
      </c>
      <c r="D53" s="18" t="s">
        <v>50</v>
      </c>
      <c r="E53" s="23" t="s">
        <v>922</v>
      </c>
      <c r="F53" s="24" t="s">
        <v>155</v>
      </c>
      <c r="G53" s="25">
        <v>7</v>
      </c>
      <c r="H53" s="26">
        <v>0</v>
      </c>
      <c r="I53" s="26">
        <f>ROUND(ROUND(H53,2)*ROUND(G53,3),2)</f>
        <v>0</v>
      </c>
      <c r="O53">
        <f>(I53*21)/100</f>
        <v>0</v>
      </c>
      <c r="P53" t="s">
        <v>22</v>
      </c>
    </row>
    <row r="54" spans="1:5" ht="12.75" customHeight="1">
      <c r="A54" s="27" t="s">
        <v>49</v>
      </c>
      <c r="E54" s="28" t="s">
        <v>50</v>
      </c>
    </row>
    <row r="55" spans="1:5" ht="12.75" customHeight="1">
      <c r="A55" s="29" t="s">
        <v>51</v>
      </c>
      <c r="E55" s="30" t="s">
        <v>895</v>
      </c>
    </row>
    <row r="56" spans="1:5" ht="76.5" customHeight="1">
      <c r="A56" t="s">
        <v>52</v>
      </c>
      <c r="E56" s="28" t="s">
        <v>923</v>
      </c>
    </row>
    <row r="57" spans="1:16" ht="12.75" customHeight="1">
      <c r="A57" s="18" t="s">
        <v>44</v>
      </c>
      <c r="B57" s="22" t="s">
        <v>56</v>
      </c>
      <c r="C57" s="22" t="s">
        <v>924</v>
      </c>
      <c r="D57" s="18" t="s">
        <v>50</v>
      </c>
      <c r="E57" s="23" t="s">
        <v>925</v>
      </c>
      <c r="F57" s="24" t="s">
        <v>192</v>
      </c>
      <c r="G57" s="25">
        <v>105</v>
      </c>
      <c r="H57" s="26">
        <v>0</v>
      </c>
      <c r="I57" s="26">
        <f>ROUND(ROUND(H57,2)*ROUND(G57,3),2)</f>
        <v>0</v>
      </c>
      <c r="O57">
        <f>(I57*21)/100</f>
        <v>0</v>
      </c>
      <c r="P57" t="s">
        <v>22</v>
      </c>
    </row>
    <row r="58" spans="1:5" ht="12.75" customHeight="1">
      <c r="A58" s="27" t="s">
        <v>49</v>
      </c>
      <c r="E58" s="28" t="s">
        <v>50</v>
      </c>
    </row>
    <row r="59" spans="1:5" ht="12.75" customHeight="1">
      <c r="A59" s="29" t="s">
        <v>51</v>
      </c>
      <c r="E59" s="30" t="s">
        <v>899</v>
      </c>
    </row>
    <row r="60" spans="1:5" ht="76.5" customHeight="1">
      <c r="A60" t="s">
        <v>52</v>
      </c>
      <c r="E60" s="28" t="s">
        <v>926</v>
      </c>
    </row>
    <row r="61" spans="1:16" ht="12.75" customHeight="1">
      <c r="A61" s="18" t="s">
        <v>44</v>
      </c>
      <c r="B61" s="22" t="s">
        <v>74</v>
      </c>
      <c r="C61" s="22" t="s">
        <v>927</v>
      </c>
      <c r="D61" s="18" t="s">
        <v>50</v>
      </c>
      <c r="E61" s="23" t="s">
        <v>928</v>
      </c>
      <c r="F61" s="24" t="s">
        <v>155</v>
      </c>
      <c r="G61" s="25">
        <v>1</v>
      </c>
      <c r="H61" s="26">
        <v>0</v>
      </c>
      <c r="I61" s="26">
        <f>ROUND(ROUND(H61,2)*ROUND(G61,3),2)</f>
        <v>0</v>
      </c>
      <c r="O61">
        <f>(I61*21)/100</f>
        <v>0</v>
      </c>
      <c r="P61" t="s">
        <v>22</v>
      </c>
    </row>
    <row r="62" spans="1:5" ht="12.75" customHeight="1">
      <c r="A62" s="27" t="s">
        <v>49</v>
      </c>
      <c r="E62" s="28" t="s">
        <v>50</v>
      </c>
    </row>
    <row r="63" spans="1:5" ht="12.75" customHeight="1">
      <c r="A63" s="29" t="s">
        <v>51</v>
      </c>
      <c r="E63" s="30" t="s">
        <v>899</v>
      </c>
    </row>
    <row r="64" spans="1:5" ht="114.75" customHeight="1">
      <c r="A64" t="s">
        <v>52</v>
      </c>
      <c r="E64" s="28" t="s">
        <v>929</v>
      </c>
    </row>
    <row r="65" spans="1:16" ht="12.75" customHeight="1">
      <c r="A65" s="18" t="s">
        <v>44</v>
      </c>
      <c r="B65" s="22" t="s">
        <v>100</v>
      </c>
      <c r="C65" s="22" t="s">
        <v>930</v>
      </c>
      <c r="D65" s="18" t="s">
        <v>50</v>
      </c>
      <c r="E65" s="23" t="s">
        <v>931</v>
      </c>
      <c r="F65" s="24" t="s">
        <v>150</v>
      </c>
      <c r="G65" s="25">
        <v>1</v>
      </c>
      <c r="H65" s="26">
        <v>0</v>
      </c>
      <c r="I65" s="26">
        <f>ROUND(ROUND(H65,2)*ROUND(G65,3),2)</f>
        <v>0</v>
      </c>
      <c r="O65">
        <f>(I65*21)/100</f>
        <v>0</v>
      </c>
      <c r="P65" t="s">
        <v>22</v>
      </c>
    </row>
    <row r="66" spans="1:5" ht="12.75" customHeight="1">
      <c r="A66" s="27" t="s">
        <v>49</v>
      </c>
      <c r="E66" s="28" t="s">
        <v>50</v>
      </c>
    </row>
    <row r="67" spans="1:5" ht="12.75" customHeight="1">
      <c r="A67" s="29" t="s">
        <v>51</v>
      </c>
      <c r="E67" s="30" t="s">
        <v>895</v>
      </c>
    </row>
    <row r="68" spans="1:5" ht="12.75" customHeight="1">
      <c r="A68" t="s">
        <v>52</v>
      </c>
      <c r="E68" s="28" t="s">
        <v>932</v>
      </c>
    </row>
    <row r="69" spans="1:16" ht="12.75" customHeight="1">
      <c r="A69" s="18" t="s">
        <v>44</v>
      </c>
      <c r="B69" s="22" t="s">
        <v>96</v>
      </c>
      <c r="C69" s="22" t="s">
        <v>933</v>
      </c>
      <c r="D69" s="18" t="s">
        <v>50</v>
      </c>
      <c r="E69" s="23" t="s">
        <v>934</v>
      </c>
      <c r="F69" s="24" t="s">
        <v>155</v>
      </c>
      <c r="G69" s="25">
        <v>2</v>
      </c>
      <c r="H69" s="26">
        <v>0</v>
      </c>
      <c r="I69" s="26">
        <f>ROUND(ROUND(H69,2)*ROUND(G69,3),2)</f>
        <v>0</v>
      </c>
      <c r="O69">
        <f>(I69*21)/100</f>
        <v>0</v>
      </c>
      <c r="P69" t="s">
        <v>22</v>
      </c>
    </row>
    <row r="70" spans="1:5" ht="12.75" customHeight="1">
      <c r="A70" s="27" t="s">
        <v>49</v>
      </c>
      <c r="E70" s="28" t="s">
        <v>50</v>
      </c>
    </row>
    <row r="71" spans="1:5" ht="12.75" customHeight="1">
      <c r="A71" s="29" t="s">
        <v>51</v>
      </c>
      <c r="E71" s="30" t="s">
        <v>895</v>
      </c>
    </row>
    <row r="72" spans="1:5" ht="102" customHeight="1">
      <c r="A72" t="s">
        <v>52</v>
      </c>
      <c r="E72" s="28" t="s">
        <v>935</v>
      </c>
    </row>
    <row r="73" spans="1:16" ht="12.75" customHeight="1">
      <c r="A73" s="18" t="s">
        <v>44</v>
      </c>
      <c r="B73" s="22" t="s">
        <v>88</v>
      </c>
      <c r="C73" s="22" t="s">
        <v>936</v>
      </c>
      <c r="D73" s="18" t="s">
        <v>50</v>
      </c>
      <c r="E73" s="23" t="s">
        <v>937</v>
      </c>
      <c r="F73" s="24" t="s">
        <v>192</v>
      </c>
      <c r="G73" s="25">
        <v>20</v>
      </c>
      <c r="H73" s="26">
        <v>0</v>
      </c>
      <c r="I73" s="26">
        <f>ROUND(ROUND(H73,2)*ROUND(G73,3),2)</f>
        <v>0</v>
      </c>
      <c r="O73">
        <f>(I73*21)/100</f>
        <v>0</v>
      </c>
      <c r="P73" t="s">
        <v>22</v>
      </c>
    </row>
    <row r="74" spans="1:5" ht="12.75" customHeight="1">
      <c r="A74" s="27" t="s">
        <v>49</v>
      </c>
      <c r="E74" s="28" t="s">
        <v>50</v>
      </c>
    </row>
    <row r="75" spans="1:5" ht="12.75" customHeight="1">
      <c r="A75" s="29" t="s">
        <v>51</v>
      </c>
      <c r="E75" s="30" t="s">
        <v>895</v>
      </c>
    </row>
    <row r="76" spans="1:5" ht="76.5" customHeight="1">
      <c r="A76" t="s">
        <v>52</v>
      </c>
      <c r="E76" s="28" t="s">
        <v>923</v>
      </c>
    </row>
    <row r="77" spans="1:16" ht="12.75" customHeight="1">
      <c r="A77" s="18" t="s">
        <v>44</v>
      </c>
      <c r="B77" s="22" t="s">
        <v>116</v>
      </c>
      <c r="C77" s="22" t="s">
        <v>938</v>
      </c>
      <c r="D77" s="18" t="s">
        <v>50</v>
      </c>
      <c r="E77" s="23" t="s">
        <v>939</v>
      </c>
      <c r="F77" s="24" t="s">
        <v>192</v>
      </c>
      <c r="G77" s="25">
        <v>20</v>
      </c>
      <c r="H77" s="26">
        <v>0</v>
      </c>
      <c r="I77" s="26">
        <f>ROUND(ROUND(H77,2)*ROUND(G77,3),2)</f>
        <v>0</v>
      </c>
      <c r="O77">
        <f>(I77*21)/100</f>
        <v>0</v>
      </c>
      <c r="P77" t="s">
        <v>22</v>
      </c>
    </row>
    <row r="78" spans="1:5" ht="12.75" customHeight="1">
      <c r="A78" s="27" t="s">
        <v>49</v>
      </c>
      <c r="E78" s="28" t="s">
        <v>50</v>
      </c>
    </row>
    <row r="79" spans="1:5" ht="12.75" customHeight="1">
      <c r="A79" s="29" t="s">
        <v>51</v>
      </c>
      <c r="E79" s="30" t="s">
        <v>895</v>
      </c>
    </row>
    <row r="80" spans="1:5" ht="114.75" customHeight="1">
      <c r="A80" t="s">
        <v>52</v>
      </c>
      <c r="E80" s="28" t="s">
        <v>940</v>
      </c>
    </row>
    <row r="81" spans="1:16" ht="12.75" customHeight="1">
      <c r="A81" s="18" t="s">
        <v>44</v>
      </c>
      <c r="B81" s="22" t="s">
        <v>169</v>
      </c>
      <c r="C81" s="22" t="s">
        <v>941</v>
      </c>
      <c r="D81" s="18" t="s">
        <v>50</v>
      </c>
      <c r="E81" s="23" t="s">
        <v>942</v>
      </c>
      <c r="F81" s="24" t="s">
        <v>155</v>
      </c>
      <c r="G81" s="25">
        <v>4</v>
      </c>
      <c r="H81" s="26">
        <v>0</v>
      </c>
      <c r="I81" s="26">
        <f>ROUND(ROUND(H81,2)*ROUND(G81,3),2)</f>
        <v>0</v>
      </c>
      <c r="O81">
        <f>(I81*21)/100</f>
        <v>0</v>
      </c>
      <c r="P81" t="s">
        <v>22</v>
      </c>
    </row>
    <row r="82" spans="1:5" ht="12.75" customHeight="1">
      <c r="A82" s="27" t="s">
        <v>49</v>
      </c>
      <c r="E82" s="28" t="s">
        <v>50</v>
      </c>
    </row>
    <row r="83" spans="1:5" ht="12.75" customHeight="1">
      <c r="A83" s="29" t="s">
        <v>51</v>
      </c>
      <c r="E83" s="30" t="s">
        <v>895</v>
      </c>
    </row>
    <row r="84" spans="1:5" ht="102" customHeight="1">
      <c r="A84" t="s">
        <v>52</v>
      </c>
      <c r="E84" s="28" t="s">
        <v>943</v>
      </c>
    </row>
    <row r="85" spans="1:16" ht="12.75" customHeight="1">
      <c r="A85" s="18" t="s">
        <v>44</v>
      </c>
      <c r="B85" s="22" t="s">
        <v>186</v>
      </c>
      <c r="C85" s="22" t="s">
        <v>944</v>
      </c>
      <c r="D85" s="18" t="s">
        <v>50</v>
      </c>
      <c r="E85" s="23" t="s">
        <v>945</v>
      </c>
      <c r="F85" s="24" t="s">
        <v>155</v>
      </c>
      <c r="G85" s="25">
        <v>9</v>
      </c>
      <c r="H85" s="26">
        <v>0</v>
      </c>
      <c r="I85" s="26">
        <f>ROUND(ROUND(H85,2)*ROUND(G85,3),2)</f>
        <v>0</v>
      </c>
      <c r="O85">
        <f>(I85*21)/100</f>
        <v>0</v>
      </c>
      <c r="P85" t="s">
        <v>22</v>
      </c>
    </row>
    <row r="86" spans="1:5" ht="12.75" customHeight="1">
      <c r="A86" s="27" t="s">
        <v>49</v>
      </c>
      <c r="E86" s="28" t="s">
        <v>50</v>
      </c>
    </row>
    <row r="87" spans="1:5" ht="12.75" customHeight="1">
      <c r="A87" s="29" t="s">
        <v>51</v>
      </c>
      <c r="E87" s="30" t="s">
        <v>899</v>
      </c>
    </row>
    <row r="88" spans="1:5" ht="89.25" customHeight="1">
      <c r="A88" t="s">
        <v>52</v>
      </c>
      <c r="E88" s="28" t="s">
        <v>946</v>
      </c>
    </row>
    <row r="89" spans="1:16" ht="12.75" customHeight="1">
      <c r="A89" s="18" t="s">
        <v>44</v>
      </c>
      <c r="B89" s="22" t="s">
        <v>189</v>
      </c>
      <c r="C89" s="22" t="s">
        <v>947</v>
      </c>
      <c r="D89" s="18" t="s">
        <v>50</v>
      </c>
      <c r="E89" s="23" t="s">
        <v>948</v>
      </c>
      <c r="F89" s="24" t="s">
        <v>155</v>
      </c>
      <c r="G89" s="25">
        <v>1</v>
      </c>
      <c r="H89" s="26">
        <v>0</v>
      </c>
      <c r="I89" s="26">
        <f>ROUND(ROUND(H89,2)*ROUND(G89,3),2)</f>
        <v>0</v>
      </c>
      <c r="O89">
        <f>(I89*21)/100</f>
        <v>0</v>
      </c>
      <c r="P89" t="s">
        <v>22</v>
      </c>
    </row>
    <row r="90" spans="1:5" ht="12.75" customHeight="1">
      <c r="A90" s="27" t="s">
        <v>49</v>
      </c>
      <c r="E90" s="28" t="s">
        <v>50</v>
      </c>
    </row>
    <row r="91" spans="1:5" ht="12.75" customHeight="1">
      <c r="A91" s="29" t="s">
        <v>51</v>
      </c>
      <c r="E91" s="30" t="s">
        <v>899</v>
      </c>
    </row>
    <row r="92" spans="1:5" ht="89.25" customHeight="1">
      <c r="A92" t="s">
        <v>52</v>
      </c>
      <c r="E92" s="28" t="s">
        <v>949</v>
      </c>
    </row>
    <row r="93" spans="1:16" ht="12.75" customHeight="1">
      <c r="A93" s="18" t="s">
        <v>44</v>
      </c>
      <c r="B93" s="22" t="s">
        <v>558</v>
      </c>
      <c r="C93" s="22" t="s">
        <v>950</v>
      </c>
      <c r="D93" s="18" t="s">
        <v>50</v>
      </c>
      <c r="E93" s="23" t="s">
        <v>951</v>
      </c>
      <c r="F93" s="24" t="s">
        <v>155</v>
      </c>
      <c r="G93" s="25">
        <v>2</v>
      </c>
      <c r="H93" s="26">
        <v>0</v>
      </c>
      <c r="I93" s="26">
        <f>ROUND(ROUND(H93,2)*ROUND(G93,3),2)</f>
        <v>0</v>
      </c>
      <c r="O93">
        <f>(I93*21)/100</f>
        <v>0</v>
      </c>
      <c r="P93" t="s">
        <v>22</v>
      </c>
    </row>
    <row r="94" spans="1:5" ht="12.75" customHeight="1">
      <c r="A94" s="27" t="s">
        <v>49</v>
      </c>
      <c r="E94" s="28" t="s">
        <v>50</v>
      </c>
    </row>
    <row r="95" spans="1:5" ht="12.75" customHeight="1">
      <c r="A95" s="29" t="s">
        <v>51</v>
      </c>
      <c r="E95" s="30" t="s">
        <v>899</v>
      </c>
    </row>
    <row r="96" spans="1:5" ht="89.25" customHeight="1">
      <c r="A96" t="s">
        <v>52</v>
      </c>
      <c r="E96" s="28" t="s">
        <v>946</v>
      </c>
    </row>
    <row r="97" spans="1:16" ht="12.75" customHeight="1">
      <c r="A97" s="18" t="s">
        <v>44</v>
      </c>
      <c r="B97" s="22" t="s">
        <v>564</v>
      </c>
      <c r="C97" s="22" t="s">
        <v>952</v>
      </c>
      <c r="D97" s="18" t="s">
        <v>50</v>
      </c>
      <c r="E97" s="23" t="s">
        <v>953</v>
      </c>
      <c r="F97" s="24" t="s">
        <v>155</v>
      </c>
      <c r="G97" s="25">
        <v>1</v>
      </c>
      <c r="H97" s="26">
        <v>0</v>
      </c>
      <c r="I97" s="26">
        <f>ROUND(ROUND(H97,2)*ROUND(G97,3),2)</f>
        <v>0</v>
      </c>
      <c r="O97">
        <f>(I97*21)/100</f>
        <v>0</v>
      </c>
      <c r="P97" t="s">
        <v>22</v>
      </c>
    </row>
    <row r="98" spans="1:5" ht="12.75" customHeight="1">
      <c r="A98" s="27" t="s">
        <v>49</v>
      </c>
      <c r="E98" s="28" t="s">
        <v>50</v>
      </c>
    </row>
    <row r="99" spans="1:5" ht="12.75" customHeight="1">
      <c r="A99" s="29" t="s">
        <v>51</v>
      </c>
      <c r="E99" s="30" t="s">
        <v>899</v>
      </c>
    </row>
    <row r="100" spans="1:5" ht="89.25" customHeight="1">
      <c r="A100" t="s">
        <v>52</v>
      </c>
      <c r="E100" s="28" t="s">
        <v>946</v>
      </c>
    </row>
    <row r="101" spans="1:16" ht="12.75" customHeight="1">
      <c r="A101" s="18" t="s">
        <v>44</v>
      </c>
      <c r="B101" s="22" t="s">
        <v>569</v>
      </c>
      <c r="C101" s="22" t="s">
        <v>954</v>
      </c>
      <c r="D101" s="18" t="s">
        <v>50</v>
      </c>
      <c r="E101" s="23" t="s">
        <v>955</v>
      </c>
      <c r="F101" s="24" t="s">
        <v>155</v>
      </c>
      <c r="G101" s="25">
        <v>1</v>
      </c>
      <c r="H101" s="26">
        <v>0</v>
      </c>
      <c r="I101" s="26">
        <f>ROUND(ROUND(H101,2)*ROUND(G101,3),2)</f>
        <v>0</v>
      </c>
      <c r="O101">
        <f>(I101*21)/100</f>
        <v>0</v>
      </c>
      <c r="P101" t="s">
        <v>22</v>
      </c>
    </row>
    <row r="102" spans="1:5" ht="12.75" customHeight="1">
      <c r="A102" s="27" t="s">
        <v>49</v>
      </c>
      <c r="E102" s="28" t="s">
        <v>50</v>
      </c>
    </row>
    <row r="103" spans="1:5" ht="12.75" customHeight="1">
      <c r="A103" s="29" t="s">
        <v>51</v>
      </c>
      <c r="E103" s="30" t="s">
        <v>899</v>
      </c>
    </row>
    <row r="104" spans="1:5" ht="89.25" customHeight="1">
      <c r="A104" t="s">
        <v>52</v>
      </c>
      <c r="E104" s="28" t="s">
        <v>946</v>
      </c>
    </row>
    <row r="105" spans="1:16" ht="12.75" customHeight="1">
      <c r="A105" s="18" t="s">
        <v>44</v>
      </c>
      <c r="B105" s="22" t="s">
        <v>205</v>
      </c>
      <c r="C105" s="22" t="s">
        <v>956</v>
      </c>
      <c r="D105" s="18" t="s">
        <v>50</v>
      </c>
      <c r="E105" s="23" t="s">
        <v>957</v>
      </c>
      <c r="F105" s="24" t="s">
        <v>192</v>
      </c>
      <c r="G105" s="25">
        <v>5</v>
      </c>
      <c r="H105" s="26">
        <v>0</v>
      </c>
      <c r="I105" s="26">
        <f>ROUND(ROUND(H105,2)*ROUND(G105,3),2)</f>
        <v>0</v>
      </c>
      <c r="O105">
        <f>(I105*21)/100</f>
        <v>0</v>
      </c>
      <c r="P105" t="s">
        <v>22</v>
      </c>
    </row>
    <row r="106" spans="1:5" ht="12.75" customHeight="1">
      <c r="A106" s="27" t="s">
        <v>49</v>
      </c>
      <c r="E106" s="28" t="s">
        <v>50</v>
      </c>
    </row>
    <row r="107" spans="1:5" ht="12.75" customHeight="1">
      <c r="A107" s="29" t="s">
        <v>51</v>
      </c>
      <c r="E107" s="30" t="s">
        <v>899</v>
      </c>
    </row>
    <row r="108" spans="1:5" ht="76.5" customHeight="1">
      <c r="A108" t="s">
        <v>52</v>
      </c>
      <c r="E108" s="28" t="s">
        <v>958</v>
      </c>
    </row>
    <row r="109" spans="1:16" ht="12.75" customHeight="1">
      <c r="A109" s="18" t="s">
        <v>44</v>
      </c>
      <c r="B109" s="22" t="s">
        <v>129</v>
      </c>
      <c r="C109" s="22" t="s">
        <v>959</v>
      </c>
      <c r="D109" s="18" t="s">
        <v>50</v>
      </c>
      <c r="E109" s="23" t="s">
        <v>960</v>
      </c>
      <c r="F109" s="24" t="s">
        <v>192</v>
      </c>
      <c r="G109" s="25">
        <v>20</v>
      </c>
      <c r="H109" s="26">
        <v>0</v>
      </c>
      <c r="I109" s="26">
        <f>ROUND(ROUND(H109,2)*ROUND(G109,3),2)</f>
        <v>0</v>
      </c>
      <c r="O109">
        <f>(I109*21)/100</f>
        <v>0</v>
      </c>
      <c r="P109" t="s">
        <v>22</v>
      </c>
    </row>
    <row r="110" spans="1:5" ht="12.75" customHeight="1">
      <c r="A110" s="27" t="s">
        <v>49</v>
      </c>
      <c r="E110" s="28" t="s">
        <v>50</v>
      </c>
    </row>
    <row r="111" spans="1:5" ht="12.75" customHeight="1">
      <c r="A111" s="29" t="s">
        <v>51</v>
      </c>
      <c r="E111" s="30" t="s">
        <v>895</v>
      </c>
    </row>
    <row r="112" spans="1:5" ht="76.5" customHeight="1">
      <c r="A112" t="s">
        <v>52</v>
      </c>
      <c r="E112" s="28" t="s">
        <v>958</v>
      </c>
    </row>
    <row r="113" spans="1:16" ht="12.75" customHeight="1">
      <c r="A113" s="18" t="s">
        <v>44</v>
      </c>
      <c r="B113" s="22" t="s">
        <v>132</v>
      </c>
      <c r="C113" s="22" t="s">
        <v>961</v>
      </c>
      <c r="D113" s="18" t="s">
        <v>50</v>
      </c>
      <c r="E113" s="23" t="s">
        <v>962</v>
      </c>
      <c r="F113" s="24" t="s">
        <v>155</v>
      </c>
      <c r="G113" s="25">
        <v>2</v>
      </c>
      <c r="H113" s="26">
        <v>0</v>
      </c>
      <c r="I113" s="26">
        <f>ROUND(ROUND(H113,2)*ROUND(G113,3),2)</f>
        <v>0</v>
      </c>
      <c r="O113">
        <f>(I113*21)/100</f>
        <v>0</v>
      </c>
      <c r="P113" t="s">
        <v>22</v>
      </c>
    </row>
    <row r="114" spans="1:5" ht="12.75" customHeight="1">
      <c r="A114" s="27" t="s">
        <v>49</v>
      </c>
      <c r="E114" s="28" t="s">
        <v>50</v>
      </c>
    </row>
    <row r="115" spans="1:5" ht="12.75" customHeight="1">
      <c r="A115" s="29" t="s">
        <v>51</v>
      </c>
      <c r="E115" s="30" t="s">
        <v>899</v>
      </c>
    </row>
    <row r="116" spans="1:5" ht="89.25" customHeight="1">
      <c r="A116" t="s">
        <v>52</v>
      </c>
      <c r="E116" s="28" t="s">
        <v>963</v>
      </c>
    </row>
    <row r="117" spans="1:16" ht="12.75" customHeight="1">
      <c r="A117" s="18" t="s">
        <v>44</v>
      </c>
      <c r="B117" s="22" t="s">
        <v>287</v>
      </c>
      <c r="C117" s="22" t="s">
        <v>964</v>
      </c>
      <c r="D117" s="18" t="s">
        <v>50</v>
      </c>
      <c r="E117" s="23" t="s">
        <v>965</v>
      </c>
      <c r="F117" s="24" t="s">
        <v>155</v>
      </c>
      <c r="G117" s="25">
        <v>6</v>
      </c>
      <c r="H117" s="26">
        <v>0</v>
      </c>
      <c r="I117" s="26">
        <f>ROUND(ROUND(H117,2)*ROUND(G117,3),2)</f>
        <v>0</v>
      </c>
      <c r="O117">
        <f>(I117*21)/100</f>
        <v>0</v>
      </c>
      <c r="P117" t="s">
        <v>22</v>
      </c>
    </row>
    <row r="118" spans="1:5" ht="12.75" customHeight="1">
      <c r="A118" s="27" t="s">
        <v>49</v>
      </c>
      <c r="E118" s="28" t="s">
        <v>50</v>
      </c>
    </row>
    <row r="119" spans="1:5" ht="12.75" customHeight="1">
      <c r="A119" s="29" t="s">
        <v>51</v>
      </c>
      <c r="E119" s="30" t="s">
        <v>895</v>
      </c>
    </row>
    <row r="120" spans="1:5" ht="89.25" customHeight="1">
      <c r="A120" t="s">
        <v>52</v>
      </c>
      <c r="E120" s="28" t="s">
        <v>963</v>
      </c>
    </row>
    <row r="121" spans="1:16" ht="12.75" customHeight="1">
      <c r="A121" s="18" t="s">
        <v>44</v>
      </c>
      <c r="B121" s="22" t="s">
        <v>281</v>
      </c>
      <c r="C121" s="22" t="s">
        <v>966</v>
      </c>
      <c r="D121" s="18" t="s">
        <v>50</v>
      </c>
      <c r="E121" s="23" t="s">
        <v>967</v>
      </c>
      <c r="F121" s="24" t="s">
        <v>192</v>
      </c>
      <c r="G121" s="25">
        <v>20</v>
      </c>
      <c r="H121" s="26">
        <v>0</v>
      </c>
      <c r="I121" s="26">
        <f>ROUND(ROUND(H121,2)*ROUND(G121,3),2)</f>
        <v>0</v>
      </c>
      <c r="O121">
        <f>(I121*21)/100</f>
        <v>0</v>
      </c>
      <c r="P121" t="s">
        <v>22</v>
      </c>
    </row>
    <row r="122" spans="1:5" ht="12.75" customHeight="1">
      <c r="A122" s="27" t="s">
        <v>49</v>
      </c>
      <c r="E122" s="28" t="s">
        <v>50</v>
      </c>
    </row>
    <row r="123" spans="1:5" ht="12.75" customHeight="1">
      <c r="A123" s="29" t="s">
        <v>51</v>
      </c>
      <c r="E123" s="30" t="s">
        <v>895</v>
      </c>
    </row>
    <row r="124" spans="1:5" ht="76.5" customHeight="1">
      <c r="A124" t="s">
        <v>52</v>
      </c>
      <c r="E124" s="28" t="s">
        <v>968</v>
      </c>
    </row>
    <row r="125" spans="1:16" ht="12.75" customHeight="1">
      <c r="A125" s="18" t="s">
        <v>44</v>
      </c>
      <c r="B125" s="22" t="s">
        <v>225</v>
      </c>
      <c r="C125" s="22" t="s">
        <v>969</v>
      </c>
      <c r="D125" s="18" t="s">
        <v>50</v>
      </c>
      <c r="E125" s="23" t="s">
        <v>970</v>
      </c>
      <c r="F125" s="24" t="s">
        <v>192</v>
      </c>
      <c r="G125" s="25">
        <v>130</v>
      </c>
      <c r="H125" s="26">
        <v>0</v>
      </c>
      <c r="I125" s="26">
        <f>ROUND(ROUND(H125,2)*ROUND(G125,3),2)</f>
        <v>0</v>
      </c>
      <c r="O125">
        <f>(I125*21)/100</f>
        <v>0</v>
      </c>
      <c r="P125" t="s">
        <v>22</v>
      </c>
    </row>
    <row r="126" spans="1:5" ht="12.75" customHeight="1">
      <c r="A126" s="27" t="s">
        <v>49</v>
      </c>
      <c r="E126" s="28" t="s">
        <v>50</v>
      </c>
    </row>
    <row r="127" spans="1:5" ht="12.75" customHeight="1">
      <c r="A127" s="29" t="s">
        <v>51</v>
      </c>
      <c r="E127" s="30" t="s">
        <v>899</v>
      </c>
    </row>
    <row r="128" spans="1:5" ht="102" customHeight="1">
      <c r="A128" t="s">
        <v>52</v>
      </c>
      <c r="E128" s="28" t="s">
        <v>971</v>
      </c>
    </row>
    <row r="129" spans="1:16" ht="12.75" customHeight="1">
      <c r="A129" s="18" t="s">
        <v>44</v>
      </c>
      <c r="B129" s="22" t="s">
        <v>342</v>
      </c>
      <c r="C129" s="22" t="s">
        <v>972</v>
      </c>
      <c r="D129" s="18" t="s">
        <v>50</v>
      </c>
      <c r="E129" s="23" t="s">
        <v>973</v>
      </c>
      <c r="F129" s="24" t="s">
        <v>192</v>
      </c>
      <c r="G129" s="25">
        <v>20</v>
      </c>
      <c r="H129" s="26">
        <v>0</v>
      </c>
      <c r="I129" s="26">
        <f>ROUND(ROUND(H129,2)*ROUND(G129,3),2)</f>
        <v>0</v>
      </c>
      <c r="O129">
        <f>(I129*21)/100</f>
        <v>0</v>
      </c>
      <c r="P129" t="s">
        <v>22</v>
      </c>
    </row>
    <row r="130" spans="1:5" ht="12.75" customHeight="1">
      <c r="A130" s="27" t="s">
        <v>49</v>
      </c>
      <c r="E130" s="28" t="s">
        <v>50</v>
      </c>
    </row>
    <row r="131" spans="1:5" ht="12.75" customHeight="1">
      <c r="A131" s="29" t="s">
        <v>51</v>
      </c>
      <c r="E131" s="30" t="s">
        <v>895</v>
      </c>
    </row>
    <row r="132" spans="1:5" ht="102" customHeight="1">
      <c r="A132" t="s">
        <v>52</v>
      </c>
      <c r="E132" s="28" t="s">
        <v>971</v>
      </c>
    </row>
    <row r="133" spans="1:16" ht="12.75" customHeight="1">
      <c r="A133" s="18" t="s">
        <v>44</v>
      </c>
      <c r="B133" s="22" t="s">
        <v>231</v>
      </c>
      <c r="C133" s="22" t="s">
        <v>974</v>
      </c>
      <c r="D133" s="18" t="s">
        <v>50</v>
      </c>
      <c r="E133" s="23" t="s">
        <v>975</v>
      </c>
      <c r="F133" s="24" t="s">
        <v>155</v>
      </c>
      <c r="G133" s="25">
        <v>1</v>
      </c>
      <c r="H133" s="26">
        <v>0</v>
      </c>
      <c r="I133" s="26">
        <f>ROUND(ROUND(H133,2)*ROUND(G133,3),2)</f>
        <v>0</v>
      </c>
      <c r="O133">
        <f>(I133*21)/100</f>
        <v>0</v>
      </c>
      <c r="P133" t="s">
        <v>22</v>
      </c>
    </row>
    <row r="134" spans="1:5" ht="12.75" customHeight="1">
      <c r="A134" s="27" t="s">
        <v>49</v>
      </c>
      <c r="E134" s="28" t="s">
        <v>50</v>
      </c>
    </row>
    <row r="135" spans="1:5" ht="12.75" customHeight="1">
      <c r="A135" s="29" t="s">
        <v>51</v>
      </c>
      <c r="E135" s="30" t="s">
        <v>899</v>
      </c>
    </row>
    <row r="136" spans="1:5" ht="89.25" customHeight="1">
      <c r="A136" t="s">
        <v>52</v>
      </c>
      <c r="E136" s="28" t="s">
        <v>976</v>
      </c>
    </row>
    <row r="137" spans="1:16" ht="12.75" customHeight="1">
      <c r="A137" s="18" t="s">
        <v>44</v>
      </c>
      <c r="B137" s="22" t="s">
        <v>211</v>
      </c>
      <c r="C137" s="22" t="s">
        <v>977</v>
      </c>
      <c r="D137" s="18" t="s">
        <v>50</v>
      </c>
      <c r="E137" s="23" t="s">
        <v>978</v>
      </c>
      <c r="F137" s="24" t="s">
        <v>155</v>
      </c>
      <c r="G137" s="25">
        <v>1</v>
      </c>
      <c r="H137" s="26">
        <v>0</v>
      </c>
      <c r="I137" s="26">
        <f>ROUND(ROUND(H137,2)*ROUND(G137,3),2)</f>
        <v>0</v>
      </c>
      <c r="O137">
        <f>(I137*21)/100</f>
        <v>0</v>
      </c>
      <c r="P137" t="s">
        <v>22</v>
      </c>
    </row>
    <row r="138" spans="1:5" ht="12.75" customHeight="1">
      <c r="A138" s="27" t="s">
        <v>49</v>
      </c>
      <c r="E138" s="28" t="s">
        <v>50</v>
      </c>
    </row>
    <row r="139" spans="1:5" ht="12.75" customHeight="1">
      <c r="A139" s="29" t="s">
        <v>51</v>
      </c>
      <c r="E139" s="30" t="s">
        <v>899</v>
      </c>
    </row>
    <row r="140" spans="1:5" ht="89.25" customHeight="1">
      <c r="A140" t="s">
        <v>52</v>
      </c>
      <c r="E140" s="28" t="s">
        <v>976</v>
      </c>
    </row>
    <row r="141" spans="1:16" ht="12.75" customHeight="1">
      <c r="A141" s="18" t="s">
        <v>44</v>
      </c>
      <c r="B141" s="22" t="s">
        <v>522</v>
      </c>
      <c r="C141" s="22" t="s">
        <v>979</v>
      </c>
      <c r="D141" s="18" t="s">
        <v>28</v>
      </c>
      <c r="E141" s="23" t="s">
        <v>980</v>
      </c>
      <c r="F141" s="24" t="s">
        <v>155</v>
      </c>
      <c r="G141" s="25">
        <v>1</v>
      </c>
      <c r="H141" s="26">
        <v>0</v>
      </c>
      <c r="I141" s="26">
        <f>ROUND(ROUND(H141,2)*ROUND(G141,3),2)</f>
        <v>0</v>
      </c>
      <c r="O141">
        <f>(I141*21)/100</f>
        <v>0</v>
      </c>
      <c r="P141" t="s">
        <v>22</v>
      </c>
    </row>
    <row r="142" spans="1:5" ht="12.75" customHeight="1">
      <c r="A142" s="27" t="s">
        <v>49</v>
      </c>
      <c r="E142" s="28" t="s">
        <v>50</v>
      </c>
    </row>
    <row r="143" spans="1:5" ht="12.75" customHeight="1">
      <c r="A143" s="29" t="s">
        <v>51</v>
      </c>
      <c r="E143" s="30" t="s">
        <v>895</v>
      </c>
    </row>
    <row r="144" spans="1:5" ht="89.25" customHeight="1">
      <c r="A144" t="s">
        <v>52</v>
      </c>
      <c r="E144" s="28" t="s">
        <v>981</v>
      </c>
    </row>
    <row r="145" spans="1:16" ht="12.75" customHeight="1">
      <c r="A145" s="18" t="s">
        <v>44</v>
      </c>
      <c r="B145" s="22" t="s">
        <v>527</v>
      </c>
      <c r="C145" s="22" t="s">
        <v>982</v>
      </c>
      <c r="D145" s="18" t="s">
        <v>50</v>
      </c>
      <c r="E145" s="23" t="s">
        <v>983</v>
      </c>
      <c r="F145" s="24" t="s">
        <v>155</v>
      </c>
      <c r="G145" s="25">
        <v>1</v>
      </c>
      <c r="H145" s="26">
        <v>0</v>
      </c>
      <c r="I145" s="26">
        <f>ROUND(ROUND(H145,2)*ROUND(G145,3),2)</f>
        <v>0</v>
      </c>
      <c r="O145">
        <f>(I145*21)/100</f>
        <v>0</v>
      </c>
      <c r="P145" t="s">
        <v>22</v>
      </c>
    </row>
    <row r="146" spans="1:5" ht="12.75" customHeight="1">
      <c r="A146" s="27" t="s">
        <v>49</v>
      </c>
      <c r="E146" s="28" t="s">
        <v>50</v>
      </c>
    </row>
    <row r="147" spans="1:5" ht="12.75" customHeight="1">
      <c r="A147" s="29" t="s">
        <v>51</v>
      </c>
      <c r="E147" s="30" t="s">
        <v>899</v>
      </c>
    </row>
    <row r="148" spans="1:5" ht="89.25" customHeight="1">
      <c r="A148" t="s">
        <v>52</v>
      </c>
      <c r="E148" s="28" t="s">
        <v>984</v>
      </c>
    </row>
    <row r="149" spans="1:16" ht="12.75" customHeight="1">
      <c r="A149" s="18" t="s">
        <v>44</v>
      </c>
      <c r="B149" s="22" t="s">
        <v>530</v>
      </c>
      <c r="C149" s="22" t="s">
        <v>985</v>
      </c>
      <c r="D149" s="18" t="s">
        <v>50</v>
      </c>
      <c r="E149" s="23" t="s">
        <v>986</v>
      </c>
      <c r="F149" s="24" t="s">
        <v>155</v>
      </c>
      <c r="G149" s="25">
        <v>1</v>
      </c>
      <c r="H149" s="26">
        <v>0</v>
      </c>
      <c r="I149" s="26">
        <f>ROUND(ROUND(H149,2)*ROUND(G149,3),2)</f>
        <v>0</v>
      </c>
      <c r="O149">
        <f>(I149*21)/100</f>
        <v>0</v>
      </c>
      <c r="P149" t="s">
        <v>22</v>
      </c>
    </row>
    <row r="150" spans="1:5" ht="12.75" customHeight="1">
      <c r="A150" s="27" t="s">
        <v>49</v>
      </c>
      <c r="E150" s="28" t="s">
        <v>50</v>
      </c>
    </row>
    <row r="151" spans="1:5" ht="12.75" customHeight="1">
      <c r="A151" s="29" t="s">
        <v>51</v>
      </c>
      <c r="E151" s="30" t="s">
        <v>899</v>
      </c>
    </row>
    <row r="152" spans="1:5" ht="102" customHeight="1">
      <c r="A152" t="s">
        <v>52</v>
      </c>
      <c r="E152" s="28" t="s">
        <v>987</v>
      </c>
    </row>
    <row r="153" spans="1:16" ht="12.75" customHeight="1">
      <c r="A153" s="18" t="s">
        <v>44</v>
      </c>
      <c r="B153" s="22" t="s">
        <v>533</v>
      </c>
      <c r="C153" s="22" t="s">
        <v>988</v>
      </c>
      <c r="D153" s="18" t="s">
        <v>50</v>
      </c>
      <c r="E153" s="23" t="s">
        <v>989</v>
      </c>
      <c r="F153" s="24" t="s">
        <v>155</v>
      </c>
      <c r="G153" s="25">
        <v>1</v>
      </c>
      <c r="H153" s="26">
        <v>0</v>
      </c>
      <c r="I153" s="26">
        <f>ROUND(ROUND(H153,2)*ROUND(G153,3),2)</f>
        <v>0</v>
      </c>
      <c r="O153">
        <f>(I153*21)/100</f>
        <v>0</v>
      </c>
      <c r="P153" t="s">
        <v>22</v>
      </c>
    </row>
    <row r="154" spans="1:5" ht="12.75" customHeight="1">
      <c r="A154" s="27" t="s">
        <v>49</v>
      </c>
      <c r="E154" s="28" t="s">
        <v>50</v>
      </c>
    </row>
    <row r="155" spans="1:5" ht="12.75" customHeight="1">
      <c r="A155" s="29" t="s">
        <v>51</v>
      </c>
      <c r="E155" s="30" t="s">
        <v>899</v>
      </c>
    </row>
    <row r="156" spans="1:5" ht="76.5" customHeight="1">
      <c r="A156" t="s">
        <v>52</v>
      </c>
      <c r="E156" s="28" t="s">
        <v>990</v>
      </c>
    </row>
    <row r="157" spans="1:16" ht="12.75" customHeight="1">
      <c r="A157" s="18" t="s">
        <v>44</v>
      </c>
      <c r="B157" s="22" t="s">
        <v>536</v>
      </c>
      <c r="C157" s="22" t="s">
        <v>991</v>
      </c>
      <c r="D157" s="18" t="s">
        <v>50</v>
      </c>
      <c r="E157" s="23" t="s">
        <v>992</v>
      </c>
      <c r="F157" s="24" t="s">
        <v>155</v>
      </c>
      <c r="G157" s="25">
        <v>2</v>
      </c>
      <c r="H157" s="26">
        <v>0</v>
      </c>
      <c r="I157" s="26">
        <f>ROUND(ROUND(H157,2)*ROUND(G157,3),2)</f>
        <v>0</v>
      </c>
      <c r="O157">
        <f>(I157*21)/100</f>
        <v>0</v>
      </c>
      <c r="P157" t="s">
        <v>22</v>
      </c>
    </row>
    <row r="158" spans="1:5" ht="12.75" customHeight="1">
      <c r="A158" s="27" t="s">
        <v>49</v>
      </c>
      <c r="E158" s="28" t="s">
        <v>50</v>
      </c>
    </row>
    <row r="159" spans="1:5" ht="12.75" customHeight="1">
      <c r="A159" s="29" t="s">
        <v>51</v>
      </c>
      <c r="E159" s="30" t="s">
        <v>895</v>
      </c>
    </row>
    <row r="160" spans="1:5" ht="76.5" customHeight="1">
      <c r="A160" t="s">
        <v>52</v>
      </c>
      <c r="E160" s="28" t="s">
        <v>993</v>
      </c>
    </row>
    <row r="161" spans="1:16" ht="12.75" customHeight="1">
      <c r="A161" s="18" t="s">
        <v>44</v>
      </c>
      <c r="B161" s="22" t="s">
        <v>516</v>
      </c>
      <c r="C161" s="22" t="s">
        <v>994</v>
      </c>
      <c r="D161" s="18" t="s">
        <v>50</v>
      </c>
      <c r="E161" s="23" t="s">
        <v>995</v>
      </c>
      <c r="F161" s="24" t="s">
        <v>597</v>
      </c>
      <c r="G161" s="25">
        <v>16</v>
      </c>
      <c r="H161" s="26">
        <v>0</v>
      </c>
      <c r="I161" s="26">
        <f>ROUND(ROUND(H161,2)*ROUND(G161,3),2)</f>
        <v>0</v>
      </c>
      <c r="O161">
        <f>(I161*21)/100</f>
        <v>0</v>
      </c>
      <c r="P161" t="s">
        <v>22</v>
      </c>
    </row>
    <row r="162" spans="1:5" ht="12.75" customHeight="1">
      <c r="A162" s="27" t="s">
        <v>49</v>
      </c>
      <c r="E162" s="28" t="s">
        <v>50</v>
      </c>
    </row>
    <row r="163" spans="1:5" ht="12.75" customHeight="1">
      <c r="A163" s="29" t="s">
        <v>51</v>
      </c>
      <c r="E163" s="30" t="s">
        <v>899</v>
      </c>
    </row>
    <row r="164" spans="1:5" ht="76.5" customHeight="1">
      <c r="A164" t="s">
        <v>52</v>
      </c>
      <c r="E164" s="28" t="s">
        <v>996</v>
      </c>
    </row>
    <row r="165" spans="1:16" ht="12.75" customHeight="1">
      <c r="A165" s="18" t="s">
        <v>44</v>
      </c>
      <c r="B165" s="22" t="s">
        <v>347</v>
      </c>
      <c r="C165" s="22" t="s">
        <v>997</v>
      </c>
      <c r="D165" s="18" t="s">
        <v>50</v>
      </c>
      <c r="E165" s="23" t="s">
        <v>998</v>
      </c>
      <c r="F165" s="24" t="s">
        <v>597</v>
      </c>
      <c r="G165" s="25">
        <v>8</v>
      </c>
      <c r="H165" s="26">
        <v>0</v>
      </c>
      <c r="I165" s="26">
        <f>ROUND(ROUND(H165,2)*ROUND(G165,3),2)</f>
        <v>0</v>
      </c>
      <c r="O165">
        <f>(I165*21)/100</f>
        <v>0</v>
      </c>
      <c r="P165" t="s">
        <v>22</v>
      </c>
    </row>
    <row r="166" spans="1:5" ht="12.75" customHeight="1">
      <c r="A166" s="27" t="s">
        <v>49</v>
      </c>
      <c r="E166" s="28" t="s">
        <v>50</v>
      </c>
    </row>
    <row r="167" spans="1:5" ht="12.75" customHeight="1">
      <c r="A167" s="29" t="s">
        <v>51</v>
      </c>
      <c r="E167" s="30" t="s">
        <v>899</v>
      </c>
    </row>
    <row r="168" spans="1:5" ht="76.5" customHeight="1">
      <c r="A168" t="s">
        <v>52</v>
      </c>
      <c r="E168" s="28" t="s">
        <v>999</v>
      </c>
    </row>
    <row r="169" spans="1:16" ht="12.75" customHeight="1">
      <c r="A169" s="18" t="s">
        <v>44</v>
      </c>
      <c r="B169" s="22" t="s">
        <v>353</v>
      </c>
      <c r="C169" s="22" t="s">
        <v>1000</v>
      </c>
      <c r="D169" s="18" t="s">
        <v>50</v>
      </c>
      <c r="E169" s="23" t="s">
        <v>1001</v>
      </c>
      <c r="F169" s="24" t="s">
        <v>597</v>
      </c>
      <c r="G169" s="25">
        <v>8</v>
      </c>
      <c r="H169" s="26">
        <v>0</v>
      </c>
      <c r="I169" s="26">
        <f>ROUND(ROUND(H169,2)*ROUND(G169,3),2)</f>
        <v>0</v>
      </c>
      <c r="O169">
        <f>(I169*21)/100</f>
        <v>0</v>
      </c>
      <c r="P169" t="s">
        <v>22</v>
      </c>
    </row>
    <row r="170" spans="1:5" ht="12.75" customHeight="1">
      <c r="A170" s="27" t="s">
        <v>49</v>
      </c>
      <c r="E170" s="28" t="s">
        <v>50</v>
      </c>
    </row>
    <row r="171" spans="1:5" ht="12.75" customHeight="1">
      <c r="A171" s="29" t="s">
        <v>51</v>
      </c>
      <c r="E171" s="30" t="s">
        <v>895</v>
      </c>
    </row>
    <row r="172" spans="1:5" ht="76.5" customHeight="1">
      <c r="A172" t="s">
        <v>52</v>
      </c>
      <c r="E172" s="28" t="s">
        <v>1002</v>
      </c>
    </row>
  </sheetData>
  <sheetProtection/>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Sabina Kolocová</dc:creator>
  <cp:keywords/>
  <dc:description/>
  <cp:lastModifiedBy>sabina.kolocova</cp:lastModifiedBy>
  <cp:lastPrinted>2018-06-07T08:55:29Z</cp:lastPrinted>
  <dcterms:created xsi:type="dcterms:W3CDTF">2018-06-07T07:56:49Z</dcterms:created>
  <dcterms:modified xsi:type="dcterms:W3CDTF">2018-06-07T08:55:33Z</dcterms:modified>
  <cp:category/>
  <cp:version/>
  <cp:contentType/>
  <cp:contentStatus/>
</cp:coreProperties>
</file>