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000.1" sheetId="2" r:id="rId2"/>
    <sheet name="000.2" sheetId="3" r:id="rId3"/>
    <sheet name="SO 001" sheetId="4" r:id="rId4"/>
    <sheet name="SO 101" sheetId="5" r:id="rId5"/>
    <sheet name="SO 181" sheetId="6" r:id="rId6"/>
    <sheet name="SO 251.1" sheetId="7" r:id="rId7"/>
    <sheet name="SO 251.2" sheetId="8" r:id="rId8"/>
    <sheet name="SO 901" sheetId="9" r:id="rId9"/>
  </sheets>
  <definedNames/>
  <calcPr fullCalcOnLoad="1"/>
</workbook>
</file>

<file path=xl/sharedStrings.xml><?xml version="1.0" encoding="utf-8"?>
<sst xmlns="http://schemas.openxmlformats.org/spreadsheetml/2006/main" count="3151" uniqueCount="910">
  <si>
    <t>Rekapitulace ceny</t>
  </si>
  <si>
    <t>Stavba: 23-035 - Historická opěrná zeď v Roztokách, okres Praha - západ, silnice III/2421</t>
  </si>
  <si>
    <t>Varianta: 03 - PDPS</t>
  </si>
  <si>
    <t>Celková cena bez DPH:</t>
  </si>
  <si>
    <t>Celková cena s DPH:</t>
  </si>
  <si>
    <t>Objekt</t>
  </si>
  <si>
    <t>Popis</t>
  </si>
  <si>
    <t>Cena bez DPH</t>
  </si>
  <si>
    <t>DPH</t>
  </si>
  <si>
    <t>Cena s DPH</t>
  </si>
  <si>
    <t>ASPE10</t>
  </si>
  <si>
    <t>S</t>
  </si>
  <si>
    <t>Soupis prací objektu</t>
  </si>
  <si>
    <t xml:space="preserve">Stavba: </t>
  </si>
  <si>
    <t>23-035</t>
  </si>
  <si>
    <t>Historická opěrná zeď v Roztokách, okres Praha - západ, silnice III/2421</t>
  </si>
  <si>
    <t>O</t>
  </si>
  <si>
    <t>Rozpočet:</t>
  </si>
  <si>
    <t>0,00</t>
  </si>
  <si>
    <t>15,00</t>
  </si>
  <si>
    <t>21,00</t>
  </si>
  <si>
    <t>3</t>
  </si>
  <si>
    <t>2</t>
  </si>
  <si>
    <t>000.1</t>
  </si>
  <si>
    <t>Všeobecné a přípravné položky (město Roztoky)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</si>
  <si>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</si>
  <si>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</si>
  <si>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</si>
  <si>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</si>
  <si>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</si>
  <si>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</si>
  <si>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</si>
  <si>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</si>
  <si>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</si>
  <si>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</si>
  <si>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</si>
  <si>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</si>
  <si>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</si>
  <si>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</si>
  <si>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</si>
  <si>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</si>
  <si>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</si>
  <si>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</si>
  <si>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</si>
  <si>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</si>
  <si>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02943</t>
  </si>
  <si>
    <t/>
  </si>
  <si>
    <t>OSTATNÍ POŽADAVKY - VYPRACOVÁNÍ RDS</t>
  </si>
  <si>
    <t>SOUBOR</t>
  </si>
  <si>
    <t>PP</t>
  </si>
  <si>
    <t>Realizační dokumentace dílčí části stavby ( tiskem 4x + 1x CD). 
Obsah dle směrnice pro dokumentaci staveb PK, v souladu s PDPS, Řeší podrobnosti pro kvalitní a bezpečné zhotovení stavby.  
Vypracuje autorizovaná osoba. Odsouhlasí správce stavby. Havarijní plán. Tiskem 2x. Zadavatel poskytne dokumnetaci v otevřeném formátu *DWG.</t>
  </si>
  <si>
    <t>VV</t>
  </si>
  <si>
    <t>1=1.000 [A]</t>
  </si>
  <si>
    <t>TS</t>
  </si>
  <si>
    <t>zahrnuje veškeré náklady spojené s objednatelem požadovanými pracemi</t>
  </si>
  <si>
    <t>000.2</t>
  </si>
  <si>
    <t>Všeobecné a přípravné položky (KSÚS)</t>
  </si>
  <si>
    <t>02911</t>
  </si>
  <si>
    <t>OSTATNÍ POŽADAVKY - GEODETICKÉ ZAMĚŘENÍ</t>
  </si>
  <si>
    <t>KPL</t>
  </si>
  <si>
    <t>vytyčovací práce + cena za vytyčení prostorové polohy stavby před jejím zahájením odborně způsobilými osobami.  
Kompletní geodetické práce na vytyčení vytyčovaných bodů definovaného objektu v rozsahu PD a TKP. 
Cena za zaměření skutečného provedení stavby výškopisné i polohopisné, celkem včetně ochrany vytyčovaných bodů</t>
  </si>
  <si>
    <t>029110R</t>
  </si>
  <si>
    <t>OSTATNÍ POŽADAVKY - GEOMETRICKÝ PLÁN</t>
  </si>
  <si>
    <t>Geometrický oddělovací plán pro majetkové vypořádání vlastnických vztahů a případných věcných břemen</t>
  </si>
  <si>
    <t>5 pozemků  
1=1.000 [A]</t>
  </si>
  <si>
    <t>Realizační dokumentace objektů stavby, stanovení místní úpravy DZ po stavbě ( tiskem 4x + 1x CD). 
Obsah dle směrnice pro dokumentaci staveb PK, v souladu s PDPS, Řeší podrobnosti pro kvalitní a bezpečné zhotovení stavby.  
Vypracuje autorizovaná osoba. Odsouhlasí správce stavby. Havarijní plán. Tiskem 2x. Zadavatel poskytne dokumnetaci v otevřeném formátu *DWG.</t>
  </si>
  <si>
    <t>02944</t>
  </si>
  <si>
    <t>OSTAT POŽADAVKY - DOKUMENTACE SKUTEČ PROVEDENÍ V DIGIT FORMĚ</t>
  </si>
  <si>
    <t>dokumentace bude požadovaná v (počet výtisků, paré a CD v el. podobě dle SOD) objednatelem včetně dokumentace v elektronické podobě  
cena za zpracování - DSPS (dokumentace skutečného provedení stavby)  - dokumentace bude vypracována dle požadavku objednatele v aktualizovaném znění</t>
  </si>
  <si>
    <t>02946</t>
  </si>
  <si>
    <t>OSTAT POŽADAVKY - FOTODOKUMENTACE</t>
  </si>
  <si>
    <t>fotodokumentace - měsíčně barevné fotografie v tištěné a elektronické formě,závěrečná fotodokumentace v albu s popisem v tištěné i elektronické formě 
v rozsahu dle SOD 
1=1.000 [A]</t>
  </si>
  <si>
    <t>položka zahrnuje:  
- fotodokumentaci zadavatelem požadovaného děje a konstrukcí v požadovaných časových intervalech  
- zadavatelem specifikované výstupy (fotografie v papírovém a digitálním formátu) v požadovaném počtu - předpoklad 2 ks</t>
  </si>
  <si>
    <t>02951</t>
  </si>
  <si>
    <t>OSTATNÍ POŽADAVKY - PASSPORTIZACE</t>
  </si>
  <si>
    <t>passportizace dotčených pozemků stavby a sousedních nemovitostí v místě stavby před stavbou a po stavbě</t>
  </si>
  <si>
    <t>7</t>
  </si>
  <si>
    <t>02990</t>
  </si>
  <si>
    <t>OSTATNÍ POŽADAVKY - INFORMAČNÍ TABULE</t>
  </si>
  <si>
    <t>Náklady na zřízení informační tabule s údaji o stavbě s textem dle vzoru. Informační tabule dle vzoru rozsahu uvedeném v SOD.</t>
  </si>
  <si>
    <t>2x omluvné + 1x billboard 
1 komplet=1.000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</si>
  <si>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</si>
  <si>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8</t>
  </si>
  <si>
    <t>03100</t>
  </si>
  <si>
    <t>ZAŘÍZENÍ STAVENIŠTĚ - ZŘÍZENÍ, PROVOZ, DEMONTÁŽ</t>
  </si>
  <si>
    <t>veškeré náklady na zařízení staveniště zhotovitele - oplocení, manipulační a skladové plochy, sociální zařízení apod.  
obvod staveniště cca 260 m</t>
  </si>
  <si>
    <t>zahrnuje objednatelem povolené náklady na pořízení (event. pronájem), provozování, udržování a likvidaci zhotovitelova zařízení</t>
  </si>
  <si>
    <t>03620</t>
  </si>
  <si>
    <t>DOPRAVNÍ ZAŘÍZENÍ - JEŘÁBY STAVEBNÍ</t>
  </si>
  <si>
    <t>veškeré náklady na manipulace s materiálem a dílci dle technologie zhotovitele a omezení danými prostorem stavby ä požadavky na zajištění provozu na pozemní komunikaci 
staveništní věžový jeřáb, případně automobilové jeřáby včetně nutných úprav prostoru osazení, založení, kotvení, přístupu apod.  
montáž, demontáž, nájem po celou dobu stavby včetně přestavování a přesunů</t>
  </si>
  <si>
    <t>zahrnuje objednatelem povolené náklady na dopravní zařízení zhotovitele</t>
  </si>
  <si>
    <t>SO 001</t>
  </si>
  <si>
    <t>Příprava území (KSÚS)</t>
  </si>
  <si>
    <t>014112</t>
  </si>
  <si>
    <t>POPLATKY ZA SKLÁDKU TYP S-IO (INERTNÍ ODPAD)</t>
  </si>
  <si>
    <t>T</t>
  </si>
  <si>
    <t>demoliční materiál - stavební suť (kámen, beton, železobeton)</t>
  </si>
  <si>
    <t>pol. 96615 6*2,3=13.800 [A]</t>
  </si>
  <si>
    <t>zahrnuje veškeré poplatky provozovateli skládky související s uložením odpadu na skládce.</t>
  </si>
  <si>
    <t>02730R</t>
  </si>
  <si>
    <t>POMOC PRÁCE ZŘÍZ NEBO ZAJIŠŤ OCHRANU INŽENÝRSKÝCH SÍTÍ</t>
  </si>
  <si>
    <t>M2</t>
  </si>
  <si>
    <t>ochrana inženýrských sítí v místě stavby - původní kanalizace, veřejné osvětlení.  
ověření polohy sítí kopanými sondami - včetně případné obnovy obsypů, zásypu, nutných zemních prací  
ochrana na povrchu panely, plechy apod.</t>
  </si>
  <si>
    <t>kanalizace průchod stavbou cca 50 m  50,*2,0=50.000 [A]   
veřejné osvětlení průchod stavbou cca 150 + 80 = 230 m 230*1,0=230.000 [B] 
Celkem: A+B=280.000 [C]</t>
  </si>
  <si>
    <t>zahrnuje veškeré náklady spojené s objednatelem požadovanými zařízeními</t>
  </si>
  <si>
    <t>Zemní práce</t>
  </si>
  <si>
    <t>11120</t>
  </si>
  <si>
    <t>ODSTRANĚNÍ KŘOVIN</t>
  </si>
  <si>
    <t>včetně likvidace štěpkováním na místě a likvidace materiálu</t>
  </si>
  <si>
    <t>dle situace 
220=220.000 [A]</t>
  </si>
  <si>
    <t>odstranění křovin a stromů do průměru 100 mm 
doprava dřevin bez ohledu na vzdálenost 
spálení na hromadách nebo štěpkování</t>
  </si>
  <si>
    <t>121105</t>
  </si>
  <si>
    <t>SEJMUTÍ ORNICE NEBO LESNÍ PŮDY S ODVOZEM DO 8KM</t>
  </si>
  <si>
    <t>M3</t>
  </si>
  <si>
    <t>sejmutí ornice v místě s stavby  
včetně odvozu ze stavby na skládku zhotovitele pro následné zpětné využití na stavbě</t>
  </si>
  <si>
    <t>dle situace stávajícího stavu 
135+150+380=665.000 [A] 
a*0,15=99.750 [B]</t>
  </si>
  <si>
    <t>položka zahrnuje sejmutí ornice bez ohledu na tloušťku vrstvy a její vodorovnou dopravu 
nezahrnuje uložení na trvalou skládku</t>
  </si>
  <si>
    <t>17120</t>
  </si>
  <si>
    <t>ULOŽENÍ SYPANINY DO NÁSYPŮ A NA SKLÁDKY BEZ ZHUTNĚNÍ</t>
  </si>
  <si>
    <t>uložení ornice na deponii pro zpětné využití</t>
  </si>
  <si>
    <t>pol. 121105 99,750=99.750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</si>
  <si>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</si>
  <si>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18481</t>
  </si>
  <si>
    <t>OCHRANA STROMŮ BEDNĚNÍM</t>
  </si>
  <si>
    <t>ochrana stromů na p.p.č. 2144 - bednění, ruční výkop v místě kořenů apod dle ČSN 83 9061</t>
  </si>
  <si>
    <t>dle stávajícího stavu 
2*0,30*8=4.800 [A] 
stromů 2ks=2.000 [B] 
a*b=9.600 [C]</t>
  </si>
  <si>
    <t>položka zahrnuje veškerý materiál, výrobky a polotovary, včetně mimostaveništní a vnitrostaveništní dopravy (rovněž přesuny), včetně naložení a složení, případně s uložením</t>
  </si>
  <si>
    <t>184A1</t>
  </si>
  <si>
    <t>VYSAZOVÁNÍ KEŘŮ LISTNATÝCH S BALEM VČETNĚ VÝKOPU JAMKY</t>
  </si>
  <si>
    <t>KUS</t>
  </si>
  <si>
    <t>stanovená náhradní výsadba dle požadavku OŽP - Syringa vulgaris ve velikosti 40-60cm a velikosti kontejneru min. 4 l  
včetně přípravy stanoviště, hloubení jamek bez výměny půdy,  
Výsadba keře s balem, Hnojení keřových výsadeb, 50g NPK/m2, zamulčování 1 m2/keř</t>
  </si>
  <si>
    <t>dle stanoviska OŽP 
Syringa vulgaris (šeřík obecný) ve velikosti 40-60cm a velikosti kontejneru min. 4 l  
6=6.000 [A]</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</si>
  <si>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</si>
  <si>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184B14</t>
  </si>
  <si>
    <t>VYSAZOVÁNÍ STROMŮ LISTNATÝCH S BALEM OBVOD KMENE DO 14CM, PODCHOZÍ VÝŠ MIN 2,2M</t>
  </si>
  <si>
    <t>stanovená náhradní výsadba dle požadavku OŽP - 3ks jabloň 
Příprava stanoviště dle TZ, jáma do 0,4m3, Hnojení tabletovým hnojivem2x10g jednotlivě k rostlině, Vylepšení výsadbové jámy hydrogelem v množství 0,4kg/ks pro lepší hospodaření s vodou, Výsadba stromu velikosti vysokokmenu, prostokořenného, Ukotvení listnatých stromů třemi kůly s horní a spodní hrazdičkou - soustružené oloupané dřevěné kůly s fazetou, průměr 8cm, délka 2,5m, minimální životnost 2 roky, Ovinutí pletiva kolem kotvení zvnějšku do výšky 1,8m, upevnění proti sklouznutí /lesnická oplocenka/,</t>
  </si>
  <si>
    <t>stanovená náhradní výsadba dle požadavku OŽP - 3ks jabloň (Malus domestica) 
3=3.000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</si>
  <si>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</si>
  <si>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Vodorovné konstrukce</t>
  </si>
  <si>
    <t>461313</t>
  </si>
  <si>
    <t>PATKY Z PROSTÉHO BETONU C16/20</t>
  </si>
  <si>
    <t>Základové pratky nových stožárů včetně včetně pouzder 
včetně zemních prací, uložení výkopku na skládku a poplatku za skládku</t>
  </si>
  <si>
    <t>6*0,8*0,8*1,5=5.760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</si>
  <si>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</si>
  <si>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Přidružená stavební výroba</t>
  </si>
  <si>
    <t>742710</t>
  </si>
  <si>
    <t>R</t>
  </si>
  <si>
    <t>KABELOVÁ SPOJKA NN</t>
  </si>
  <si>
    <t>kabelová spojka na vedení VO - včetně nutných zemních prací, ochrany apod.</t>
  </si>
  <si>
    <t>trasa mezi 01.08.14 - 01.08.17  2*2=4.000 [A] 2x dočasná + 2x trvalá  
trasa mezi 01.08.06 - 01.08.11  2*2=4.000 [B] 2x dočasná + 2x trvalá 
Celkem: A+B=8.000 [C]</t>
  </si>
  <si>
    <t>1. Položka obsahuje: 
 – všechny práce spojené s úpravou kabelů pro montáž včetně veškerého příslušentsví 
2. Položka neobsahuje: 
 X 
3. Způsob měření: 
Udává se počet kusů kompletní konstrukce nebo práce.</t>
  </si>
  <si>
    <t>11</t>
  </si>
  <si>
    <t>742H12</t>
  </si>
  <si>
    <t>a</t>
  </si>
  <si>
    <t>KABEL NN ČTYŘ- A PĚTIŽÍLOVÝ CU S PLASTOVOU IZOLACÍ OD 4 DO 16 MM2</t>
  </si>
  <si>
    <t>M</t>
  </si>
  <si>
    <t>CYKY 4-Jx16 + FeZn10 - provizorní trasa 
kabel NN pro VO - souhrnná položka včetně zemních prací, (rýha 0,35x0,60), folie apod. - dočasné uložení</t>
  </si>
  <si>
    <t>dle situace 
mezi sloupy 1.08.06-1.08.11 150=150.000 [A] 
mezi sloupy 1.08.14-1.08.17 70=70.000 [B] 
Celkem: A+B=220.000 [C]</t>
  </si>
  <si>
    <t>1. Položka obsahuje: 
 – manipulace a uložení kabelu (do země, chráničky, kanálu, na rošty, na TV a pod.) 
2. Položka neobsahuje: 
 – příchytky, spojky, koncovky, chráničky apod. 
3. Způsob měření: 
Měří se metr délkový.</t>
  </si>
  <si>
    <t>12</t>
  </si>
  <si>
    <t>b</t>
  </si>
  <si>
    <t>CYKY 4-Jx16 + FeZn10 - provizorní trasa 
kabel NN pro VO - souhrnná položka včetně zemních prac (rýha 0,35x0,60), folie apod. - trvalé uložení</t>
  </si>
  <si>
    <t>13</t>
  </si>
  <si>
    <t>743122</t>
  </si>
  <si>
    <t>OSVĚTLOVACÍ STOŽÁR  PEVNÝ ŽÁROVĚ ZINKOVANÝ DÉLKY PŘES 6,5 DO 12 M</t>
  </si>
  <si>
    <t>trubkové stožáry VO bezpaticové - výška stožáru 10,0 m. Osazení jedním výložníkem 1,0 m, žárový zinek 
osazení do pouzder v základu</t>
  </si>
  <si>
    <t>6=6.000 [A]</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</si>
  <si>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</si>
  <si>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14</t>
  </si>
  <si>
    <t>743311</t>
  </si>
  <si>
    <t>VÝLOŽNÍK PRO MONTÁŽ SVÍTIDLA NA STOŽÁR JEDNORAMENNÝ DÉLKA VYLOŽENÍ DO 1 M</t>
  </si>
  <si>
    <t>ocelový výložník do 1,0 m</t>
  </si>
  <si>
    <t>1. Položka obsahuje: 
 – veškeré příslušenství a uzavírací nátěr, technický popis viz. projektová dokumentace 
2. Položka neobsahuje: 
 X 
3. Způsob měření: 
Udává se počet kusů kompletní konstrukce nebo práce.</t>
  </si>
  <si>
    <t>15</t>
  </si>
  <si>
    <t>743554</t>
  </si>
  <si>
    <t>SVÍTIDLO VENKOVNÍ VŠEOBECNÉ LED, MIN. IP 44, PŘES 45 W</t>
  </si>
  <si>
    <t>svítidlo LED 75 W - 48LED -  světelný tok 4400-16700 
konkrétní typ podléhá schválení správcem VO</t>
  </si>
  <si>
    <t>dle požadavku TS 
6=6.000 [A]</t>
  </si>
  <si>
    <t>1. Položka obsahuje: 
 – zdroj a veškeré příslušenství 
 – technický popis viz. projektová dokumentace 
2. Položka neobsahuje: 
 X 
3. Způsob měření: 
Udává se počet kusů kompletní konstrukce nebo práce.</t>
  </si>
  <si>
    <t>16</t>
  </si>
  <si>
    <t>743Z11</t>
  </si>
  <si>
    <t>DEMONTÁŽ OSVĚTLOVACÍHO STOŽÁRU ULIČNÍHO VÝŠKY DO 15 M</t>
  </si>
  <si>
    <t>demontáž stávájících stožárů včetně svítidel 
včetně odvozu stožárů a svítidel do prostor správce - do 10 km</t>
  </si>
  <si>
    <t>dle situace 
na vnitřní straně točky v místě provizorního rozšíření komunikace 4=4.000 [A] 
pod zdí 2=2.000 [B] 
Celkem: A+B=6.000 [C]</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</si>
  <si>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</si>
  <si>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17</t>
  </si>
  <si>
    <t>747702R</t>
  </si>
  <si>
    <t>ÚPRAVA ZAPOJENÍ</t>
  </si>
  <si>
    <t>odborné odpojení, zapojení VO</t>
  </si>
  <si>
    <t>pro dočasnou překládku  1=1.000 [A] 
pro trvalou překládku 1=1.000 [B] 
Celkem: A+B=2.000 [C]</t>
  </si>
  <si>
    <t>1. Položka obsahuje: 
 – cenu za veškeré náklady na provedení provizorních úprav zapojení stávajících kabelových skříní / rozvaděčů v průběhu výstavy ( pro montáž nových i provizorních kabelů, drobné úpravy výstroje apod. ) 
2. Položka neobsahuje: 
 X 
3. Způsob měření: 
Udává se čas v hodinách.</t>
  </si>
  <si>
    <t>18</t>
  </si>
  <si>
    <t>74F322</t>
  </si>
  <si>
    <t>REVIZNÍ ZPRÁVA</t>
  </si>
  <si>
    <t>revize, revizní zpráva VO</t>
  </si>
  <si>
    <t>1. Položka obsahuje: 
 – revizi autorizovaným revizním technikem na zařízeních trakčního vedení podle požadavku ČSN, včetně hodnocení 
2. Položka neobsahuje: 
 X 
3. Způsob měření: 
Udává se v  ks. Výpočet dle ks elektrifikovaných kolejí, neutrální pole 4ks, velká žst. dle počtu stavebních postupů.</t>
  </si>
  <si>
    <t>19</t>
  </si>
  <si>
    <t>75ID21</t>
  </si>
  <si>
    <t>PLASTOVÁ ZEMNÍ KOMORA PRO ULOŽENÍ SPOJKY - DODÁVKA</t>
  </si>
  <si>
    <t>zemní komora pro spojkování kabelů při napojení na stávající trasu - 0,7 x 0,5 x 0,7</t>
  </si>
  <si>
    <t>2=2.000 [A]</t>
  </si>
  <si>
    <t>1. Položka obsahuje: 
 – dodávku specifikovaného bloku/zařízení včetně potřebného drobného montážního materiálu 
 – dodávku souvisejícího příslušenství pro specifikovaný blok/zařízení 
 – náklady na dopravu a skladování 
 – veškeré potřebné mechanizmy, včetně obsluhy, náklady na mzdy a přibližné (průměrné) náklady na pořízení potřebných materiálů včetně všech ostatních vedlejších nákladů 
2. Položka neobsahuje: 
 X 
3. Způsob měření: 
 – Udává se počet kusů kompletní konstrukce nebo práce.</t>
  </si>
  <si>
    <t>20</t>
  </si>
  <si>
    <t>75ID2X</t>
  </si>
  <si>
    <t>PLASTOVÁ ZEMNÍ KOMORA PRO ULOŽENÍ SPOJKY - MONTÁŽ</t>
  </si>
  <si>
    <t>1. Položka obsahuje: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 Udává se počet kusů kompletní konstrukce nebo práce.</t>
  </si>
  <si>
    <t>Potrubí</t>
  </si>
  <si>
    <t>21</t>
  </si>
  <si>
    <t>87627</t>
  </si>
  <si>
    <t>CHRÁNIČKY Z TRUB PLASTOVÝCH DN DO 100MM</t>
  </si>
  <si>
    <t>flexibilní chránička pro kabely - trvalé i provizorní uložení</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</si>
  <si>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</si>
  <si>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Ostatní konstrukce a práce</t>
  </si>
  <si>
    <t>22</t>
  </si>
  <si>
    <t>96615</t>
  </si>
  <si>
    <t>BOURÁNÍ KONSTRUKCÍ Z PROSTÉHO BETONU</t>
  </si>
  <si>
    <t>patky VO 
na trvalou skládku</t>
  </si>
  <si>
    <t>předpoklad 6*1,0=6.000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</si>
  <si>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</si>
  <si>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101</t>
  </si>
  <si>
    <t>Komunikace (KSÚS)</t>
  </si>
  <si>
    <t>pol. 11332 89,25*1,9=169.575 [A] 
pol. 11337 0,2*71,40*2,6=37.128 [B] 
Celkem: A+B=206.703 [C]</t>
  </si>
  <si>
    <t>014122</t>
  </si>
  <si>
    <t>POPLATKY ZA SKLÁDKU TYP S-OO (OSTATNÍ ODPAD)</t>
  </si>
  <si>
    <t>zemina</t>
  </si>
  <si>
    <t>pol. 12373 181,25*2,0=362.500 [A] 
pol. 13283 14,9*2,0=29.800 [B] 
pol. 212645 85,0*0,5*0,4=17.000 [C] 
pol. 212646 70*0,5*0,4=14.000 [D] 
Celkem: A+B+C+D=423.300 [E]</t>
  </si>
  <si>
    <t>11332</t>
  </si>
  <si>
    <t>ODSTRANĚNÍ PODKLADŮ ZPEVNĚNÝCH PLOCH Z KAMENIVA NESTMELENÉHO</t>
  </si>
  <si>
    <t>Podkladní vrstva ŠD  
na trvalou skládku</t>
  </si>
  <si>
    <t>dle situace a VPŘ 
v ploše skladby A 280+220+55+40=595.000 [A] 
a*0,150=89.250 [B]</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</si>
  <si>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</si>
  <si>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11337</t>
  </si>
  <si>
    <t>ODSTRANĚNÍ PODKLADU ZPEVNĚNÝCH PLOCH Z DLAŽEBNÍCH KOSTEK</t>
  </si>
  <si>
    <t>odstranění původní dlažby pod HAV - žulové kostky  
odkup materiálu zhotovitelem</t>
  </si>
  <si>
    <t>dle situace a VPŘ 
v ploše skladby A 280+220+55+40=595.000 [A] 
a*0,120=71.400 [B] předpoklad 20% na trvalou skládku - znečištěné, nepoužitelné</t>
  </si>
  <si>
    <t>11372D</t>
  </si>
  <si>
    <t>FRÉZOVÁNÍ ZPEVNĚNÝCH PLOCH ASFALT DROBNÝCH OPRAV A PLOŠ ROZPADŮ DO 2000M2</t>
  </si>
  <si>
    <t>odstranění stávajících živičných vrstev vč. zazubení stávajících vrstev v místě napojení   
dle zprávy č.PR2031534   frézované vrstvy v kvalitativní třídě ZAS-T1, ZAS-T2, ZAS-T3 
odkup materiálu zhotovitelem</t>
  </si>
  <si>
    <t>dle situace a VPŘ 
v ploše skladby A 280+220+55+40=595.000 [A] 
v ploše stupňovitých napojení 63+125=188.000 [B] 
a*0,20+b*0,10=137.800 [C]</t>
  </si>
  <si>
    <t>113764</t>
  </si>
  <si>
    <t>FRÉZOVÁNÍ DRÁŽKY PRŮŘEZU DO 400MM2 V ASFALTOVÉ VOZOVCE</t>
  </si>
  <si>
    <t>komůrka dle VL 211.07 pro zálivku za horka</t>
  </si>
  <si>
    <t>dle situace 
napojení na stávající stav 5,65+7,65=13.300 [A] 
rozhraní skladeb 5,80+9,80=15.600 [B] 
Celkem: A+B=28.900 [C]</t>
  </si>
  <si>
    <t>Položka zahrnuje veškerou manipulaci s vybouranou sutí a s vybouranými hmotami vč. uložení na skládku.</t>
  </si>
  <si>
    <t>113766</t>
  </si>
  <si>
    <t>FRÉZOVÁNÍ DRÁŽKY PRŮŘEZU DO 800MM2 V ASFALTOVÉ VOZOVCE</t>
  </si>
  <si>
    <t>dle situace 
podél přídlažby u římsy 85,0=85.000 [A] 
podél přídlažby u žlabu 56,5=56.500 [B] 
Celkem: A+B=141.500 [C]</t>
  </si>
  <si>
    <t>12373</t>
  </si>
  <si>
    <t>ODKOP PRO SPOD STAVBU SILNIC A ŽELEZNIC TŘ. I</t>
  </si>
  <si>
    <t>na trvalou skládku</t>
  </si>
  <si>
    <t>dle situace a VPŘ 
pro sanace 297,50*0,50=148.750 [A] 
v okraji na vnitřní straně točky 65*0,5=32.500 [B] 
Celkem: A+B=181.250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</si>
  <si>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</si>
  <si>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125735</t>
  </si>
  <si>
    <t>VYKOPÁVKY ZE ZEMNÍKŮ A SKLÁDEK TŘ. I, ODVOZ DO 8KM</t>
  </si>
  <si>
    <t>natěžení ornice z dočasné skládky</t>
  </si>
  <si>
    <t>pro pol. 18222  
135=135.000 [A] 
a*0,15=20.250 [B]</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</si>
  <si>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</si>
  <si>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13283</t>
  </si>
  <si>
    <t>HLOUBENÍ RÝH ŠÍŘ DO 2M PAŽ I NEPAŽ TŘ. II</t>
  </si>
  <si>
    <t>příčná rýha pro provizorní odvodnění UV 
- od úrovně pláně vozovky 
- materiál zpětně využít na obsypy, přebytek na trvalou skládku</t>
  </si>
  <si>
    <t>dle situace a výpočtu kubatur 
pro potrubí 10,4=10.400 [A] 
pro provizorní vsak. objekt 1,5*1,5*2,0=4.500 [B] 
Celkem: A+B=14.900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</si>
  <si>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</si>
  <si>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17310</t>
  </si>
  <si>
    <t>ZEMNÍ KRAJNICE A DOSYPÁVKY SE ZHUTNĚNÍM</t>
  </si>
  <si>
    <t>dosypání za obrubou a v krajnici včetně vhodného materiálu</t>
  </si>
  <si>
    <t>dle VPŘ 
za obrubou 56,5*0,3=16.950 [A] 
za krajnicí 18*0,3=5.400 [B] 
Celkem: A+B=22.350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</si>
  <si>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</si>
  <si>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</si>
  <si>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</si>
  <si>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zásyp výkopů pro kanalizaci,vhodná zemina se zhutněním - vč. dovozu ze zdroje dle zhotovitele a poplatku za nakoupení</t>
  </si>
  <si>
    <t>dle situace a výpočtu kubatur 
0,8=0.800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</si>
  <si>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</si>
  <si>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</si>
  <si>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</si>
  <si>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frakce 0-8 mm, se zhutněním</t>
  </si>
  <si>
    <t>dle situace a výpočtu kubatur 
7,4=7.400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</si>
  <si>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</si>
  <si>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</si>
  <si>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</si>
  <si>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na pláni E def,2 min.=45MPa</t>
  </si>
  <si>
    <t>dle situace a VPŘ 
v ploše skladby A 280+220+55+40=595.000 [A] 
v ploše pod rigolem 85,0*0,50=42.500 [B] 
v ploše pod žlabovkou  1,5*57=85.500 [C] 
Celkem: A+B+C=723.000 [D]</t>
  </si>
  <si>
    <t>položka zahrnuje úpravu pláně včetně vyrovnání výškových rozdílů. Míru zhutnění určuje projekt.</t>
  </si>
  <si>
    <t>18222</t>
  </si>
  <si>
    <t>ROZPROSTŘENÍ ORNICE VE SVAHU V TL DO 0,15M</t>
  </si>
  <si>
    <t>zpětné rozprostření ornice v plochách kolem zdi</t>
  </si>
  <si>
    <t>dle situace 
135=135.000 [A]</t>
  </si>
  <si>
    <t>položka zahrnuje: 
nutné přemístění ornice z dočasných skládek vzdálených do 50m 
rozprostření ornice v předepsané tloušťce ve svahu přes 1:5</t>
  </si>
  <si>
    <t>18241</t>
  </si>
  <si>
    <t>ZALOŽENÍ TRÁVNÍKU RUČNÍM VÝSEVEM</t>
  </si>
  <si>
    <t>v ploše ohumusování</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</si>
  <si>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</si>
  <si>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</si>
  <si>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</si>
  <si>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</si>
  <si>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Základy</t>
  </si>
  <si>
    <t>21197</t>
  </si>
  <si>
    <t>OPLÁŠTĚNÍ ODVODŇOVACÍCH ŽEBER Z GEOTEXTILIE</t>
  </si>
  <si>
    <t>separační a filtrační geotextílie, CBR &gt; 3kN, dle TP 97</t>
  </si>
  <si>
    <t>dle situace a VPŘ 
(0,5+0,4+0,4+0,5+0,4)*(10+60+85)=341.000 [A]</t>
  </si>
  <si>
    <t>položka zahrnuje dodávku předepsané geotextilie, mimostaveništní a vnitrostaveništní dopravu a její uložení včetně potřebných přesahů (nezapočítávají se do výměry)</t>
  </si>
  <si>
    <t>211992</t>
  </si>
  <si>
    <t>OPLÁŠTĚNÍ ODVODŇOVACÍCH ŽEBER Z FÓLIE PE</t>
  </si>
  <si>
    <t>nepropustná folie na pláni a dnu žebeb v úseku 0,430 - 0,500</t>
  </si>
  <si>
    <t>dle situace a VPŘ 
867,6=867.600 [A]</t>
  </si>
  <si>
    <t>položka zahrnuje dodávku předepsané fólie, mimostaveništní a vnitrostaveništní dopravu a její uložení včetně potřebných přesahů (nezapočítávají se do výměry)</t>
  </si>
  <si>
    <t>212645</t>
  </si>
  <si>
    <t>TRATIVODY KOMPL Z TRUB Z PLAST HM DN DO 200MM, RÝHA TŘ I</t>
  </si>
  <si>
    <t>kompletní trativod - HDPE DN160, rýha 0,5 x 0,4, těsnění dna betonem C8/10, zásyp 8/32</t>
  </si>
  <si>
    <t>trativod u římsy 85=85.000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</si>
  <si>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</si>
  <si>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212646</t>
  </si>
  <si>
    <t>TRATIVODY KOMPL Z TRUB Z PLAST HM DN DO 200MM, RÝHA TŘ II</t>
  </si>
  <si>
    <t>trativod na vnitřní straně oblouku + příčná větev 60+10=70.000 [A]</t>
  </si>
  <si>
    <t>23</t>
  </si>
  <si>
    <t>21361</t>
  </si>
  <si>
    <t>DRENÁŽNÍ VRSTVY Z GEOTEXTILIE</t>
  </si>
  <si>
    <t>netkaná geotextílie CBR&gt;3 kN dle TP 97  
separační a filtrační funkce</t>
  </si>
  <si>
    <t>dle situace a VPŘ 
v ploše skladby A 280+220+55+40=595.000 [A] 
v ploše pod rigolem 85,0*0,50=42.500 [B] 
v ploše pod žlabovkou  1,5*57=85.500 [C] 
Celkem: A+B+C=723.000 [D] 
včetně přesahů přes okraje a rezervy na rýhy d*1,20=867.600 [E] 
2 vrstvy 2*e=1 735.200 [F]</t>
  </si>
  <si>
    <t>Položka zahrnuje: 
- dodávku předepsané geotextilie (včetně nutných přesahů) pro drenážní vrstvu, včetně mimostaveništní a vnitrostaveništní dopravy 
- provedení drenážní vrstvy předepsaných rozměrů a předepsaného tvaru</t>
  </si>
  <si>
    <t>24</t>
  </si>
  <si>
    <t>21452</t>
  </si>
  <si>
    <t>SANAČNÍ VRSTVY Z KAMENIVA DRCENÉHO</t>
  </si>
  <si>
    <t>výměna AZ -  HDK 0-63, 63-125</t>
  </si>
  <si>
    <t>předpoklad v JP přilehlému k římse 
(280+220+55+40)*0,50=297.500 [A] 
a*0,50=148.750 [B]</t>
  </si>
  <si>
    <t>položka zahrnuje dodávku předepsaného kameniva, mimostaveništní a vnitrostaveništní dopravu a jeho uložení 
není-li v zadávací dokumentaci uvedeno jinak, jedná se o nakupovaný materiál</t>
  </si>
  <si>
    <t>25</t>
  </si>
  <si>
    <t>451313</t>
  </si>
  <si>
    <t>PODKLADNÍ A VÝPLŇOVÉ VRSTVY Z PROSTÉHO BETONU C16/20</t>
  </si>
  <si>
    <t>lože a obetonování žlabů pol. 93557a   C 16/20n XF1</t>
  </si>
  <si>
    <t>dle PD 
délka 56,5=56.500 [A] 
plocha lože a obetonávky v řezu 0,20=0.200 [B] 
a*b=11.300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</si>
  <si>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</si>
  <si>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26</t>
  </si>
  <si>
    <t>45157</t>
  </si>
  <si>
    <t>PODKLADNÍ A VÝPLŇOVÉ VRSTVY Z KAMENIVA TĚŽENÉHO</t>
  </si>
  <si>
    <t>štěrkopískový podsyp frakce 0-8 mm pod trouby</t>
  </si>
  <si>
    <t>dle situace a výpočtu kubatur 
1,3=1.300 [A]</t>
  </si>
  <si>
    <t>27</t>
  </si>
  <si>
    <t>451571</t>
  </si>
  <si>
    <t>VÝPLŇ VRSTVY Z KAMENIVA TĚŽENÉHO, INDEX ZHUTNĚNÍ ID DO 0,7</t>
  </si>
  <si>
    <t>výplň provizorního vsakovacího objektu - prané říční kamenivo 16-32</t>
  </si>
  <si>
    <t>dle situace 
1,0*1,0*3,14*0,25*2=1.570 [A]</t>
  </si>
  <si>
    <t>Komunikace</t>
  </si>
  <si>
    <t>28</t>
  </si>
  <si>
    <t>56210</t>
  </si>
  <si>
    <t>VOZOVKOVÉ VRSTVY Z MATERIÁLŮ STABIL CEMENTEM</t>
  </si>
  <si>
    <t>SC C8/10  tl. 150 mm</t>
  </si>
  <si>
    <t>dle situace a VPŘ 
v ploše skladby A (280+220+55+40)=595.000 [A]   bez rozšíření mezi rigolem a žlabovkou 
a*0,150=89.250 [B]</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</si>
  <si>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</si>
  <si>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29</t>
  </si>
  <si>
    <t>56330</t>
  </si>
  <si>
    <t>VOZOVKOVÉ VRSTVY ZE ŠTĚRKODRTI</t>
  </si>
  <si>
    <t>ochranná vrstva na pláni - průměrná tloušťka 220 mm 
ŠDA 0-32</t>
  </si>
  <si>
    <t>dle situace a VPŘ 
v ploše skladby A 280+220+55+40=595.000 [A] 
v ploše pod rigolem 85,0*0,50=42.500 [B] 
v ploše pod žlabovkou  1,5*57=85.500 [C] 
(a+b)*0,22+c*0,150=153.075 [D]</t>
  </si>
  <si>
    <t>- dodání kameniva předepsané kvality a zrnitosti 
- rozprostření a zhutnění vrstvy v předepsané tloušťce 
- zřízení vrstvy bez rozlišení šířky, pokládání vrstvy po etapách 
- nezahrnuje postřiky, nátěry</t>
  </si>
  <si>
    <t>30</t>
  </si>
  <si>
    <t>56963</t>
  </si>
  <si>
    <t>ZPEVNĚNÍ KRAJNIC Z RECYKLOVANÉHO MATERIÁLU TL DO 150MM</t>
  </si>
  <si>
    <t>R-mat. (40 RA 0/32)  tl.150 mm</t>
  </si>
  <si>
    <t>dle situace  
nezpevněný sjezd 15=15.000 [A] 
krajnice 30=30.000 [B] 
Celkem: A+B=45.000 [C]</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</si>
  <si>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</si>
  <si>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31</t>
  </si>
  <si>
    <t>572123</t>
  </si>
  <si>
    <t>INFILTRAČNÍ POSTŘIK Z EMULZE DO 1,0KG/M2</t>
  </si>
  <si>
    <t>PI-C</t>
  </si>
  <si>
    <t>dle situace a VPŘ 
pod ACP 783=783.000 [A]</t>
  </si>
  <si>
    <t>- dodání všech předepsaných materiálů pro postřiky v předepsaném množství 
- provedení dle předepsaného technologického předpisu 
- zřízení vrstvy bez rozlišení šířky, pokládání vrstvy po etapách 
- úpravu napojení, ukončení</t>
  </si>
  <si>
    <t>32</t>
  </si>
  <si>
    <t>572213</t>
  </si>
  <si>
    <t>SPOJOVACÍ POSTŘIK Z EMULZE DO 0,5KG/M2</t>
  </si>
  <si>
    <t>PS-C</t>
  </si>
  <si>
    <t>dle situace a VPŘ 
pod ACO 783=783.000 [A]</t>
  </si>
  <si>
    <t>33</t>
  </si>
  <si>
    <t>574A34</t>
  </si>
  <si>
    <t>ASFALTOVÝ BETON PRO OBRUSNÉ VRSTVY ACO 11+, 11S TL. 40MM</t>
  </si>
  <si>
    <t>ACO 11+  50/70</t>
  </si>
  <si>
    <t>dle situace a VPŘ 
v ploše skladby A 280+220+55+40=595.000 [A] 
v ploše stupňovitých napojení 63+125=188.000 [B] 
Celkem: A+B=783.000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</si>
  <si>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</si>
  <si>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34</t>
  </si>
  <si>
    <t>574E56</t>
  </si>
  <si>
    <t>ASFALTOVÝ BETON PRO PODKLADNÍ VRSTVY ACP 16+, 16S TL. 60MM</t>
  </si>
  <si>
    <t>ACP 16+  50/70</t>
  </si>
  <si>
    <t>dle situace a VPŘ 
v ploše skladby A 280+220+55+40=595.000 [A] 
v ploše stupňovitých napojení 63+125=188.000 [B] 
Celkem: (A+B)=783.000 [C]</t>
  </si>
  <si>
    <t>35</t>
  </si>
  <si>
    <t>58222</t>
  </si>
  <si>
    <t>DLÁŽDĚNÉ KRYTY Z DROBNÝCH KOSTEK DO LOŽE Z MC</t>
  </si>
  <si>
    <t>dle situace a VPŘ 
podél římsy 85,0*0,50=42.500 [A] 
podél žlabovky 56,5*0,25=14.125 [B] 
Celkem: A+B=56.625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</si>
  <si>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</si>
  <si>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36</t>
  </si>
  <si>
    <t>87445</t>
  </si>
  <si>
    <t>POTRUBÍ Z TRUB PLASTOVÝCH ODPADNÍCH DN DO 300MM</t>
  </si>
  <si>
    <t>DN 300 PP SN 12</t>
  </si>
  <si>
    <t>přípojka vpusti do provizorního vsaku 10=10.000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</si>
  <si>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</si>
  <si>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37</t>
  </si>
  <si>
    <t>897527</t>
  </si>
  <si>
    <t>VPUSŤ ODVOD ŽLABŮ Z BETON DÍLCŮ SV. ŠÍŘKY DO 500MM</t>
  </si>
  <si>
    <t>vpusť odvodňovacího žlabu</t>
  </si>
  <si>
    <t>dle situace  
1=1.000 [A]</t>
  </si>
  <si>
    <t>položka zahrnuje dodávku a osazení předepsaného dílce včetně mříže 
nezahrnuje předepsané podkladní konstrukce</t>
  </si>
  <si>
    <t>38</t>
  </si>
  <si>
    <t>89914</t>
  </si>
  <si>
    <t>ŠACHTOVÉ BETONOVÉ SKRUŽE SAMOSTATNÉ</t>
  </si>
  <si>
    <t>provizorní vsakovací jímka - betonové skruže C35/45 vnuitřní průměr 1,0m, výška 0,50 m</t>
  </si>
  <si>
    <t>předpoklad 4=4.000 [A]</t>
  </si>
  <si>
    <t>- Položka zahrnuje veškerý materiál, výrobky a polotovary, včetně mimostaveništní a vnitrostaveništní dopravy (rovněž přesuny), včetně naložení a složení,případně s uložením.</t>
  </si>
  <si>
    <t>39</t>
  </si>
  <si>
    <t>899523</t>
  </si>
  <si>
    <t>OBETONOVÁNÍ POTRUBÍ Z PROSTÉHO BETONU DO C16/20</t>
  </si>
  <si>
    <t>lokální ochrana potrubí obetonováním</t>
  </si>
  <si>
    <t>předpoklad 3=3.000 [A]</t>
  </si>
  <si>
    <t>40</t>
  </si>
  <si>
    <t>915111</t>
  </si>
  <si>
    <t>VODOROVNÉ DOPRAVNÍ ZNAČENÍ BARVOU HLADKÉ - DODÁVKA A POKLÁDKA</t>
  </si>
  <si>
    <t>dle situace 
V4 (0,25) 0,25*(61,0+97,0)=39.500 [A]</t>
  </si>
  <si>
    <t>položka zahrnuje: 
- dodání a pokládku nátěrového materiálu (měří se pouze natíraná plocha) 
- předznačení a reflexní úpravu</t>
  </si>
  <si>
    <t>41</t>
  </si>
  <si>
    <t>915211</t>
  </si>
  <si>
    <t>VODOROVNÉ DOPRAVNÍ ZNAČENÍ PLASTEM HLADKÉ - DODÁVKA A POKLÁDKA</t>
  </si>
  <si>
    <t>42</t>
  </si>
  <si>
    <t>917224</t>
  </si>
  <si>
    <t>SILNIČNÍ A CHODNÍKOVÉ OBRUBY Z BETONOVÝCH OBRUBNÍKŮ ŠÍŘ 150MM</t>
  </si>
  <si>
    <t>betonové silniční obruby do betonového lože s boční opěrou</t>
  </si>
  <si>
    <t>dle situace a VPŘ 
podél žlabu 56,5=56.500 [A] 
provizorní přechod 5,0+5,0=10.000 [B] 
Celkem: A+B=66.500 [C]</t>
  </si>
  <si>
    <t>Položka zahrnuje: 
dodání a pokládku betonových obrubníků o rozměrech předepsaných zadávací dokumentací 
betonové lože i boční betonovou opěrku.</t>
  </si>
  <si>
    <t>43</t>
  </si>
  <si>
    <t>919112</t>
  </si>
  <si>
    <t>ŘEZÁNÍ ASFALTOVÉHO KRYTU VOZOVEK TL DO 100MM</t>
  </si>
  <si>
    <t>dle situace 
napojení na stávající stav 5,65+7,65=13.300 [A]</t>
  </si>
  <si>
    <t>položka zahrnuje řezání vozovkové vrstvy v předepsané tloušťce, včetně spotřeby vody</t>
  </si>
  <si>
    <t>44</t>
  </si>
  <si>
    <t>931324</t>
  </si>
  <si>
    <t>TĚSNĚNÍ DILATAČ SPAR ASF ZÁLIVKOU MODIFIK PRŮŘ DO 400MM2</t>
  </si>
  <si>
    <t>zálivka spar ve vozovce   
zálivka za horka dle ČSN 14188 - typ N2</t>
  </si>
  <si>
    <t>položka zahrnuje dodávku a osazení předepsaného materiálu, očištění ploch spáry před úpravou, očištění okolí spáry po úpravě 
nezahrnuje těsnící profil</t>
  </si>
  <si>
    <t>45</t>
  </si>
  <si>
    <t>931326</t>
  </si>
  <si>
    <t>TĚSNĚNÍ DILATAČ SPAR ASF ZÁLIVKOU MODIFIK PRŮŘ DO 800MM2</t>
  </si>
  <si>
    <t>zálivka spar ve vozovce v detailech  
zálivka za horka dle ČSN 14188 - typ N2</t>
  </si>
  <si>
    <t>46</t>
  </si>
  <si>
    <t>93557</t>
  </si>
  <si>
    <t>ŽLABY Z DÍLCŮ Z BETONU SVĚTLÉ ŠÍŘKY DO 500MM VČET MŘÍŽÍ</t>
  </si>
  <si>
    <t>pojížděné betonové žlaby včetně mříže - D 400 - šířka 600 mm, výška 200 mm</t>
  </si>
  <si>
    <t>dle situace a VPŘ 
56,5=56.500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</si>
  <si>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</si>
  <si>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SO 181</t>
  </si>
  <si>
    <t>Přechodné dopravní značení (KSÚS)</t>
  </si>
  <si>
    <t>pol. 12373  72*2,0=144.000 [A]</t>
  </si>
  <si>
    <t>02720</t>
  </si>
  <si>
    <t>POMOC PRÁCE ZŘÍZ NEBO ZAJIŠŤ REGULACI A OCHRANU DOPRAVY</t>
  </si>
  <si>
    <t>Úhrnná částka musí obsahovat veškeré náklady na dočasné úpravy a regulaci dopravy na staveništi a nezbytné značení a opatření vyplývající z  
požadavků BOZP na staveništi. Po dobu realizace stavby zajištěn průjezd stavbou a  přístup k objektům pro složky IZS.</t>
  </si>
  <si>
    <t>02940</t>
  </si>
  <si>
    <t>OSTATNÍ POŽADAVKY - VYPRACOVÁNÍ DOKUMENTACE</t>
  </si>
  <si>
    <t>dokumentace pro stanovení přechodné úpravy, včetně projednání DIO</t>
  </si>
  <si>
    <t>11333</t>
  </si>
  <si>
    <t>ODSTRANĚNÍ PODKLADU ZPEVNĚNÝCH PLOCH S ASFALT POJIVEM</t>
  </si>
  <si>
    <t>odstranění podkladu provizorního rozšíření  
bez skládkovného - materiál zhotovitele</t>
  </si>
  <si>
    <t>dle situace DIO 
160*1,15=184.000 [A] včetně rozšíření proti teoretické ploše krytu 
a*0,3=55.200 [B]</t>
  </si>
  <si>
    <t>11372E</t>
  </si>
  <si>
    <t>FRÉZOVÁNÍ ZPEVNĚNÝCH PLOCH ASFALT DROBNÝCH OPRAV A PLOŠ ROZPADŮ DO 500M2</t>
  </si>
  <si>
    <t>odstranění krytu provizorního rozšíření</t>
  </si>
  <si>
    <t>dle situace DIO 
160=160.000 [A] 
a*0,05=8.000 [B]</t>
  </si>
  <si>
    <t>seříznutí krajnic a odkop na vnitřní straně točky pro provizorní rozšíření</t>
  </si>
  <si>
    <t>dle situace DIO 
160*0,45=72.000 [A]  průměrná hloubka</t>
  </si>
  <si>
    <t>dle situace DIO 
160*1,15=184.000 [A] včetně rozšíření proti teoretické ploše krytu</t>
  </si>
  <si>
    <t>56366</t>
  </si>
  <si>
    <t>VOZOVKOVÉ VRSTVY Z RECYKLOVANÉHO MATERIÁLU TL DO 300MM</t>
  </si>
  <si>
    <t>podkladní vrstvy rozšíření - R-materiál</t>
  </si>
  <si>
    <t>574B43</t>
  </si>
  <si>
    <t>ASFALTOVÝ BETON PRO OBRUSNÉ VRSTVY MODIFIK ACO 11 TL. 50MM</t>
  </si>
  <si>
    <t>kryt provizorního rozšíření</t>
  </si>
  <si>
    <t>dle situace DIO 
160=160.000 [A]</t>
  </si>
  <si>
    <t>911CC2</t>
  </si>
  <si>
    <t>SVODIDLO BETON, ÚROVEŇ ZADRŽ H2 VÝŠ 0,8M - MONTÁŽ S PŘESUNEM (BEZ DODÁVKY)</t>
  </si>
  <si>
    <t>betonová svodidla pro oddělení výkopu během stavby - včetně přesunů v rámci stavby</t>
  </si>
  <si>
    <t>dle situace DIO 
20*4=80.000 [A]</t>
  </si>
  <si>
    <t>položka zahrnuje: 
- dopravu demontovaného zařízení z dočasné skládky 
- jeho montáž a osazení na určeném místě 
- nutnou opravu poškozených částí 
- případnou náhradu zničených částí 
nezahrnuje podkladní vrstvu</t>
  </si>
  <si>
    <t>911CC3</t>
  </si>
  <si>
    <t>SVODIDLO BETON, ÚROVEŇ ZADRŽ H2 VÝŠ 0,8M - DEMONTÁŽ S PŘESUNEM</t>
  </si>
  <si>
    <t>položka zahrnuje: 
- demontáž a odstranění zařízení 
- jeho odvoz na předepsané místo</t>
  </si>
  <si>
    <t>911CC9</t>
  </si>
  <si>
    <t>SVODIDLO BETON, ÚROVEŇ ZADRŽ H2 VÝŠ 0,8M - NÁJEM</t>
  </si>
  <si>
    <t>MDEN</t>
  </si>
  <si>
    <t>dle situace DIO 
20*4=80.000 [A] 
80*5*4*7=11 200.000 [B]</t>
  </si>
  <si>
    <t>položka zahrnuje denní sazbu za pronájem zařízení 
počet měrných jednotek se určí jako součin délky zařízení a počtu dnů použití</t>
  </si>
  <si>
    <t>91400</t>
  </si>
  <si>
    <t>DOČASNÉ ZAKRYTÍ NEBO OTOČENÍ STÁVAJÍCÍCH DOPRAVNÍCH ZNAČEK</t>
  </si>
  <si>
    <t>20=20.000 [A]</t>
  </si>
  <si>
    <t>zahrnuje zakrytí dočasně neplatných svislých dopravních značek (nebo jejich částí) bez ohledu na způsob a na jejich velikost (zakrytí neprůhledným materiálem nebo otočení značky) a jeho následné odstranění</t>
  </si>
  <si>
    <t>914132</t>
  </si>
  <si>
    <t>DOPRAVNÍ ZNAČKY ZÁKLADNÍ VELIKOSTI OCELOVÉ FÓLIE TŘ 2 - MONTÁŽ S PŘEMÍSTĚNÍM</t>
  </si>
  <si>
    <t>dle situace DIO 
stavba  12=12.000 [A]</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</si>
  <si>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</si>
  <si>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</si>
  <si>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t>
  </si>
  <si>
    <t>dle situace DIO 
12=12.000 [A]</t>
  </si>
  <si>
    <t>Položka zahrnuje odstranění, demontáž a odklizení materiálu s odvozem na předepsané místo</t>
  </si>
  <si>
    <t>914139</t>
  </si>
  <si>
    <t>DOPRAV ZNAČKY ZÁKLAD VEL OCEL FÓLIE TŘ 2 - NÁJEMNÉ</t>
  </si>
  <si>
    <t>KSDEN</t>
  </si>
  <si>
    <t>dle situace DIO 
12*5*4*7=1 680.000 [A]</t>
  </si>
  <si>
    <t>položka zahrnuje sazbu za pronájem dopravních značek a zařízení, počet jednotek je určen jako součin počtu značek a počtu dní použití</t>
  </si>
  <si>
    <t>914412</t>
  </si>
  <si>
    <t>DOPRAVNÍ ZNAČKY 100X150CM OCELOVÉ - MONTÁŽ S PŘEMÍSTĚNÍM</t>
  </si>
  <si>
    <t>dle situace DIO 
stavba 2+2=4.000 [A]</t>
  </si>
  <si>
    <t>914413</t>
  </si>
  <si>
    <t>DOPRAVNÍ ZNAČKY 100X150CM OCELOVÉ - DEMONTÁŽ</t>
  </si>
  <si>
    <t>4=4.000 [A]</t>
  </si>
  <si>
    <t>914419</t>
  </si>
  <si>
    <t>DOPRAV ZNAČKY 100X150CM OCEL - NÁJEMNÉ</t>
  </si>
  <si>
    <t>dle situace DIO 
4*5*4*7=560.000 [A]</t>
  </si>
  <si>
    <t>915321</t>
  </si>
  <si>
    <t>VODOR DOPRAV ZNAČ Z FÓLIE DOČAS ODSTRANITEL - DOD A POKLÁDKA</t>
  </si>
  <si>
    <t>provizorní DZ pro organizaci provozu dle DIO - barva žlutá</t>
  </si>
  <si>
    <t>dle situace DIO 
24=24.000 [A]</t>
  </si>
  <si>
    <t>položka zahrnuje: 
- dodání a pokládku předepsané fólie 
- zahrnuje předznačení</t>
  </si>
  <si>
    <t>915322</t>
  </si>
  <si>
    <t>VODOR DOPRAV ZNAČ Z FÓLIE DOČAS ODSTRANITEL - ODSTRANĚNÍ</t>
  </si>
  <si>
    <t>24=24.000 [A]</t>
  </si>
  <si>
    <t>zahrnuje odstranění značení bez ohledu na způsob provedení (zatření, zbroušení) a odklizení vzniklé suti</t>
  </si>
  <si>
    <t>916122</t>
  </si>
  <si>
    <t>DOPRAV SVĚTLO VÝSTRAŽ SOUPRAVA 3KS - MONTÁŽ S PŘESUNEM</t>
  </si>
  <si>
    <t>3x S7</t>
  </si>
  <si>
    <t>soupravy 2=2.000 [A]</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</si>
  <si>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</si>
  <si>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</si>
  <si>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</si>
  <si>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Položka zahrnuje odstranění, demontáž a odklizení zařízení s odvozem na předepsané místo</t>
  </si>
  <si>
    <t>916129</t>
  </si>
  <si>
    <t>DOPRAV SVĚTLO VÝSTRAŽ SOUPRAVA 3KS - NÁJEMNÉ</t>
  </si>
  <si>
    <t>2*5*4*7=280.000 [A]</t>
  </si>
  <si>
    <t>položka zahrnuje sazbu za pronájem zařízení. Počet měrných jednotek se určí jako součin počtu zařízení a počtu dní použití.</t>
  </si>
  <si>
    <t>916152</t>
  </si>
  <si>
    <t>SEMAFOROVÁ PŘENOSNÁ SOUPRAVA - MONTÁŽ S PŘESUNEM</t>
  </si>
  <si>
    <t>1 souprava (2ks) - včetně přesunů behěm stavby</t>
  </si>
  <si>
    <t>916153</t>
  </si>
  <si>
    <t>SEMAFOROVÁ PŘENOSNÁ SOUPRAVA - DEMONTÁŽ</t>
  </si>
  <si>
    <t>916159</t>
  </si>
  <si>
    <t>SEMAFOROVÁ PŘENOSNÁ SOUPRAVA - NÁJEMNÉ</t>
  </si>
  <si>
    <t>1*5*4*7=140.000 [A]</t>
  </si>
  <si>
    <t>916322</t>
  </si>
  <si>
    <t>DOPRAVNÍ ZÁBRANY Z2 S FÓLIÍ TŘ 2 - MONTÁŽ S PŘESUNEM</t>
  </si>
  <si>
    <t>dle situace DIO 
2 =2.000 [A] po celou dobu stavby</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</si>
  <si>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</si>
  <si>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</si>
  <si>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</si>
  <si>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</si>
  <si>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</si>
  <si>
    <t>dle situace DIO 
2*5*4*7=280.000 [A]</t>
  </si>
  <si>
    <t>916362</t>
  </si>
  <si>
    <t>SMĚROVACÍ DESKY Z4 OBOUSTR S FÓLIÍ TŘ 2 - MONTÁŽ S PŘESUNEM</t>
  </si>
  <si>
    <t>pro operativní úpravy a pro navedení 
40=40.000 [A]</t>
  </si>
  <si>
    <t>916363</t>
  </si>
  <si>
    <t>SMĚROVACÍ DESKY Z4 OBOUSTR S FÓLIÍ TŘ 2 - DEMONTÁŽ</t>
  </si>
  <si>
    <t>40=40.000 [A]</t>
  </si>
  <si>
    <t>916369</t>
  </si>
  <si>
    <t>SMĚROVACÍ DESKY Z4 OBOUSTR S FÓLIÍ TŘ 2 - NÁJEMNÉ</t>
  </si>
  <si>
    <t>40*5*4*7=5 600.000 [A]</t>
  </si>
  <si>
    <t>916722</t>
  </si>
  <si>
    <t>UPEVŇOVACÍ KONSTR - PODKLADNÍ DESKA OD 28KG - MONTÁŽ S PŘESUNEM</t>
  </si>
  <si>
    <t>dle situace  
SDZ  (12)=12.000 [A] 
IP (4)*2=8.000 [B] 
Z2 (1+1)*2=4.000 [C] 
Z4 (40)=40.000 [D] 
Celkem: A+B+C+D=64.000 [E]</t>
  </si>
  <si>
    <t>916723</t>
  </si>
  <si>
    <t>UPEVŇOVACÍ KONSTR - PODKLADNÍ DESKA OD 28KG - DEMONTÁŽ</t>
  </si>
  <si>
    <t>916729</t>
  </si>
  <si>
    <t>UPEVŇOVACÍ KONSTR - PODKL DESKA OD 28KG - NÁJEMNÉ</t>
  </si>
  <si>
    <t>64*5*4*7=8 960.000 [A]</t>
  </si>
  <si>
    <t>916732</t>
  </si>
  <si>
    <t>UPEVŇOVACÍ KONSTR - OCEL STOJAN - MONTÁŽ S PŘESUNEM</t>
  </si>
  <si>
    <t>dle situace  
SDZ (12)=12.000 [A] 
IP (4)*2=8.000 [B] 
Z2 (1+1)*2=4.000 [C] 
a+b+c=24.000 [D]</t>
  </si>
  <si>
    <t>916733</t>
  </si>
  <si>
    <t>UPEVŇOVACÍ KONSTR - OCEL STOJAN - DEMONTÁŽ</t>
  </si>
  <si>
    <t>916739</t>
  </si>
  <si>
    <t>UPEVŇOVACÍ KONSTR - OCEL STOJAN - NÁJEMNÉ</t>
  </si>
  <si>
    <t>24*5*4*7=3 360.000 [A]</t>
  </si>
  <si>
    <t>93818R</t>
  </si>
  <si>
    <t>OČIŠTĚNÍ ASFALT VOZOVEK ZAMETENÍM</t>
  </si>
  <si>
    <t>průběžný úklid vozovky v rozsahu stavby během stavby</t>
  </si>
  <si>
    <t>dle situace 
2400=2 400.000 [A]</t>
  </si>
  <si>
    <t>položka zahrnuje očištění předepsaným způsobem včetně odklizení vzniklého odpadu</t>
  </si>
  <si>
    <t>SO 251.1</t>
  </si>
  <si>
    <t>Opěrná zeď - obklad (město Roztoky)</t>
  </si>
  <si>
    <t>Svislé konstrukce</t>
  </si>
  <si>
    <t>327221</t>
  </si>
  <si>
    <t>OBKLAD ZDÍ OPĚRNÝCH, ZÁRUBNÍCH, NÁBŘEŽNÍCH KVÁDROVÝ A ŘÁDKOVÝ</t>
  </si>
  <si>
    <t>kamenný lícový obklad - přizdívka v krajních segmentech zdi 
materiál čedič - tl. 300 mm 
včetně kotvení do stávajícího zdiva pomocí vlepované betonářské výztuže R8 v rastru 0,50x 0,50m</t>
  </si>
  <si>
    <t>dle rozvinutého pohledu 
plochy v krajních sekcích odečtené z programu 17,0+9,0=26.000 [A] 
a*0,30=7.800 [B]</t>
  </si>
  <si>
    <t>položka zahrnuje dodávku a osazení dvoustranně lícovaného kamene, jeho případné kotvení se všemi souvisejícími materiály a pracemi, dodávku předepsané malty, spárování.</t>
  </si>
  <si>
    <t>kamenný lícový obklad - obklad líce prefabrikátů 
materiál čedič - tl. 200 mm 
kotvení pomocí trnů v prefabrikátech</t>
  </si>
  <si>
    <t>dle rozvinutého pohledu  
plochy mezi žebry odečtené z programu 9,895+12,67+15,381+17,937+19,818+20,346+20,474+20,128+20,729+22,819+24,17+24,854+25,293+24,392+23,011+20,941+17,526+12,753=353.137 [A] 
a*0,20=70.627 [B]</t>
  </si>
  <si>
    <t>SO 251.2</t>
  </si>
  <si>
    <t>Opěrná zeď (KSÚS)</t>
  </si>
  <si>
    <t>pol. 12891 44,94*1,9=85.386 [A] 
pol. 96613 17,497*2,6=45.492 [B] 
pol. 96615 44,94*2,3=103.362 [C] 
pol. 96616a 27*2,5=67.500 [D] 
pol. 96616b 23,6*2,5=59.000 [E] 
Celkem: A+B+C+D+E=360.740 [F]</t>
  </si>
  <si>
    <t>pol. 12373 35,0*2,0=70.000 [A]</t>
  </si>
  <si>
    <t>014132</t>
  </si>
  <si>
    <t>POPLATKY ZA SKLÁDKU TYP S-NO (NEBEZPEČNÝ ODPAD)</t>
  </si>
  <si>
    <t>izolace</t>
  </si>
  <si>
    <t>pol. 97817 200*0,005=1.000 [A]</t>
  </si>
  <si>
    <t>odkop klínu za rubem 
na trvalou skládku</t>
  </si>
  <si>
    <t>dle VPŘ  
délka zásypu 70=70.000 [A] 
plocha klínu 0,5=0.500 [B] 
a*b=35.000 [C]</t>
  </si>
  <si>
    <t>pro pol. 18222  
150+380=530.000 [A] 
a*0,15=79.500 [B]</t>
  </si>
  <si>
    <t>12891</t>
  </si>
  <si>
    <t>DOLAMOVÁNÍ ODKOPÁVEK TŘ. III</t>
  </si>
  <si>
    <t>výkop v patě zdi pro základový pas - 50% objemu dolamování ve třídě III</t>
  </si>
  <si>
    <t>dle rozvinutého pohledu po odečtení od terénu 
plocha 64,2 =64.200 [A] 
průměrná tloušťka včetně šikmé části 1,40=1.400 [B] 
a*b=89.880 [C] 
předpoklad 50% dolamování c*0,50=44.940 [D]</t>
  </si>
  <si>
    <t>- dolamování označuje těžení výkopu bez použití trhavin.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</si>
  <si>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dle situace 
150+380=530.000 [A]</t>
  </si>
  <si>
    <t>ochranná vrstva a drenážní vrstva na rubu konstrukcí - min.700g/m2, tl. 6 mm</t>
  </si>
  <si>
    <t>dle VPŘ 
ochrana NAIP - svislá část s přesahem na pláň 70*1,5=105.000 [A]</t>
  </si>
  <si>
    <t>ochranná vrstva a drenážní vrstva na rubu konstrukcí - min.600g/m2, tl. 6 mm - v místě ochrany nátěry</t>
  </si>
  <si>
    <t>dle VPŘ  
ochrana v místě izolace pouze nátěry     
na zasypaném líci základů 70=70.000 [A]</t>
  </si>
  <si>
    <t>227831</t>
  </si>
  <si>
    <t>MIKROPILOTY KOMPLET D DO 150MM NA POVRCHU</t>
  </si>
  <si>
    <t>mikropiloty podchycení základů - kompletní MP TR108x10 včetně roznášecí desky</t>
  </si>
  <si>
    <t>dle rozvinutého řezu 
19*2*5,0=190.000 [A]</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</si>
  <si>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</si>
  <si>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261515</t>
  </si>
  <si>
    <t>VRTY PRO KOTVENÍ A INJEKTÁŽ NA POVRCHU TŘ. V D DO 50MM</t>
  </si>
  <si>
    <t>vrty pro injektáž stávajícího zdiva opěrné zdi včetně zkušebních vrtů 
se zohledněním ztížených podmínek vrtání ve svahu a po výšce zdi 
včetně likvidace materiálu z vývrtu, odvozu na skládku a poplatku za uložení na skládce</t>
  </si>
  <si>
    <t>dle schématu injektáže 
počet zkušebních vrtů 34=34.000 [A] 
průměrná délka zkušebních vrtů 2,0=2.000 [B] 
počet injektážních vrtů 539-34=505.000 [C] 
průměrná délka vrtů 1,0=1.000 [D] 
a*b+c*d=573.000 [E]</t>
  </si>
  <si>
    <t>položka zahrnuje: 
přemístění, montáž a demontáž vrtných souprav 
svislou dopravu zeminy z vrtu 
vodorovnou dopravu zeminy bez uložení na skládku 
případně nutné pažení dočasné (včetně odpažení) i trvalé</t>
  </si>
  <si>
    <t>26182</t>
  </si>
  <si>
    <t>VRT PRO KOTV, INJEK, MIKROPIL NA POVR TŘ III A IV D DO 100MM</t>
  </si>
  <si>
    <t>vrty pro lanové kotvy - v zásypech a eluviu za rubem zdi 
se zohledněním ztížených podmínek vrtání ve svahu a po výšce zdi 
včetně likvidace materiálu z vývrtu, odvozu na skládku a poplatku za uložení na skládce</t>
  </si>
  <si>
    <t>dle schématu kotev 
volná délka 7,0+11,0+13*15,0+11,0+11,0+11,0+7,0=253.000 [A] 
délka kořenů 5,0+10,0+13*15,0+10,0+10,0+10,0+5,0=245.000 [B] 
Celkem: A+B=498.000 [C]  
předpoklad 30% ve třídě III a IV 
c*0,30=149.400 [D]</t>
  </si>
  <si>
    <t>261916</t>
  </si>
  <si>
    <t>VRTY PRO KOTV, INJEKT, MIKROPIL NA POVR TŘ V A VI D DO 80MM</t>
  </si>
  <si>
    <t>vrty pro odvodnění rubu  
se zohledněním ztížených podmínek vrtání ve svahu a po výšce zdi 
včetně likvidace materiálu z vývrtu, odvozu na skládku a poplatku za uložení na skládce</t>
  </si>
  <si>
    <t>dle rozvinutého pohledu a vzorových řezů 
počet vrtů 35=35.000 [A] 
průměrná délka 2,2 m=2.200 [B] 
a*b=77.000 [C]</t>
  </si>
  <si>
    <t>26192</t>
  </si>
  <si>
    <t>VRTY PRO KOTV, INJEKT, MIKROPIL NA POVR TŘ V A VI D DO 100MM</t>
  </si>
  <si>
    <t>vrty pro lanové kotvy - ve skalním masívu 
se zohledněním ztížených podmínek vrtání ve svahu a po výšce zdi 
včetně likvidace materiálu z vývrtu, odvozu na skládku a poplatku za uložení na skládce</t>
  </si>
  <si>
    <t>dle schématu kotev 
volná délka 7,0+11,0+13*15,0+11,0+11,0+11,0+7,0=253.000 [A] 
délka kořenů 5,0+10,0+13*15,0+10,0+10,0+10,0+5,0=245.000 [B] 
Celkem: A+B=498.000 [C]  
předpoklad 70% ve třídě V a VI 
c*0,70=348.600 [D]</t>
  </si>
  <si>
    <t>26193</t>
  </si>
  <si>
    <t>VRTY PRO KOTV, INJEKT, MIKROPIL NA POVR TŘ V A VI D DO 150MM</t>
  </si>
  <si>
    <t>vrty pro mikropiloty  
se zohledněním ztížených podmínek vrtání ve svahu 
včetně likvidace materiálu z vývrtu, odvozu na skládku a poplatku za uložení na skládce</t>
  </si>
  <si>
    <t>272325</t>
  </si>
  <si>
    <t>ZÁKLADY ZE ŽELEZOBETONU DO C30/37</t>
  </si>
  <si>
    <t>monolitické základové pasy v patě zdi - C30/37 XC2 XF3</t>
  </si>
  <si>
    <t>dle výkresu tvaru 
průmět v bočním pohledu 89,485=89.485 [A] 
průměrná tloušťka 0,750=0.750 [B] 
a*b=67.114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</si>
  <si>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</si>
  <si>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</si>
  <si>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</si>
  <si>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dle pol. 272325  67,114*0,150=10.067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</si>
  <si>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</si>
  <si>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281611</t>
  </si>
  <si>
    <t>INJEKTOVÁNÍ NÍZKOTLAKÉ Z CEMENTOVÝCH POJIV NA POVRCHU</t>
  </si>
  <si>
    <t>cementová injektáž stávajícího zdiva</t>
  </si>
  <si>
    <t>dle schématu injektáže a vrtání 
předpokládaná hltnost 15% 
rozvinutá sanovaná plocha 472=472.000 [A]] 
injektovaný objem a*1,0*0,15=70.800 [B]</t>
  </si>
  <si>
    <t>Položka injektážních prací obsahuje kompletní práce, mimo zřízení vrtů (vykazují se položkami 261, 262), které jsou nutné pro předepsanou funkci injektáže (statickou, těsnící a pod.).Položka obsahuje vodní tlakové zkoušky před a po injektáži.  
Položka zahrnuje veškerý materiál, výrobky a polotovary, včetně mimostaveništní a vnitrostaveništní dopravy (rovněž přesuny), včetně naložení a složení, případně s uložením.</t>
  </si>
  <si>
    <t>285378</t>
  </si>
  <si>
    <t>KOTVENÍ NA POVRCHU Z PŘEDPÍNACÍ VÝZTUŽE DL. DO 10M</t>
  </si>
  <si>
    <t>lanové kotvy žeber - kompletní dodávka včetně injektáže, napínání</t>
  </si>
  <si>
    <t>dle schématu kotev 
horní kotvy 19=19.000 [A] 
prostřední kotvy 17=17.000 [B] 
dolní kotvy 13=13.000 [C] 
Celkem: A+B+C=49.000 [D]</t>
  </si>
  <si>
    <t>položka zahrnuje dodávku předepsané kotvy, případně její protikorozní úpravu, její osazení do vrtu, zainjektování a napnutí, případně opěrné desky 
nezahrnuje vrty</t>
  </si>
  <si>
    <t>285379</t>
  </si>
  <si>
    <t>PŘÍPLATEK ZA DALŠÍ 1M KOTVENÍ NA POVRCHU Z PŘEDPÍNACÍ VÝZTUŽE</t>
  </si>
  <si>
    <t>dle schématu kotev 
horní kotvy 19*2=38.000 [A]   příplatek za 2m z 12m kotev v horní etáži</t>
  </si>
  <si>
    <t>položka zahrnuje příplatek k ceně kotvy za další 1m přes 10m 
zahrnuje dodávku 1m předepsané kotvy, případně její protikorozní úpravu, její osazení do vrtu, zainjektování a napnutí</t>
  </si>
  <si>
    <t>31717</t>
  </si>
  <si>
    <t>KOVOVÉ KONSTRUKCE PRO KOTVENÍ ŘÍMSY</t>
  </si>
  <si>
    <t>KG</t>
  </si>
  <si>
    <t>dle VPŘ 
73=73.000 [A] 
8kg/kotvu =8.000 [B] 
a*b=584.000 [C]</t>
  </si>
  <si>
    <t>Položka zahrnuje dodávku (výrobu) kotevního prvku předepsaného tvaru a jeho osazení do předepsané polohy včetně nezbytných prací (vrty, zálivky apod.)</t>
  </si>
  <si>
    <t>317325</t>
  </si>
  <si>
    <t>ŘÍMSY ZE ŽELEZOBETONU DO C30/37</t>
  </si>
  <si>
    <t>monolitická římsa C30/37 XC4 XF4 XD3</t>
  </si>
  <si>
    <t>dle výkresu tvaru 
půdorysný průmět 95,654=95.654 [A] 
průměrná tloušťka 0,260=0.260 [B] 
vnější délka 72,5=72.500 [C] 
krycí přesah římsy průřez 0,23*0,30=0.069 [D] 
celkový objem a*b+c*d=29.873 [E]</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</si>
  <si>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</si>
  <si>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</si>
  <si>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</si>
  <si>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dle pol. 317325 29,873*0,2=5.975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</si>
  <si>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</si>
  <si>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327125</t>
  </si>
  <si>
    <t>a1</t>
  </si>
  <si>
    <t>ZDI OPĚR, ZÁRUB, NÁBŘEŽ Z DÍLCŮ ŽELEZOBETON DO C30/37</t>
  </si>
  <si>
    <t>prefabrikované obkladové panely - C30/37 XC4 XF2 XD1 
výroba prefabrikátů včetně výztuže, závěsných prvků, kotvení pro obklad 
včetně dopravy dílců na stavbu</t>
  </si>
  <si>
    <t>dle výkresu tvaru dílců 
panely výšky 0,50m 14*0,25=3.500 [A] 
panely výšky 1,00m 114*0,51=58.140 [B] 
Celkem: A+B=61.640 [C]</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</si>
  <si>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</si>
  <si>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a2</t>
  </si>
  <si>
    <t>prefabrikované obkladové panely - C30/37 XC4 XF2 XD1 
montáž panelů na stavbě</t>
  </si>
  <si>
    <t>b1</t>
  </si>
  <si>
    <t>prefabrikovaná nosná žebra - C30/37 XC4 XF2 XD1 
výroba prefabrikátů včetně výztuže, závěsných prvků 
včetně dopravy dílců na stavbu</t>
  </si>
  <si>
    <t>dle výkresu tvaru dílců 
1,09+1,63+2,0+2,33+2,42+2,52+2,63+2,48+2,47+2,26+2,13+2,02+2,18+2,11+1,96+1,72+1,47+1,22+0,96=37.600 [A]</t>
  </si>
  <si>
    <t>b2</t>
  </si>
  <si>
    <t>prefabrikovaná nosná žebra - C30/37 XC4 XF2 XD1 
montáž žeber na stavbě</t>
  </si>
  <si>
    <t>327215</t>
  </si>
  <si>
    <t>PŘEZDĚNÍ ZDÍ Z KAMENNÉHO ZDIVA</t>
  </si>
  <si>
    <t>lokální opravy původního zdiva opěrné zdi s využitím původního materiálu</t>
  </si>
  <si>
    <t>předpoklad 20=20.000 [A]</t>
  </si>
  <si>
    <t>položka zahrnuje rozebrání stávajícího zdiva, nezbytnou manipulaci s rozebraným materiálem (nakládání, doprava, složení, očištění, odvoz nepoužitelného materiálu a suti), vyzdění z tohoto materiálu (bez dodávky nového) včetně dodávky předepsaného materiálu pro výplň spar.</t>
  </si>
  <si>
    <t>327315</t>
  </si>
  <si>
    <t>ZDI OPĚRNÉ, ZÁRUBNÍ, NÁBŘEŽNÍ Z PROSTÉHO BETONU DO C30/37</t>
  </si>
  <si>
    <t>vyrovnávka mezi obkladními panely a původním lícem zdi</t>
  </si>
  <si>
    <t>dle pohledů a vzorových řezů 
rozvinutá sanovaná plocha 472=472.000 [A] 
průměrná tloušťka vyrovnávek 0,15=0.150 [B] 
a*b=70.800 [C]</t>
  </si>
  <si>
    <t>327325</t>
  </si>
  <si>
    <t>ZDI OPĚRNÉ, ZÁRUBNÍ, NÁBŘEŽNÍ ZE ŽELEZOVÉHO BETONU DO C30/37</t>
  </si>
  <si>
    <t>monolitická dobetonávka v patě - C30/37 XC2 XF3</t>
  </si>
  <si>
    <t>dle výkresu tvaru dobetonávky 
průměr pohledové plochy 3,049+3,232+3,378+3,416+2,817+1,163+1,368+1,028+1,702+2,476+0,831+1,551+1,799+0,627+0,847+2,763+3,216+3,636=38.899 [A] 
průměrná tloušťka 0,20=0.200 [B] 
a*b=7.780 [C]</t>
  </si>
  <si>
    <t>monolitická dobetonávky koruny zdi - C30/37 XC2 XF3 
včetně vystrojení dilatačních spar a smykových trnů</t>
  </si>
  <si>
    <t>dle výkresu tvaru 
půdorysný průmět dobetonávky 58,322=58.322 [A] 
průměrná výška 0,550=0.550 [B] 
a*b=32.077 [C]</t>
  </si>
  <si>
    <t>327365</t>
  </si>
  <si>
    <t>VÝZTUŽ ZDÍ OPĚRNÝCH, ZÁRUBNÍCH, NÁBŘEŽNÍCH Z OCELI 10505, B500B</t>
  </si>
  <si>
    <t>výztuž dobetonávky v patě zdi</t>
  </si>
  <si>
    <t>dle pol. 327325a 7,78*0,2=1.556 [A]</t>
  </si>
  <si>
    <t>dle pol. 327325b 32,077*0,20=6.415 [A]</t>
  </si>
  <si>
    <t>451312</t>
  </si>
  <si>
    <t>PODKLADNÍ A VÝPLŇOVÉ VRSTVY Z PROSTÉHO BETONU C12/15</t>
  </si>
  <si>
    <t>podkladní beton základových pasů</t>
  </si>
  <si>
    <t>podkladní beton  
rozvinutá délka 73,2=73.200 [A] 
plocha příčného řezu 0,9*0,2=0.180 [B] 
(a*b)*1,10=14.494 [C]   včetně vyrovnávek a stupňů</t>
  </si>
  <si>
    <t>45131A</t>
  </si>
  <si>
    <t>PODKLADNÍ A VÝPLŇOVÉ VRSTVY Z PROSTÉHO BETONU C20/25</t>
  </si>
  <si>
    <t>lože pod dlažbu včetně opěrných patek C 20/25n XF3</t>
  </si>
  <si>
    <t>dle situace 
6,0+6,0=12.000 [A] 
a*0,10*1,25=1.500 [B]</t>
  </si>
  <si>
    <t>451521</t>
  </si>
  <si>
    <t>VÝPLŇ VRSTVY Z KAMENIVA DRCENÉHO, INDEX ZHUTNĚNÍ ID DO 0,7</t>
  </si>
  <si>
    <t>zpětný zásyp paty zdi před lícem základu</t>
  </si>
  <si>
    <t>dle VPŘ a rozvinutého pohledu 
na zasypaném líci základů 70=70.000 [A] 
průměrná šířka zásypu s uvažováním klínu 0,60=0.600 [B] 
a*b=42.000 [C]</t>
  </si>
  <si>
    <t>458523</t>
  </si>
  <si>
    <t>VÝPLŇ ZA OPĚRAMI A ZDMI Z KAMENIVA DRCENÉHO, INDEX ZHUTNĚNÍ ID DO 0,9</t>
  </si>
  <si>
    <t>výplňový klín za rubem po úroveň pláně komunikace 
ŠD 0-32</t>
  </si>
  <si>
    <t>465512</t>
  </si>
  <si>
    <t>DLAŽBY Z LOMOVÉHO KAMENE NA MC</t>
  </si>
  <si>
    <t>lomový kámen do bet. lože - spárování MC25 XF4  
lože viz položka 45131A</t>
  </si>
  <si>
    <t>dle situace 
6,0+6,0=12.000 [A] 
a*0,20=2.400 [B]</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</si>
  <si>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</si>
  <si>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56333</t>
  </si>
  <si>
    <t>VOZOVKOVÉ VRSTVY ZE ŠTĚRKODRTI TL. DO 150MM</t>
  </si>
  <si>
    <t>podkladní vrstva v místě přechodů na římsy pod opevnění 
ŠD 0-32</t>
  </si>
  <si>
    <t>dle situace 
6,0+6,0=12.000 [A]</t>
  </si>
  <si>
    <t>Úpravy povrchů, podlahy, výplně otvorů</t>
  </si>
  <si>
    <t>62745</t>
  </si>
  <si>
    <t>SPÁROVÁNÍ STARÉHO ZDIVA CEMENTOVOU MALTOU</t>
  </si>
  <si>
    <t>hloubkové přespárování zdiva opěrné zdi</t>
  </si>
  <si>
    <t>dle schématu injektáže 
rozvinutá sanovaná plocha 472=472.000 [A]</t>
  </si>
  <si>
    <t>položka zahrnuje: 
dodávku veškerého materiálu potřebného pro předepsanou úpravu v předepsané kvalitě 
vyčištění spar (vyškrábání), vypláchnutí spar vodou, očištění povrchu 
spárování 
odklizení suti a přebytečného materiálu 
potřebná lešení</t>
  </si>
  <si>
    <t>711111</t>
  </si>
  <si>
    <t>IZOLACE BĚŽNÝCH KONSTRUKCÍ PROTI ZEMNÍ VLHKOSTI ASFALTOVÝMI NÁTĚRY</t>
  </si>
  <si>
    <t>Izolace zasypané části spodní stavby pouze nátěry - ALP + 2x ALN</t>
  </si>
  <si>
    <t>dle vzorových řezů 
na zasypaném líci základů 70=70.000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</si>
  <si>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</si>
  <si>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711132</t>
  </si>
  <si>
    <t>IZOLACE BĚŽNÝCH KONSTRUKCÍ PROTI VOLNĚ STÉKAJÍCÍ VODĚ ASFALTOVÝMI PÁSY</t>
  </si>
  <si>
    <t>systém vodotěsné izolace pod římsou a na obnaženém rubu dobetonávky zdi</t>
  </si>
  <si>
    <t>dle vzorových řezů a tvarů 
pod římsou - půdorysný průmět včetně přesahu 95=95.000 [A] 
svislá část s přesahem na pláň 70*1,5=105.000 [B] 
Celkem: A+B=200.000 [C]</t>
  </si>
  <si>
    <t>711502</t>
  </si>
  <si>
    <t>OCHRANA IZOLACE NA POVRCHU ASFALTOVÝMI PÁSY</t>
  </si>
  <si>
    <t>ochrana pod římsou pásy s Al vložkou</t>
  </si>
  <si>
    <t>pod římsou - půdorysný průmět včetně přesahu 95=95.000 [A]</t>
  </si>
  <si>
    <t>položka zahrnuje: 
- dodání  předepsaného ochranného materiálu 
- zřízení ochrany izolace</t>
  </si>
  <si>
    <t>47</t>
  </si>
  <si>
    <t>78383</t>
  </si>
  <si>
    <t>NÁTĚRY BETON KONSTR TYP S4 (OS-C)</t>
  </si>
  <si>
    <t>ochranný nátěr povrchu římsy</t>
  </si>
  <si>
    <t>dle VPŘ a tvarů 
půdorysný průmět 95=95.000 [A] 
svislá část a okap (0,5+0,3)*72,5=58.000 [B] 
Celkem: A+B=153.000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</si>
  <si>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</si>
  <si>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48</t>
  </si>
  <si>
    <t>78384</t>
  </si>
  <si>
    <t>NÁTĚRY BETON KONSTR TYP S5 (OS-DI)</t>
  </si>
  <si>
    <t>nátěr odrazné hrany říms</t>
  </si>
  <si>
    <t>dle VPŘ a výkresů tvaru 
70,0* (0,150+0,150)=21.000 [A]</t>
  </si>
  <si>
    <t>49</t>
  </si>
  <si>
    <t>87615</t>
  </si>
  <si>
    <t>CHRÁNIČKY Z TRUB PLAST DN DO 50MM</t>
  </si>
  <si>
    <t>odvodňovací trubičky OP zdi</t>
  </si>
  <si>
    <t>50</t>
  </si>
  <si>
    <t>9112A3</t>
  </si>
  <si>
    <t>ZÁBRADLÍ MOSTNÍ S VODOR MADLY - DEMONTÁŽ S PŘESUNEM</t>
  </si>
  <si>
    <t>odstranění původního zábradlí v koruně zdi - odkup zhotovitelem za cenu šrotu</t>
  </si>
  <si>
    <t>dle stávajícího stavu 
63,5=63.500 [A]</t>
  </si>
  <si>
    <t>51</t>
  </si>
  <si>
    <t>9112B1</t>
  </si>
  <si>
    <t>ZÁBRADLÍ MOSTNÍ SE SVISLOU VÝPLNÍ - DODÁVKA A MONTÁŽ</t>
  </si>
  <si>
    <t>zabrádlí na římsách  včetně montáže, kotvení, PKO</t>
  </si>
  <si>
    <t>dle PD 
72,0=72.000 [A]</t>
  </si>
  <si>
    <t>položka zahrnuje: 
dodání zábradlí včetně předepsané povrchové úpravy 
kotvení sloupků, t.j. kotevní desky, šrouby z nerez oceli, vrty a zálivku, pokud zadávací dokumentace nestanoví jinak 
případné nivelační hmoty pod kotevní desky</t>
  </si>
  <si>
    <t>52</t>
  </si>
  <si>
    <t>9113B3</t>
  </si>
  <si>
    <t>SVODIDLO OCEL SILNIČ JEDNOSTR, ÚROVEŇ ZADRŽ H1 - DEMONTÁŽ S PŘESUNEM</t>
  </si>
  <si>
    <t>odstranění stávajícího svodlda včetně náběhů - odkup zhotovitelem</t>
  </si>
  <si>
    <t>dle situace stávajícího stavu  
83,0=83.000 [A]</t>
  </si>
  <si>
    <t>53</t>
  </si>
  <si>
    <t>9115C1</t>
  </si>
  <si>
    <t>SVODIDLO OCEL MOSTNÍ JEDNOSTR, ÚROVEŇ ZADRŽ H2 - DODÁVKA A MONTÁŽ</t>
  </si>
  <si>
    <t>svodidlo na římse včetně náběhů</t>
  </si>
  <si>
    <t>dle situace 
na římse  70=70.000 [A] 
náběhy 12+12 =24.000 [B]  koncový náběh atypický dle sjezdu 
Celkem: A+B=94.000 [C]</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</si>
  <si>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</si>
  <si>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54</t>
  </si>
  <si>
    <t>917223</t>
  </si>
  <si>
    <t>SILNIČNÍ A CHODNÍKOVÉ OBRUBY Z BETONOVÝCH OBRUBNÍKŮ ŠÍŘ 100MM</t>
  </si>
  <si>
    <t>bet. obrubník š. 100 mm - vnější obruba přechodů k římse</t>
  </si>
  <si>
    <t>dle půdorysu 
5,0+1,5+5,0+1,5=13.000 [A]</t>
  </si>
  <si>
    <t>55</t>
  </si>
  <si>
    <t>bet. silniční obrubník š. 150 mm, výškový náběh - vnitřní obruba přechodů na římsu</t>
  </si>
  <si>
    <t>dle půdorysu  
5,0+5,0=10.000 [A]</t>
  </si>
  <si>
    <t>56</t>
  </si>
  <si>
    <t>938441</t>
  </si>
  <si>
    <t>OČIŠTĚNÍ ZDIVA OTRYSKÁNÍM TLAKOVOU VODOU DO 200 BARŮ</t>
  </si>
  <si>
    <t>omytí zdiva po provedení sanačních prací</t>
  </si>
  <si>
    <t>57</t>
  </si>
  <si>
    <t>938443</t>
  </si>
  <si>
    <t>OČIŠTĚNÍ ZDIVA OTRYSKÁNÍM TLAKOVOU VODOU DO 1000 BARŮ</t>
  </si>
  <si>
    <t>očištění zdiva po odstranění stávající vrstvy torkretu na líci zdi</t>
  </si>
  <si>
    <t>58</t>
  </si>
  <si>
    <t>94290</t>
  </si>
  <si>
    <t>TĚŽKÉ PRACOVNÍ LEŠENÍ DO 3 KPA</t>
  </si>
  <si>
    <t>M3OP</t>
  </si>
  <si>
    <t>Pracovní lešení před lícem zdi pro provádění veškerých prací na zdi (sanační práce, vrty, injektáže, osazení prefabrikátů, obklad, dobetonávky, římsy a pod.) 
montáž, demontáž, včetně přestavování a nájmu po celou dobu stavby 
včetně ztížení za montáž ve svahu, se zohledněním sklonu zdi cca 16:1</t>
  </si>
  <si>
    <t>dle rozvinutého pohledu 
pohledová plocha zdi v odstupu pracovní šířky 580=580.000 [A] 
skladební šířka 2,0=2.000 [B] 
a*b=1 160.000 [C]</t>
  </si>
  <si>
    <t>Položka zahrnuje dovoz, montáž, údržbu, opotřebení (nájemné), demontáž, konzervaci, odvoz.</t>
  </si>
  <si>
    <t>59</t>
  </si>
  <si>
    <t>94490</t>
  </si>
  <si>
    <t>OCHRANNÁ KONSTRUKCE</t>
  </si>
  <si>
    <t>ochranná konstrukce zajišťující bezpečnost provozu na provozované komunikaci v místě stavby a zabraňující úletu materiálu a prachu při bourání konstrukcí (ochranné sítě, ochranné textilie, bariéry v patě svahu apod.) 
kotvení a osazení na konstrukci pracovního lešení v pol. 94290</t>
  </si>
  <si>
    <t>dle rozvinutého pohledu 
pohledová plocha zdi v odstupu pracovní šířky 580=580.000 [A] 
včetně uzavření čel, odstupňování a překryvůaa*1,2=696.000 [B]</t>
  </si>
  <si>
    <t>60</t>
  </si>
  <si>
    <t>96613</t>
  </si>
  <si>
    <t>BOURÁNÍ KONSTRUKCÍ Z KAMENE NA MC</t>
  </si>
  <si>
    <t>zhotovitel v ceně zohlední možnost zpětného využití materiálu 
na trvalou skládku</t>
  </si>
  <si>
    <t>dle VPŘ 
ubourání koruny zdi pro dobetonávku 
půdorysný průmět dobetonávky 58,322=58.322 [A] 
průměrná výška ubourání koruny bez římsy 0,3=0.300 [B] 
a*b=17.497 [C]</t>
  </si>
  <si>
    <t>61</t>
  </si>
  <si>
    <t>dle stávajícího stavu a VPŘ 
pata zdi pro základ 
dle rozvinutého pohledu po odečtení od terénu 
plocha 64,2 =64.200 [A] 
průměrná tloušťka včetně šikmé části 1,40=1.400 [B] 
a*b=89.880 [C] 
předpoklad 50% dolamování c*0,50=44.940 [D]</t>
  </si>
  <si>
    <t>62</t>
  </si>
  <si>
    <t>96616</t>
  </si>
  <si>
    <t>BOURÁNÍ KONSTRUKCÍ ZE ŽELEZOBETONU</t>
  </si>
  <si>
    <t>železobetonová římsa zdi 
na trvalou skládku</t>
  </si>
  <si>
    <t>dle situace stávajícího stavu 
skryté rozměry odhadnuty 67,5*1,0*0,4=27.000 [A]</t>
  </si>
  <si>
    <t>63</t>
  </si>
  <si>
    <t>odstranění vyztuženého torkrétu - beton + kari síť dle technologického postupu zhotovitele 
odstraněný materiál na trvalou skládku</t>
  </si>
  <si>
    <t>dle schématu injektáže 
rozvinutá sanovaná plocha 472=472.000 [A] 
průměrná tloušťka 0,05=0.050 [B] 
a*b=23.600 [C]</t>
  </si>
  <si>
    <t>64</t>
  </si>
  <si>
    <t>97817</t>
  </si>
  <si>
    <t>ODSTRANĚNÍ MOSTNÍ IZOLACE</t>
  </si>
  <si>
    <t>vč. odvozu, uložení  za skládku</t>
  </si>
  <si>
    <t>Položka zahrnuje: 
- položka zahrnuje veškeré práce plynoucí z technologického předpisu a z platných předpisů 
- veškerou manipulaci s vybouranou sutí a hmotami včetně uložení na skládku. 
Položka nezahrnuje: 
- poplatek za skládku, který se vykazuje v položce 0141** (s výjimkou malého množství bouraného materiálu, kde je možné poplatek zahrnout do jednotkové ceny bourání – tento fakt musí být uveden v doplňujícím textu k položce)</t>
  </si>
  <si>
    <t>SO 901</t>
  </si>
  <si>
    <t>Provizorní komunikace (KSÚS)</t>
  </si>
  <si>
    <t>pol. 96613 30,4*2,6=79.040 [A] 
pol. 96615 20,4*2,3=46.920 [B] 
Celkem: A+B=125.960 [C]</t>
  </si>
  <si>
    <t>pol. 12273 141*2,0=282.000 [A]</t>
  </si>
  <si>
    <t>11346</t>
  </si>
  <si>
    <t>ODSTRANĚNÍ KRYTU ZPEVNĚNÝCH PLOCH ZE SILNIČ DÍLCŮ (PANELŮ) VČET PODKL</t>
  </si>
  <si>
    <t>kryt provizorní komunikace včetně kladecí vrstvy 
bez skládkovného - inventární materiál zhotovitele</t>
  </si>
  <si>
    <t>dle situace  
provizorní komunikace 50,0*3,0=150.000 [A] 
zpevnění terénu panely 8*3,0*2,0+10*3,0*2,0=108.000 [B] 
Celkem: A+B=258.000 [C] 
c*(0,2+0,15)=90.300 [D]</t>
  </si>
  <si>
    <t>12273</t>
  </si>
  <si>
    <t>ODKOPÁVKY A PROKOPÁVKY OBECNÉ TŘ. I</t>
  </si>
  <si>
    <t>odtěžení náspu provizorní komunikace  
na skládku</t>
  </si>
  <si>
    <t>dle pracovních řezů a situace 
141=141.000 [A]</t>
  </si>
  <si>
    <t>125731</t>
  </si>
  <si>
    <t>VYKOPÁVKY ZE ZEMNÍKŮ A SKLÁDEK TŘ. I, ODVOZ DO 1KM</t>
  </si>
  <si>
    <t>odstranění provizorních sjezdů - pouze manipulace s materiálem, bez skládkovného</t>
  </si>
  <si>
    <t>dosypané napojení na provizorní komunikaci 
30=30.000 [A]</t>
  </si>
  <si>
    <t>17160</t>
  </si>
  <si>
    <t>ULOŽENÍ SYPANINY DO NÁSYPŮ Z HORNIN KAMENITÝCH SE ZHUTNĚNÍM</t>
  </si>
  <si>
    <t>zřízení provizorních sjezdů - pouze manipulace s materiálem, bez nákupu, inventární materiál zhotovitele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</si>
  <si>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</si>
  <si>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</si>
  <si>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</si>
  <si>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těleso náspu provizorní komunikace</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</si>
  <si>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</si>
  <si>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18215</t>
  </si>
  <si>
    <t>ÚPRAVA POVRCHŮ SROVNÁNÍM ÚZEMÍ V TL DO 0,50M</t>
  </si>
  <si>
    <t>úprava povrchu v trase provizorní komunikace před zřízení náspu a po jeho odstranění 
včetně reprofilace v patě zdi a u obnovených opěrných zídek</t>
  </si>
  <si>
    <t>dle situace 
380=380.000 [A] 
a*2=760.000 [B]</t>
  </si>
  <si>
    <t>položka zahrnuje srovnání výškových rozdílů terénu</t>
  </si>
  <si>
    <t>dle situace 
pod panely 50,0*3,0*1,15=172.500 [A]  včetně rozšíření proti teoretické ploše krytu 
pod násep 286=286.000 [B] 
zpevnění terénu panely 8*3,0*2,0+10*3,0*2,0=108.000 [E] 
Celkem: A+B+E=566.500 [F]</t>
  </si>
  <si>
    <t>základy obnovovaných opěrných zdí - C30/37 XC2, XA1</t>
  </si>
  <si>
    <t>dle VPŘ 
(18,5+13,0+11,0)*(1,2*0,6)=30.600 [A]</t>
  </si>
  <si>
    <t>pol. 272325 30,6*0,120=3.672 [A]</t>
  </si>
  <si>
    <t>31722</t>
  </si>
  <si>
    <t>ŘÍMSY Z KAMENIC VÝROBKŮ</t>
  </si>
  <si>
    <t>kamnná desková římsa obnovovaných OP zdí</t>
  </si>
  <si>
    <t>dle VPŘ 
(18,5+13,0+11,0)*(0,55*0,10)=2.338 [A]</t>
  </si>
  <si>
    <t>Položka zahrnuje dodání předepsaného hlavního materiálu, spojovacího materiálu, vyzdění do předepsaného tavru, včetně mimostaveništní a vnitrostaveništní dopravy</t>
  </si>
  <si>
    <t>327212</t>
  </si>
  <si>
    <t>ZDI OPĚRNÉ, ZÁRUBNÍ, NÁBŘEŽNÍ Z LOMOVÉHO KAMENE NA MC</t>
  </si>
  <si>
    <t>obnova opěrné zdi u komunikace - materiál shodný s obkladem hlavní OP zdi</t>
  </si>
  <si>
    <t>dle situace a VPŘ 
18,5*1,2*0,5=11.100 [A]</t>
  </si>
  <si>
    <t>položka zahrnuje dodávku a osazení lomového kamene, jeho výběr a případnou úpravu, dodávku předepsané malty, spárování.</t>
  </si>
  <si>
    <t>obnova opěrných zdí a terénního schodiště ve svahu v trase provizorní komunikace - kámen z místních zdrojů</t>
  </si>
  <si>
    <t>dle situace a VPŘ 
13,0*1,7*0,5=11.050 [A] 
11,0*1,5*0,5=8.250 [B] 
Celkem: A+B=19.300 [C]</t>
  </si>
  <si>
    <t>lokální přezdění v místě napojení zdí - využití původního materiálu</t>
  </si>
  <si>
    <t>33817C</t>
  </si>
  <si>
    <t>SLOUPKY PLOTOVÉ Z DÍLCŮ KOVOVÝCH  DO BETONOVÝCH PATEK</t>
  </si>
  <si>
    <t>KS</t>
  </si>
  <si>
    <t>ocelové poplastované sloupky 48x2 délka min.2,0 m 
včetně kotvení a betonových patek</t>
  </si>
  <si>
    <t>dle situace 21+4=25.000 [A] včetně šikmých vzpěr</t>
  </si>
  <si>
    <t>- dodání a osazení předepsaného sloupku včetně PKO 
- případnou betonovou patku z předepsané třídy betonu 
- nutné zemní práce</t>
  </si>
  <si>
    <t>451311</t>
  </si>
  <si>
    <t>PODKL A VÝPLŇ VRSTVY Z PROST BET DO C8/10</t>
  </si>
  <si>
    <t>výplň na rubu opěrných zdí mezi rubem zdi a skalním výchozem - C8/10</t>
  </si>
  <si>
    <t>dle VPŘ 
18,5*1,2*0,25=5.550 [A] 
13,0*1,7*0,35=7.735 [B] 
11,0*1,5*0,3=4.950 [C] 
Celkem: A+B+C=18.235 [D]</t>
  </si>
  <si>
    <t>Podkladní vrstva provizorní komunikace a panelů - ŠDb 0-32</t>
  </si>
  <si>
    <t>dle situace 
(150+108)*1,15=296.700 [A]  včetně rozšíření proti teoretické ploše krytu</t>
  </si>
  <si>
    <t>58301</t>
  </si>
  <si>
    <t>KRYT ZE SILNIČNÍCH DÍLCŮ (PANELŮ) TL 150MM</t>
  </si>
  <si>
    <t>kryt provizorní komunikace - silniční panely,  inventární materiál zhotovitele 
včetně ztížení prováděním ve svahu v blízkosti provozované pozemní komunikace</t>
  </si>
  <si>
    <t>dle situace  
provizorní komunikace 50,0*3,0=150.000 [A] 
zpevnění terénu panely 8*3,0*2,0+10*3,0*2,0=108.000 [B] 
Celkem: A+B=258.000 [C]</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</si>
  <si>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</si>
  <si>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76792</t>
  </si>
  <si>
    <t>OPLOCENÍ Z DRÁTĚNÉHO PLETIVA POTAŽENÉHO PLASTEM</t>
  </si>
  <si>
    <t>obnova plotu na opěrné zdi u komunikace - rámečkové pletivo výšky 1,50 m</t>
  </si>
  <si>
    <t>dle situace 20*1,50=30.000 [A]</t>
  </si>
  <si>
    <t>- položka zahrnuje vedle vlastního pletiva i rámy, rošty, lišty, kování, podpěrné, závěsné, upevňovací prvky, spojovací a těsnící materiál, pomocný materiál, kompletní povrchovou úpravu. 
- nejsou zahrnuty sloupky, které se vykazují v samostatných položkách 338**, není zahrnuta podezdívka (272**) 
- součástí položky je  případně i ostnatý drát, uvažovaná plocha se pak vypočítává po horní hranu drátu.</t>
  </si>
  <si>
    <t>odstranění stávajících opěrných zdí v trase provizorní komunikace 
zhotovitel v ceně zohlední možnost zpětného využití materiálu 
na trvalou skládku</t>
  </si>
  <si>
    <t>dle stávajícího stavu 
18,5*1,2*0,5=11.100 [A] 
13,0*1,7*0,5=11.050 [B] 
11,0*1,5*0,5=8.250 [C] 
Celkem: A+B+C=30.400 [D]</t>
  </si>
  <si>
    <t>základy původních zdí 
na trvalou skládku</t>
  </si>
  <si>
    <t>dle stávajícího stavu 
(18,5+13,0+11,0)*(0,8*0,6)=20.400 [A]</t>
  </si>
  <si>
    <t>966842</t>
  </si>
  <si>
    <t>ODSTRANĚNÍ OPLOCENÍ Z DRÁT PLETIVA</t>
  </si>
  <si>
    <t>stávající oplocení v kolizi se stavbou, včetně sloupků a základů  
včetně uložení na skládku a poplatku za skládku</t>
  </si>
  <si>
    <t>dle stávajícího stavu  
20=20.000 [A]</t>
  </si>
  <si>
    <t>položka zahrnuje: 
- kompletní bourací práce včetně odstranění základových konstrukcí a nezbytného rozsahu zemních prací, 
- veškerou manipulaci s vybouranou sutí a hmotami včetně uložení na skládku, 
- veškeré další práce plynoucí z technologického předpisu a z platných předpisů, 
- odstranění sloupků z jiného materiálu, odstranění vrat a vrátek 
nezahrnuje poplatek za skládku, který se vykazuje v položce 0141** (s výjimkou malého množství bouraného materiálu, kde je možné poplatek zahrnout do jednotkové ceny bourání – tento fakt musí být uveden v doplňujícím textu k položce)</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</si>
</sst>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3">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4" borderId="1" xfId="0" applyNumberFormat="1" applyFill="1" applyBorder="1" applyAlignment="1" applyProtection="1">
      <alignment horizontal="center"/>
      <protection locked="0"/>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20" customHeight="1">
      <c r="A3" s="1"/>
      <c r="B3" s="1"/>
      <c r="C3" s="1"/>
      <c r="D3" s="1"/>
      <c r="E3" s="1"/>
    </row>
    <row r="4" spans="1:5" ht="20" customHeight="1">
      <c r="A4" s="1"/>
      <c r="B4" s="3" t="s">
        <v>1</v>
      </c>
      <c r="C4" s="1"/>
      <c r="D4" s="1"/>
      <c r="E4" s="1"/>
    </row>
    <row r="5" spans="1:5" ht="12.75" customHeight="1">
      <c r="A5" s="1"/>
      <c r="B5" s="1" t="s">
        <v>2</v>
      </c>
      <c r="C5" s="1"/>
      <c r="D5" s="1"/>
      <c r="E5" s="1"/>
    </row>
    <row r="6" spans="1:5" ht="12.75" customHeight="1">
      <c r="A6" s="1"/>
      <c r="B6" s="4" t="s">
        <v>3</v>
      </c>
      <c r="C6" s="7">
        <f>SUM(C10:C17)</f>
      </c>
      <c r="D6" s="1"/>
      <c r="E6" s="1"/>
    </row>
    <row r="7" spans="1:5" ht="12.75" customHeight="1">
      <c r="A7" s="1"/>
      <c r="B7" s="4" t="s">
        <v>4</v>
      </c>
      <c r="C7" s="7">
        <f>SUM(E10:E17)</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20" t="s">
        <v>23</v>
      </c>
      <c r="B10" s="20" t="s">
        <v>24</v>
      </c>
      <c r="C10" s="21">
        <f>'000.1'!I3</f>
      </c>
      <c r="D10" s="21">
        <f>'000.1'!O2</f>
      </c>
      <c r="E10" s="21">
        <f>C10+D10</f>
      </c>
    </row>
    <row r="11" spans="1:5" ht="12.75" customHeight="1">
      <c r="A11" s="20" t="s">
        <v>55</v>
      </c>
      <c r="B11" s="20" t="s">
        <v>56</v>
      </c>
      <c r="C11" s="21">
        <f>'000.2'!I3</f>
      </c>
      <c r="D11" s="21">
        <f>'000.2'!O2</f>
      </c>
      <c r="E11" s="21">
        <f>C11+D11</f>
      </c>
    </row>
    <row r="12" spans="1:5" ht="12.75" customHeight="1">
      <c r="A12" s="20" t="s">
        <v>91</v>
      </c>
      <c r="B12" s="20" t="s">
        <v>92</v>
      </c>
      <c r="C12" s="21">
        <f>'SO 001'!I3</f>
      </c>
      <c r="D12" s="21">
        <f>'SO 001'!O2</f>
      </c>
      <c r="E12" s="21">
        <f>C12+D12</f>
      </c>
    </row>
    <row r="13" spans="1:5" ht="12.75" customHeight="1">
      <c r="A13" s="20" t="s">
        <v>219</v>
      </c>
      <c r="B13" s="20" t="s">
        <v>220</v>
      </c>
      <c r="C13" s="21">
        <f>'SO 101'!I3</f>
      </c>
      <c r="D13" s="21">
        <f>'SO 101'!O2</f>
      </c>
      <c r="E13" s="21">
        <f>C13+D13</f>
      </c>
    </row>
    <row r="14" spans="1:5" ht="12.75" customHeight="1">
      <c r="A14" s="20" t="s">
        <v>444</v>
      </c>
      <c r="B14" s="20" t="s">
        <v>445</v>
      </c>
      <c r="C14" s="21">
        <f>'SO 181'!I3</f>
      </c>
      <c r="D14" s="21">
        <f>'SO 181'!O2</f>
      </c>
      <c r="E14" s="21">
        <f>C14+D14</f>
      </c>
    </row>
    <row r="15" spans="1:5" ht="12.75" customHeight="1">
      <c r="A15" s="20" t="s">
        <v>578</v>
      </c>
      <c r="B15" s="20" t="s">
        <v>579</v>
      </c>
      <c r="C15" s="21">
        <f>'SO 251.1'!I3</f>
      </c>
      <c r="D15" s="21">
        <f>'SO 251.1'!O2</f>
      </c>
      <c r="E15" s="21">
        <f>C15+D15</f>
      </c>
    </row>
    <row r="16" spans="1:5" ht="12.75" customHeight="1">
      <c r="A16" s="20" t="s">
        <v>588</v>
      </c>
      <c r="B16" s="20" t="s">
        <v>589</v>
      </c>
      <c r="C16" s="21">
        <f>'SO 251.2'!I3</f>
      </c>
      <c r="D16" s="21">
        <f>'SO 251.2'!O2</f>
      </c>
      <c r="E16" s="21">
        <f>C16+D16</f>
      </c>
    </row>
    <row r="17" spans="1:5" ht="12.75" customHeight="1">
      <c r="A17" s="20" t="s">
        <v>833</v>
      </c>
      <c r="B17" s="20" t="s">
        <v>834</v>
      </c>
      <c r="C17" s="21">
        <f>'SO 901'!I3</f>
      </c>
      <c r="D17" s="21">
        <f>'SO 901'!O2</f>
      </c>
      <c r="E17" s="21">
        <f>C17+D17</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23</v>
      </c>
      <c r="I3" s="39">
        <f>0+I8</f>
      </c>
      <c r="O3" t="s">
        <v>18</v>
      </c>
      <c r="P3" t="s">
        <v>22</v>
      </c>
    </row>
    <row r="4" spans="1:16" ht="15" customHeight="1">
      <c r="A4" t="s">
        <v>16</v>
      </c>
      <c r="B4" s="16" t="s">
        <v>17</v>
      </c>
      <c r="C4" s="17" t="s">
        <v>23</v>
      </c>
      <c r="D4" s="6"/>
      <c r="E4" s="18" t="s">
        <v>24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f>
      </c>
      <c r="R8">
        <f>0+O9</f>
      </c>
    </row>
    <row r="9" spans="1:16" ht="12.75">
      <c r="A9" s="25" t="s">
        <v>44</v>
      </c>
      <c r="B9" s="29" t="s">
        <v>28</v>
      </c>
      <c r="C9" s="29" t="s">
        <v>45</v>
      </c>
      <c r="D9" s="25" t="s">
        <v>46</v>
      </c>
      <c r="E9" s="30" t="s">
        <v>47</v>
      </c>
      <c r="F9" s="31" t="s">
        <v>48</v>
      </c>
      <c r="G9" s="32">
        <v>1</v>
      </c>
      <c r="H9" s="33">
        <v>0</v>
      </c>
      <c r="I9" s="34">
        <f>ROUND(ROUND(H9,2)*ROUND(G9,3),2)</f>
      </c>
      <c r="O9">
        <f>(I9*21)/100</f>
      </c>
      <c r="P9" t="s">
        <v>22</v>
      </c>
    </row>
    <row r="10" spans="1:5" ht="63.75">
      <c r="A10" s="35" t="s">
        <v>49</v>
      </c>
      <c r="E10" s="36" t="s">
        <v>50</v>
      </c>
    </row>
    <row r="11" spans="1:5" ht="12.75">
      <c r="A11" s="37" t="s">
        <v>51</v>
      </c>
      <c r="E11" s="38" t="s">
        <v>52</v>
      </c>
    </row>
    <row r="12" spans="1:5" ht="12.75">
      <c r="A12" t="s">
        <v>53</v>
      </c>
      <c r="E12" s="36" t="s">
        <v>54</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55</v>
      </c>
      <c r="I3" s="39">
        <f>0+I8</f>
      </c>
      <c r="O3" t="s">
        <v>18</v>
      </c>
      <c r="P3" t="s">
        <v>22</v>
      </c>
    </row>
    <row r="4" spans="1:16" ht="15" customHeight="1">
      <c r="A4" t="s">
        <v>16</v>
      </c>
      <c r="B4" s="16" t="s">
        <v>17</v>
      </c>
      <c r="C4" s="17" t="s">
        <v>55</v>
      </c>
      <c r="D4" s="6"/>
      <c r="E4" s="18" t="s">
        <v>56</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0+I9+I13+I17+I21+I25+I29+I33+I37+I41</f>
      </c>
      <c r="R8">
        <f>0+O9+O13+O17+O21+O25+O29+O33+O37+O41</f>
      </c>
    </row>
    <row r="9" spans="1:16" ht="12.75">
      <c r="A9" s="25" t="s">
        <v>44</v>
      </c>
      <c r="B9" s="29" t="s">
        <v>28</v>
      </c>
      <c r="C9" s="29" t="s">
        <v>57</v>
      </c>
      <c r="D9" s="25" t="s">
        <v>46</v>
      </c>
      <c r="E9" s="30" t="s">
        <v>58</v>
      </c>
      <c r="F9" s="31" t="s">
        <v>59</v>
      </c>
      <c r="G9" s="32">
        <v>1</v>
      </c>
      <c r="H9" s="33">
        <v>0</v>
      </c>
      <c r="I9" s="34">
        <f>ROUND(ROUND(H9,2)*ROUND(G9,3),2)</f>
      </c>
      <c r="O9">
        <f>(I9*21)/100</f>
      </c>
      <c r="P9" t="s">
        <v>22</v>
      </c>
    </row>
    <row r="10" spans="1:5" ht="76.5">
      <c r="A10" s="35" t="s">
        <v>49</v>
      </c>
      <c r="E10" s="36" t="s">
        <v>60</v>
      </c>
    </row>
    <row r="11" spans="1:5" ht="12.75">
      <c r="A11" s="37" t="s">
        <v>51</v>
      </c>
      <c r="E11" s="38" t="s">
        <v>52</v>
      </c>
    </row>
    <row r="12" spans="1:5" ht="12.75">
      <c r="A12" t="s">
        <v>53</v>
      </c>
      <c r="E12" s="36" t="s">
        <v>54</v>
      </c>
    </row>
    <row r="13" spans="1:16" ht="12.75">
      <c r="A13" s="25" t="s">
        <v>44</v>
      </c>
      <c r="B13" s="29" t="s">
        <v>22</v>
      </c>
      <c r="C13" s="29" t="s">
        <v>61</v>
      </c>
      <c r="D13" s="25" t="s">
        <v>46</v>
      </c>
      <c r="E13" s="30" t="s">
        <v>62</v>
      </c>
      <c r="F13" s="31" t="s">
        <v>59</v>
      </c>
      <c r="G13" s="32">
        <v>1</v>
      </c>
      <c r="H13" s="33">
        <v>0</v>
      </c>
      <c r="I13" s="34">
        <f>ROUND(ROUND(H13,2)*ROUND(G13,3),2)</f>
      </c>
      <c r="O13">
        <f>(I13*21)/100</f>
      </c>
      <c r="P13" t="s">
        <v>22</v>
      </c>
    </row>
    <row r="14" spans="1:5" ht="25.5">
      <c r="A14" s="35" t="s">
        <v>49</v>
      </c>
      <c r="E14" s="36" t="s">
        <v>63</v>
      </c>
    </row>
    <row r="15" spans="1:5" ht="25.5">
      <c r="A15" s="37" t="s">
        <v>51</v>
      </c>
      <c r="E15" s="38" t="s">
        <v>64</v>
      </c>
    </row>
    <row r="16" spans="1:5" ht="12.75">
      <c r="A16" t="s">
        <v>53</v>
      </c>
      <c r="E16" s="36" t="s">
        <v>54</v>
      </c>
    </row>
    <row r="17" spans="1:16" ht="12.75">
      <c r="A17" s="25" t="s">
        <v>44</v>
      </c>
      <c r="B17" s="29" t="s">
        <v>21</v>
      </c>
      <c r="C17" s="29" t="s">
        <v>45</v>
      </c>
      <c r="D17" s="25" t="s">
        <v>46</v>
      </c>
      <c r="E17" s="30" t="s">
        <v>47</v>
      </c>
      <c r="F17" s="31" t="s">
        <v>48</v>
      </c>
      <c r="G17" s="32">
        <v>1</v>
      </c>
      <c r="H17" s="33">
        <v>0</v>
      </c>
      <c r="I17" s="34">
        <f>ROUND(ROUND(H17,2)*ROUND(G17,3),2)</f>
      </c>
      <c r="O17">
        <f>(I17*21)/100</f>
      </c>
      <c r="P17" t="s">
        <v>22</v>
      </c>
    </row>
    <row r="18" spans="1:5" ht="76.5">
      <c r="A18" s="35" t="s">
        <v>49</v>
      </c>
      <c r="E18" s="36" t="s">
        <v>65</v>
      </c>
    </row>
    <row r="19" spans="1:5" ht="12.75">
      <c r="A19" s="37" t="s">
        <v>51</v>
      </c>
      <c r="E19" s="38" t="s">
        <v>52</v>
      </c>
    </row>
    <row r="20" spans="1:5" ht="12.75">
      <c r="A20" t="s">
        <v>53</v>
      </c>
      <c r="E20" s="36" t="s">
        <v>54</v>
      </c>
    </row>
    <row r="21" spans="1:16" ht="12.75">
      <c r="A21" s="25" t="s">
        <v>44</v>
      </c>
      <c r="B21" s="29" t="s">
        <v>32</v>
      </c>
      <c r="C21" s="29" t="s">
        <v>66</v>
      </c>
      <c r="D21" s="25" t="s">
        <v>46</v>
      </c>
      <c r="E21" s="30" t="s">
        <v>67</v>
      </c>
      <c r="F21" s="31" t="s">
        <v>59</v>
      </c>
      <c r="G21" s="32">
        <v>1</v>
      </c>
      <c r="H21" s="33">
        <v>0</v>
      </c>
      <c r="I21" s="34">
        <f>ROUND(ROUND(H21,2)*ROUND(G21,3),2)</f>
      </c>
      <c r="O21">
        <f>(I21*21)/100</f>
      </c>
      <c r="P21" t="s">
        <v>22</v>
      </c>
    </row>
    <row r="22" spans="1:5" ht="51">
      <c r="A22" s="35" t="s">
        <v>49</v>
      </c>
      <c r="E22" s="36" t="s">
        <v>68</v>
      </c>
    </row>
    <row r="23" spans="1:5" ht="12.75">
      <c r="A23" s="37" t="s">
        <v>51</v>
      </c>
      <c r="E23" s="38" t="s">
        <v>52</v>
      </c>
    </row>
    <row r="24" spans="1:5" ht="12.75">
      <c r="A24" t="s">
        <v>53</v>
      </c>
      <c r="E24" s="36" t="s">
        <v>54</v>
      </c>
    </row>
    <row r="25" spans="1:16" ht="12.75">
      <c r="A25" s="25" t="s">
        <v>44</v>
      </c>
      <c r="B25" s="29" t="s">
        <v>34</v>
      </c>
      <c r="C25" s="29" t="s">
        <v>69</v>
      </c>
      <c r="D25" s="25" t="s">
        <v>46</v>
      </c>
      <c r="E25" s="30" t="s">
        <v>70</v>
      </c>
      <c r="F25" s="31" t="s">
        <v>59</v>
      </c>
      <c r="G25" s="32">
        <v>1</v>
      </c>
      <c r="H25" s="33">
        <v>0</v>
      </c>
      <c r="I25" s="34">
        <f>ROUND(ROUND(H25,2)*ROUND(G25,3),2)</f>
      </c>
      <c r="O25">
        <f>(I25*21)/100</f>
      </c>
      <c r="P25" t="s">
        <v>22</v>
      </c>
    </row>
    <row r="26" spans="1:5" ht="12.75">
      <c r="A26" s="35" t="s">
        <v>49</v>
      </c>
      <c r="E26" s="36" t="s">
        <v>46</v>
      </c>
    </row>
    <row r="27" spans="1:5" ht="51">
      <c r="A27" s="37" t="s">
        <v>51</v>
      </c>
      <c r="E27" s="38" t="s">
        <v>71</v>
      </c>
    </row>
    <row r="28" spans="1:5" ht="63.75">
      <c r="A28" t="s">
        <v>53</v>
      </c>
      <c r="E28" s="36" t="s">
        <v>72</v>
      </c>
    </row>
    <row r="29" spans="1:16" ht="12.75">
      <c r="A29" s="25" t="s">
        <v>44</v>
      </c>
      <c r="B29" s="29" t="s">
        <v>36</v>
      </c>
      <c r="C29" s="29" t="s">
        <v>73</v>
      </c>
      <c r="D29" s="25" t="s">
        <v>46</v>
      </c>
      <c r="E29" s="30" t="s">
        <v>74</v>
      </c>
      <c r="F29" s="31" t="s">
        <v>59</v>
      </c>
      <c r="G29" s="32">
        <v>1</v>
      </c>
      <c r="H29" s="33">
        <v>0</v>
      </c>
      <c r="I29" s="34">
        <f>ROUND(ROUND(H29,2)*ROUND(G29,3),2)</f>
      </c>
      <c r="O29">
        <f>(I29*21)/100</f>
      </c>
      <c r="P29" t="s">
        <v>22</v>
      </c>
    </row>
    <row r="30" spans="1:5" ht="25.5">
      <c r="A30" s="35" t="s">
        <v>49</v>
      </c>
      <c r="E30" s="36" t="s">
        <v>75</v>
      </c>
    </row>
    <row r="31" spans="1:5" ht="12.75">
      <c r="A31" s="37" t="s">
        <v>51</v>
      </c>
      <c r="E31" s="38" t="s">
        <v>52</v>
      </c>
    </row>
    <row r="32" spans="1:5" ht="12.75">
      <c r="A32" t="s">
        <v>53</v>
      </c>
      <c r="E32" s="36" t="s">
        <v>54</v>
      </c>
    </row>
    <row r="33" spans="1:16" ht="12.75">
      <c r="A33" s="25" t="s">
        <v>44</v>
      </c>
      <c r="B33" s="29" t="s">
        <v>76</v>
      </c>
      <c r="C33" s="29" t="s">
        <v>77</v>
      </c>
      <c r="D33" s="25" t="s">
        <v>46</v>
      </c>
      <c r="E33" s="30" t="s">
        <v>78</v>
      </c>
      <c r="F33" s="31" t="s">
        <v>59</v>
      </c>
      <c r="G33" s="32">
        <v>1</v>
      </c>
      <c r="H33" s="33">
        <v>0</v>
      </c>
      <c r="I33" s="34">
        <f>ROUND(ROUND(H33,2)*ROUND(G33,3),2)</f>
      </c>
      <c r="O33">
        <f>(I33*21)/100</f>
      </c>
      <c r="P33" t="s">
        <v>22</v>
      </c>
    </row>
    <row r="34" spans="1:5" ht="25.5">
      <c r="A34" s="35" t="s">
        <v>49</v>
      </c>
      <c r="E34" s="36" t="s">
        <v>79</v>
      </c>
    </row>
    <row r="35" spans="1:5" ht="25.5">
      <c r="A35" s="37" t="s">
        <v>51</v>
      </c>
      <c r="E35" s="38" t="s">
        <v>80</v>
      </c>
    </row>
    <row r="36" spans="1:5" ht="89.25">
      <c r="A36" t="s">
        <v>53</v>
      </c>
      <c r="E36" s="36" t="s">
        <v>81</v>
      </c>
    </row>
    <row r="37" spans="1:16" ht="12.75">
      <c r="A37" s="25" t="s">
        <v>44</v>
      </c>
      <c r="B37" s="29" t="s">
        <v>82</v>
      </c>
      <c r="C37" s="29" t="s">
        <v>83</v>
      </c>
      <c r="D37" s="25" t="s">
        <v>46</v>
      </c>
      <c r="E37" s="30" t="s">
        <v>84</v>
      </c>
      <c r="F37" s="31" t="s">
        <v>59</v>
      </c>
      <c r="G37" s="32">
        <v>1</v>
      </c>
      <c r="H37" s="33">
        <v>0</v>
      </c>
      <c r="I37" s="34">
        <f>ROUND(ROUND(H37,2)*ROUND(G37,3),2)</f>
      </c>
      <c r="O37">
        <f>(I37*21)/100</f>
      </c>
      <c r="P37" t="s">
        <v>22</v>
      </c>
    </row>
    <row r="38" spans="1:5" ht="38.25">
      <c r="A38" s="35" t="s">
        <v>49</v>
      </c>
      <c r="E38" s="36" t="s">
        <v>85</v>
      </c>
    </row>
    <row r="39" spans="1:5" ht="12.75">
      <c r="A39" s="37" t="s">
        <v>51</v>
      </c>
      <c r="E39" s="38" t="s">
        <v>52</v>
      </c>
    </row>
    <row r="40" spans="1:5" ht="25.5">
      <c r="A40" t="s">
        <v>53</v>
      </c>
      <c r="E40" s="36" t="s">
        <v>86</v>
      </c>
    </row>
    <row r="41" spans="1:16" ht="12.75">
      <c r="A41" s="25" t="s">
        <v>44</v>
      </c>
      <c r="B41" s="29" t="s">
        <v>39</v>
      </c>
      <c r="C41" s="29" t="s">
        <v>87</v>
      </c>
      <c r="D41" s="25" t="s">
        <v>46</v>
      </c>
      <c r="E41" s="30" t="s">
        <v>88</v>
      </c>
      <c r="F41" s="31" t="s">
        <v>59</v>
      </c>
      <c r="G41" s="32">
        <v>1</v>
      </c>
      <c r="H41" s="33">
        <v>0</v>
      </c>
      <c r="I41" s="34">
        <f>ROUND(ROUND(H41,2)*ROUND(G41,3),2)</f>
      </c>
      <c r="O41">
        <f>(I41*21)/100</f>
      </c>
      <c r="P41" t="s">
        <v>22</v>
      </c>
    </row>
    <row r="42" spans="1:5" ht="76.5">
      <c r="A42" s="35" t="s">
        <v>49</v>
      </c>
      <c r="E42" s="36" t="s">
        <v>89</v>
      </c>
    </row>
    <row r="43" spans="1:5" ht="12.75">
      <c r="A43" s="37" t="s">
        <v>51</v>
      </c>
      <c r="E43" s="38" t="s">
        <v>52</v>
      </c>
    </row>
    <row r="44" spans="1:5" ht="12.75">
      <c r="A44" t="s">
        <v>53</v>
      </c>
      <c r="E44" s="36" t="s">
        <v>90</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0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0+O8+O17+O42+O47+O92+O97</f>
      </c>
      <c r="P2" t="s">
        <v>21</v>
      </c>
    </row>
    <row r="3" spans="1:16" ht="15" customHeight="1">
      <c r="A3" t="s">
        <v>11</v>
      </c>
      <c r="B3" s="12" t="s">
        <v>13</v>
      </c>
      <c r="C3" s="13" t="s">
        <v>14</v>
      </c>
      <c r="D3" s="1"/>
      <c r="E3" s="14" t="s">
        <v>15</v>
      </c>
      <c r="F3" s="1"/>
      <c r="G3" s="9"/>
      <c r="H3" s="8" t="s">
        <v>91</v>
      </c>
      <c r="I3" s="39">
        <f>0+I8+I17+I42+I47+I92+I97</f>
      </c>
      <c r="O3" t="s">
        <v>18</v>
      </c>
      <c r="P3" t="s">
        <v>22</v>
      </c>
    </row>
    <row r="4" spans="1:16" ht="15" customHeight="1">
      <c r="A4" t="s">
        <v>16</v>
      </c>
      <c r="B4" s="16" t="s">
        <v>17</v>
      </c>
      <c r="C4" s="17" t="s">
        <v>91</v>
      </c>
      <c r="D4" s="6"/>
      <c r="E4" s="18" t="s">
        <v>92</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f>
      </c>
      <c r="R8">
        <f>0+O9+O13</f>
      </c>
    </row>
    <row r="9" spans="1:16" ht="12.75">
      <c r="A9" s="25" t="s">
        <v>44</v>
      </c>
      <c r="B9" s="29" t="s">
        <v>28</v>
      </c>
      <c r="C9" s="29" t="s">
        <v>93</v>
      </c>
      <c r="D9" s="25" t="s">
        <v>46</v>
      </c>
      <c r="E9" s="30" t="s">
        <v>94</v>
      </c>
      <c r="F9" s="31" t="s">
        <v>95</v>
      </c>
      <c r="G9" s="32">
        <v>13.8</v>
      </c>
      <c r="H9" s="33">
        <v>0</v>
      </c>
      <c r="I9" s="34">
        <f>ROUND(ROUND(H9,2)*ROUND(G9,3),2)</f>
      </c>
      <c r="O9">
        <f>(I9*21)/100</f>
      </c>
      <c r="P9" t="s">
        <v>22</v>
      </c>
    </row>
    <row r="10" spans="1:5" ht="12.75">
      <c r="A10" s="35" t="s">
        <v>49</v>
      </c>
      <c r="E10" s="36" t="s">
        <v>96</v>
      </c>
    </row>
    <row r="11" spans="1:5" ht="12.75">
      <c r="A11" s="37" t="s">
        <v>51</v>
      </c>
      <c r="E11" s="38" t="s">
        <v>97</v>
      </c>
    </row>
    <row r="12" spans="1:5" ht="25.5">
      <c r="A12" t="s">
        <v>53</v>
      </c>
      <c r="E12" s="36" t="s">
        <v>98</v>
      </c>
    </row>
    <row r="13" spans="1:16" ht="12.75">
      <c r="A13" s="25" t="s">
        <v>44</v>
      </c>
      <c r="B13" s="29" t="s">
        <v>22</v>
      </c>
      <c r="C13" s="29" t="s">
        <v>99</v>
      </c>
      <c r="D13" s="25" t="s">
        <v>46</v>
      </c>
      <c r="E13" s="30" t="s">
        <v>100</v>
      </c>
      <c r="F13" s="31" t="s">
        <v>101</v>
      </c>
      <c r="G13" s="32">
        <v>280</v>
      </c>
      <c r="H13" s="33">
        <v>0</v>
      </c>
      <c r="I13" s="34">
        <f>ROUND(ROUND(H13,2)*ROUND(G13,3),2)</f>
      </c>
      <c r="O13">
        <f>(I13*21)/100</f>
      </c>
      <c r="P13" t="s">
        <v>22</v>
      </c>
    </row>
    <row r="14" spans="1:5" ht="51">
      <c r="A14" s="35" t="s">
        <v>49</v>
      </c>
      <c r="E14" s="36" t="s">
        <v>102</v>
      </c>
    </row>
    <row r="15" spans="1:5" ht="38.25">
      <c r="A15" s="37" t="s">
        <v>51</v>
      </c>
      <c r="E15" s="38" t="s">
        <v>103</v>
      </c>
    </row>
    <row r="16" spans="1:5" ht="12.75">
      <c r="A16" t="s">
        <v>53</v>
      </c>
      <c r="E16" s="36" t="s">
        <v>104</v>
      </c>
    </row>
    <row r="17" spans="1:18" ht="12.75" customHeight="1">
      <c r="A17" s="6" t="s">
        <v>42</v>
      </c>
      <c r="B17" s="6"/>
      <c r="C17" s="41" t="s">
        <v>28</v>
      </c>
      <c r="D17" s="6"/>
      <c r="E17" s="27" t="s">
        <v>105</v>
      </c>
      <c r="F17" s="6"/>
      <c r="G17" s="6"/>
      <c r="H17" s="6"/>
      <c r="I17" s="42">
        <f>0+Q17</f>
      </c>
      <c r="O17">
        <f>0+R17</f>
      </c>
      <c r="Q17">
        <f>0+I18+I22+I26+I30+I34+I38</f>
      </c>
      <c r="R17">
        <f>0+O18+O22+O26+O30+O34+O38</f>
      </c>
    </row>
    <row r="18" spans="1:16" ht="12.75">
      <c r="A18" s="25" t="s">
        <v>44</v>
      </c>
      <c r="B18" s="29" t="s">
        <v>21</v>
      </c>
      <c r="C18" s="29" t="s">
        <v>106</v>
      </c>
      <c r="D18" s="25" t="s">
        <v>46</v>
      </c>
      <c r="E18" s="30" t="s">
        <v>107</v>
      </c>
      <c r="F18" s="31" t="s">
        <v>101</v>
      </c>
      <c r="G18" s="32">
        <v>220</v>
      </c>
      <c r="H18" s="33">
        <v>0</v>
      </c>
      <c r="I18" s="34">
        <f>ROUND(ROUND(H18,2)*ROUND(G18,3),2)</f>
      </c>
      <c r="O18">
        <f>(I18*21)/100</f>
      </c>
      <c r="P18" t="s">
        <v>22</v>
      </c>
    </row>
    <row r="19" spans="1:5" ht="12.75">
      <c r="A19" s="35" t="s">
        <v>49</v>
      </c>
      <c r="E19" s="36" t="s">
        <v>108</v>
      </c>
    </row>
    <row r="20" spans="1:5" ht="25.5">
      <c r="A20" s="37" t="s">
        <v>51</v>
      </c>
      <c r="E20" s="38" t="s">
        <v>109</v>
      </c>
    </row>
    <row r="21" spans="1:5" ht="38.25">
      <c r="A21" t="s">
        <v>53</v>
      </c>
      <c r="E21" s="36" t="s">
        <v>110</v>
      </c>
    </row>
    <row r="22" spans="1:16" ht="12.75">
      <c r="A22" s="25" t="s">
        <v>44</v>
      </c>
      <c r="B22" s="29" t="s">
        <v>32</v>
      </c>
      <c r="C22" s="29" t="s">
        <v>111</v>
      </c>
      <c r="D22" s="25" t="s">
        <v>46</v>
      </c>
      <c r="E22" s="30" t="s">
        <v>112</v>
      </c>
      <c r="F22" s="31" t="s">
        <v>113</v>
      </c>
      <c r="G22" s="32">
        <v>99.75</v>
      </c>
      <c r="H22" s="33">
        <v>0</v>
      </c>
      <c r="I22" s="34">
        <f>ROUND(ROUND(H22,2)*ROUND(G22,3),2)</f>
      </c>
      <c r="O22">
        <f>(I22*21)/100</f>
      </c>
      <c r="P22" t="s">
        <v>22</v>
      </c>
    </row>
    <row r="23" spans="1:5" ht="38.25">
      <c r="A23" s="35" t="s">
        <v>49</v>
      </c>
      <c r="E23" s="36" t="s">
        <v>114</v>
      </c>
    </row>
    <row r="24" spans="1:5" ht="38.25">
      <c r="A24" s="37" t="s">
        <v>51</v>
      </c>
      <c r="E24" s="38" t="s">
        <v>115</v>
      </c>
    </row>
    <row r="25" spans="1:5" ht="38.25">
      <c r="A25" t="s">
        <v>53</v>
      </c>
      <c r="E25" s="36" t="s">
        <v>116</v>
      </c>
    </row>
    <row r="26" spans="1:16" ht="12.75">
      <c r="A26" s="25" t="s">
        <v>44</v>
      </c>
      <c r="B26" s="29" t="s">
        <v>34</v>
      </c>
      <c r="C26" s="29" t="s">
        <v>117</v>
      </c>
      <c r="D26" s="25" t="s">
        <v>46</v>
      </c>
      <c r="E26" s="30" t="s">
        <v>118</v>
      </c>
      <c r="F26" s="31" t="s">
        <v>113</v>
      </c>
      <c r="G26" s="32">
        <v>99.75</v>
      </c>
      <c r="H26" s="33">
        <v>0</v>
      </c>
      <c r="I26" s="34">
        <f>ROUND(ROUND(H26,2)*ROUND(G26,3),2)</f>
      </c>
      <c r="O26">
        <f>(I26*21)/100</f>
      </c>
      <c r="P26" t="s">
        <v>22</v>
      </c>
    </row>
    <row r="27" spans="1:5" ht="12.75">
      <c r="A27" s="35" t="s">
        <v>49</v>
      </c>
      <c r="E27" s="36" t="s">
        <v>119</v>
      </c>
    </row>
    <row r="28" spans="1:5" ht="12.75">
      <c r="A28" s="37" t="s">
        <v>51</v>
      </c>
      <c r="E28" s="38" t="s">
        <v>120</v>
      </c>
    </row>
    <row r="29" spans="1:5" ht="191.25">
      <c r="A29" t="s">
        <v>53</v>
      </c>
      <c r="E29" s="36" t="s">
        <v>121</v>
      </c>
    </row>
    <row r="30" spans="1:16" ht="12.75">
      <c r="A30" s="25" t="s">
        <v>44</v>
      </c>
      <c r="B30" s="29" t="s">
        <v>36</v>
      </c>
      <c r="C30" s="29" t="s">
        <v>122</v>
      </c>
      <c r="D30" s="25" t="s">
        <v>46</v>
      </c>
      <c r="E30" s="30" t="s">
        <v>123</v>
      </c>
      <c r="F30" s="31" t="s">
        <v>101</v>
      </c>
      <c r="G30" s="32">
        <v>9.6</v>
      </c>
      <c r="H30" s="33">
        <v>0</v>
      </c>
      <c r="I30" s="34">
        <f>ROUND(ROUND(H30,2)*ROUND(G30,3),2)</f>
      </c>
      <c r="O30">
        <f>(I30*21)/100</f>
      </c>
      <c r="P30" t="s">
        <v>22</v>
      </c>
    </row>
    <row r="31" spans="1:5" ht="25.5">
      <c r="A31" s="35" t="s">
        <v>49</v>
      </c>
      <c r="E31" s="36" t="s">
        <v>124</v>
      </c>
    </row>
    <row r="32" spans="1:5" ht="51">
      <c r="A32" s="37" t="s">
        <v>51</v>
      </c>
      <c r="E32" s="38" t="s">
        <v>125</v>
      </c>
    </row>
    <row r="33" spans="1:5" ht="38.25">
      <c r="A33" t="s">
        <v>53</v>
      </c>
      <c r="E33" s="36" t="s">
        <v>126</v>
      </c>
    </row>
    <row r="34" spans="1:16" ht="12.75">
      <c r="A34" s="25" t="s">
        <v>44</v>
      </c>
      <c r="B34" s="29" t="s">
        <v>76</v>
      </c>
      <c r="C34" s="29" t="s">
        <v>127</v>
      </c>
      <c r="D34" s="25" t="s">
        <v>46</v>
      </c>
      <c r="E34" s="30" t="s">
        <v>128</v>
      </c>
      <c r="F34" s="31" t="s">
        <v>129</v>
      </c>
      <c r="G34" s="32">
        <v>6</v>
      </c>
      <c r="H34" s="33">
        <v>0</v>
      </c>
      <c r="I34" s="34">
        <f>ROUND(ROUND(H34,2)*ROUND(G34,3),2)</f>
      </c>
      <c r="O34">
        <f>(I34*21)/100</f>
      </c>
      <c r="P34" t="s">
        <v>22</v>
      </c>
    </row>
    <row r="35" spans="1:5" ht="63.75">
      <c r="A35" s="35" t="s">
        <v>49</v>
      </c>
      <c r="E35" s="36" t="s">
        <v>130</v>
      </c>
    </row>
    <row r="36" spans="1:5" ht="38.25">
      <c r="A36" s="37" t="s">
        <v>51</v>
      </c>
      <c r="E36" s="38" t="s">
        <v>131</v>
      </c>
    </row>
    <row r="37" spans="1:5" ht="76.5">
      <c r="A37" t="s">
        <v>53</v>
      </c>
      <c r="E37" s="36" t="s">
        <v>132</v>
      </c>
    </row>
    <row r="38" spans="1:16" ht="25.5">
      <c r="A38" s="25" t="s">
        <v>44</v>
      </c>
      <c r="B38" s="29" t="s">
        <v>82</v>
      </c>
      <c r="C38" s="29" t="s">
        <v>133</v>
      </c>
      <c r="D38" s="25" t="s">
        <v>46</v>
      </c>
      <c r="E38" s="30" t="s">
        <v>134</v>
      </c>
      <c r="F38" s="31" t="s">
        <v>129</v>
      </c>
      <c r="G38" s="32">
        <v>3</v>
      </c>
      <c r="H38" s="33">
        <v>0</v>
      </c>
      <c r="I38" s="34">
        <f>ROUND(ROUND(H38,2)*ROUND(G38,3),2)</f>
      </c>
      <c r="O38">
        <f>(I38*21)/100</f>
      </c>
      <c r="P38" t="s">
        <v>22</v>
      </c>
    </row>
    <row r="39" spans="1:5" ht="102">
      <c r="A39" s="35" t="s">
        <v>49</v>
      </c>
      <c r="E39" s="36" t="s">
        <v>135</v>
      </c>
    </row>
    <row r="40" spans="1:5" ht="25.5">
      <c r="A40" s="37" t="s">
        <v>51</v>
      </c>
      <c r="E40" s="38" t="s">
        <v>136</v>
      </c>
    </row>
    <row r="41" spans="1:5" ht="114.75">
      <c r="A41" t="s">
        <v>53</v>
      </c>
      <c r="E41" s="36" t="s">
        <v>137</v>
      </c>
    </row>
    <row r="42" spans="1:18" ht="12.75" customHeight="1">
      <c r="A42" s="6" t="s">
        <v>42</v>
      </c>
      <c r="B42" s="6"/>
      <c r="C42" s="41" t="s">
        <v>32</v>
      </c>
      <c r="D42" s="6"/>
      <c r="E42" s="27" t="s">
        <v>138</v>
      </c>
      <c r="F42" s="6"/>
      <c r="G42" s="6"/>
      <c r="H42" s="6"/>
      <c r="I42" s="42">
        <f>0+Q42</f>
      </c>
      <c r="O42">
        <f>0+R42</f>
      </c>
      <c r="Q42">
        <f>0+I43</f>
      </c>
      <c r="R42">
        <f>0+O43</f>
      </c>
    </row>
    <row r="43" spans="1:16" ht="12.75">
      <c r="A43" s="25" t="s">
        <v>44</v>
      </c>
      <c r="B43" s="29" t="s">
        <v>39</v>
      </c>
      <c r="C43" s="29" t="s">
        <v>139</v>
      </c>
      <c r="D43" s="25" t="s">
        <v>46</v>
      </c>
      <c r="E43" s="30" t="s">
        <v>140</v>
      </c>
      <c r="F43" s="31" t="s">
        <v>113</v>
      </c>
      <c r="G43" s="32">
        <v>5.76</v>
      </c>
      <c r="H43" s="33">
        <v>0</v>
      </c>
      <c r="I43" s="34">
        <f>ROUND(ROUND(H43,2)*ROUND(G43,3),2)</f>
      </c>
      <c r="O43">
        <f>(I43*21)/100</f>
      </c>
      <c r="P43" t="s">
        <v>22</v>
      </c>
    </row>
    <row r="44" spans="1:5" ht="25.5">
      <c r="A44" s="35" t="s">
        <v>49</v>
      </c>
      <c r="E44" s="36" t="s">
        <v>141</v>
      </c>
    </row>
    <row r="45" spans="1:5" ht="12.75">
      <c r="A45" s="37" t="s">
        <v>51</v>
      </c>
      <c r="E45" s="38" t="s">
        <v>142</v>
      </c>
    </row>
    <row r="46" spans="1:5" ht="293.25">
      <c r="A46" t="s">
        <v>53</v>
      </c>
      <c r="E46" s="36" t="s">
        <v>143</v>
      </c>
    </row>
    <row r="47" spans="1:18" ht="12.75" customHeight="1">
      <c r="A47" s="6" t="s">
        <v>42</v>
      </c>
      <c r="B47" s="6"/>
      <c r="C47" s="41" t="s">
        <v>76</v>
      </c>
      <c r="D47" s="6"/>
      <c r="E47" s="27" t="s">
        <v>144</v>
      </c>
      <c r="F47" s="6"/>
      <c r="G47" s="6"/>
      <c r="H47" s="6"/>
      <c r="I47" s="42">
        <f>0+Q47</f>
      </c>
      <c r="O47">
        <f>0+R47</f>
      </c>
      <c r="Q47">
        <f>0+I48+I52+I56+I60+I64+I68+I72+I76+I80+I84+I88</f>
      </c>
      <c r="R47">
        <f>0+O48+O52+O56+O60+O64+O68+O72+O76+O80+O84+O88</f>
      </c>
    </row>
    <row r="48" spans="1:16" ht="12.75">
      <c r="A48" s="25" t="s">
        <v>44</v>
      </c>
      <c r="B48" s="29" t="s">
        <v>41</v>
      </c>
      <c r="C48" s="29" t="s">
        <v>145</v>
      </c>
      <c r="D48" s="25" t="s">
        <v>146</v>
      </c>
      <c r="E48" s="30" t="s">
        <v>147</v>
      </c>
      <c r="F48" s="31" t="s">
        <v>129</v>
      </c>
      <c r="G48" s="32">
        <v>8</v>
      </c>
      <c r="H48" s="33">
        <v>0</v>
      </c>
      <c r="I48" s="34">
        <f>ROUND(ROUND(H48,2)*ROUND(G48,3),2)</f>
      </c>
      <c r="O48">
        <f>(I48*21)/100</f>
      </c>
      <c r="P48" t="s">
        <v>22</v>
      </c>
    </row>
    <row r="49" spans="1:5" ht="12.75">
      <c r="A49" s="35" t="s">
        <v>49</v>
      </c>
      <c r="E49" s="36" t="s">
        <v>148</v>
      </c>
    </row>
    <row r="50" spans="1:5" ht="38.25">
      <c r="A50" s="37" t="s">
        <v>51</v>
      </c>
      <c r="E50" s="38" t="s">
        <v>149</v>
      </c>
    </row>
    <row r="51" spans="1:5" ht="102">
      <c r="A51" t="s">
        <v>53</v>
      </c>
      <c r="E51" s="36" t="s">
        <v>150</v>
      </c>
    </row>
    <row r="52" spans="1:16" ht="12.75">
      <c r="A52" s="25" t="s">
        <v>44</v>
      </c>
      <c r="B52" s="29" t="s">
        <v>151</v>
      </c>
      <c r="C52" s="29" t="s">
        <v>152</v>
      </c>
      <c r="D52" s="25" t="s">
        <v>153</v>
      </c>
      <c r="E52" s="30" t="s">
        <v>154</v>
      </c>
      <c r="F52" s="31" t="s">
        <v>155</v>
      </c>
      <c r="G52" s="32">
        <v>220</v>
      </c>
      <c r="H52" s="33">
        <v>0</v>
      </c>
      <c r="I52" s="34">
        <f>ROUND(ROUND(H52,2)*ROUND(G52,3),2)</f>
      </c>
      <c r="O52">
        <f>(I52*21)/100</f>
      </c>
      <c r="P52" t="s">
        <v>22</v>
      </c>
    </row>
    <row r="53" spans="1:5" ht="38.25">
      <c r="A53" s="35" t="s">
        <v>49</v>
      </c>
      <c r="E53" s="36" t="s">
        <v>156</v>
      </c>
    </row>
    <row r="54" spans="1:5" ht="51">
      <c r="A54" s="37" t="s">
        <v>51</v>
      </c>
      <c r="E54" s="38" t="s">
        <v>157</v>
      </c>
    </row>
    <row r="55" spans="1:5" ht="89.25">
      <c r="A55" t="s">
        <v>53</v>
      </c>
      <c r="E55" s="36" t="s">
        <v>158</v>
      </c>
    </row>
    <row r="56" spans="1:16" ht="12.75">
      <c r="A56" s="25" t="s">
        <v>44</v>
      </c>
      <c r="B56" s="29" t="s">
        <v>159</v>
      </c>
      <c r="C56" s="29" t="s">
        <v>152</v>
      </c>
      <c r="D56" s="25" t="s">
        <v>160</v>
      </c>
      <c r="E56" s="30" t="s">
        <v>154</v>
      </c>
      <c r="F56" s="31" t="s">
        <v>155</v>
      </c>
      <c r="G56" s="32">
        <v>220</v>
      </c>
      <c r="H56" s="33">
        <v>0</v>
      </c>
      <c r="I56" s="34">
        <f>ROUND(ROUND(H56,2)*ROUND(G56,3),2)</f>
      </c>
      <c r="O56">
        <f>(I56*21)/100</f>
      </c>
      <c r="P56" t="s">
        <v>22</v>
      </c>
    </row>
    <row r="57" spans="1:5" ht="38.25">
      <c r="A57" s="35" t="s">
        <v>49</v>
      </c>
      <c r="E57" s="36" t="s">
        <v>161</v>
      </c>
    </row>
    <row r="58" spans="1:5" ht="51">
      <c r="A58" s="37" t="s">
        <v>51</v>
      </c>
      <c r="E58" s="38" t="s">
        <v>157</v>
      </c>
    </row>
    <row r="59" spans="1:5" ht="89.25">
      <c r="A59" t="s">
        <v>53</v>
      </c>
      <c r="E59" s="36" t="s">
        <v>158</v>
      </c>
    </row>
    <row r="60" spans="1:16" ht="25.5">
      <c r="A60" s="25" t="s">
        <v>44</v>
      </c>
      <c r="B60" s="29" t="s">
        <v>162</v>
      </c>
      <c r="C60" s="29" t="s">
        <v>163</v>
      </c>
      <c r="D60" s="25" t="s">
        <v>46</v>
      </c>
      <c r="E60" s="30" t="s">
        <v>164</v>
      </c>
      <c r="F60" s="31" t="s">
        <v>129</v>
      </c>
      <c r="G60" s="32">
        <v>6</v>
      </c>
      <c r="H60" s="33">
        <v>0</v>
      </c>
      <c r="I60" s="34">
        <f>ROUND(ROUND(H60,2)*ROUND(G60,3),2)</f>
      </c>
      <c r="O60">
        <f>(I60*21)/100</f>
      </c>
      <c r="P60" t="s">
        <v>22</v>
      </c>
    </row>
    <row r="61" spans="1:5" ht="38.25">
      <c r="A61" s="35" t="s">
        <v>49</v>
      </c>
      <c r="E61" s="36" t="s">
        <v>165</v>
      </c>
    </row>
    <row r="62" spans="1:5" ht="12.75">
      <c r="A62" s="37" t="s">
        <v>51</v>
      </c>
      <c r="E62" s="38" t="s">
        <v>166</v>
      </c>
    </row>
    <row r="63" spans="1:5" ht="114.75">
      <c r="A63" t="s">
        <v>53</v>
      </c>
      <c r="E63" s="36" t="s">
        <v>167</v>
      </c>
    </row>
    <row r="64" spans="1:16" ht="25.5">
      <c r="A64" s="25" t="s">
        <v>44</v>
      </c>
      <c r="B64" s="29" t="s">
        <v>168</v>
      </c>
      <c r="C64" s="29" t="s">
        <v>169</v>
      </c>
      <c r="D64" s="25" t="s">
        <v>46</v>
      </c>
      <c r="E64" s="30" t="s">
        <v>170</v>
      </c>
      <c r="F64" s="31" t="s">
        <v>129</v>
      </c>
      <c r="G64" s="32">
        <v>6</v>
      </c>
      <c r="H64" s="33">
        <v>0</v>
      </c>
      <c r="I64" s="34">
        <f>ROUND(ROUND(H64,2)*ROUND(G64,3),2)</f>
      </c>
      <c r="O64">
        <f>(I64*21)/100</f>
      </c>
      <c r="P64" t="s">
        <v>22</v>
      </c>
    </row>
    <row r="65" spans="1:5" ht="12.75">
      <c r="A65" s="35" t="s">
        <v>49</v>
      </c>
      <c r="E65" s="36" t="s">
        <v>171</v>
      </c>
    </row>
    <row r="66" spans="1:5" ht="12.75">
      <c r="A66" s="37" t="s">
        <v>51</v>
      </c>
      <c r="E66" s="38" t="s">
        <v>166</v>
      </c>
    </row>
    <row r="67" spans="1:5" ht="102">
      <c r="A67" t="s">
        <v>53</v>
      </c>
      <c r="E67" s="36" t="s">
        <v>172</v>
      </c>
    </row>
    <row r="68" spans="1:16" ht="12.75">
      <c r="A68" s="25" t="s">
        <v>44</v>
      </c>
      <c r="B68" s="29" t="s">
        <v>173</v>
      </c>
      <c r="C68" s="29" t="s">
        <v>174</v>
      </c>
      <c r="D68" s="25" t="s">
        <v>46</v>
      </c>
      <c r="E68" s="30" t="s">
        <v>175</v>
      </c>
      <c r="F68" s="31" t="s">
        <v>129</v>
      </c>
      <c r="G68" s="32">
        <v>6</v>
      </c>
      <c r="H68" s="33">
        <v>0</v>
      </c>
      <c r="I68" s="34">
        <f>ROUND(ROUND(H68,2)*ROUND(G68,3),2)</f>
      </c>
      <c r="O68">
        <f>(I68*21)/100</f>
      </c>
      <c r="P68" t="s">
        <v>22</v>
      </c>
    </row>
    <row r="69" spans="1:5" ht="25.5">
      <c r="A69" s="35" t="s">
        <v>49</v>
      </c>
      <c r="E69" s="36" t="s">
        <v>176</v>
      </c>
    </row>
    <row r="70" spans="1:5" ht="25.5">
      <c r="A70" s="37" t="s">
        <v>51</v>
      </c>
      <c r="E70" s="38" t="s">
        <v>177</v>
      </c>
    </row>
    <row r="71" spans="1:5" ht="89.25">
      <c r="A71" t="s">
        <v>53</v>
      </c>
      <c r="E71" s="36" t="s">
        <v>178</v>
      </c>
    </row>
    <row r="72" spans="1:16" ht="12.75">
      <c r="A72" s="25" t="s">
        <v>44</v>
      </c>
      <c r="B72" s="29" t="s">
        <v>179</v>
      </c>
      <c r="C72" s="29" t="s">
        <v>180</v>
      </c>
      <c r="D72" s="25" t="s">
        <v>46</v>
      </c>
      <c r="E72" s="30" t="s">
        <v>181</v>
      </c>
      <c r="F72" s="31" t="s">
        <v>129</v>
      </c>
      <c r="G72" s="32">
        <v>6</v>
      </c>
      <c r="H72" s="33">
        <v>0</v>
      </c>
      <c r="I72" s="34">
        <f>ROUND(ROUND(H72,2)*ROUND(G72,3),2)</f>
      </c>
      <c r="O72">
        <f>(I72*21)/100</f>
      </c>
      <c r="P72" t="s">
        <v>22</v>
      </c>
    </row>
    <row r="73" spans="1:5" ht="25.5">
      <c r="A73" s="35" t="s">
        <v>49</v>
      </c>
      <c r="E73" s="36" t="s">
        <v>182</v>
      </c>
    </row>
    <row r="74" spans="1:5" ht="51">
      <c r="A74" s="37" t="s">
        <v>51</v>
      </c>
      <c r="E74" s="38" t="s">
        <v>183</v>
      </c>
    </row>
    <row r="75" spans="1:5" ht="114.75">
      <c r="A75" t="s">
        <v>53</v>
      </c>
      <c r="E75" s="36" t="s">
        <v>184</v>
      </c>
    </row>
    <row r="76" spans="1:16" ht="12.75">
      <c r="A76" s="25" t="s">
        <v>44</v>
      </c>
      <c r="B76" s="29" t="s">
        <v>185</v>
      </c>
      <c r="C76" s="29" t="s">
        <v>186</v>
      </c>
      <c r="D76" s="25" t="s">
        <v>46</v>
      </c>
      <c r="E76" s="30" t="s">
        <v>187</v>
      </c>
      <c r="F76" s="31" t="s">
        <v>59</v>
      </c>
      <c r="G76" s="32">
        <v>2</v>
      </c>
      <c r="H76" s="33">
        <v>0</v>
      </c>
      <c r="I76" s="34">
        <f>ROUND(ROUND(H76,2)*ROUND(G76,3),2)</f>
      </c>
      <c r="O76">
        <f>(I76*21)/100</f>
      </c>
      <c r="P76" t="s">
        <v>22</v>
      </c>
    </row>
    <row r="77" spans="1:5" ht="12.75">
      <c r="A77" s="35" t="s">
        <v>49</v>
      </c>
      <c r="E77" s="36" t="s">
        <v>188</v>
      </c>
    </row>
    <row r="78" spans="1:5" ht="38.25">
      <c r="A78" s="37" t="s">
        <v>51</v>
      </c>
      <c r="E78" s="38" t="s">
        <v>189</v>
      </c>
    </row>
    <row r="79" spans="1:5" ht="102">
      <c r="A79" t="s">
        <v>53</v>
      </c>
      <c r="E79" s="36" t="s">
        <v>190</v>
      </c>
    </row>
    <row r="80" spans="1:16" ht="12.75">
      <c r="A80" s="25" t="s">
        <v>44</v>
      </c>
      <c r="B80" s="29" t="s">
        <v>191</v>
      </c>
      <c r="C80" s="29" t="s">
        <v>192</v>
      </c>
      <c r="D80" s="25" t="s">
        <v>46</v>
      </c>
      <c r="E80" s="30" t="s">
        <v>193</v>
      </c>
      <c r="F80" s="31" t="s">
        <v>129</v>
      </c>
      <c r="G80" s="32">
        <v>2</v>
      </c>
      <c r="H80" s="33">
        <v>0</v>
      </c>
      <c r="I80" s="34">
        <f>ROUND(ROUND(H80,2)*ROUND(G80,3),2)</f>
      </c>
      <c r="O80">
        <f>(I80*21)/100</f>
      </c>
      <c r="P80" t="s">
        <v>22</v>
      </c>
    </row>
    <row r="81" spans="1:5" ht="12.75">
      <c r="A81" s="35" t="s">
        <v>49</v>
      </c>
      <c r="E81" s="36" t="s">
        <v>194</v>
      </c>
    </row>
    <row r="82" spans="1:5" ht="38.25">
      <c r="A82" s="37" t="s">
        <v>51</v>
      </c>
      <c r="E82" s="38" t="s">
        <v>189</v>
      </c>
    </row>
    <row r="83" spans="1:5" ht="102">
      <c r="A83" t="s">
        <v>53</v>
      </c>
      <c r="E83" s="36" t="s">
        <v>195</v>
      </c>
    </row>
    <row r="84" spans="1:16" ht="12.75">
      <c r="A84" s="25" t="s">
        <v>44</v>
      </c>
      <c r="B84" s="29" t="s">
        <v>196</v>
      </c>
      <c r="C84" s="29" t="s">
        <v>197</v>
      </c>
      <c r="D84" s="25" t="s">
        <v>46</v>
      </c>
      <c r="E84" s="30" t="s">
        <v>198</v>
      </c>
      <c r="F84" s="31" t="s">
        <v>129</v>
      </c>
      <c r="G84" s="32">
        <v>2</v>
      </c>
      <c r="H84" s="33">
        <v>0</v>
      </c>
      <c r="I84" s="34">
        <f>ROUND(ROUND(H84,2)*ROUND(G84,3),2)</f>
      </c>
      <c r="O84">
        <f>(I84*21)/100</f>
      </c>
      <c r="P84" t="s">
        <v>22</v>
      </c>
    </row>
    <row r="85" spans="1:5" ht="12.75">
      <c r="A85" s="35" t="s">
        <v>49</v>
      </c>
      <c r="E85" s="36" t="s">
        <v>199</v>
      </c>
    </row>
    <row r="86" spans="1:5" ht="12.75">
      <c r="A86" s="37" t="s">
        <v>51</v>
      </c>
      <c r="E86" s="38" t="s">
        <v>200</v>
      </c>
    </row>
    <row r="87" spans="1:5" ht="153">
      <c r="A87" t="s">
        <v>53</v>
      </c>
      <c r="E87" s="36" t="s">
        <v>201</v>
      </c>
    </row>
    <row r="88" spans="1:16" ht="12.75">
      <c r="A88" s="25" t="s">
        <v>44</v>
      </c>
      <c r="B88" s="29" t="s">
        <v>202</v>
      </c>
      <c r="C88" s="29" t="s">
        <v>203</v>
      </c>
      <c r="D88" s="25" t="s">
        <v>46</v>
      </c>
      <c r="E88" s="30" t="s">
        <v>204</v>
      </c>
      <c r="F88" s="31" t="s">
        <v>129</v>
      </c>
      <c r="G88" s="32">
        <v>2</v>
      </c>
      <c r="H88" s="33">
        <v>0</v>
      </c>
      <c r="I88" s="34">
        <f>ROUND(ROUND(H88,2)*ROUND(G88,3),2)</f>
      </c>
      <c r="O88">
        <f>(I88*21)/100</f>
      </c>
      <c r="P88" t="s">
        <v>22</v>
      </c>
    </row>
    <row r="89" spans="1:5" ht="12.75">
      <c r="A89" s="35" t="s">
        <v>49</v>
      </c>
      <c r="E89" s="36" t="s">
        <v>199</v>
      </c>
    </row>
    <row r="90" spans="1:5" ht="12.75">
      <c r="A90" s="37" t="s">
        <v>51</v>
      </c>
      <c r="E90" s="38" t="s">
        <v>200</v>
      </c>
    </row>
    <row r="91" spans="1:5" ht="127.5">
      <c r="A91" t="s">
        <v>53</v>
      </c>
      <c r="E91" s="36" t="s">
        <v>205</v>
      </c>
    </row>
    <row r="92" spans="1:18" ht="12.75" customHeight="1">
      <c r="A92" s="6" t="s">
        <v>42</v>
      </c>
      <c r="B92" s="6"/>
      <c r="C92" s="41" t="s">
        <v>82</v>
      </c>
      <c r="D92" s="6"/>
      <c r="E92" s="27" t="s">
        <v>206</v>
      </c>
      <c r="F92" s="6"/>
      <c r="G92" s="6"/>
      <c r="H92" s="6"/>
      <c r="I92" s="42">
        <f>0+Q92</f>
      </c>
      <c r="O92">
        <f>0+R92</f>
      </c>
      <c r="Q92">
        <f>0+I93</f>
      </c>
      <c r="R92">
        <f>0+O93</f>
      </c>
    </row>
    <row r="93" spans="1:16" ht="12.75">
      <c r="A93" s="25" t="s">
        <v>44</v>
      </c>
      <c r="B93" s="29" t="s">
        <v>207</v>
      </c>
      <c r="C93" s="29" t="s">
        <v>208</v>
      </c>
      <c r="D93" s="25" t="s">
        <v>46</v>
      </c>
      <c r="E93" s="30" t="s">
        <v>209</v>
      </c>
      <c r="F93" s="31" t="s">
        <v>155</v>
      </c>
      <c r="G93" s="32">
        <v>220</v>
      </c>
      <c r="H93" s="33">
        <v>0</v>
      </c>
      <c r="I93" s="34">
        <f>ROUND(ROUND(H93,2)*ROUND(G93,3),2)</f>
      </c>
      <c r="O93">
        <f>(I93*21)/100</f>
      </c>
      <c r="P93" t="s">
        <v>22</v>
      </c>
    </row>
    <row r="94" spans="1:5" ht="12.75">
      <c r="A94" s="35" t="s">
        <v>49</v>
      </c>
      <c r="E94" s="36" t="s">
        <v>210</v>
      </c>
    </row>
    <row r="95" spans="1:5" ht="51">
      <c r="A95" s="37" t="s">
        <v>51</v>
      </c>
      <c r="E95" s="38" t="s">
        <v>157</v>
      </c>
    </row>
    <row r="96" spans="1:5" ht="242.25">
      <c r="A96" t="s">
        <v>53</v>
      </c>
      <c r="E96" s="36" t="s">
        <v>211</v>
      </c>
    </row>
    <row r="97" spans="1:18" ht="12.75" customHeight="1">
      <c r="A97" s="6" t="s">
        <v>42</v>
      </c>
      <c r="B97" s="6"/>
      <c r="C97" s="41" t="s">
        <v>39</v>
      </c>
      <c r="D97" s="6"/>
      <c r="E97" s="27" t="s">
        <v>212</v>
      </c>
      <c r="F97" s="6"/>
      <c r="G97" s="6"/>
      <c r="H97" s="6"/>
      <c r="I97" s="42">
        <f>0+Q97</f>
      </c>
      <c r="O97">
        <f>0+R97</f>
      </c>
      <c r="Q97">
        <f>0+I98</f>
      </c>
      <c r="R97">
        <f>0+O98</f>
      </c>
    </row>
    <row r="98" spans="1:16" ht="12.75">
      <c r="A98" s="25" t="s">
        <v>44</v>
      </c>
      <c r="B98" s="29" t="s">
        <v>213</v>
      </c>
      <c r="C98" s="29" t="s">
        <v>214</v>
      </c>
      <c r="D98" s="25" t="s">
        <v>46</v>
      </c>
      <c r="E98" s="30" t="s">
        <v>215</v>
      </c>
      <c r="F98" s="31" t="s">
        <v>113</v>
      </c>
      <c r="G98" s="32">
        <v>6</v>
      </c>
      <c r="H98" s="33">
        <v>0</v>
      </c>
      <c r="I98" s="34">
        <f>ROUND(ROUND(H98,2)*ROUND(G98,3),2)</f>
      </c>
      <c r="O98">
        <f>(I98*21)/100</f>
      </c>
      <c r="P98" t="s">
        <v>22</v>
      </c>
    </row>
    <row r="99" spans="1:5" ht="25.5">
      <c r="A99" s="35" t="s">
        <v>49</v>
      </c>
      <c r="E99" s="36" t="s">
        <v>216</v>
      </c>
    </row>
    <row r="100" spans="1:5" ht="12.75">
      <c r="A100" s="37" t="s">
        <v>51</v>
      </c>
      <c r="E100" s="38" t="s">
        <v>217</v>
      </c>
    </row>
    <row r="101" spans="1:5" ht="102">
      <c r="A101" t="s">
        <v>53</v>
      </c>
      <c r="E101" s="36" t="s">
        <v>218</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9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0+O8+O17+O82+O107+O120+O153+O170</f>
      </c>
      <c r="P2" t="s">
        <v>21</v>
      </c>
    </row>
    <row r="3" spans="1:16" ht="15" customHeight="1">
      <c r="A3" t="s">
        <v>11</v>
      </c>
      <c r="B3" s="12" t="s">
        <v>13</v>
      </c>
      <c r="C3" s="13" t="s">
        <v>14</v>
      </c>
      <c r="D3" s="1"/>
      <c r="E3" s="14" t="s">
        <v>15</v>
      </c>
      <c r="F3" s="1"/>
      <c r="G3" s="9"/>
      <c r="H3" s="8" t="s">
        <v>219</v>
      </c>
      <c r="I3" s="39">
        <f>0+I8+I17+I82+I107+I120+I153+I170</f>
      </c>
      <c r="O3" t="s">
        <v>18</v>
      </c>
      <c r="P3" t="s">
        <v>22</v>
      </c>
    </row>
    <row r="4" spans="1:16" ht="15" customHeight="1">
      <c r="A4" t="s">
        <v>16</v>
      </c>
      <c r="B4" s="16" t="s">
        <v>17</v>
      </c>
      <c r="C4" s="17" t="s">
        <v>219</v>
      </c>
      <c r="D4" s="6"/>
      <c r="E4" s="18" t="s">
        <v>220</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f>
      </c>
      <c r="R8">
        <f>0+O9+O13</f>
      </c>
    </row>
    <row r="9" spans="1:16" ht="12.75">
      <c r="A9" s="25" t="s">
        <v>44</v>
      </c>
      <c r="B9" s="29" t="s">
        <v>28</v>
      </c>
      <c r="C9" s="29" t="s">
        <v>93</v>
      </c>
      <c r="D9" s="25" t="s">
        <v>46</v>
      </c>
      <c r="E9" s="30" t="s">
        <v>94</v>
      </c>
      <c r="F9" s="31" t="s">
        <v>95</v>
      </c>
      <c r="G9" s="32">
        <v>206.703</v>
      </c>
      <c r="H9" s="33">
        <v>0</v>
      </c>
      <c r="I9" s="34">
        <f>ROUND(ROUND(H9,2)*ROUND(G9,3),2)</f>
      </c>
      <c r="O9">
        <f>(I9*21)/100</f>
      </c>
      <c r="P9" t="s">
        <v>22</v>
      </c>
    </row>
    <row r="10" spans="1:5" ht="12.75">
      <c r="A10" s="35" t="s">
        <v>49</v>
      </c>
      <c r="E10" s="36" t="s">
        <v>96</v>
      </c>
    </row>
    <row r="11" spans="1:5" ht="38.25">
      <c r="A11" s="37" t="s">
        <v>51</v>
      </c>
      <c r="E11" s="38" t="s">
        <v>221</v>
      </c>
    </row>
    <row r="12" spans="1:5" ht="25.5">
      <c r="A12" t="s">
        <v>53</v>
      </c>
      <c r="E12" s="36" t="s">
        <v>98</v>
      </c>
    </row>
    <row r="13" spans="1:16" ht="12.75">
      <c r="A13" s="25" t="s">
        <v>44</v>
      </c>
      <c r="B13" s="29" t="s">
        <v>22</v>
      </c>
      <c r="C13" s="29" t="s">
        <v>222</v>
      </c>
      <c r="D13" s="25" t="s">
        <v>46</v>
      </c>
      <c r="E13" s="30" t="s">
        <v>223</v>
      </c>
      <c r="F13" s="31" t="s">
        <v>95</v>
      </c>
      <c r="G13" s="32">
        <v>423.3</v>
      </c>
      <c r="H13" s="33">
        <v>0</v>
      </c>
      <c r="I13" s="34">
        <f>ROUND(ROUND(H13,2)*ROUND(G13,3),2)</f>
      </c>
      <c r="O13">
        <f>(I13*21)/100</f>
      </c>
      <c r="P13" t="s">
        <v>22</v>
      </c>
    </row>
    <row r="14" spans="1:5" ht="12.75">
      <c r="A14" s="35" t="s">
        <v>49</v>
      </c>
      <c r="E14" s="36" t="s">
        <v>224</v>
      </c>
    </row>
    <row r="15" spans="1:5" ht="63.75">
      <c r="A15" s="37" t="s">
        <v>51</v>
      </c>
      <c r="E15" s="38" t="s">
        <v>225</v>
      </c>
    </row>
    <row r="16" spans="1:5" ht="25.5">
      <c r="A16" t="s">
        <v>53</v>
      </c>
      <c r="E16" s="36" t="s">
        <v>98</v>
      </c>
    </row>
    <row r="17" spans="1:18" ht="12.75" customHeight="1">
      <c r="A17" s="6" t="s">
        <v>42</v>
      </c>
      <c r="B17" s="6"/>
      <c r="C17" s="41" t="s">
        <v>28</v>
      </c>
      <c r="D17" s="6"/>
      <c r="E17" s="27" t="s">
        <v>105</v>
      </c>
      <c r="F17" s="6"/>
      <c r="G17" s="6"/>
      <c r="H17" s="6"/>
      <c r="I17" s="42">
        <f>0+Q17</f>
      </c>
      <c r="O17">
        <f>0+R17</f>
      </c>
      <c r="Q17">
        <f>0+I18+I22+I26+I30+I34+I38+I42+I46+I50+I54+I58+I62+I66+I70+I74+I78</f>
      </c>
      <c r="R17">
        <f>0+O18+O22+O26+O30+O34+O38+O42+O46+O50+O54+O58+O62+O66+O70+O74+O78</f>
      </c>
    </row>
    <row r="18" spans="1:16" ht="25.5">
      <c r="A18" s="25" t="s">
        <v>44</v>
      </c>
      <c r="B18" s="29" t="s">
        <v>21</v>
      </c>
      <c r="C18" s="29" t="s">
        <v>226</v>
      </c>
      <c r="D18" s="25" t="s">
        <v>46</v>
      </c>
      <c r="E18" s="30" t="s">
        <v>227</v>
      </c>
      <c r="F18" s="31" t="s">
        <v>113</v>
      </c>
      <c r="G18" s="32">
        <v>89.25</v>
      </c>
      <c r="H18" s="33">
        <v>0</v>
      </c>
      <c r="I18" s="34">
        <f>ROUND(ROUND(H18,2)*ROUND(G18,3),2)</f>
      </c>
      <c r="O18">
        <f>(I18*21)/100</f>
      </c>
      <c r="P18" t="s">
        <v>22</v>
      </c>
    </row>
    <row r="19" spans="1:5" ht="25.5">
      <c r="A19" s="35" t="s">
        <v>49</v>
      </c>
      <c r="E19" s="36" t="s">
        <v>228</v>
      </c>
    </row>
    <row r="20" spans="1:5" ht="38.25">
      <c r="A20" s="37" t="s">
        <v>51</v>
      </c>
      <c r="E20" s="38" t="s">
        <v>229</v>
      </c>
    </row>
    <row r="21" spans="1:5" ht="63.75">
      <c r="A21" t="s">
        <v>53</v>
      </c>
      <c r="E21" s="36" t="s">
        <v>230</v>
      </c>
    </row>
    <row r="22" spans="1:16" ht="12.75">
      <c r="A22" s="25" t="s">
        <v>44</v>
      </c>
      <c r="B22" s="29" t="s">
        <v>32</v>
      </c>
      <c r="C22" s="29" t="s">
        <v>231</v>
      </c>
      <c r="D22" s="25" t="s">
        <v>46</v>
      </c>
      <c r="E22" s="30" t="s">
        <v>232</v>
      </c>
      <c r="F22" s="31" t="s">
        <v>113</v>
      </c>
      <c r="G22" s="32">
        <v>71.4</v>
      </c>
      <c r="H22" s="33">
        <v>0</v>
      </c>
      <c r="I22" s="34">
        <f>ROUND(ROUND(H22,2)*ROUND(G22,3),2)</f>
      </c>
      <c r="O22">
        <f>(I22*21)/100</f>
      </c>
      <c r="P22" t="s">
        <v>22</v>
      </c>
    </row>
    <row r="23" spans="1:5" ht="25.5">
      <c r="A23" s="35" t="s">
        <v>49</v>
      </c>
      <c r="E23" s="36" t="s">
        <v>233</v>
      </c>
    </row>
    <row r="24" spans="1:5" ht="38.25">
      <c r="A24" s="37" t="s">
        <v>51</v>
      </c>
      <c r="E24" s="38" t="s">
        <v>234</v>
      </c>
    </row>
    <row r="25" spans="1:5" ht="63.75">
      <c r="A25" t="s">
        <v>53</v>
      </c>
      <c r="E25" s="36" t="s">
        <v>230</v>
      </c>
    </row>
    <row r="26" spans="1:16" ht="25.5">
      <c r="A26" s="25" t="s">
        <v>44</v>
      </c>
      <c r="B26" s="29" t="s">
        <v>34</v>
      </c>
      <c r="C26" s="29" t="s">
        <v>235</v>
      </c>
      <c r="D26" s="25" t="s">
        <v>46</v>
      </c>
      <c r="E26" s="30" t="s">
        <v>236</v>
      </c>
      <c r="F26" s="31" t="s">
        <v>113</v>
      </c>
      <c r="G26" s="32">
        <v>137.8</v>
      </c>
      <c r="H26" s="33">
        <v>0</v>
      </c>
      <c r="I26" s="34">
        <f>ROUND(ROUND(H26,2)*ROUND(G26,3),2)</f>
      </c>
      <c r="O26">
        <f>(I26*21)/100</f>
      </c>
      <c r="P26" t="s">
        <v>22</v>
      </c>
    </row>
    <row r="27" spans="1:5" ht="63.75">
      <c r="A27" s="35" t="s">
        <v>49</v>
      </c>
      <c r="E27" s="36" t="s">
        <v>237</v>
      </c>
    </row>
    <row r="28" spans="1:5" ht="51">
      <c r="A28" s="37" t="s">
        <v>51</v>
      </c>
      <c r="E28" s="38" t="s">
        <v>238</v>
      </c>
    </row>
    <row r="29" spans="1:5" ht="63.75">
      <c r="A29" t="s">
        <v>53</v>
      </c>
      <c r="E29" s="36" t="s">
        <v>230</v>
      </c>
    </row>
    <row r="30" spans="1:16" ht="12.75">
      <c r="A30" s="25" t="s">
        <v>44</v>
      </c>
      <c r="B30" s="29" t="s">
        <v>36</v>
      </c>
      <c r="C30" s="29" t="s">
        <v>239</v>
      </c>
      <c r="D30" s="25" t="s">
        <v>46</v>
      </c>
      <c r="E30" s="30" t="s">
        <v>240</v>
      </c>
      <c r="F30" s="31" t="s">
        <v>155</v>
      </c>
      <c r="G30" s="32">
        <v>28.9</v>
      </c>
      <c r="H30" s="33">
        <v>0</v>
      </c>
      <c r="I30" s="34">
        <f>ROUND(ROUND(H30,2)*ROUND(G30,3),2)</f>
      </c>
      <c r="O30">
        <f>(I30*21)/100</f>
      </c>
      <c r="P30" t="s">
        <v>22</v>
      </c>
    </row>
    <row r="31" spans="1:5" ht="12.75">
      <c r="A31" s="35" t="s">
        <v>49</v>
      </c>
      <c r="E31" s="36" t="s">
        <v>241</v>
      </c>
    </row>
    <row r="32" spans="1:5" ht="51">
      <c r="A32" s="37" t="s">
        <v>51</v>
      </c>
      <c r="E32" s="38" t="s">
        <v>242</v>
      </c>
    </row>
    <row r="33" spans="1:5" ht="25.5">
      <c r="A33" t="s">
        <v>53</v>
      </c>
      <c r="E33" s="36" t="s">
        <v>243</v>
      </c>
    </row>
    <row r="34" spans="1:16" ht="12.75">
      <c r="A34" s="25" t="s">
        <v>44</v>
      </c>
      <c r="B34" s="29" t="s">
        <v>76</v>
      </c>
      <c r="C34" s="29" t="s">
        <v>244</v>
      </c>
      <c r="D34" s="25" t="s">
        <v>46</v>
      </c>
      <c r="E34" s="30" t="s">
        <v>245</v>
      </c>
      <c r="F34" s="31" t="s">
        <v>155</v>
      </c>
      <c r="G34" s="32">
        <v>141.5</v>
      </c>
      <c r="H34" s="33">
        <v>0</v>
      </c>
      <c r="I34" s="34">
        <f>ROUND(ROUND(H34,2)*ROUND(G34,3),2)</f>
      </c>
      <c r="O34">
        <f>(I34*21)/100</f>
      </c>
      <c r="P34" t="s">
        <v>22</v>
      </c>
    </row>
    <row r="35" spans="1:5" ht="12.75">
      <c r="A35" s="35" t="s">
        <v>49</v>
      </c>
      <c r="E35" s="36" t="s">
        <v>241</v>
      </c>
    </row>
    <row r="36" spans="1:5" ht="51">
      <c r="A36" s="37" t="s">
        <v>51</v>
      </c>
      <c r="E36" s="38" t="s">
        <v>246</v>
      </c>
    </row>
    <row r="37" spans="1:5" ht="25.5">
      <c r="A37" t="s">
        <v>53</v>
      </c>
      <c r="E37" s="36" t="s">
        <v>243</v>
      </c>
    </row>
    <row r="38" spans="1:16" ht="12.75">
      <c r="A38" s="25" t="s">
        <v>44</v>
      </c>
      <c r="B38" s="29" t="s">
        <v>82</v>
      </c>
      <c r="C38" s="29" t="s">
        <v>247</v>
      </c>
      <c r="D38" s="25" t="s">
        <v>46</v>
      </c>
      <c r="E38" s="30" t="s">
        <v>248</v>
      </c>
      <c r="F38" s="31" t="s">
        <v>113</v>
      </c>
      <c r="G38" s="32">
        <v>181.25</v>
      </c>
      <c r="H38" s="33">
        <v>0</v>
      </c>
      <c r="I38" s="34">
        <f>ROUND(ROUND(H38,2)*ROUND(G38,3),2)</f>
      </c>
      <c r="O38">
        <f>(I38*21)/100</f>
      </c>
      <c r="P38" t="s">
        <v>22</v>
      </c>
    </row>
    <row r="39" spans="1:5" ht="12.75">
      <c r="A39" s="35" t="s">
        <v>49</v>
      </c>
      <c r="E39" s="36" t="s">
        <v>249</v>
      </c>
    </row>
    <row r="40" spans="1:5" ht="51">
      <c r="A40" s="37" t="s">
        <v>51</v>
      </c>
      <c r="E40" s="38" t="s">
        <v>250</v>
      </c>
    </row>
    <row r="41" spans="1:5" ht="369.75">
      <c r="A41" t="s">
        <v>53</v>
      </c>
      <c r="E41" s="36" t="s">
        <v>251</v>
      </c>
    </row>
    <row r="42" spans="1:16" ht="12.75">
      <c r="A42" s="25" t="s">
        <v>44</v>
      </c>
      <c r="B42" s="29" t="s">
        <v>39</v>
      </c>
      <c r="C42" s="29" t="s">
        <v>252</v>
      </c>
      <c r="D42" s="25" t="s">
        <v>46</v>
      </c>
      <c r="E42" s="30" t="s">
        <v>253</v>
      </c>
      <c r="F42" s="31" t="s">
        <v>113</v>
      </c>
      <c r="G42" s="32">
        <v>20.25</v>
      </c>
      <c r="H42" s="33">
        <v>0</v>
      </c>
      <c r="I42" s="34">
        <f>ROUND(ROUND(H42,2)*ROUND(G42,3),2)</f>
      </c>
      <c r="O42">
        <f>(I42*21)/100</f>
      </c>
      <c r="P42" t="s">
        <v>22</v>
      </c>
    </row>
    <row r="43" spans="1:5" ht="12.75">
      <c r="A43" s="35" t="s">
        <v>49</v>
      </c>
      <c r="E43" s="36" t="s">
        <v>254</v>
      </c>
    </row>
    <row r="44" spans="1:5" ht="38.25">
      <c r="A44" s="37" t="s">
        <v>51</v>
      </c>
      <c r="E44" s="38" t="s">
        <v>255</v>
      </c>
    </row>
    <row r="45" spans="1:5" ht="306">
      <c r="A45" t="s">
        <v>53</v>
      </c>
      <c r="E45" s="36" t="s">
        <v>256</v>
      </c>
    </row>
    <row r="46" spans="1:16" ht="12.75">
      <c r="A46" s="25" t="s">
        <v>44</v>
      </c>
      <c r="B46" s="29" t="s">
        <v>41</v>
      </c>
      <c r="C46" s="29" t="s">
        <v>257</v>
      </c>
      <c r="D46" s="25" t="s">
        <v>46</v>
      </c>
      <c r="E46" s="30" t="s">
        <v>258</v>
      </c>
      <c r="F46" s="31" t="s">
        <v>113</v>
      </c>
      <c r="G46" s="32">
        <v>14.9</v>
      </c>
      <c r="H46" s="33">
        <v>0</v>
      </c>
      <c r="I46" s="34">
        <f>ROUND(ROUND(H46,2)*ROUND(G46,3),2)</f>
      </c>
      <c r="O46">
        <f>(I46*21)/100</f>
      </c>
      <c r="P46" t="s">
        <v>22</v>
      </c>
    </row>
    <row r="47" spans="1:5" ht="38.25">
      <c r="A47" s="35" t="s">
        <v>49</v>
      </c>
      <c r="E47" s="36" t="s">
        <v>259</v>
      </c>
    </row>
    <row r="48" spans="1:5" ht="51">
      <c r="A48" s="37" t="s">
        <v>51</v>
      </c>
      <c r="E48" s="38" t="s">
        <v>260</v>
      </c>
    </row>
    <row r="49" spans="1:5" ht="318.75">
      <c r="A49" t="s">
        <v>53</v>
      </c>
      <c r="E49" s="36" t="s">
        <v>261</v>
      </c>
    </row>
    <row r="50" spans="1:16" ht="12.75">
      <c r="A50" s="25" t="s">
        <v>44</v>
      </c>
      <c r="B50" s="29" t="s">
        <v>151</v>
      </c>
      <c r="C50" s="29" t="s">
        <v>117</v>
      </c>
      <c r="D50" s="25" t="s">
        <v>46</v>
      </c>
      <c r="E50" s="30" t="s">
        <v>118</v>
      </c>
      <c r="F50" s="31" t="s">
        <v>113</v>
      </c>
      <c r="G50" s="32">
        <v>423.3</v>
      </c>
      <c r="H50" s="33">
        <v>0</v>
      </c>
      <c r="I50" s="34">
        <f>ROUND(ROUND(H50,2)*ROUND(G50,3),2)</f>
      </c>
      <c r="O50">
        <f>(I50*21)/100</f>
      </c>
      <c r="P50" t="s">
        <v>22</v>
      </c>
    </row>
    <row r="51" spans="1:5" ht="12.75">
      <c r="A51" s="35" t="s">
        <v>49</v>
      </c>
      <c r="E51" s="36" t="s">
        <v>46</v>
      </c>
    </row>
    <row r="52" spans="1:5" ht="63.75">
      <c r="A52" s="37" t="s">
        <v>51</v>
      </c>
      <c r="E52" s="38" t="s">
        <v>225</v>
      </c>
    </row>
    <row r="53" spans="1:5" ht="191.25">
      <c r="A53" t="s">
        <v>53</v>
      </c>
      <c r="E53" s="36" t="s">
        <v>121</v>
      </c>
    </row>
    <row r="54" spans="1:16" ht="12.75">
      <c r="A54" s="25" t="s">
        <v>44</v>
      </c>
      <c r="B54" s="29" t="s">
        <v>159</v>
      </c>
      <c r="C54" s="29" t="s">
        <v>262</v>
      </c>
      <c r="D54" s="25" t="s">
        <v>46</v>
      </c>
      <c r="E54" s="30" t="s">
        <v>263</v>
      </c>
      <c r="F54" s="31" t="s">
        <v>113</v>
      </c>
      <c r="G54" s="32">
        <v>22.35</v>
      </c>
      <c r="H54" s="33">
        <v>0</v>
      </c>
      <c r="I54" s="34">
        <f>ROUND(ROUND(H54,2)*ROUND(G54,3),2)</f>
      </c>
      <c r="O54">
        <f>(I54*21)/100</f>
      </c>
      <c r="P54" t="s">
        <v>22</v>
      </c>
    </row>
    <row r="55" spans="1:5" ht="12.75">
      <c r="A55" s="35" t="s">
        <v>49</v>
      </c>
      <c r="E55" s="36" t="s">
        <v>264</v>
      </c>
    </row>
    <row r="56" spans="1:5" ht="51">
      <c r="A56" s="37" t="s">
        <v>51</v>
      </c>
      <c r="E56" s="38" t="s">
        <v>265</v>
      </c>
    </row>
    <row r="57" spans="1:5" ht="242.25">
      <c r="A57" t="s">
        <v>53</v>
      </c>
      <c r="E57" s="36" t="s">
        <v>266</v>
      </c>
    </row>
    <row r="58" spans="1:16" ht="12.75">
      <c r="A58" s="25" t="s">
        <v>44</v>
      </c>
      <c r="B58" s="29" t="s">
        <v>162</v>
      </c>
      <c r="C58" s="29" t="s">
        <v>267</v>
      </c>
      <c r="D58" s="25" t="s">
        <v>46</v>
      </c>
      <c r="E58" s="30" t="s">
        <v>268</v>
      </c>
      <c r="F58" s="31" t="s">
        <v>113</v>
      </c>
      <c r="G58" s="32">
        <v>0.8</v>
      </c>
      <c r="H58" s="33">
        <v>0</v>
      </c>
      <c r="I58" s="34">
        <f>ROUND(ROUND(H58,2)*ROUND(G58,3),2)</f>
      </c>
      <c r="O58">
        <f>(I58*21)/100</f>
      </c>
      <c r="P58" t="s">
        <v>22</v>
      </c>
    </row>
    <row r="59" spans="1:5" ht="25.5">
      <c r="A59" s="35" t="s">
        <v>49</v>
      </c>
      <c r="E59" s="36" t="s">
        <v>269</v>
      </c>
    </row>
    <row r="60" spans="1:5" ht="25.5">
      <c r="A60" s="37" t="s">
        <v>51</v>
      </c>
      <c r="E60" s="38" t="s">
        <v>270</v>
      </c>
    </row>
    <row r="61" spans="1:5" ht="229.5">
      <c r="A61" t="s">
        <v>53</v>
      </c>
      <c r="E61" s="36" t="s">
        <v>271</v>
      </c>
    </row>
    <row r="62" spans="1:16" ht="12.75">
      <c r="A62" s="25" t="s">
        <v>44</v>
      </c>
      <c r="B62" s="29" t="s">
        <v>168</v>
      </c>
      <c r="C62" s="29" t="s">
        <v>272</v>
      </c>
      <c r="D62" s="25" t="s">
        <v>46</v>
      </c>
      <c r="E62" s="30" t="s">
        <v>273</v>
      </c>
      <c r="F62" s="31" t="s">
        <v>113</v>
      </c>
      <c r="G62" s="32">
        <v>7.4</v>
      </c>
      <c r="H62" s="33">
        <v>0</v>
      </c>
      <c r="I62" s="34">
        <f>ROUND(ROUND(H62,2)*ROUND(G62,3),2)</f>
      </c>
      <c r="O62">
        <f>(I62*21)/100</f>
      </c>
      <c r="P62" t="s">
        <v>22</v>
      </c>
    </row>
    <row r="63" spans="1:5" ht="12.75">
      <c r="A63" s="35" t="s">
        <v>49</v>
      </c>
      <c r="E63" s="36" t="s">
        <v>274</v>
      </c>
    </row>
    <row r="64" spans="1:5" ht="25.5">
      <c r="A64" s="37" t="s">
        <v>51</v>
      </c>
      <c r="E64" s="38" t="s">
        <v>275</v>
      </c>
    </row>
    <row r="65" spans="1:5" ht="293.25">
      <c r="A65" t="s">
        <v>53</v>
      </c>
      <c r="E65" s="36" t="s">
        <v>276</v>
      </c>
    </row>
    <row r="66" spans="1:16" ht="12.75">
      <c r="A66" s="25" t="s">
        <v>44</v>
      </c>
      <c r="B66" s="29" t="s">
        <v>173</v>
      </c>
      <c r="C66" s="29" t="s">
        <v>277</v>
      </c>
      <c r="D66" s="25" t="s">
        <v>46</v>
      </c>
      <c r="E66" s="30" t="s">
        <v>278</v>
      </c>
      <c r="F66" s="31" t="s">
        <v>101</v>
      </c>
      <c r="G66" s="32">
        <v>723</v>
      </c>
      <c r="H66" s="33">
        <v>0</v>
      </c>
      <c r="I66" s="34">
        <f>ROUND(ROUND(H66,2)*ROUND(G66,3),2)</f>
      </c>
      <c r="O66">
        <f>(I66*21)/100</f>
      </c>
      <c r="P66" t="s">
        <v>22</v>
      </c>
    </row>
    <row r="67" spans="1:5" ht="12.75">
      <c r="A67" s="35" t="s">
        <v>49</v>
      </c>
      <c r="E67" s="36" t="s">
        <v>279</v>
      </c>
    </row>
    <row r="68" spans="1:5" ht="63.75">
      <c r="A68" s="37" t="s">
        <v>51</v>
      </c>
      <c r="E68" s="38" t="s">
        <v>280</v>
      </c>
    </row>
    <row r="69" spans="1:5" ht="25.5">
      <c r="A69" t="s">
        <v>53</v>
      </c>
      <c r="E69" s="36" t="s">
        <v>281</v>
      </c>
    </row>
    <row r="70" spans="1:16" ht="12.75">
      <c r="A70" s="25" t="s">
        <v>44</v>
      </c>
      <c r="B70" s="29" t="s">
        <v>179</v>
      </c>
      <c r="C70" s="29" t="s">
        <v>282</v>
      </c>
      <c r="D70" s="25" t="s">
        <v>46</v>
      </c>
      <c r="E70" s="30" t="s">
        <v>283</v>
      </c>
      <c r="F70" s="31" t="s">
        <v>101</v>
      </c>
      <c r="G70" s="32">
        <v>135</v>
      </c>
      <c r="H70" s="33">
        <v>0</v>
      </c>
      <c r="I70" s="34">
        <f>ROUND(ROUND(H70,2)*ROUND(G70,3),2)</f>
      </c>
      <c r="O70">
        <f>(I70*21)/100</f>
      </c>
      <c r="P70" t="s">
        <v>22</v>
      </c>
    </row>
    <row r="71" spans="1:5" ht="12.75">
      <c r="A71" s="35" t="s">
        <v>49</v>
      </c>
      <c r="E71" s="36" t="s">
        <v>284</v>
      </c>
    </row>
    <row r="72" spans="1:5" ht="25.5">
      <c r="A72" s="37" t="s">
        <v>51</v>
      </c>
      <c r="E72" s="38" t="s">
        <v>285</v>
      </c>
    </row>
    <row r="73" spans="1:5" ht="38.25">
      <c r="A73" t="s">
        <v>53</v>
      </c>
      <c r="E73" s="36" t="s">
        <v>286</v>
      </c>
    </row>
    <row r="74" spans="1:16" ht="12.75">
      <c r="A74" s="25" t="s">
        <v>44</v>
      </c>
      <c r="B74" s="29" t="s">
        <v>185</v>
      </c>
      <c r="C74" s="29" t="s">
        <v>287</v>
      </c>
      <c r="D74" s="25" t="s">
        <v>46</v>
      </c>
      <c r="E74" s="30" t="s">
        <v>288</v>
      </c>
      <c r="F74" s="31" t="s">
        <v>101</v>
      </c>
      <c r="G74" s="32">
        <v>135</v>
      </c>
      <c r="H74" s="33">
        <v>0</v>
      </c>
      <c r="I74" s="34">
        <f>ROUND(ROUND(H74,2)*ROUND(G74,3),2)</f>
      </c>
      <c r="O74">
        <f>(I74*21)/100</f>
      </c>
      <c r="P74" t="s">
        <v>22</v>
      </c>
    </row>
    <row r="75" spans="1:5" ht="12.75">
      <c r="A75" s="35" t="s">
        <v>49</v>
      </c>
      <c r="E75" s="36" t="s">
        <v>289</v>
      </c>
    </row>
    <row r="76" spans="1:5" ht="25.5">
      <c r="A76" s="37" t="s">
        <v>51</v>
      </c>
      <c r="E76" s="38" t="s">
        <v>285</v>
      </c>
    </row>
    <row r="77" spans="1:5" ht="25.5">
      <c r="A77" t="s">
        <v>53</v>
      </c>
      <c r="E77" s="36" t="s">
        <v>290</v>
      </c>
    </row>
    <row r="78" spans="1:16" ht="12.75">
      <c r="A78" s="25" t="s">
        <v>44</v>
      </c>
      <c r="B78" s="29" t="s">
        <v>191</v>
      </c>
      <c r="C78" s="29" t="s">
        <v>291</v>
      </c>
      <c r="D78" s="25" t="s">
        <v>46</v>
      </c>
      <c r="E78" s="30" t="s">
        <v>292</v>
      </c>
      <c r="F78" s="31" t="s">
        <v>101</v>
      </c>
      <c r="G78" s="32">
        <v>135</v>
      </c>
      <c r="H78" s="33">
        <v>0</v>
      </c>
      <c r="I78" s="34">
        <f>ROUND(ROUND(H78,2)*ROUND(G78,3),2)</f>
      </c>
      <c r="O78">
        <f>(I78*21)/100</f>
      </c>
      <c r="P78" t="s">
        <v>22</v>
      </c>
    </row>
    <row r="79" spans="1:5" ht="12.75">
      <c r="A79" s="35" t="s">
        <v>49</v>
      </c>
      <c r="E79" s="36" t="s">
        <v>289</v>
      </c>
    </row>
    <row r="80" spans="1:5" ht="25.5">
      <c r="A80" s="37" t="s">
        <v>51</v>
      </c>
      <c r="E80" s="38" t="s">
        <v>285</v>
      </c>
    </row>
    <row r="81" spans="1:5" ht="38.25">
      <c r="A81" t="s">
        <v>53</v>
      </c>
      <c r="E81" s="36" t="s">
        <v>293</v>
      </c>
    </row>
    <row r="82" spans="1:18" ht="12.75" customHeight="1">
      <c r="A82" s="6" t="s">
        <v>42</v>
      </c>
      <c r="B82" s="6"/>
      <c r="C82" s="41" t="s">
        <v>22</v>
      </c>
      <c r="D82" s="6"/>
      <c r="E82" s="27" t="s">
        <v>294</v>
      </c>
      <c r="F82" s="6"/>
      <c r="G82" s="6"/>
      <c r="H82" s="6"/>
      <c r="I82" s="42">
        <f>0+Q82</f>
      </c>
      <c r="O82">
        <f>0+R82</f>
      </c>
      <c r="Q82">
        <f>0+I83+I87+I91+I95+I99+I103</f>
      </c>
      <c r="R82">
        <f>0+O83+O87+O91+O95+O99+O103</f>
      </c>
    </row>
    <row r="83" spans="1:16" ht="12.75">
      <c r="A83" s="25" t="s">
        <v>44</v>
      </c>
      <c r="B83" s="29" t="s">
        <v>196</v>
      </c>
      <c r="C83" s="29" t="s">
        <v>295</v>
      </c>
      <c r="D83" s="25" t="s">
        <v>46</v>
      </c>
      <c r="E83" s="30" t="s">
        <v>296</v>
      </c>
      <c r="F83" s="31" t="s">
        <v>101</v>
      </c>
      <c r="G83" s="32">
        <v>341</v>
      </c>
      <c r="H83" s="33">
        <v>0</v>
      </c>
      <c r="I83" s="34">
        <f>ROUND(ROUND(H83,2)*ROUND(G83,3),2)</f>
      </c>
      <c r="O83">
        <f>(I83*21)/100</f>
      </c>
      <c r="P83" t="s">
        <v>22</v>
      </c>
    </row>
    <row r="84" spans="1:5" ht="12.75">
      <c r="A84" s="35" t="s">
        <v>49</v>
      </c>
      <c r="E84" s="36" t="s">
        <v>297</v>
      </c>
    </row>
    <row r="85" spans="1:5" ht="25.5">
      <c r="A85" s="37" t="s">
        <v>51</v>
      </c>
      <c r="E85" s="38" t="s">
        <v>298</v>
      </c>
    </row>
    <row r="86" spans="1:5" ht="25.5">
      <c r="A86" t="s">
        <v>53</v>
      </c>
      <c r="E86" s="36" t="s">
        <v>299</v>
      </c>
    </row>
    <row r="87" spans="1:16" ht="12.75">
      <c r="A87" s="25" t="s">
        <v>44</v>
      </c>
      <c r="B87" s="29" t="s">
        <v>202</v>
      </c>
      <c r="C87" s="29" t="s">
        <v>300</v>
      </c>
      <c r="D87" s="25" t="s">
        <v>46</v>
      </c>
      <c r="E87" s="30" t="s">
        <v>301</v>
      </c>
      <c r="F87" s="31" t="s">
        <v>101</v>
      </c>
      <c r="G87" s="32">
        <v>867.6</v>
      </c>
      <c r="H87" s="33">
        <v>0</v>
      </c>
      <c r="I87" s="34">
        <f>ROUND(ROUND(H87,2)*ROUND(G87,3),2)</f>
      </c>
      <c r="O87">
        <f>(I87*21)/100</f>
      </c>
      <c r="P87" t="s">
        <v>22</v>
      </c>
    </row>
    <row r="88" spans="1:5" ht="12.75">
      <c r="A88" s="35" t="s">
        <v>49</v>
      </c>
      <c r="E88" s="36" t="s">
        <v>302</v>
      </c>
    </row>
    <row r="89" spans="1:5" ht="25.5">
      <c r="A89" s="37" t="s">
        <v>51</v>
      </c>
      <c r="E89" s="38" t="s">
        <v>303</v>
      </c>
    </row>
    <row r="90" spans="1:5" ht="25.5">
      <c r="A90" t="s">
        <v>53</v>
      </c>
      <c r="E90" s="36" t="s">
        <v>304</v>
      </c>
    </row>
    <row r="91" spans="1:16" ht="12.75">
      <c r="A91" s="25" t="s">
        <v>44</v>
      </c>
      <c r="B91" s="29" t="s">
        <v>207</v>
      </c>
      <c r="C91" s="29" t="s">
        <v>305</v>
      </c>
      <c r="D91" s="25" t="s">
        <v>46</v>
      </c>
      <c r="E91" s="30" t="s">
        <v>306</v>
      </c>
      <c r="F91" s="31" t="s">
        <v>155</v>
      </c>
      <c r="G91" s="32">
        <v>85</v>
      </c>
      <c r="H91" s="33">
        <v>0</v>
      </c>
      <c r="I91" s="34">
        <f>ROUND(ROUND(H91,2)*ROUND(G91,3),2)</f>
      </c>
      <c r="O91">
        <f>(I91*21)/100</f>
      </c>
      <c r="P91" t="s">
        <v>22</v>
      </c>
    </row>
    <row r="92" spans="1:5" ht="25.5">
      <c r="A92" s="35" t="s">
        <v>49</v>
      </c>
      <c r="E92" s="36" t="s">
        <v>307</v>
      </c>
    </row>
    <row r="93" spans="1:5" ht="12.75">
      <c r="A93" s="37" t="s">
        <v>51</v>
      </c>
      <c r="E93" s="38" t="s">
        <v>308</v>
      </c>
    </row>
    <row r="94" spans="1:5" ht="165.75">
      <c r="A94" t="s">
        <v>53</v>
      </c>
      <c r="E94" s="36" t="s">
        <v>309</v>
      </c>
    </row>
    <row r="95" spans="1:16" ht="12.75">
      <c r="A95" s="25" t="s">
        <v>44</v>
      </c>
      <c r="B95" s="29" t="s">
        <v>213</v>
      </c>
      <c r="C95" s="29" t="s">
        <v>310</v>
      </c>
      <c r="D95" s="25" t="s">
        <v>46</v>
      </c>
      <c r="E95" s="30" t="s">
        <v>311</v>
      </c>
      <c r="F95" s="31" t="s">
        <v>155</v>
      </c>
      <c r="G95" s="32">
        <v>70</v>
      </c>
      <c r="H95" s="33">
        <v>0</v>
      </c>
      <c r="I95" s="34">
        <f>ROUND(ROUND(H95,2)*ROUND(G95,3),2)</f>
      </c>
      <c r="O95">
        <f>(I95*21)/100</f>
      </c>
      <c r="P95" t="s">
        <v>22</v>
      </c>
    </row>
    <row r="96" spans="1:5" ht="25.5">
      <c r="A96" s="35" t="s">
        <v>49</v>
      </c>
      <c r="E96" s="36" t="s">
        <v>307</v>
      </c>
    </row>
    <row r="97" spans="1:5" ht="12.75">
      <c r="A97" s="37" t="s">
        <v>51</v>
      </c>
      <c r="E97" s="38" t="s">
        <v>312</v>
      </c>
    </row>
    <row r="98" spans="1:5" ht="165.75">
      <c r="A98" t="s">
        <v>53</v>
      </c>
      <c r="E98" s="36" t="s">
        <v>309</v>
      </c>
    </row>
    <row r="99" spans="1:16" ht="12.75">
      <c r="A99" s="25" t="s">
        <v>44</v>
      </c>
      <c r="B99" s="29" t="s">
        <v>313</v>
      </c>
      <c r="C99" s="29" t="s">
        <v>314</v>
      </c>
      <c r="D99" s="25" t="s">
        <v>46</v>
      </c>
      <c r="E99" s="30" t="s">
        <v>315</v>
      </c>
      <c r="F99" s="31" t="s">
        <v>101</v>
      </c>
      <c r="G99" s="32">
        <v>1735.2</v>
      </c>
      <c r="H99" s="33">
        <v>0</v>
      </c>
      <c r="I99" s="34">
        <f>ROUND(ROUND(H99,2)*ROUND(G99,3),2)</f>
      </c>
      <c r="O99">
        <f>(I99*21)/100</f>
      </c>
      <c r="P99" t="s">
        <v>22</v>
      </c>
    </row>
    <row r="100" spans="1:5" ht="25.5">
      <c r="A100" s="35" t="s">
        <v>49</v>
      </c>
      <c r="E100" s="36" t="s">
        <v>316</v>
      </c>
    </row>
    <row r="101" spans="1:5" ht="89.25">
      <c r="A101" s="37" t="s">
        <v>51</v>
      </c>
      <c r="E101" s="38" t="s">
        <v>317</v>
      </c>
    </row>
    <row r="102" spans="1:5" ht="51">
      <c r="A102" t="s">
        <v>53</v>
      </c>
      <c r="E102" s="36" t="s">
        <v>318</v>
      </c>
    </row>
    <row r="103" spans="1:16" ht="12.75">
      <c r="A103" s="25" t="s">
        <v>44</v>
      </c>
      <c r="B103" s="29" t="s">
        <v>319</v>
      </c>
      <c r="C103" s="29" t="s">
        <v>320</v>
      </c>
      <c r="D103" s="25" t="s">
        <v>46</v>
      </c>
      <c r="E103" s="30" t="s">
        <v>321</v>
      </c>
      <c r="F103" s="31" t="s">
        <v>113</v>
      </c>
      <c r="G103" s="32">
        <v>148.75</v>
      </c>
      <c r="H103" s="33">
        <v>0</v>
      </c>
      <c r="I103" s="34">
        <f>ROUND(ROUND(H103,2)*ROUND(G103,3),2)</f>
      </c>
      <c r="O103">
        <f>(I103*21)/100</f>
      </c>
      <c r="P103" t="s">
        <v>22</v>
      </c>
    </row>
    <row r="104" spans="1:5" ht="12.75">
      <c r="A104" s="35" t="s">
        <v>49</v>
      </c>
      <c r="E104" s="36" t="s">
        <v>322</v>
      </c>
    </row>
    <row r="105" spans="1:5" ht="38.25">
      <c r="A105" s="37" t="s">
        <v>51</v>
      </c>
      <c r="E105" s="38" t="s">
        <v>323</v>
      </c>
    </row>
    <row r="106" spans="1:5" ht="38.25">
      <c r="A106" t="s">
        <v>53</v>
      </c>
      <c r="E106" s="36" t="s">
        <v>324</v>
      </c>
    </row>
    <row r="107" spans="1:18" ht="12.75" customHeight="1">
      <c r="A107" s="6" t="s">
        <v>42</v>
      </c>
      <c r="B107" s="6"/>
      <c r="C107" s="41" t="s">
        <v>32</v>
      </c>
      <c r="D107" s="6"/>
      <c r="E107" s="27" t="s">
        <v>138</v>
      </c>
      <c r="F107" s="6"/>
      <c r="G107" s="6"/>
      <c r="H107" s="6"/>
      <c r="I107" s="42">
        <f>0+Q107</f>
      </c>
      <c r="O107">
        <f>0+R107</f>
      </c>
      <c r="Q107">
        <f>0+I108+I112+I116</f>
      </c>
      <c r="R107">
        <f>0+O108+O112+O116</f>
      </c>
    </row>
    <row r="108" spans="1:16" ht="12.75">
      <c r="A108" s="25" t="s">
        <v>44</v>
      </c>
      <c r="B108" s="29" t="s">
        <v>325</v>
      </c>
      <c r="C108" s="29" t="s">
        <v>326</v>
      </c>
      <c r="D108" s="25" t="s">
        <v>46</v>
      </c>
      <c r="E108" s="30" t="s">
        <v>327</v>
      </c>
      <c r="F108" s="31" t="s">
        <v>113</v>
      </c>
      <c r="G108" s="32">
        <v>11.3</v>
      </c>
      <c r="H108" s="33">
        <v>0</v>
      </c>
      <c r="I108" s="34">
        <f>ROUND(ROUND(H108,2)*ROUND(G108,3),2)</f>
      </c>
      <c r="O108">
        <f>(I108*21)/100</f>
      </c>
      <c r="P108" t="s">
        <v>22</v>
      </c>
    </row>
    <row r="109" spans="1:5" ht="12.75">
      <c r="A109" s="35" t="s">
        <v>49</v>
      </c>
      <c r="E109" s="36" t="s">
        <v>328</v>
      </c>
    </row>
    <row r="110" spans="1:5" ht="51">
      <c r="A110" s="37" t="s">
        <v>51</v>
      </c>
      <c r="E110" s="38" t="s">
        <v>329</v>
      </c>
    </row>
    <row r="111" spans="1:5" ht="369.75">
      <c r="A111" t="s">
        <v>53</v>
      </c>
      <c r="E111" s="36" t="s">
        <v>330</v>
      </c>
    </row>
    <row r="112" spans="1:16" ht="12.75">
      <c r="A112" s="25" t="s">
        <v>44</v>
      </c>
      <c r="B112" s="29" t="s">
        <v>331</v>
      </c>
      <c r="C112" s="29" t="s">
        <v>332</v>
      </c>
      <c r="D112" s="25" t="s">
        <v>46</v>
      </c>
      <c r="E112" s="30" t="s">
        <v>333</v>
      </c>
      <c r="F112" s="31" t="s">
        <v>113</v>
      </c>
      <c r="G112" s="32">
        <v>1.3</v>
      </c>
      <c r="H112" s="33">
        <v>0</v>
      </c>
      <c r="I112" s="34">
        <f>ROUND(ROUND(H112,2)*ROUND(G112,3),2)</f>
      </c>
      <c r="O112">
        <f>(I112*21)/100</f>
      </c>
      <c r="P112" t="s">
        <v>22</v>
      </c>
    </row>
    <row r="113" spans="1:5" ht="12.75">
      <c r="A113" s="35" t="s">
        <v>49</v>
      </c>
      <c r="E113" s="36" t="s">
        <v>334</v>
      </c>
    </row>
    <row r="114" spans="1:5" ht="25.5">
      <c r="A114" s="37" t="s">
        <v>51</v>
      </c>
      <c r="E114" s="38" t="s">
        <v>335</v>
      </c>
    </row>
    <row r="115" spans="1:5" ht="38.25">
      <c r="A115" t="s">
        <v>53</v>
      </c>
      <c r="E115" s="36" t="s">
        <v>324</v>
      </c>
    </row>
    <row r="116" spans="1:16" ht="12.75">
      <c r="A116" s="25" t="s">
        <v>44</v>
      </c>
      <c r="B116" s="29" t="s">
        <v>336</v>
      </c>
      <c r="C116" s="29" t="s">
        <v>337</v>
      </c>
      <c r="D116" s="25" t="s">
        <v>46</v>
      </c>
      <c r="E116" s="30" t="s">
        <v>338</v>
      </c>
      <c r="F116" s="31" t="s">
        <v>113</v>
      </c>
      <c r="G116" s="32">
        <v>1.57</v>
      </c>
      <c r="H116" s="33">
        <v>0</v>
      </c>
      <c r="I116" s="34">
        <f>ROUND(ROUND(H116,2)*ROUND(G116,3),2)</f>
      </c>
      <c r="O116">
        <f>(I116*21)/100</f>
      </c>
      <c r="P116" t="s">
        <v>22</v>
      </c>
    </row>
    <row r="117" spans="1:5" ht="12.75">
      <c r="A117" s="35" t="s">
        <v>49</v>
      </c>
      <c r="E117" s="36" t="s">
        <v>339</v>
      </c>
    </row>
    <row r="118" spans="1:5" ht="25.5">
      <c r="A118" s="37" t="s">
        <v>51</v>
      </c>
      <c r="E118" s="38" t="s">
        <v>340</v>
      </c>
    </row>
    <row r="119" spans="1:5" ht="38.25">
      <c r="A119" t="s">
        <v>53</v>
      </c>
      <c r="E119" s="36" t="s">
        <v>324</v>
      </c>
    </row>
    <row r="120" spans="1:18" ht="12.75" customHeight="1">
      <c r="A120" s="6" t="s">
        <v>42</v>
      </c>
      <c r="B120" s="6"/>
      <c r="C120" s="41" t="s">
        <v>34</v>
      </c>
      <c r="D120" s="6"/>
      <c r="E120" s="27" t="s">
        <v>341</v>
      </c>
      <c r="F120" s="6"/>
      <c r="G120" s="6"/>
      <c r="H120" s="6"/>
      <c r="I120" s="42">
        <f>0+Q120</f>
      </c>
      <c r="O120">
        <f>0+R120</f>
      </c>
      <c r="Q120">
        <f>0+I121+I125+I129+I133+I137+I141+I145+I149</f>
      </c>
      <c r="R120">
        <f>0+O121+O125+O129+O133+O137+O141+O145+O149</f>
      </c>
    </row>
    <row r="121" spans="1:16" ht="12.75">
      <c r="A121" s="25" t="s">
        <v>44</v>
      </c>
      <c r="B121" s="29" t="s">
        <v>342</v>
      </c>
      <c r="C121" s="29" t="s">
        <v>343</v>
      </c>
      <c r="D121" s="25" t="s">
        <v>46</v>
      </c>
      <c r="E121" s="30" t="s">
        <v>344</v>
      </c>
      <c r="F121" s="31" t="s">
        <v>113</v>
      </c>
      <c r="G121" s="32">
        <v>89.25</v>
      </c>
      <c r="H121" s="33">
        <v>0</v>
      </c>
      <c r="I121" s="34">
        <f>ROUND(ROUND(H121,2)*ROUND(G121,3),2)</f>
      </c>
      <c r="O121">
        <f>(I121*21)/100</f>
      </c>
      <c r="P121" t="s">
        <v>22</v>
      </c>
    </row>
    <row r="122" spans="1:5" ht="12.75">
      <c r="A122" s="35" t="s">
        <v>49</v>
      </c>
      <c r="E122" s="36" t="s">
        <v>345</v>
      </c>
    </row>
    <row r="123" spans="1:5" ht="51">
      <c r="A123" s="37" t="s">
        <v>51</v>
      </c>
      <c r="E123" s="38" t="s">
        <v>346</v>
      </c>
    </row>
    <row r="124" spans="1:5" ht="127.5">
      <c r="A124" t="s">
        <v>53</v>
      </c>
      <c r="E124" s="36" t="s">
        <v>347</v>
      </c>
    </row>
    <row r="125" spans="1:16" ht="12.75">
      <c r="A125" s="25" t="s">
        <v>44</v>
      </c>
      <c r="B125" s="29" t="s">
        <v>348</v>
      </c>
      <c r="C125" s="29" t="s">
        <v>349</v>
      </c>
      <c r="D125" s="25" t="s">
        <v>46</v>
      </c>
      <c r="E125" s="30" t="s">
        <v>350</v>
      </c>
      <c r="F125" s="31" t="s">
        <v>113</v>
      </c>
      <c r="G125" s="32">
        <v>153.075</v>
      </c>
      <c r="H125" s="33">
        <v>0</v>
      </c>
      <c r="I125" s="34">
        <f>ROUND(ROUND(H125,2)*ROUND(G125,3),2)</f>
      </c>
      <c r="O125">
        <f>(I125*21)/100</f>
      </c>
      <c r="P125" t="s">
        <v>22</v>
      </c>
    </row>
    <row r="126" spans="1:5" ht="25.5">
      <c r="A126" s="35" t="s">
        <v>49</v>
      </c>
      <c r="E126" s="36" t="s">
        <v>351</v>
      </c>
    </row>
    <row r="127" spans="1:5" ht="63.75">
      <c r="A127" s="37" t="s">
        <v>51</v>
      </c>
      <c r="E127" s="38" t="s">
        <v>352</v>
      </c>
    </row>
    <row r="128" spans="1:5" ht="51">
      <c r="A128" t="s">
        <v>53</v>
      </c>
      <c r="E128" s="36" t="s">
        <v>353</v>
      </c>
    </row>
    <row r="129" spans="1:16" ht="12.75">
      <c r="A129" s="25" t="s">
        <v>44</v>
      </c>
      <c r="B129" s="29" t="s">
        <v>354</v>
      </c>
      <c r="C129" s="29" t="s">
        <v>355</v>
      </c>
      <c r="D129" s="25" t="s">
        <v>46</v>
      </c>
      <c r="E129" s="30" t="s">
        <v>356</v>
      </c>
      <c r="F129" s="31" t="s">
        <v>101</v>
      </c>
      <c r="G129" s="32">
        <v>45</v>
      </c>
      <c r="H129" s="33">
        <v>0</v>
      </c>
      <c r="I129" s="34">
        <f>ROUND(ROUND(H129,2)*ROUND(G129,3),2)</f>
      </c>
      <c r="O129">
        <f>(I129*21)/100</f>
      </c>
      <c r="P129" t="s">
        <v>22</v>
      </c>
    </row>
    <row r="130" spans="1:5" ht="12.75">
      <c r="A130" s="35" t="s">
        <v>49</v>
      </c>
      <c r="E130" s="36" t="s">
        <v>357</v>
      </c>
    </row>
    <row r="131" spans="1:5" ht="51">
      <c r="A131" s="37" t="s">
        <v>51</v>
      </c>
      <c r="E131" s="38" t="s">
        <v>358</v>
      </c>
    </row>
    <row r="132" spans="1:5" ht="102">
      <c r="A132" t="s">
        <v>53</v>
      </c>
      <c r="E132" s="36" t="s">
        <v>359</v>
      </c>
    </row>
    <row r="133" spans="1:16" ht="12.75">
      <c r="A133" s="25" t="s">
        <v>44</v>
      </c>
      <c r="B133" s="29" t="s">
        <v>360</v>
      </c>
      <c r="C133" s="29" t="s">
        <v>361</v>
      </c>
      <c r="D133" s="25" t="s">
        <v>46</v>
      </c>
      <c r="E133" s="30" t="s">
        <v>362</v>
      </c>
      <c r="F133" s="31" t="s">
        <v>101</v>
      </c>
      <c r="G133" s="32">
        <v>783</v>
      </c>
      <c r="H133" s="33">
        <v>0</v>
      </c>
      <c r="I133" s="34">
        <f>ROUND(ROUND(H133,2)*ROUND(G133,3),2)</f>
      </c>
      <c r="O133">
        <f>(I133*21)/100</f>
      </c>
      <c r="P133" t="s">
        <v>22</v>
      </c>
    </row>
    <row r="134" spans="1:5" ht="12.75">
      <c r="A134" s="35" t="s">
        <v>49</v>
      </c>
      <c r="E134" s="36" t="s">
        <v>363</v>
      </c>
    </row>
    <row r="135" spans="1:5" ht="25.5">
      <c r="A135" s="37" t="s">
        <v>51</v>
      </c>
      <c r="E135" s="38" t="s">
        <v>364</v>
      </c>
    </row>
    <row r="136" spans="1:5" ht="51">
      <c r="A136" t="s">
        <v>53</v>
      </c>
      <c r="E136" s="36" t="s">
        <v>365</v>
      </c>
    </row>
    <row r="137" spans="1:16" ht="12.75">
      <c r="A137" s="25" t="s">
        <v>44</v>
      </c>
      <c r="B137" s="29" t="s">
        <v>366</v>
      </c>
      <c r="C137" s="29" t="s">
        <v>367</v>
      </c>
      <c r="D137" s="25" t="s">
        <v>46</v>
      </c>
      <c r="E137" s="30" t="s">
        <v>368</v>
      </c>
      <c r="F137" s="31" t="s">
        <v>101</v>
      </c>
      <c r="G137" s="32">
        <v>783</v>
      </c>
      <c r="H137" s="33">
        <v>0</v>
      </c>
      <c r="I137" s="34">
        <f>ROUND(ROUND(H137,2)*ROUND(G137,3),2)</f>
      </c>
      <c r="O137">
        <f>(I137*21)/100</f>
      </c>
      <c r="P137" t="s">
        <v>22</v>
      </c>
    </row>
    <row r="138" spans="1:5" ht="12.75">
      <c r="A138" s="35" t="s">
        <v>49</v>
      </c>
      <c r="E138" s="36" t="s">
        <v>369</v>
      </c>
    </row>
    <row r="139" spans="1:5" ht="25.5">
      <c r="A139" s="37" t="s">
        <v>51</v>
      </c>
      <c r="E139" s="38" t="s">
        <v>370</v>
      </c>
    </row>
    <row r="140" spans="1:5" ht="51">
      <c r="A140" t="s">
        <v>53</v>
      </c>
      <c r="E140" s="36" t="s">
        <v>365</v>
      </c>
    </row>
    <row r="141" spans="1:16" ht="12.75">
      <c r="A141" s="25" t="s">
        <v>44</v>
      </c>
      <c r="B141" s="29" t="s">
        <v>371</v>
      </c>
      <c r="C141" s="29" t="s">
        <v>372</v>
      </c>
      <c r="D141" s="25" t="s">
        <v>46</v>
      </c>
      <c r="E141" s="30" t="s">
        <v>373</v>
      </c>
      <c r="F141" s="31" t="s">
        <v>101</v>
      </c>
      <c r="G141" s="32">
        <v>783</v>
      </c>
      <c r="H141" s="33">
        <v>0</v>
      </c>
      <c r="I141" s="34">
        <f>ROUND(ROUND(H141,2)*ROUND(G141,3),2)</f>
      </c>
      <c r="O141">
        <f>(I141*21)/100</f>
      </c>
      <c r="P141" t="s">
        <v>22</v>
      </c>
    </row>
    <row r="142" spans="1:5" ht="12.75">
      <c r="A142" s="35" t="s">
        <v>49</v>
      </c>
      <c r="E142" s="36" t="s">
        <v>374</v>
      </c>
    </row>
    <row r="143" spans="1:5" ht="51">
      <c r="A143" s="37" t="s">
        <v>51</v>
      </c>
      <c r="E143" s="38" t="s">
        <v>375</v>
      </c>
    </row>
    <row r="144" spans="1:5" ht="140.25">
      <c r="A144" t="s">
        <v>53</v>
      </c>
      <c r="E144" s="36" t="s">
        <v>376</v>
      </c>
    </row>
    <row r="145" spans="1:16" ht="12.75">
      <c r="A145" s="25" t="s">
        <v>44</v>
      </c>
      <c r="B145" s="29" t="s">
        <v>377</v>
      </c>
      <c r="C145" s="29" t="s">
        <v>378</v>
      </c>
      <c r="D145" s="25" t="s">
        <v>46</v>
      </c>
      <c r="E145" s="30" t="s">
        <v>379</v>
      </c>
      <c r="F145" s="31" t="s">
        <v>101</v>
      </c>
      <c r="G145" s="32">
        <v>783</v>
      </c>
      <c r="H145" s="33">
        <v>0</v>
      </c>
      <c r="I145" s="34">
        <f>ROUND(ROUND(H145,2)*ROUND(G145,3),2)</f>
      </c>
      <c r="O145">
        <f>(I145*21)/100</f>
      </c>
      <c r="P145" t="s">
        <v>22</v>
      </c>
    </row>
    <row r="146" spans="1:5" ht="12.75">
      <c r="A146" s="35" t="s">
        <v>49</v>
      </c>
      <c r="E146" s="36" t="s">
        <v>380</v>
      </c>
    </row>
    <row r="147" spans="1:5" ht="51">
      <c r="A147" s="37" t="s">
        <v>51</v>
      </c>
      <c r="E147" s="38" t="s">
        <v>381</v>
      </c>
    </row>
    <row r="148" spans="1:5" ht="140.25">
      <c r="A148" t="s">
        <v>53</v>
      </c>
      <c r="E148" s="36" t="s">
        <v>376</v>
      </c>
    </row>
    <row r="149" spans="1:16" ht="12.75">
      <c r="A149" s="25" t="s">
        <v>44</v>
      </c>
      <c r="B149" s="29" t="s">
        <v>382</v>
      </c>
      <c r="C149" s="29" t="s">
        <v>383</v>
      </c>
      <c r="D149" s="25" t="s">
        <v>46</v>
      </c>
      <c r="E149" s="30" t="s">
        <v>384</v>
      </c>
      <c r="F149" s="31" t="s">
        <v>101</v>
      </c>
      <c r="G149" s="32">
        <v>56.625</v>
      </c>
      <c r="H149" s="33">
        <v>0</v>
      </c>
      <c r="I149" s="34">
        <f>ROUND(ROUND(H149,2)*ROUND(G149,3),2)</f>
      </c>
      <c r="O149">
        <f>(I149*21)/100</f>
      </c>
      <c r="P149" t="s">
        <v>22</v>
      </c>
    </row>
    <row r="150" spans="1:5" ht="12.75">
      <c r="A150" s="35" t="s">
        <v>49</v>
      </c>
      <c r="E150" s="36" t="s">
        <v>46</v>
      </c>
    </row>
    <row r="151" spans="1:5" ht="51">
      <c r="A151" s="37" t="s">
        <v>51</v>
      </c>
      <c r="E151" s="38" t="s">
        <v>385</v>
      </c>
    </row>
    <row r="152" spans="1:5" ht="153">
      <c r="A152" t="s">
        <v>53</v>
      </c>
      <c r="E152" s="36" t="s">
        <v>386</v>
      </c>
    </row>
    <row r="153" spans="1:18" ht="12.75" customHeight="1">
      <c r="A153" s="6" t="s">
        <v>42</v>
      </c>
      <c r="B153" s="6"/>
      <c r="C153" s="41" t="s">
        <v>82</v>
      </c>
      <c r="D153" s="6"/>
      <c r="E153" s="27" t="s">
        <v>206</v>
      </c>
      <c r="F153" s="6"/>
      <c r="G153" s="6"/>
      <c r="H153" s="6"/>
      <c r="I153" s="42">
        <f>0+Q153</f>
      </c>
      <c r="O153">
        <f>0+R153</f>
      </c>
      <c r="Q153">
        <f>0+I154+I158+I162+I166</f>
      </c>
      <c r="R153">
        <f>0+O154+O158+O162+O166</f>
      </c>
    </row>
    <row r="154" spans="1:16" ht="12.75">
      <c r="A154" s="25" t="s">
        <v>44</v>
      </c>
      <c r="B154" s="29" t="s">
        <v>387</v>
      </c>
      <c r="C154" s="29" t="s">
        <v>388</v>
      </c>
      <c r="D154" s="25" t="s">
        <v>46</v>
      </c>
      <c r="E154" s="30" t="s">
        <v>389</v>
      </c>
      <c r="F154" s="31" t="s">
        <v>155</v>
      </c>
      <c r="G154" s="32">
        <v>10</v>
      </c>
      <c r="H154" s="33">
        <v>0</v>
      </c>
      <c r="I154" s="34">
        <f>ROUND(ROUND(H154,2)*ROUND(G154,3),2)</f>
      </c>
      <c r="O154">
        <f>(I154*21)/100</f>
      </c>
      <c r="P154" t="s">
        <v>22</v>
      </c>
    </row>
    <row r="155" spans="1:5" ht="12.75">
      <c r="A155" s="35" t="s">
        <v>49</v>
      </c>
      <c r="E155" s="36" t="s">
        <v>390</v>
      </c>
    </row>
    <row r="156" spans="1:5" ht="12.75">
      <c r="A156" s="37" t="s">
        <v>51</v>
      </c>
      <c r="E156" s="38" t="s">
        <v>391</v>
      </c>
    </row>
    <row r="157" spans="1:5" ht="255">
      <c r="A157" t="s">
        <v>53</v>
      </c>
      <c r="E157" s="36" t="s">
        <v>392</v>
      </c>
    </row>
    <row r="158" spans="1:16" ht="12.75">
      <c r="A158" s="25" t="s">
        <v>44</v>
      </c>
      <c r="B158" s="29" t="s">
        <v>393</v>
      </c>
      <c r="C158" s="29" t="s">
        <v>394</v>
      </c>
      <c r="D158" s="25" t="s">
        <v>46</v>
      </c>
      <c r="E158" s="30" t="s">
        <v>395</v>
      </c>
      <c r="F158" s="31" t="s">
        <v>129</v>
      </c>
      <c r="G158" s="32">
        <v>1</v>
      </c>
      <c r="H158" s="33">
        <v>0</v>
      </c>
      <c r="I158" s="34">
        <f>ROUND(ROUND(H158,2)*ROUND(G158,3),2)</f>
      </c>
      <c r="O158">
        <f>(I158*21)/100</f>
      </c>
      <c r="P158" t="s">
        <v>22</v>
      </c>
    </row>
    <row r="159" spans="1:5" ht="12.75">
      <c r="A159" s="35" t="s">
        <v>49</v>
      </c>
      <c r="E159" s="36" t="s">
        <v>396</v>
      </c>
    </row>
    <row r="160" spans="1:5" ht="25.5">
      <c r="A160" s="37" t="s">
        <v>51</v>
      </c>
      <c r="E160" s="38" t="s">
        <v>397</v>
      </c>
    </row>
    <row r="161" spans="1:5" ht="25.5">
      <c r="A161" t="s">
        <v>53</v>
      </c>
      <c r="E161" s="36" t="s">
        <v>398</v>
      </c>
    </row>
    <row r="162" spans="1:16" ht="12.75">
      <c r="A162" s="25" t="s">
        <v>44</v>
      </c>
      <c r="B162" s="29" t="s">
        <v>399</v>
      </c>
      <c r="C162" s="29" t="s">
        <v>400</v>
      </c>
      <c r="D162" s="25" t="s">
        <v>46</v>
      </c>
      <c r="E162" s="30" t="s">
        <v>401</v>
      </c>
      <c r="F162" s="31" t="s">
        <v>129</v>
      </c>
      <c r="G162" s="32">
        <v>4</v>
      </c>
      <c r="H162" s="33">
        <v>0</v>
      </c>
      <c r="I162" s="34">
        <f>ROUND(ROUND(H162,2)*ROUND(G162,3),2)</f>
      </c>
      <c r="O162">
        <f>(I162*21)/100</f>
      </c>
      <c r="P162" t="s">
        <v>22</v>
      </c>
    </row>
    <row r="163" spans="1:5" ht="25.5">
      <c r="A163" s="35" t="s">
        <v>49</v>
      </c>
      <c r="E163" s="36" t="s">
        <v>402</v>
      </c>
    </row>
    <row r="164" spans="1:5" ht="12.75">
      <c r="A164" s="37" t="s">
        <v>51</v>
      </c>
      <c r="E164" s="38" t="s">
        <v>403</v>
      </c>
    </row>
    <row r="165" spans="1:5" ht="38.25">
      <c r="A165" t="s">
        <v>53</v>
      </c>
      <c r="E165" s="36" t="s">
        <v>404</v>
      </c>
    </row>
    <row r="166" spans="1:16" ht="12.75">
      <c r="A166" s="25" t="s">
        <v>44</v>
      </c>
      <c r="B166" s="29" t="s">
        <v>405</v>
      </c>
      <c r="C166" s="29" t="s">
        <v>406</v>
      </c>
      <c r="D166" s="25" t="s">
        <v>46</v>
      </c>
      <c r="E166" s="30" t="s">
        <v>407</v>
      </c>
      <c r="F166" s="31" t="s">
        <v>113</v>
      </c>
      <c r="G166" s="32">
        <v>3</v>
      </c>
      <c r="H166" s="33">
        <v>0</v>
      </c>
      <c r="I166" s="34">
        <f>ROUND(ROUND(H166,2)*ROUND(G166,3),2)</f>
      </c>
      <c r="O166">
        <f>(I166*21)/100</f>
      </c>
      <c r="P166" t="s">
        <v>22</v>
      </c>
    </row>
    <row r="167" spans="1:5" ht="12.75">
      <c r="A167" s="35" t="s">
        <v>49</v>
      </c>
      <c r="E167" s="36" t="s">
        <v>408</v>
      </c>
    </row>
    <row r="168" spans="1:5" ht="12.75">
      <c r="A168" s="37" t="s">
        <v>51</v>
      </c>
      <c r="E168" s="38" t="s">
        <v>409</v>
      </c>
    </row>
    <row r="169" spans="1:5" ht="369.75">
      <c r="A169" t="s">
        <v>53</v>
      </c>
      <c r="E169" s="36" t="s">
        <v>330</v>
      </c>
    </row>
    <row r="170" spans="1:18" ht="12.75" customHeight="1">
      <c r="A170" s="6" t="s">
        <v>42</v>
      </c>
      <c r="B170" s="6"/>
      <c r="C170" s="41" t="s">
        <v>39</v>
      </c>
      <c r="D170" s="6"/>
      <c r="E170" s="27" t="s">
        <v>212</v>
      </c>
      <c r="F170" s="6"/>
      <c r="G170" s="6"/>
      <c r="H170" s="6"/>
      <c r="I170" s="42">
        <f>0+Q170</f>
      </c>
      <c r="O170">
        <f>0+R170</f>
      </c>
      <c r="Q170">
        <f>0+I171+I175+I179+I183+I187+I191+I195</f>
      </c>
      <c r="R170">
        <f>0+O171+O175+O179+O183+O187+O191+O195</f>
      </c>
    </row>
    <row r="171" spans="1:16" ht="25.5">
      <c r="A171" s="25" t="s">
        <v>44</v>
      </c>
      <c r="B171" s="29" t="s">
        <v>410</v>
      </c>
      <c r="C171" s="29" t="s">
        <v>411</v>
      </c>
      <c r="D171" s="25" t="s">
        <v>46</v>
      </c>
      <c r="E171" s="30" t="s">
        <v>412</v>
      </c>
      <c r="F171" s="31" t="s">
        <v>101</v>
      </c>
      <c r="G171" s="32">
        <v>39.5</v>
      </c>
      <c r="H171" s="33">
        <v>0</v>
      </c>
      <c r="I171" s="34">
        <f>ROUND(ROUND(H171,2)*ROUND(G171,3),2)</f>
      </c>
      <c r="O171">
        <f>(I171*21)/100</f>
      </c>
      <c r="P171" t="s">
        <v>22</v>
      </c>
    </row>
    <row r="172" spans="1:5" ht="12.75">
      <c r="A172" s="35" t="s">
        <v>49</v>
      </c>
      <c r="E172" s="36" t="s">
        <v>46</v>
      </c>
    </row>
    <row r="173" spans="1:5" ht="25.5">
      <c r="A173" s="37" t="s">
        <v>51</v>
      </c>
      <c r="E173" s="38" t="s">
        <v>413</v>
      </c>
    </row>
    <row r="174" spans="1:5" ht="38.25">
      <c r="A174" t="s">
        <v>53</v>
      </c>
      <c r="E174" s="36" t="s">
        <v>414</v>
      </c>
    </row>
    <row r="175" spans="1:16" ht="25.5">
      <c r="A175" s="25" t="s">
        <v>44</v>
      </c>
      <c r="B175" s="29" t="s">
        <v>415</v>
      </c>
      <c r="C175" s="29" t="s">
        <v>416</v>
      </c>
      <c r="D175" s="25" t="s">
        <v>46</v>
      </c>
      <c r="E175" s="30" t="s">
        <v>417</v>
      </c>
      <c r="F175" s="31" t="s">
        <v>101</v>
      </c>
      <c r="G175" s="32">
        <v>39.5</v>
      </c>
      <c r="H175" s="33">
        <v>0</v>
      </c>
      <c r="I175" s="34">
        <f>ROUND(ROUND(H175,2)*ROUND(G175,3),2)</f>
      </c>
      <c r="O175">
        <f>(I175*21)/100</f>
      </c>
      <c r="P175" t="s">
        <v>22</v>
      </c>
    </row>
    <row r="176" spans="1:5" ht="12.75">
      <c r="A176" s="35" t="s">
        <v>49</v>
      </c>
      <c r="E176" s="36" t="s">
        <v>46</v>
      </c>
    </row>
    <row r="177" spans="1:5" ht="25.5">
      <c r="A177" s="37" t="s">
        <v>51</v>
      </c>
      <c r="E177" s="38" t="s">
        <v>413</v>
      </c>
    </row>
    <row r="178" spans="1:5" ht="38.25">
      <c r="A178" t="s">
        <v>53</v>
      </c>
      <c r="E178" s="36" t="s">
        <v>414</v>
      </c>
    </row>
    <row r="179" spans="1:16" ht="12.75">
      <c r="A179" s="25" t="s">
        <v>44</v>
      </c>
      <c r="B179" s="29" t="s">
        <v>418</v>
      </c>
      <c r="C179" s="29" t="s">
        <v>419</v>
      </c>
      <c r="D179" s="25" t="s">
        <v>46</v>
      </c>
      <c r="E179" s="30" t="s">
        <v>420</v>
      </c>
      <c r="F179" s="31" t="s">
        <v>155</v>
      </c>
      <c r="G179" s="32">
        <v>66.5</v>
      </c>
      <c r="H179" s="33">
        <v>0</v>
      </c>
      <c r="I179" s="34">
        <f>ROUND(ROUND(H179,2)*ROUND(G179,3),2)</f>
      </c>
      <c r="O179">
        <f>(I179*21)/100</f>
      </c>
      <c r="P179" t="s">
        <v>22</v>
      </c>
    </row>
    <row r="180" spans="1:5" ht="12.75">
      <c r="A180" s="35" t="s">
        <v>49</v>
      </c>
      <c r="E180" s="36" t="s">
        <v>421</v>
      </c>
    </row>
    <row r="181" spans="1:5" ht="51">
      <c r="A181" s="37" t="s">
        <v>51</v>
      </c>
      <c r="E181" s="38" t="s">
        <v>422</v>
      </c>
    </row>
    <row r="182" spans="1:5" ht="51">
      <c r="A182" t="s">
        <v>53</v>
      </c>
      <c r="E182" s="36" t="s">
        <v>423</v>
      </c>
    </row>
    <row r="183" spans="1:16" ht="12.75">
      <c r="A183" s="25" t="s">
        <v>44</v>
      </c>
      <c r="B183" s="29" t="s">
        <v>424</v>
      </c>
      <c r="C183" s="29" t="s">
        <v>425</v>
      </c>
      <c r="D183" s="25" t="s">
        <v>46</v>
      </c>
      <c r="E183" s="30" t="s">
        <v>426</v>
      </c>
      <c r="F183" s="31" t="s">
        <v>155</v>
      </c>
      <c r="G183" s="32">
        <v>13.3</v>
      </c>
      <c r="H183" s="33">
        <v>0</v>
      </c>
      <c r="I183" s="34">
        <f>ROUND(ROUND(H183,2)*ROUND(G183,3),2)</f>
      </c>
      <c r="O183">
        <f>(I183*21)/100</f>
      </c>
      <c r="P183" t="s">
        <v>22</v>
      </c>
    </row>
    <row r="184" spans="1:5" ht="12.75">
      <c r="A184" s="35" t="s">
        <v>49</v>
      </c>
      <c r="E184" s="36" t="s">
        <v>46</v>
      </c>
    </row>
    <row r="185" spans="1:5" ht="25.5">
      <c r="A185" s="37" t="s">
        <v>51</v>
      </c>
      <c r="E185" s="38" t="s">
        <v>427</v>
      </c>
    </row>
    <row r="186" spans="1:5" ht="25.5">
      <c r="A186" t="s">
        <v>53</v>
      </c>
      <c r="E186" s="36" t="s">
        <v>428</v>
      </c>
    </row>
    <row r="187" spans="1:16" ht="12.75">
      <c r="A187" s="25" t="s">
        <v>44</v>
      </c>
      <c r="B187" s="29" t="s">
        <v>429</v>
      </c>
      <c r="C187" s="29" t="s">
        <v>430</v>
      </c>
      <c r="D187" s="25" t="s">
        <v>46</v>
      </c>
      <c r="E187" s="30" t="s">
        <v>431</v>
      </c>
      <c r="F187" s="31" t="s">
        <v>155</v>
      </c>
      <c r="G187" s="32">
        <v>28.9</v>
      </c>
      <c r="H187" s="33">
        <v>0</v>
      </c>
      <c r="I187" s="34">
        <f>ROUND(ROUND(H187,2)*ROUND(G187,3),2)</f>
      </c>
      <c r="O187">
        <f>(I187*21)/100</f>
      </c>
      <c r="P187" t="s">
        <v>22</v>
      </c>
    </row>
    <row r="188" spans="1:5" ht="25.5">
      <c r="A188" s="35" t="s">
        <v>49</v>
      </c>
      <c r="E188" s="36" t="s">
        <v>432</v>
      </c>
    </row>
    <row r="189" spans="1:5" ht="51">
      <c r="A189" s="37" t="s">
        <v>51</v>
      </c>
      <c r="E189" s="38" t="s">
        <v>242</v>
      </c>
    </row>
    <row r="190" spans="1:5" ht="38.25">
      <c r="A190" t="s">
        <v>53</v>
      </c>
      <c r="E190" s="36" t="s">
        <v>433</v>
      </c>
    </row>
    <row r="191" spans="1:16" ht="12.75">
      <c r="A191" s="25" t="s">
        <v>44</v>
      </c>
      <c r="B191" s="29" t="s">
        <v>434</v>
      </c>
      <c r="C191" s="29" t="s">
        <v>435</v>
      </c>
      <c r="D191" s="25" t="s">
        <v>46</v>
      </c>
      <c r="E191" s="30" t="s">
        <v>436</v>
      </c>
      <c r="F191" s="31" t="s">
        <v>155</v>
      </c>
      <c r="G191" s="32">
        <v>141.5</v>
      </c>
      <c r="H191" s="33">
        <v>0</v>
      </c>
      <c r="I191" s="34">
        <f>ROUND(ROUND(H191,2)*ROUND(G191,3),2)</f>
      </c>
      <c r="O191">
        <f>(I191*21)/100</f>
      </c>
      <c r="P191" t="s">
        <v>22</v>
      </c>
    </row>
    <row r="192" spans="1:5" ht="25.5">
      <c r="A192" s="35" t="s">
        <v>49</v>
      </c>
      <c r="E192" s="36" t="s">
        <v>437</v>
      </c>
    </row>
    <row r="193" spans="1:5" ht="51">
      <c r="A193" s="37" t="s">
        <v>51</v>
      </c>
      <c r="E193" s="38" t="s">
        <v>246</v>
      </c>
    </row>
    <row r="194" spans="1:5" ht="38.25">
      <c r="A194" t="s">
        <v>53</v>
      </c>
      <c r="E194" s="36" t="s">
        <v>433</v>
      </c>
    </row>
    <row r="195" spans="1:16" ht="12.75">
      <c r="A195" s="25" t="s">
        <v>44</v>
      </c>
      <c r="B195" s="29" t="s">
        <v>438</v>
      </c>
      <c r="C195" s="29" t="s">
        <v>439</v>
      </c>
      <c r="D195" s="25" t="s">
        <v>153</v>
      </c>
      <c r="E195" s="30" t="s">
        <v>440</v>
      </c>
      <c r="F195" s="31" t="s">
        <v>155</v>
      </c>
      <c r="G195" s="32">
        <v>56.5</v>
      </c>
      <c r="H195" s="33">
        <v>0</v>
      </c>
      <c r="I195" s="34">
        <f>ROUND(ROUND(H195,2)*ROUND(G195,3),2)</f>
      </c>
      <c r="O195">
        <f>(I195*21)/100</f>
      </c>
      <c r="P195" t="s">
        <v>22</v>
      </c>
    </row>
    <row r="196" spans="1:5" ht="12.75">
      <c r="A196" s="35" t="s">
        <v>49</v>
      </c>
      <c r="E196" s="36" t="s">
        <v>441</v>
      </c>
    </row>
    <row r="197" spans="1:5" ht="25.5">
      <c r="A197" s="37" t="s">
        <v>51</v>
      </c>
      <c r="E197" s="38" t="s">
        <v>442</v>
      </c>
    </row>
    <row r="198" spans="1:5" ht="76.5">
      <c r="A198" t="s">
        <v>53</v>
      </c>
      <c r="E198" s="36" t="s">
        <v>443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7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0+O8+O21+O38+O43+O52</f>
      </c>
      <c r="P2" t="s">
        <v>21</v>
      </c>
    </row>
    <row r="3" spans="1:16" ht="15" customHeight="1">
      <c r="A3" t="s">
        <v>11</v>
      </c>
      <c r="B3" s="12" t="s">
        <v>13</v>
      </c>
      <c r="C3" s="13" t="s">
        <v>14</v>
      </c>
      <c r="D3" s="1"/>
      <c r="E3" s="14" t="s">
        <v>15</v>
      </c>
      <c r="F3" s="1"/>
      <c r="G3" s="9"/>
      <c r="H3" s="8" t="s">
        <v>444</v>
      </c>
      <c r="I3" s="39">
        <f>0+I8+I21+I38+I43+I52</f>
      </c>
      <c r="O3" t="s">
        <v>18</v>
      </c>
      <c r="P3" t="s">
        <v>22</v>
      </c>
    </row>
    <row r="4" spans="1:16" ht="15" customHeight="1">
      <c r="A4" t="s">
        <v>16</v>
      </c>
      <c r="B4" s="16" t="s">
        <v>17</v>
      </c>
      <c r="C4" s="17" t="s">
        <v>444</v>
      </c>
      <c r="D4" s="6"/>
      <c r="E4" s="18" t="s">
        <v>445</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f>
      </c>
      <c r="R8">
        <f>0+O9+O13+O17</f>
      </c>
    </row>
    <row r="9" spans="1:16" ht="12.75">
      <c r="A9" s="25" t="s">
        <v>44</v>
      </c>
      <c r="B9" s="29" t="s">
        <v>28</v>
      </c>
      <c r="C9" s="29" t="s">
        <v>222</v>
      </c>
      <c r="D9" s="25" t="s">
        <v>46</v>
      </c>
      <c r="E9" s="30" t="s">
        <v>223</v>
      </c>
      <c r="F9" s="31" t="s">
        <v>95</v>
      </c>
      <c r="G9" s="32">
        <v>144</v>
      </c>
      <c r="H9" s="33">
        <v>0</v>
      </c>
      <c r="I9" s="34">
        <f>ROUND(ROUND(H9,2)*ROUND(G9,3),2)</f>
      </c>
      <c r="O9">
        <f>(I9*21)/100</f>
      </c>
      <c r="P9" t="s">
        <v>22</v>
      </c>
    </row>
    <row r="10" spans="1:5" ht="12.75">
      <c r="A10" s="35" t="s">
        <v>49</v>
      </c>
      <c r="E10" s="36" t="s">
        <v>224</v>
      </c>
    </row>
    <row r="11" spans="1:5" ht="12.75">
      <c r="A11" s="37" t="s">
        <v>51</v>
      </c>
      <c r="E11" s="38" t="s">
        <v>446</v>
      </c>
    </row>
    <row r="12" spans="1:5" ht="25.5">
      <c r="A12" t="s">
        <v>53</v>
      </c>
      <c r="E12" s="36" t="s">
        <v>98</v>
      </c>
    </row>
    <row r="13" spans="1:16" ht="12.75">
      <c r="A13" s="25" t="s">
        <v>44</v>
      </c>
      <c r="B13" s="29" t="s">
        <v>22</v>
      </c>
      <c r="C13" s="29" t="s">
        <v>447</v>
      </c>
      <c r="D13" s="25" t="s">
        <v>46</v>
      </c>
      <c r="E13" s="30" t="s">
        <v>448</v>
      </c>
      <c r="F13" s="31" t="s">
        <v>59</v>
      </c>
      <c r="G13" s="32">
        <v>1</v>
      </c>
      <c r="H13" s="33">
        <v>0</v>
      </c>
      <c r="I13" s="34">
        <f>ROUND(ROUND(H13,2)*ROUND(G13,3),2)</f>
      </c>
      <c r="O13">
        <f>(I13*21)/100</f>
      </c>
      <c r="P13" t="s">
        <v>22</v>
      </c>
    </row>
    <row r="14" spans="1:5" ht="51">
      <c r="A14" s="35" t="s">
        <v>49</v>
      </c>
      <c r="E14" s="36" t="s">
        <v>449</v>
      </c>
    </row>
    <row r="15" spans="1:5" ht="12.75">
      <c r="A15" s="37" t="s">
        <v>51</v>
      </c>
      <c r="E15" s="38" t="s">
        <v>52</v>
      </c>
    </row>
    <row r="16" spans="1:5" ht="12.75">
      <c r="A16" t="s">
        <v>53</v>
      </c>
      <c r="E16" s="36" t="s">
        <v>104</v>
      </c>
    </row>
    <row r="17" spans="1:16" ht="12.75">
      <c r="A17" s="25" t="s">
        <v>44</v>
      </c>
      <c r="B17" s="29" t="s">
        <v>21</v>
      </c>
      <c r="C17" s="29" t="s">
        <v>450</v>
      </c>
      <c r="D17" s="25" t="s">
        <v>46</v>
      </c>
      <c r="E17" s="30" t="s">
        <v>451</v>
      </c>
      <c r="F17" s="31" t="s">
        <v>59</v>
      </c>
      <c r="G17" s="32">
        <v>1</v>
      </c>
      <c r="H17" s="33">
        <v>0</v>
      </c>
      <c r="I17" s="34">
        <f>ROUND(ROUND(H17,2)*ROUND(G17,3),2)</f>
      </c>
      <c r="O17">
        <f>(I17*21)/100</f>
      </c>
      <c r="P17" t="s">
        <v>22</v>
      </c>
    </row>
    <row r="18" spans="1:5" ht="12.75">
      <c r="A18" s="35" t="s">
        <v>49</v>
      </c>
      <c r="E18" s="36" t="s">
        <v>452</v>
      </c>
    </row>
    <row r="19" spans="1:5" ht="12.75">
      <c r="A19" s="37" t="s">
        <v>51</v>
      </c>
      <c r="E19" s="38" t="s">
        <v>52</v>
      </c>
    </row>
    <row r="20" spans="1:5" ht="12.75">
      <c r="A20" t="s">
        <v>53</v>
      </c>
      <c r="E20" s="36" t="s">
        <v>54</v>
      </c>
    </row>
    <row r="21" spans="1:18" ht="12.75" customHeight="1">
      <c r="A21" s="6" t="s">
        <v>42</v>
      </c>
      <c r="B21" s="6"/>
      <c r="C21" s="41" t="s">
        <v>28</v>
      </c>
      <c r="D21" s="6"/>
      <c r="E21" s="27" t="s">
        <v>105</v>
      </c>
      <c r="F21" s="6"/>
      <c r="G21" s="6"/>
      <c r="H21" s="6"/>
      <c r="I21" s="42">
        <f>0+Q21</f>
      </c>
      <c r="O21">
        <f>0+R21</f>
      </c>
      <c r="Q21">
        <f>0+I22+I26+I30+I34</f>
      </c>
      <c r="R21">
        <f>0+O22+O26+O30+O34</f>
      </c>
    </row>
    <row r="22" spans="1:16" ht="12.75">
      <c r="A22" s="25" t="s">
        <v>44</v>
      </c>
      <c r="B22" s="29" t="s">
        <v>32</v>
      </c>
      <c r="C22" s="29" t="s">
        <v>453</v>
      </c>
      <c r="D22" s="25" t="s">
        <v>46</v>
      </c>
      <c r="E22" s="30" t="s">
        <v>454</v>
      </c>
      <c r="F22" s="31" t="s">
        <v>113</v>
      </c>
      <c r="G22" s="32">
        <v>55.2</v>
      </c>
      <c r="H22" s="33">
        <v>0</v>
      </c>
      <c r="I22" s="34">
        <f>ROUND(ROUND(H22,2)*ROUND(G22,3),2)</f>
      </c>
      <c r="O22">
        <f>(I22*21)/100</f>
      </c>
      <c r="P22" t="s">
        <v>22</v>
      </c>
    </row>
    <row r="23" spans="1:5" ht="25.5">
      <c r="A23" s="35" t="s">
        <v>49</v>
      </c>
      <c r="E23" s="36" t="s">
        <v>455</v>
      </c>
    </row>
    <row r="24" spans="1:5" ht="38.25">
      <c r="A24" s="37" t="s">
        <v>51</v>
      </c>
      <c r="E24" s="38" t="s">
        <v>456</v>
      </c>
    </row>
    <row r="25" spans="1:5" ht="63.75">
      <c r="A25" t="s">
        <v>53</v>
      </c>
      <c r="E25" s="36" t="s">
        <v>230</v>
      </c>
    </row>
    <row r="26" spans="1:16" ht="25.5">
      <c r="A26" s="25" t="s">
        <v>44</v>
      </c>
      <c r="B26" s="29" t="s">
        <v>34</v>
      </c>
      <c r="C26" s="29" t="s">
        <v>457</v>
      </c>
      <c r="D26" s="25" t="s">
        <v>46</v>
      </c>
      <c r="E26" s="30" t="s">
        <v>458</v>
      </c>
      <c r="F26" s="31" t="s">
        <v>113</v>
      </c>
      <c r="G26" s="32">
        <v>8</v>
      </c>
      <c r="H26" s="33">
        <v>0</v>
      </c>
      <c r="I26" s="34">
        <f>ROUND(ROUND(H26,2)*ROUND(G26,3),2)</f>
      </c>
      <c r="O26">
        <f>(I26*21)/100</f>
      </c>
      <c r="P26" t="s">
        <v>22</v>
      </c>
    </row>
    <row r="27" spans="1:5" ht="12.75">
      <c r="A27" s="35" t="s">
        <v>49</v>
      </c>
      <c r="E27" s="36" t="s">
        <v>459</v>
      </c>
    </row>
    <row r="28" spans="1:5" ht="38.25">
      <c r="A28" s="37" t="s">
        <v>51</v>
      </c>
      <c r="E28" s="38" t="s">
        <v>460</v>
      </c>
    </row>
    <row r="29" spans="1:5" ht="63.75">
      <c r="A29" t="s">
        <v>53</v>
      </c>
      <c r="E29" s="36" t="s">
        <v>230</v>
      </c>
    </row>
    <row r="30" spans="1:16" ht="12.75">
      <c r="A30" s="25" t="s">
        <v>44</v>
      </c>
      <c r="B30" s="29" t="s">
        <v>36</v>
      </c>
      <c r="C30" s="29" t="s">
        <v>247</v>
      </c>
      <c r="D30" s="25" t="s">
        <v>46</v>
      </c>
      <c r="E30" s="30" t="s">
        <v>248</v>
      </c>
      <c r="F30" s="31" t="s">
        <v>113</v>
      </c>
      <c r="G30" s="32">
        <v>72</v>
      </c>
      <c r="H30" s="33">
        <v>0</v>
      </c>
      <c r="I30" s="34">
        <f>ROUND(ROUND(H30,2)*ROUND(G30,3),2)</f>
      </c>
      <c r="O30">
        <f>(I30*21)/100</f>
      </c>
      <c r="P30" t="s">
        <v>22</v>
      </c>
    </row>
    <row r="31" spans="1:5" ht="12.75">
      <c r="A31" s="35" t="s">
        <v>49</v>
      </c>
      <c r="E31" s="36" t="s">
        <v>461</v>
      </c>
    </row>
    <row r="32" spans="1:5" ht="25.5">
      <c r="A32" s="37" t="s">
        <v>51</v>
      </c>
      <c r="E32" s="38" t="s">
        <v>462</v>
      </c>
    </row>
    <row r="33" spans="1:5" ht="369.75">
      <c r="A33" t="s">
        <v>53</v>
      </c>
      <c r="E33" s="36" t="s">
        <v>251</v>
      </c>
    </row>
    <row r="34" spans="1:16" ht="12.75">
      <c r="A34" s="25" t="s">
        <v>44</v>
      </c>
      <c r="B34" s="29" t="s">
        <v>76</v>
      </c>
      <c r="C34" s="29" t="s">
        <v>277</v>
      </c>
      <c r="D34" s="25" t="s">
        <v>46</v>
      </c>
      <c r="E34" s="30" t="s">
        <v>278</v>
      </c>
      <c r="F34" s="31" t="s">
        <v>101</v>
      </c>
      <c r="G34" s="32">
        <v>184</v>
      </c>
      <c r="H34" s="33">
        <v>0</v>
      </c>
      <c r="I34" s="34">
        <f>ROUND(ROUND(H34,2)*ROUND(G34,3),2)</f>
      </c>
      <c r="O34">
        <f>(I34*21)/100</f>
      </c>
      <c r="P34" t="s">
        <v>22</v>
      </c>
    </row>
    <row r="35" spans="1:5" ht="12.75">
      <c r="A35" s="35" t="s">
        <v>49</v>
      </c>
      <c r="E35" s="36" t="s">
        <v>46</v>
      </c>
    </row>
    <row r="36" spans="1:5" ht="25.5">
      <c r="A36" s="37" t="s">
        <v>51</v>
      </c>
      <c r="E36" s="38" t="s">
        <v>463</v>
      </c>
    </row>
    <row r="37" spans="1:5" ht="25.5">
      <c r="A37" t="s">
        <v>53</v>
      </c>
      <c r="E37" s="36" t="s">
        <v>281</v>
      </c>
    </row>
    <row r="38" spans="1:18" ht="12.75" customHeight="1">
      <c r="A38" s="6" t="s">
        <v>42</v>
      </c>
      <c r="B38" s="6"/>
      <c r="C38" s="41" t="s">
        <v>22</v>
      </c>
      <c r="D38" s="6"/>
      <c r="E38" s="27" t="s">
        <v>294</v>
      </c>
      <c r="F38" s="6"/>
      <c r="G38" s="6"/>
      <c r="H38" s="6"/>
      <c r="I38" s="42">
        <f>0+Q38</f>
      </c>
      <c r="O38">
        <f>0+R38</f>
      </c>
      <c r="Q38">
        <f>0+I39</f>
      </c>
      <c r="R38">
        <f>0+O39</f>
      </c>
    </row>
    <row r="39" spans="1:16" ht="12.75">
      <c r="A39" s="25" t="s">
        <v>44</v>
      </c>
      <c r="B39" s="29" t="s">
        <v>82</v>
      </c>
      <c r="C39" s="29" t="s">
        <v>314</v>
      </c>
      <c r="D39" s="25" t="s">
        <v>46</v>
      </c>
      <c r="E39" s="30" t="s">
        <v>315</v>
      </c>
      <c r="F39" s="31" t="s">
        <v>101</v>
      </c>
      <c r="G39" s="32">
        <v>184</v>
      </c>
      <c r="H39" s="33">
        <v>0</v>
      </c>
      <c r="I39" s="34">
        <f>ROUND(ROUND(H39,2)*ROUND(G39,3),2)</f>
      </c>
      <c r="O39">
        <f>(I39*21)/100</f>
      </c>
      <c r="P39" t="s">
        <v>22</v>
      </c>
    </row>
    <row r="40" spans="1:5" ht="25.5">
      <c r="A40" s="35" t="s">
        <v>49</v>
      </c>
      <c r="E40" s="36" t="s">
        <v>316</v>
      </c>
    </row>
    <row r="41" spans="1:5" ht="25.5">
      <c r="A41" s="37" t="s">
        <v>51</v>
      </c>
      <c r="E41" s="38" t="s">
        <v>463</v>
      </c>
    </row>
    <row r="42" spans="1:5" ht="51">
      <c r="A42" t="s">
        <v>53</v>
      </c>
      <c r="E42" s="36" t="s">
        <v>318</v>
      </c>
    </row>
    <row r="43" spans="1:18" ht="12.75" customHeight="1">
      <c r="A43" s="6" t="s">
        <v>42</v>
      </c>
      <c r="B43" s="6"/>
      <c r="C43" s="41" t="s">
        <v>34</v>
      </c>
      <c r="D43" s="6"/>
      <c r="E43" s="27" t="s">
        <v>341</v>
      </c>
      <c r="F43" s="6"/>
      <c r="G43" s="6"/>
      <c r="H43" s="6"/>
      <c r="I43" s="42">
        <f>0+Q43</f>
      </c>
      <c r="O43">
        <f>0+R43</f>
      </c>
      <c r="Q43">
        <f>0+I44+I48</f>
      </c>
      <c r="R43">
        <f>0+O44+O48</f>
      </c>
    </row>
    <row r="44" spans="1:16" ht="12.75">
      <c r="A44" s="25" t="s">
        <v>44</v>
      </c>
      <c r="B44" s="29" t="s">
        <v>39</v>
      </c>
      <c r="C44" s="29" t="s">
        <v>464</v>
      </c>
      <c r="D44" s="25" t="s">
        <v>46</v>
      </c>
      <c r="E44" s="30" t="s">
        <v>465</v>
      </c>
      <c r="F44" s="31" t="s">
        <v>101</v>
      </c>
      <c r="G44" s="32">
        <v>184</v>
      </c>
      <c r="H44" s="33">
        <v>0</v>
      </c>
      <c r="I44" s="34">
        <f>ROUND(ROUND(H44,2)*ROUND(G44,3),2)</f>
      </c>
      <c r="O44">
        <f>(I44*21)/100</f>
      </c>
      <c r="P44" t="s">
        <v>22</v>
      </c>
    </row>
    <row r="45" spans="1:5" ht="12.75">
      <c r="A45" s="35" t="s">
        <v>49</v>
      </c>
      <c r="E45" s="36" t="s">
        <v>466</v>
      </c>
    </row>
    <row r="46" spans="1:5" ht="25.5">
      <c r="A46" s="37" t="s">
        <v>51</v>
      </c>
      <c r="E46" s="38" t="s">
        <v>463</v>
      </c>
    </row>
    <row r="47" spans="1:5" ht="102">
      <c r="A47" t="s">
        <v>53</v>
      </c>
      <c r="E47" s="36" t="s">
        <v>359</v>
      </c>
    </row>
    <row r="48" spans="1:16" ht="12.75">
      <c r="A48" s="25" t="s">
        <v>44</v>
      </c>
      <c r="B48" s="29" t="s">
        <v>41</v>
      </c>
      <c r="C48" s="29" t="s">
        <v>467</v>
      </c>
      <c r="D48" s="25" t="s">
        <v>46</v>
      </c>
      <c r="E48" s="30" t="s">
        <v>468</v>
      </c>
      <c r="F48" s="31" t="s">
        <v>101</v>
      </c>
      <c r="G48" s="32">
        <v>160</v>
      </c>
      <c r="H48" s="33">
        <v>0</v>
      </c>
      <c r="I48" s="34">
        <f>ROUND(ROUND(H48,2)*ROUND(G48,3),2)</f>
      </c>
      <c r="O48">
        <f>(I48*21)/100</f>
      </c>
      <c r="P48" t="s">
        <v>22</v>
      </c>
    </row>
    <row r="49" spans="1:5" ht="12.75">
      <c r="A49" s="35" t="s">
        <v>49</v>
      </c>
      <c r="E49" s="36" t="s">
        <v>469</v>
      </c>
    </row>
    <row r="50" spans="1:5" ht="25.5">
      <c r="A50" s="37" t="s">
        <v>51</v>
      </c>
      <c r="E50" s="38" t="s">
        <v>470</v>
      </c>
    </row>
    <row r="51" spans="1:5" ht="140.25">
      <c r="A51" t="s">
        <v>53</v>
      </c>
      <c r="E51" s="36" t="s">
        <v>376</v>
      </c>
    </row>
    <row r="52" spans="1:18" ht="12.75" customHeight="1">
      <c r="A52" s="6" t="s">
        <v>42</v>
      </c>
      <c r="B52" s="6"/>
      <c r="C52" s="41" t="s">
        <v>39</v>
      </c>
      <c r="D52" s="6"/>
      <c r="E52" s="27" t="s">
        <v>212</v>
      </c>
      <c r="F52" s="6"/>
      <c r="G52" s="6"/>
      <c r="H52" s="6"/>
      <c r="I52" s="42">
        <f>0+Q52</f>
      </c>
      <c r="O52">
        <f>0+R52</f>
      </c>
      <c r="Q52">
        <f>0+I53+I57+I61+I65+I69+I73+I77+I81+I85+I89+I93+I97+I101+I105+I109+I113+I117+I121+I125+I129+I133+I137+I141+I145+I149+I153+I157+I161+I165+I169+I173</f>
      </c>
      <c r="R52">
        <f>0+O53+O57+O61+O65+O69+O73+O77+O81+O85+O89+O93+O97+O101+O105+O109+O113+O117+O121+O125+O129+O133+O137+O141+O145+O149+O153+O157+O161+O165+O169+O173</f>
      </c>
    </row>
    <row r="53" spans="1:16" ht="25.5">
      <c r="A53" s="25" t="s">
        <v>44</v>
      </c>
      <c r="B53" s="29" t="s">
        <v>151</v>
      </c>
      <c r="C53" s="29" t="s">
        <v>471</v>
      </c>
      <c r="D53" s="25" t="s">
        <v>46</v>
      </c>
      <c r="E53" s="30" t="s">
        <v>472</v>
      </c>
      <c r="F53" s="31" t="s">
        <v>155</v>
      </c>
      <c r="G53" s="32">
        <v>80</v>
      </c>
      <c r="H53" s="33">
        <v>0</v>
      </c>
      <c r="I53" s="34">
        <f>ROUND(ROUND(H53,2)*ROUND(G53,3),2)</f>
      </c>
      <c r="O53">
        <f>(I53*21)/100</f>
      </c>
      <c r="P53" t="s">
        <v>22</v>
      </c>
    </row>
    <row r="54" spans="1:5" ht="12.75">
      <c r="A54" s="35" t="s">
        <v>49</v>
      </c>
      <c r="E54" s="36" t="s">
        <v>473</v>
      </c>
    </row>
    <row r="55" spans="1:5" ht="25.5">
      <c r="A55" s="37" t="s">
        <v>51</v>
      </c>
      <c r="E55" s="38" t="s">
        <v>474</v>
      </c>
    </row>
    <row r="56" spans="1:5" ht="76.5">
      <c r="A56" t="s">
        <v>53</v>
      </c>
      <c r="E56" s="36" t="s">
        <v>475</v>
      </c>
    </row>
    <row r="57" spans="1:16" ht="12.75">
      <c r="A57" s="25" t="s">
        <v>44</v>
      </c>
      <c r="B57" s="29" t="s">
        <v>159</v>
      </c>
      <c r="C57" s="29" t="s">
        <v>476</v>
      </c>
      <c r="D57" s="25" t="s">
        <v>46</v>
      </c>
      <c r="E57" s="30" t="s">
        <v>477</v>
      </c>
      <c r="F57" s="31" t="s">
        <v>155</v>
      </c>
      <c r="G57" s="32">
        <v>80</v>
      </c>
      <c r="H57" s="33">
        <v>0</v>
      </c>
      <c r="I57" s="34">
        <f>ROUND(ROUND(H57,2)*ROUND(G57,3),2)</f>
      </c>
      <c r="O57">
        <f>(I57*21)/100</f>
      </c>
      <c r="P57" t="s">
        <v>22</v>
      </c>
    </row>
    <row r="58" spans="1:5" ht="12.75">
      <c r="A58" s="35" t="s">
        <v>49</v>
      </c>
      <c r="E58" s="36" t="s">
        <v>46</v>
      </c>
    </row>
    <row r="59" spans="1:5" ht="25.5">
      <c r="A59" s="37" t="s">
        <v>51</v>
      </c>
      <c r="E59" s="38" t="s">
        <v>474</v>
      </c>
    </row>
    <row r="60" spans="1:5" ht="38.25">
      <c r="A60" t="s">
        <v>53</v>
      </c>
      <c r="E60" s="36" t="s">
        <v>478</v>
      </c>
    </row>
    <row r="61" spans="1:16" ht="12.75">
      <c r="A61" s="25" t="s">
        <v>44</v>
      </c>
      <c r="B61" s="29" t="s">
        <v>162</v>
      </c>
      <c r="C61" s="29" t="s">
        <v>479</v>
      </c>
      <c r="D61" s="25" t="s">
        <v>46</v>
      </c>
      <c r="E61" s="30" t="s">
        <v>480</v>
      </c>
      <c r="F61" s="31" t="s">
        <v>481</v>
      </c>
      <c r="G61" s="32">
        <v>11200</v>
      </c>
      <c r="H61" s="33">
        <v>0</v>
      </c>
      <c r="I61" s="34">
        <f>ROUND(ROUND(H61,2)*ROUND(G61,3),2)</f>
      </c>
      <c r="O61">
        <f>(I61*21)/100</f>
      </c>
      <c r="P61" t="s">
        <v>22</v>
      </c>
    </row>
    <row r="62" spans="1:5" ht="12.75">
      <c r="A62" s="35" t="s">
        <v>49</v>
      </c>
      <c r="E62" s="36" t="s">
        <v>46</v>
      </c>
    </row>
    <row r="63" spans="1:5" ht="38.25">
      <c r="A63" s="37" t="s">
        <v>51</v>
      </c>
      <c r="E63" s="38" t="s">
        <v>482</v>
      </c>
    </row>
    <row r="64" spans="1:5" ht="25.5">
      <c r="A64" t="s">
        <v>53</v>
      </c>
      <c r="E64" s="36" t="s">
        <v>483</v>
      </c>
    </row>
    <row r="65" spans="1:16" ht="12.75">
      <c r="A65" s="25" t="s">
        <v>44</v>
      </c>
      <c r="B65" s="29" t="s">
        <v>168</v>
      </c>
      <c r="C65" s="29" t="s">
        <v>484</v>
      </c>
      <c r="D65" s="25" t="s">
        <v>46</v>
      </c>
      <c r="E65" s="30" t="s">
        <v>485</v>
      </c>
      <c r="F65" s="31" t="s">
        <v>129</v>
      </c>
      <c r="G65" s="32">
        <v>20</v>
      </c>
      <c r="H65" s="33">
        <v>0</v>
      </c>
      <c r="I65" s="34">
        <f>ROUND(ROUND(H65,2)*ROUND(G65,3),2)</f>
      </c>
      <c r="O65">
        <f>(I65*21)/100</f>
      </c>
      <c r="P65" t="s">
        <v>22</v>
      </c>
    </row>
    <row r="66" spans="1:5" ht="12.75">
      <c r="A66" s="35" t="s">
        <v>49</v>
      </c>
      <c r="E66" s="36" t="s">
        <v>46</v>
      </c>
    </row>
    <row r="67" spans="1:5" ht="12.75">
      <c r="A67" s="37" t="s">
        <v>51</v>
      </c>
      <c r="E67" s="38" t="s">
        <v>486</v>
      </c>
    </row>
    <row r="68" spans="1:5" ht="38.25">
      <c r="A68" t="s">
        <v>53</v>
      </c>
      <c r="E68" s="36" t="s">
        <v>487</v>
      </c>
    </row>
    <row r="69" spans="1:16" ht="25.5">
      <c r="A69" s="25" t="s">
        <v>44</v>
      </c>
      <c r="B69" s="29" t="s">
        <v>173</v>
      </c>
      <c r="C69" s="29" t="s">
        <v>488</v>
      </c>
      <c r="D69" s="25" t="s">
        <v>46</v>
      </c>
      <c r="E69" s="30" t="s">
        <v>489</v>
      </c>
      <c r="F69" s="31" t="s">
        <v>129</v>
      </c>
      <c r="G69" s="32">
        <v>12</v>
      </c>
      <c r="H69" s="33">
        <v>0</v>
      </c>
      <c r="I69" s="34">
        <f>ROUND(ROUND(H69,2)*ROUND(G69,3),2)</f>
      </c>
      <c r="O69">
        <f>(I69*21)/100</f>
      </c>
      <c r="P69" t="s">
        <v>22</v>
      </c>
    </row>
    <row r="70" spans="1:5" ht="12.75">
      <c r="A70" s="35" t="s">
        <v>49</v>
      </c>
      <c r="E70" s="36" t="s">
        <v>46</v>
      </c>
    </row>
    <row r="71" spans="1:5" ht="25.5">
      <c r="A71" s="37" t="s">
        <v>51</v>
      </c>
      <c r="E71" s="38" t="s">
        <v>490</v>
      </c>
    </row>
    <row r="72" spans="1:5" ht="63.75">
      <c r="A72" t="s">
        <v>53</v>
      </c>
      <c r="E72" s="36" t="s">
        <v>491</v>
      </c>
    </row>
    <row r="73" spans="1:16" ht="12.75">
      <c r="A73" s="25" t="s">
        <v>44</v>
      </c>
      <c r="B73" s="29" t="s">
        <v>179</v>
      </c>
      <c r="C73" s="29" t="s">
        <v>492</v>
      </c>
      <c r="D73" s="25" t="s">
        <v>46</v>
      </c>
      <c r="E73" s="30" t="s">
        <v>493</v>
      </c>
      <c r="F73" s="31" t="s">
        <v>129</v>
      </c>
      <c r="G73" s="32">
        <v>12</v>
      </c>
      <c r="H73" s="33">
        <v>0</v>
      </c>
      <c r="I73" s="34">
        <f>ROUND(ROUND(H73,2)*ROUND(G73,3),2)</f>
      </c>
      <c r="O73">
        <f>(I73*21)/100</f>
      </c>
      <c r="P73" t="s">
        <v>22</v>
      </c>
    </row>
    <row r="74" spans="1:5" ht="12.75">
      <c r="A74" s="35" t="s">
        <v>49</v>
      </c>
      <c r="E74" s="36" t="s">
        <v>46</v>
      </c>
    </row>
    <row r="75" spans="1:5" ht="25.5">
      <c r="A75" s="37" t="s">
        <v>51</v>
      </c>
      <c r="E75" s="38" t="s">
        <v>494</v>
      </c>
    </row>
    <row r="76" spans="1:5" ht="25.5">
      <c r="A76" t="s">
        <v>53</v>
      </c>
      <c r="E76" s="36" t="s">
        <v>495</v>
      </c>
    </row>
    <row r="77" spans="1:16" ht="12.75">
      <c r="A77" s="25" t="s">
        <v>44</v>
      </c>
      <c r="B77" s="29" t="s">
        <v>185</v>
      </c>
      <c r="C77" s="29" t="s">
        <v>496</v>
      </c>
      <c r="D77" s="25" t="s">
        <v>46</v>
      </c>
      <c r="E77" s="30" t="s">
        <v>497</v>
      </c>
      <c r="F77" s="31" t="s">
        <v>498</v>
      </c>
      <c r="G77" s="32">
        <v>1680</v>
      </c>
      <c r="H77" s="33">
        <v>0</v>
      </c>
      <c r="I77" s="34">
        <f>ROUND(ROUND(H77,2)*ROUND(G77,3),2)</f>
      </c>
      <c r="O77">
        <f>(I77*21)/100</f>
      </c>
      <c r="P77" t="s">
        <v>22</v>
      </c>
    </row>
    <row r="78" spans="1:5" ht="12.75">
      <c r="A78" s="35" t="s">
        <v>49</v>
      </c>
      <c r="E78" s="36" t="s">
        <v>46</v>
      </c>
    </row>
    <row r="79" spans="1:5" ht="25.5">
      <c r="A79" s="37" t="s">
        <v>51</v>
      </c>
      <c r="E79" s="38" t="s">
        <v>499</v>
      </c>
    </row>
    <row r="80" spans="1:5" ht="25.5">
      <c r="A80" t="s">
        <v>53</v>
      </c>
      <c r="E80" s="36" t="s">
        <v>500</v>
      </c>
    </row>
    <row r="81" spans="1:16" ht="12.75">
      <c r="A81" s="25" t="s">
        <v>44</v>
      </c>
      <c r="B81" s="29" t="s">
        <v>191</v>
      </c>
      <c r="C81" s="29" t="s">
        <v>501</v>
      </c>
      <c r="D81" s="25" t="s">
        <v>46</v>
      </c>
      <c r="E81" s="30" t="s">
        <v>502</v>
      </c>
      <c r="F81" s="31" t="s">
        <v>129</v>
      </c>
      <c r="G81" s="32">
        <v>4</v>
      </c>
      <c r="H81" s="33">
        <v>0</v>
      </c>
      <c r="I81" s="34">
        <f>ROUND(ROUND(H81,2)*ROUND(G81,3),2)</f>
      </c>
      <c r="O81">
        <f>(I81*21)/100</f>
      </c>
      <c r="P81" t="s">
        <v>22</v>
      </c>
    </row>
    <row r="82" spans="1:5" ht="12.75">
      <c r="A82" s="35" t="s">
        <v>49</v>
      </c>
      <c r="E82" s="36" t="s">
        <v>46</v>
      </c>
    </row>
    <row r="83" spans="1:5" ht="25.5">
      <c r="A83" s="37" t="s">
        <v>51</v>
      </c>
      <c r="E83" s="38" t="s">
        <v>503</v>
      </c>
    </row>
    <row r="84" spans="1:5" ht="63.75">
      <c r="A84" t="s">
        <v>53</v>
      </c>
      <c r="E84" s="36" t="s">
        <v>491</v>
      </c>
    </row>
    <row r="85" spans="1:16" ht="12.75">
      <c r="A85" s="25" t="s">
        <v>44</v>
      </c>
      <c r="B85" s="29" t="s">
        <v>196</v>
      </c>
      <c r="C85" s="29" t="s">
        <v>504</v>
      </c>
      <c r="D85" s="25" t="s">
        <v>46</v>
      </c>
      <c r="E85" s="30" t="s">
        <v>505</v>
      </c>
      <c r="F85" s="31" t="s">
        <v>129</v>
      </c>
      <c r="G85" s="32">
        <v>4</v>
      </c>
      <c r="H85" s="33">
        <v>0</v>
      </c>
      <c r="I85" s="34">
        <f>ROUND(ROUND(H85,2)*ROUND(G85,3),2)</f>
      </c>
      <c r="O85">
        <f>(I85*21)/100</f>
      </c>
      <c r="P85" t="s">
        <v>22</v>
      </c>
    </row>
    <row r="86" spans="1:5" ht="12.75">
      <c r="A86" s="35" t="s">
        <v>49</v>
      </c>
      <c r="E86" s="36" t="s">
        <v>46</v>
      </c>
    </row>
    <row r="87" spans="1:5" ht="12.75">
      <c r="A87" s="37" t="s">
        <v>51</v>
      </c>
      <c r="E87" s="38" t="s">
        <v>506</v>
      </c>
    </row>
    <row r="88" spans="1:5" ht="25.5">
      <c r="A88" t="s">
        <v>53</v>
      </c>
      <c r="E88" s="36" t="s">
        <v>495</v>
      </c>
    </row>
    <row r="89" spans="1:16" ht="12.75">
      <c r="A89" s="25" t="s">
        <v>44</v>
      </c>
      <c r="B89" s="29" t="s">
        <v>202</v>
      </c>
      <c r="C89" s="29" t="s">
        <v>507</v>
      </c>
      <c r="D89" s="25" t="s">
        <v>46</v>
      </c>
      <c r="E89" s="30" t="s">
        <v>508</v>
      </c>
      <c r="F89" s="31" t="s">
        <v>498</v>
      </c>
      <c r="G89" s="32">
        <v>560</v>
      </c>
      <c r="H89" s="33">
        <v>0</v>
      </c>
      <c r="I89" s="34">
        <f>ROUND(ROUND(H89,2)*ROUND(G89,3),2)</f>
      </c>
      <c r="O89">
        <f>(I89*21)/100</f>
      </c>
      <c r="P89" t="s">
        <v>22</v>
      </c>
    </row>
    <row r="90" spans="1:5" ht="12.75">
      <c r="A90" s="35" t="s">
        <v>49</v>
      </c>
      <c r="E90" s="36" t="s">
        <v>46</v>
      </c>
    </row>
    <row r="91" spans="1:5" ht="25.5">
      <c r="A91" s="37" t="s">
        <v>51</v>
      </c>
      <c r="E91" s="38" t="s">
        <v>509</v>
      </c>
    </row>
    <row r="92" spans="1:5" ht="25.5">
      <c r="A92" t="s">
        <v>53</v>
      </c>
      <c r="E92" s="36" t="s">
        <v>500</v>
      </c>
    </row>
    <row r="93" spans="1:16" ht="12.75">
      <c r="A93" s="25" t="s">
        <v>44</v>
      </c>
      <c r="B93" s="29" t="s">
        <v>207</v>
      </c>
      <c r="C93" s="29" t="s">
        <v>510</v>
      </c>
      <c r="D93" s="25" t="s">
        <v>46</v>
      </c>
      <c r="E93" s="30" t="s">
        <v>511</v>
      </c>
      <c r="F93" s="31" t="s">
        <v>101</v>
      </c>
      <c r="G93" s="32">
        <v>24</v>
      </c>
      <c r="H93" s="33">
        <v>0</v>
      </c>
      <c r="I93" s="34">
        <f>ROUND(ROUND(H93,2)*ROUND(G93,3),2)</f>
      </c>
      <c r="O93">
        <f>(I93*21)/100</f>
      </c>
      <c r="P93" t="s">
        <v>22</v>
      </c>
    </row>
    <row r="94" spans="1:5" ht="12.75">
      <c r="A94" s="35" t="s">
        <v>49</v>
      </c>
      <c r="E94" s="36" t="s">
        <v>512</v>
      </c>
    </row>
    <row r="95" spans="1:5" ht="25.5">
      <c r="A95" s="37" t="s">
        <v>51</v>
      </c>
      <c r="E95" s="38" t="s">
        <v>513</v>
      </c>
    </row>
    <row r="96" spans="1:5" ht="38.25">
      <c r="A96" t="s">
        <v>53</v>
      </c>
      <c r="E96" s="36" t="s">
        <v>514</v>
      </c>
    </row>
    <row r="97" spans="1:16" ht="12.75">
      <c r="A97" s="25" t="s">
        <v>44</v>
      </c>
      <c r="B97" s="29" t="s">
        <v>213</v>
      </c>
      <c r="C97" s="29" t="s">
        <v>515</v>
      </c>
      <c r="D97" s="25" t="s">
        <v>46</v>
      </c>
      <c r="E97" s="30" t="s">
        <v>516</v>
      </c>
      <c r="F97" s="31" t="s">
        <v>101</v>
      </c>
      <c r="G97" s="32">
        <v>24</v>
      </c>
      <c r="H97" s="33">
        <v>0</v>
      </c>
      <c r="I97" s="34">
        <f>ROUND(ROUND(H97,2)*ROUND(G97,3),2)</f>
      </c>
      <c r="O97">
        <f>(I97*21)/100</f>
      </c>
      <c r="P97" t="s">
        <v>22</v>
      </c>
    </row>
    <row r="98" spans="1:5" ht="12.75">
      <c r="A98" s="35" t="s">
        <v>49</v>
      </c>
      <c r="E98" s="36" t="s">
        <v>46</v>
      </c>
    </row>
    <row r="99" spans="1:5" ht="12.75">
      <c r="A99" s="37" t="s">
        <v>51</v>
      </c>
      <c r="E99" s="38" t="s">
        <v>517</v>
      </c>
    </row>
    <row r="100" spans="1:5" ht="25.5">
      <c r="A100" t="s">
        <v>53</v>
      </c>
      <c r="E100" s="36" t="s">
        <v>518</v>
      </c>
    </row>
    <row r="101" spans="1:16" ht="12.75">
      <c r="A101" s="25" t="s">
        <v>44</v>
      </c>
      <c r="B101" s="29" t="s">
        <v>313</v>
      </c>
      <c r="C101" s="29" t="s">
        <v>519</v>
      </c>
      <c r="D101" s="25" t="s">
        <v>46</v>
      </c>
      <c r="E101" s="30" t="s">
        <v>520</v>
      </c>
      <c r="F101" s="31" t="s">
        <v>129</v>
      </c>
      <c r="G101" s="32">
        <v>2</v>
      </c>
      <c r="H101" s="33">
        <v>0</v>
      </c>
      <c r="I101" s="34">
        <f>ROUND(ROUND(H101,2)*ROUND(G101,3),2)</f>
      </c>
      <c r="O101">
        <f>(I101*21)/100</f>
      </c>
      <c r="P101" t="s">
        <v>22</v>
      </c>
    </row>
    <row r="102" spans="1:5" ht="12.75">
      <c r="A102" s="35" t="s">
        <v>49</v>
      </c>
      <c r="E102" s="36" t="s">
        <v>521</v>
      </c>
    </row>
    <row r="103" spans="1:5" ht="12.75">
      <c r="A103" s="37" t="s">
        <v>51</v>
      </c>
      <c r="E103" s="38" t="s">
        <v>522</v>
      </c>
    </row>
    <row r="104" spans="1:5" ht="76.5">
      <c r="A104" t="s">
        <v>53</v>
      </c>
      <c r="E104" s="36" t="s">
        <v>523</v>
      </c>
    </row>
    <row r="105" spans="1:16" ht="12.75">
      <c r="A105" s="25" t="s">
        <v>44</v>
      </c>
      <c r="B105" s="29" t="s">
        <v>319</v>
      </c>
      <c r="C105" s="29" t="s">
        <v>524</v>
      </c>
      <c r="D105" s="25" t="s">
        <v>46</v>
      </c>
      <c r="E105" s="30" t="s">
        <v>525</v>
      </c>
      <c r="F105" s="31" t="s">
        <v>129</v>
      </c>
      <c r="G105" s="32">
        <v>2</v>
      </c>
      <c r="H105" s="33">
        <v>0</v>
      </c>
      <c r="I105" s="34">
        <f>ROUND(ROUND(H105,2)*ROUND(G105,3),2)</f>
      </c>
      <c r="O105">
        <f>(I105*21)/100</f>
      </c>
      <c r="P105" t="s">
        <v>22</v>
      </c>
    </row>
    <row r="106" spans="1:5" ht="12.75">
      <c r="A106" s="35" t="s">
        <v>49</v>
      </c>
      <c r="E106" s="36" t="s">
        <v>46</v>
      </c>
    </row>
    <row r="107" spans="1:5" ht="12.75">
      <c r="A107" s="37" t="s">
        <v>51</v>
      </c>
      <c r="E107" s="38" t="s">
        <v>200</v>
      </c>
    </row>
    <row r="108" spans="1:5" ht="25.5">
      <c r="A108" t="s">
        <v>53</v>
      </c>
      <c r="E108" s="36" t="s">
        <v>526</v>
      </c>
    </row>
    <row r="109" spans="1:16" ht="12.75">
      <c r="A109" s="25" t="s">
        <v>44</v>
      </c>
      <c r="B109" s="29" t="s">
        <v>325</v>
      </c>
      <c r="C109" s="29" t="s">
        <v>527</v>
      </c>
      <c r="D109" s="25" t="s">
        <v>46</v>
      </c>
      <c r="E109" s="30" t="s">
        <v>528</v>
      </c>
      <c r="F109" s="31" t="s">
        <v>498</v>
      </c>
      <c r="G109" s="32">
        <v>280</v>
      </c>
      <c r="H109" s="33">
        <v>0</v>
      </c>
      <c r="I109" s="34">
        <f>ROUND(ROUND(H109,2)*ROUND(G109,3),2)</f>
      </c>
      <c r="O109">
        <f>(I109*21)/100</f>
      </c>
      <c r="P109" t="s">
        <v>22</v>
      </c>
    </row>
    <row r="110" spans="1:5" ht="12.75">
      <c r="A110" s="35" t="s">
        <v>49</v>
      </c>
      <c r="E110" s="36" t="s">
        <v>46</v>
      </c>
    </row>
    <row r="111" spans="1:5" ht="12.75">
      <c r="A111" s="37" t="s">
        <v>51</v>
      </c>
      <c r="E111" s="38" t="s">
        <v>529</v>
      </c>
    </row>
    <row r="112" spans="1:5" ht="25.5">
      <c r="A112" t="s">
        <v>53</v>
      </c>
      <c r="E112" s="36" t="s">
        <v>530</v>
      </c>
    </row>
    <row r="113" spans="1:16" ht="12.75">
      <c r="A113" s="25" t="s">
        <v>44</v>
      </c>
      <c r="B113" s="29" t="s">
        <v>331</v>
      </c>
      <c r="C113" s="29" t="s">
        <v>531</v>
      </c>
      <c r="D113" s="25" t="s">
        <v>46</v>
      </c>
      <c r="E113" s="30" t="s">
        <v>532</v>
      </c>
      <c r="F113" s="31" t="s">
        <v>129</v>
      </c>
      <c r="G113" s="32">
        <v>1</v>
      </c>
      <c r="H113" s="33">
        <v>0</v>
      </c>
      <c r="I113" s="34">
        <f>ROUND(ROUND(H113,2)*ROUND(G113,3),2)</f>
      </c>
      <c r="O113">
        <f>(I113*21)/100</f>
      </c>
      <c r="P113" t="s">
        <v>22</v>
      </c>
    </row>
    <row r="114" spans="1:5" ht="12.75">
      <c r="A114" s="35" t="s">
        <v>49</v>
      </c>
      <c r="E114" s="36" t="s">
        <v>533</v>
      </c>
    </row>
    <row r="115" spans="1:5" ht="12.75">
      <c r="A115" s="37" t="s">
        <v>51</v>
      </c>
      <c r="E115" s="38" t="s">
        <v>52</v>
      </c>
    </row>
    <row r="116" spans="1:5" ht="76.5">
      <c r="A116" t="s">
        <v>53</v>
      </c>
      <c r="E116" s="36" t="s">
        <v>523</v>
      </c>
    </row>
    <row r="117" spans="1:16" ht="12.75">
      <c r="A117" s="25" t="s">
        <v>44</v>
      </c>
      <c r="B117" s="29" t="s">
        <v>336</v>
      </c>
      <c r="C117" s="29" t="s">
        <v>534</v>
      </c>
      <c r="D117" s="25" t="s">
        <v>46</v>
      </c>
      <c r="E117" s="30" t="s">
        <v>535</v>
      </c>
      <c r="F117" s="31" t="s">
        <v>129</v>
      </c>
      <c r="G117" s="32">
        <v>1</v>
      </c>
      <c r="H117" s="33">
        <v>0</v>
      </c>
      <c r="I117" s="34">
        <f>ROUND(ROUND(H117,2)*ROUND(G117,3),2)</f>
      </c>
      <c r="O117">
        <f>(I117*21)/100</f>
      </c>
      <c r="P117" t="s">
        <v>22</v>
      </c>
    </row>
    <row r="118" spans="1:5" ht="12.75">
      <c r="A118" s="35" t="s">
        <v>49</v>
      </c>
      <c r="E118" s="36" t="s">
        <v>46</v>
      </c>
    </row>
    <row r="119" spans="1:5" ht="12.75">
      <c r="A119" s="37" t="s">
        <v>51</v>
      </c>
      <c r="E119" s="38" t="s">
        <v>52</v>
      </c>
    </row>
    <row r="120" spans="1:5" ht="25.5">
      <c r="A120" t="s">
        <v>53</v>
      </c>
      <c r="E120" s="36" t="s">
        <v>526</v>
      </c>
    </row>
    <row r="121" spans="1:16" ht="12.75">
      <c r="A121" s="25" t="s">
        <v>44</v>
      </c>
      <c r="B121" s="29" t="s">
        <v>342</v>
      </c>
      <c r="C121" s="29" t="s">
        <v>536</v>
      </c>
      <c r="D121" s="25" t="s">
        <v>46</v>
      </c>
      <c r="E121" s="30" t="s">
        <v>537</v>
      </c>
      <c r="F121" s="31" t="s">
        <v>498</v>
      </c>
      <c r="G121" s="32">
        <v>140</v>
      </c>
      <c r="H121" s="33">
        <v>0</v>
      </c>
      <c r="I121" s="34">
        <f>ROUND(ROUND(H121,2)*ROUND(G121,3),2)</f>
      </c>
      <c r="O121">
        <f>(I121*21)/100</f>
      </c>
      <c r="P121" t="s">
        <v>22</v>
      </c>
    </row>
    <row r="122" spans="1:5" ht="12.75">
      <c r="A122" s="35" t="s">
        <v>49</v>
      </c>
      <c r="E122" s="36" t="s">
        <v>46</v>
      </c>
    </row>
    <row r="123" spans="1:5" ht="12.75">
      <c r="A123" s="37" t="s">
        <v>51</v>
      </c>
      <c r="E123" s="38" t="s">
        <v>538</v>
      </c>
    </row>
    <row r="124" spans="1:5" ht="25.5">
      <c r="A124" t="s">
        <v>53</v>
      </c>
      <c r="E124" s="36" t="s">
        <v>530</v>
      </c>
    </row>
    <row r="125" spans="1:16" ht="12.75">
      <c r="A125" s="25" t="s">
        <v>44</v>
      </c>
      <c r="B125" s="29" t="s">
        <v>348</v>
      </c>
      <c r="C125" s="29" t="s">
        <v>539</v>
      </c>
      <c r="D125" s="25" t="s">
        <v>46</v>
      </c>
      <c r="E125" s="30" t="s">
        <v>540</v>
      </c>
      <c r="F125" s="31" t="s">
        <v>129</v>
      </c>
      <c r="G125" s="32">
        <v>2</v>
      </c>
      <c r="H125" s="33">
        <v>0</v>
      </c>
      <c r="I125" s="34">
        <f>ROUND(ROUND(H125,2)*ROUND(G125,3),2)</f>
      </c>
      <c r="O125">
        <f>(I125*21)/100</f>
      </c>
      <c r="P125" t="s">
        <v>22</v>
      </c>
    </row>
    <row r="126" spans="1:5" ht="12.75">
      <c r="A126" s="35" t="s">
        <v>49</v>
      </c>
      <c r="E126" s="36" t="s">
        <v>46</v>
      </c>
    </row>
    <row r="127" spans="1:5" ht="25.5">
      <c r="A127" s="37" t="s">
        <v>51</v>
      </c>
      <c r="E127" s="38" t="s">
        <v>541</v>
      </c>
    </row>
    <row r="128" spans="1:5" ht="63.75">
      <c r="A128" t="s">
        <v>53</v>
      </c>
      <c r="E128" s="36" t="s">
        <v>542</v>
      </c>
    </row>
    <row r="129" spans="1:16" ht="12.75">
      <c r="A129" s="25" t="s">
        <v>44</v>
      </c>
      <c r="B129" s="29" t="s">
        <v>354</v>
      </c>
      <c r="C129" s="29" t="s">
        <v>543</v>
      </c>
      <c r="D129" s="25" t="s">
        <v>46</v>
      </c>
      <c r="E129" s="30" t="s">
        <v>544</v>
      </c>
      <c r="F129" s="31" t="s">
        <v>129</v>
      </c>
      <c r="G129" s="32">
        <v>2</v>
      </c>
      <c r="H129" s="33">
        <v>0</v>
      </c>
      <c r="I129" s="34">
        <f>ROUND(ROUND(H129,2)*ROUND(G129,3),2)</f>
      </c>
      <c r="O129">
        <f>(I129*21)/100</f>
      </c>
      <c r="P129" t="s">
        <v>22</v>
      </c>
    </row>
    <row r="130" spans="1:5" ht="12.75">
      <c r="A130" s="35" t="s">
        <v>49</v>
      </c>
      <c r="E130" s="36" t="s">
        <v>46</v>
      </c>
    </row>
    <row r="131" spans="1:5" ht="12.75">
      <c r="A131" s="37" t="s">
        <v>51</v>
      </c>
      <c r="E131" s="38" t="s">
        <v>200</v>
      </c>
    </row>
    <row r="132" spans="1:5" ht="25.5">
      <c r="A132" t="s">
        <v>53</v>
      </c>
      <c r="E132" s="36" t="s">
        <v>526</v>
      </c>
    </row>
    <row r="133" spans="1:16" ht="12.75">
      <c r="A133" s="25" t="s">
        <v>44</v>
      </c>
      <c r="B133" s="29" t="s">
        <v>360</v>
      </c>
      <c r="C133" s="29" t="s">
        <v>545</v>
      </c>
      <c r="D133" s="25" t="s">
        <v>46</v>
      </c>
      <c r="E133" s="30" t="s">
        <v>546</v>
      </c>
      <c r="F133" s="31" t="s">
        <v>498</v>
      </c>
      <c r="G133" s="32">
        <v>280</v>
      </c>
      <c r="H133" s="33">
        <v>0</v>
      </c>
      <c r="I133" s="34">
        <f>ROUND(ROUND(H133,2)*ROUND(G133,3),2)</f>
      </c>
      <c r="O133">
        <f>(I133*21)/100</f>
      </c>
      <c r="P133" t="s">
        <v>22</v>
      </c>
    </row>
    <row r="134" spans="1:5" ht="12.75">
      <c r="A134" s="35" t="s">
        <v>49</v>
      </c>
      <c r="E134" s="36" t="s">
        <v>46</v>
      </c>
    </row>
    <row r="135" spans="1:5" ht="25.5">
      <c r="A135" s="37" t="s">
        <v>51</v>
      </c>
      <c r="E135" s="38" t="s">
        <v>547</v>
      </c>
    </row>
    <row r="136" spans="1:5" ht="25.5">
      <c r="A136" t="s">
        <v>53</v>
      </c>
      <c r="E136" s="36" t="s">
        <v>530</v>
      </c>
    </row>
    <row r="137" spans="1:16" ht="12.75">
      <c r="A137" s="25" t="s">
        <v>44</v>
      </c>
      <c r="B137" s="29" t="s">
        <v>366</v>
      </c>
      <c r="C137" s="29" t="s">
        <v>548</v>
      </c>
      <c r="D137" s="25" t="s">
        <v>46</v>
      </c>
      <c r="E137" s="30" t="s">
        <v>549</v>
      </c>
      <c r="F137" s="31" t="s">
        <v>129</v>
      </c>
      <c r="G137" s="32">
        <v>40</v>
      </c>
      <c r="H137" s="33">
        <v>0</v>
      </c>
      <c r="I137" s="34">
        <f>ROUND(ROUND(H137,2)*ROUND(G137,3),2)</f>
      </c>
      <c r="O137">
        <f>(I137*21)/100</f>
      </c>
      <c r="P137" t="s">
        <v>22</v>
      </c>
    </row>
    <row r="138" spans="1:5" ht="12.75">
      <c r="A138" s="35" t="s">
        <v>49</v>
      </c>
      <c r="E138" s="36" t="s">
        <v>46</v>
      </c>
    </row>
    <row r="139" spans="1:5" ht="25.5">
      <c r="A139" s="37" t="s">
        <v>51</v>
      </c>
      <c r="E139" s="38" t="s">
        <v>550</v>
      </c>
    </row>
    <row r="140" spans="1:5" ht="63.75">
      <c r="A140" t="s">
        <v>53</v>
      </c>
      <c r="E140" s="36" t="s">
        <v>542</v>
      </c>
    </row>
    <row r="141" spans="1:16" ht="12.75">
      <c r="A141" s="25" t="s">
        <v>44</v>
      </c>
      <c r="B141" s="29" t="s">
        <v>371</v>
      </c>
      <c r="C141" s="29" t="s">
        <v>551</v>
      </c>
      <c r="D141" s="25" t="s">
        <v>46</v>
      </c>
      <c r="E141" s="30" t="s">
        <v>552</v>
      </c>
      <c r="F141" s="31" t="s">
        <v>129</v>
      </c>
      <c r="G141" s="32">
        <v>40</v>
      </c>
      <c r="H141" s="33">
        <v>0</v>
      </c>
      <c r="I141" s="34">
        <f>ROUND(ROUND(H141,2)*ROUND(G141,3),2)</f>
      </c>
      <c r="O141">
        <f>(I141*21)/100</f>
      </c>
      <c r="P141" t="s">
        <v>22</v>
      </c>
    </row>
    <row r="142" spans="1:5" ht="12.75">
      <c r="A142" s="35" t="s">
        <v>49</v>
      </c>
      <c r="E142" s="36" t="s">
        <v>46</v>
      </c>
    </row>
    <row r="143" spans="1:5" ht="12.75">
      <c r="A143" s="37" t="s">
        <v>51</v>
      </c>
      <c r="E143" s="38" t="s">
        <v>553</v>
      </c>
    </row>
    <row r="144" spans="1:5" ht="25.5">
      <c r="A144" t="s">
        <v>53</v>
      </c>
      <c r="E144" s="36" t="s">
        <v>526</v>
      </c>
    </row>
    <row r="145" spans="1:16" ht="12.75">
      <c r="A145" s="25" t="s">
        <v>44</v>
      </c>
      <c r="B145" s="29" t="s">
        <v>377</v>
      </c>
      <c r="C145" s="29" t="s">
        <v>554</v>
      </c>
      <c r="D145" s="25" t="s">
        <v>46</v>
      </c>
      <c r="E145" s="30" t="s">
        <v>555</v>
      </c>
      <c r="F145" s="31" t="s">
        <v>498</v>
      </c>
      <c r="G145" s="32">
        <v>5600</v>
      </c>
      <c r="H145" s="33">
        <v>0</v>
      </c>
      <c r="I145" s="34">
        <f>ROUND(ROUND(H145,2)*ROUND(G145,3),2)</f>
      </c>
      <c r="O145">
        <f>(I145*21)/100</f>
      </c>
      <c r="P145" t="s">
        <v>22</v>
      </c>
    </row>
    <row r="146" spans="1:5" ht="12.75">
      <c r="A146" s="35" t="s">
        <v>49</v>
      </c>
      <c r="E146" s="36" t="s">
        <v>46</v>
      </c>
    </row>
    <row r="147" spans="1:5" ht="12.75">
      <c r="A147" s="37" t="s">
        <v>51</v>
      </c>
      <c r="E147" s="38" t="s">
        <v>556</v>
      </c>
    </row>
    <row r="148" spans="1:5" ht="25.5">
      <c r="A148" t="s">
        <v>53</v>
      </c>
      <c r="E148" s="36" t="s">
        <v>530</v>
      </c>
    </row>
    <row r="149" spans="1:16" ht="25.5">
      <c r="A149" s="25" t="s">
        <v>44</v>
      </c>
      <c r="B149" s="29" t="s">
        <v>382</v>
      </c>
      <c r="C149" s="29" t="s">
        <v>557</v>
      </c>
      <c r="D149" s="25" t="s">
        <v>46</v>
      </c>
      <c r="E149" s="30" t="s">
        <v>558</v>
      </c>
      <c r="F149" s="31" t="s">
        <v>129</v>
      </c>
      <c r="G149" s="32">
        <v>64</v>
      </c>
      <c r="H149" s="33">
        <v>0</v>
      </c>
      <c r="I149" s="34">
        <f>ROUND(ROUND(H149,2)*ROUND(G149,3),2)</f>
      </c>
      <c r="O149">
        <f>(I149*21)/100</f>
      </c>
      <c r="P149" t="s">
        <v>22</v>
      </c>
    </row>
    <row r="150" spans="1:5" ht="12.75">
      <c r="A150" s="35" t="s">
        <v>49</v>
      </c>
      <c r="E150" s="36" t="s">
        <v>46</v>
      </c>
    </row>
    <row r="151" spans="1:5" ht="76.5">
      <c r="A151" s="37" t="s">
        <v>51</v>
      </c>
      <c r="E151" s="38" t="s">
        <v>559</v>
      </c>
    </row>
    <row r="152" spans="1:5" ht="63.75">
      <c r="A152" t="s">
        <v>53</v>
      </c>
      <c r="E152" s="36" t="s">
        <v>542</v>
      </c>
    </row>
    <row r="153" spans="1:16" ht="12.75">
      <c r="A153" s="25" t="s">
        <v>44</v>
      </c>
      <c r="B153" s="29" t="s">
        <v>387</v>
      </c>
      <c r="C153" s="29" t="s">
        <v>560</v>
      </c>
      <c r="D153" s="25" t="s">
        <v>46</v>
      </c>
      <c r="E153" s="30" t="s">
        <v>561</v>
      </c>
      <c r="F153" s="31" t="s">
        <v>129</v>
      </c>
      <c r="G153" s="32">
        <v>64</v>
      </c>
      <c r="H153" s="33">
        <v>0</v>
      </c>
      <c r="I153" s="34">
        <f>ROUND(ROUND(H153,2)*ROUND(G153,3),2)</f>
      </c>
      <c r="O153">
        <f>(I153*21)/100</f>
      </c>
      <c r="P153" t="s">
        <v>22</v>
      </c>
    </row>
    <row r="154" spans="1:5" ht="12.75">
      <c r="A154" s="35" t="s">
        <v>49</v>
      </c>
      <c r="E154" s="36" t="s">
        <v>46</v>
      </c>
    </row>
    <row r="155" spans="1:5" ht="76.5">
      <c r="A155" s="37" t="s">
        <v>51</v>
      </c>
      <c r="E155" s="38" t="s">
        <v>559</v>
      </c>
    </row>
    <row r="156" spans="1:5" ht="25.5">
      <c r="A156" t="s">
        <v>53</v>
      </c>
      <c r="E156" s="36" t="s">
        <v>526</v>
      </c>
    </row>
    <row r="157" spans="1:16" ht="12.75">
      <c r="A157" s="25" t="s">
        <v>44</v>
      </c>
      <c r="B157" s="29" t="s">
        <v>393</v>
      </c>
      <c r="C157" s="29" t="s">
        <v>562</v>
      </c>
      <c r="D157" s="25" t="s">
        <v>46</v>
      </c>
      <c r="E157" s="30" t="s">
        <v>563</v>
      </c>
      <c r="F157" s="31" t="s">
        <v>498</v>
      </c>
      <c r="G157" s="32">
        <v>8960</v>
      </c>
      <c r="H157" s="33">
        <v>0</v>
      </c>
      <c r="I157" s="34">
        <f>ROUND(ROUND(H157,2)*ROUND(G157,3),2)</f>
      </c>
      <c r="O157">
        <f>(I157*21)/100</f>
      </c>
      <c r="P157" t="s">
        <v>22</v>
      </c>
    </row>
    <row r="158" spans="1:5" ht="12.75">
      <c r="A158" s="35" t="s">
        <v>49</v>
      </c>
      <c r="E158" s="36" t="s">
        <v>46</v>
      </c>
    </row>
    <row r="159" spans="1:5" ht="12.75">
      <c r="A159" s="37" t="s">
        <v>51</v>
      </c>
      <c r="E159" s="38" t="s">
        <v>564</v>
      </c>
    </row>
    <row r="160" spans="1:5" ht="25.5">
      <c r="A160" t="s">
        <v>53</v>
      </c>
      <c r="E160" s="36" t="s">
        <v>530</v>
      </c>
    </row>
    <row r="161" spans="1:16" ht="12.75">
      <c r="A161" s="25" t="s">
        <v>44</v>
      </c>
      <c r="B161" s="29" t="s">
        <v>399</v>
      </c>
      <c r="C161" s="29" t="s">
        <v>565</v>
      </c>
      <c r="D161" s="25" t="s">
        <v>46</v>
      </c>
      <c r="E161" s="30" t="s">
        <v>566</v>
      </c>
      <c r="F161" s="31" t="s">
        <v>129</v>
      </c>
      <c r="G161" s="32">
        <v>24</v>
      </c>
      <c r="H161" s="33">
        <v>0</v>
      </c>
      <c r="I161" s="34">
        <f>ROUND(ROUND(H161,2)*ROUND(G161,3),2)</f>
      </c>
      <c r="O161">
        <f>(I161*21)/100</f>
      </c>
      <c r="P161" t="s">
        <v>22</v>
      </c>
    </row>
    <row r="162" spans="1:5" ht="12.75">
      <c r="A162" s="35" t="s">
        <v>49</v>
      </c>
      <c r="E162" s="36" t="s">
        <v>46</v>
      </c>
    </row>
    <row r="163" spans="1:5" ht="63.75">
      <c r="A163" s="37" t="s">
        <v>51</v>
      </c>
      <c r="E163" s="38" t="s">
        <v>567</v>
      </c>
    </row>
    <row r="164" spans="1:5" ht="63.75">
      <c r="A164" t="s">
        <v>53</v>
      </c>
      <c r="E164" s="36" t="s">
        <v>542</v>
      </c>
    </row>
    <row r="165" spans="1:16" ht="12.75">
      <c r="A165" s="25" t="s">
        <v>44</v>
      </c>
      <c r="B165" s="29" t="s">
        <v>405</v>
      </c>
      <c r="C165" s="29" t="s">
        <v>568</v>
      </c>
      <c r="D165" s="25" t="s">
        <v>46</v>
      </c>
      <c r="E165" s="30" t="s">
        <v>569</v>
      </c>
      <c r="F165" s="31" t="s">
        <v>129</v>
      </c>
      <c r="G165" s="32">
        <v>24</v>
      </c>
      <c r="H165" s="33">
        <v>0</v>
      </c>
      <c r="I165" s="34">
        <f>ROUND(ROUND(H165,2)*ROUND(G165,3),2)</f>
      </c>
      <c r="O165">
        <f>(I165*21)/100</f>
      </c>
      <c r="P165" t="s">
        <v>22</v>
      </c>
    </row>
    <row r="166" spans="1:5" ht="12.75">
      <c r="A166" s="35" t="s">
        <v>49</v>
      </c>
      <c r="E166" s="36" t="s">
        <v>46</v>
      </c>
    </row>
    <row r="167" spans="1:5" ht="12.75">
      <c r="A167" s="37" t="s">
        <v>51</v>
      </c>
      <c r="E167" s="38" t="s">
        <v>517</v>
      </c>
    </row>
    <row r="168" spans="1:5" ht="25.5">
      <c r="A168" t="s">
        <v>53</v>
      </c>
      <c r="E168" s="36" t="s">
        <v>526</v>
      </c>
    </row>
    <row r="169" spans="1:16" ht="12.75">
      <c r="A169" s="25" t="s">
        <v>44</v>
      </c>
      <c r="B169" s="29" t="s">
        <v>410</v>
      </c>
      <c r="C169" s="29" t="s">
        <v>570</v>
      </c>
      <c r="D169" s="25" t="s">
        <v>46</v>
      </c>
      <c r="E169" s="30" t="s">
        <v>571</v>
      </c>
      <c r="F169" s="31" t="s">
        <v>498</v>
      </c>
      <c r="G169" s="32">
        <v>3360</v>
      </c>
      <c r="H169" s="33">
        <v>0</v>
      </c>
      <c r="I169" s="34">
        <f>ROUND(ROUND(H169,2)*ROUND(G169,3),2)</f>
      </c>
      <c r="O169">
        <f>(I169*21)/100</f>
      </c>
      <c r="P169" t="s">
        <v>22</v>
      </c>
    </row>
    <row r="170" spans="1:5" ht="12.75">
      <c r="A170" s="35" t="s">
        <v>49</v>
      </c>
      <c r="E170" s="36" t="s">
        <v>46</v>
      </c>
    </row>
    <row r="171" spans="1:5" ht="12.75">
      <c r="A171" s="37" t="s">
        <v>51</v>
      </c>
      <c r="E171" s="38" t="s">
        <v>572</v>
      </c>
    </row>
    <row r="172" spans="1:5" ht="25.5">
      <c r="A172" t="s">
        <v>53</v>
      </c>
      <c r="E172" s="36" t="s">
        <v>530</v>
      </c>
    </row>
    <row r="173" spans="1:16" ht="12.75">
      <c r="A173" s="25" t="s">
        <v>44</v>
      </c>
      <c r="B173" s="29" t="s">
        <v>415</v>
      </c>
      <c r="C173" s="29" t="s">
        <v>573</v>
      </c>
      <c r="D173" s="25" t="s">
        <v>46</v>
      </c>
      <c r="E173" s="30" t="s">
        <v>574</v>
      </c>
      <c r="F173" s="31" t="s">
        <v>101</v>
      </c>
      <c r="G173" s="32">
        <v>2400</v>
      </c>
      <c r="H173" s="33">
        <v>0</v>
      </c>
      <c r="I173" s="34">
        <f>ROUND(ROUND(H173,2)*ROUND(G173,3),2)</f>
      </c>
      <c r="O173">
        <f>(I173*21)/100</f>
      </c>
      <c r="P173" t="s">
        <v>22</v>
      </c>
    </row>
    <row r="174" spans="1:5" ht="12.75">
      <c r="A174" s="35" t="s">
        <v>49</v>
      </c>
      <c r="E174" s="36" t="s">
        <v>575</v>
      </c>
    </row>
    <row r="175" spans="1:5" ht="25.5">
      <c r="A175" s="37" t="s">
        <v>51</v>
      </c>
      <c r="E175" s="38" t="s">
        <v>576</v>
      </c>
    </row>
    <row r="176" spans="1:5" ht="25.5">
      <c r="A176" t="s">
        <v>53</v>
      </c>
      <c r="E176" s="36" t="s">
        <v>577</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1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578</v>
      </c>
      <c r="I3" s="39">
        <f>0+I8</f>
      </c>
      <c r="O3" t="s">
        <v>18</v>
      </c>
      <c r="P3" t="s">
        <v>22</v>
      </c>
    </row>
    <row r="4" spans="1:16" ht="15" customHeight="1">
      <c r="A4" t="s">
        <v>16</v>
      </c>
      <c r="B4" s="16" t="s">
        <v>17</v>
      </c>
      <c r="C4" s="17" t="s">
        <v>578</v>
      </c>
      <c r="D4" s="6"/>
      <c r="E4" s="18" t="s">
        <v>579</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21</v>
      </c>
      <c r="D8" s="19"/>
      <c r="E8" s="27" t="s">
        <v>580</v>
      </c>
      <c r="F8" s="19"/>
      <c r="G8" s="19"/>
      <c r="H8" s="19"/>
      <c r="I8" s="28">
        <f>0+Q8</f>
      </c>
      <c r="O8">
        <f>0+R8</f>
      </c>
      <c r="Q8">
        <f>0+I9+I13</f>
      </c>
      <c r="R8">
        <f>0+O9+O13</f>
      </c>
    </row>
    <row r="9" spans="1:16" ht="12.75">
      <c r="A9" s="25" t="s">
        <v>44</v>
      </c>
      <c r="B9" s="29" t="s">
        <v>28</v>
      </c>
      <c r="C9" s="29" t="s">
        <v>581</v>
      </c>
      <c r="D9" s="25" t="s">
        <v>153</v>
      </c>
      <c r="E9" s="30" t="s">
        <v>582</v>
      </c>
      <c r="F9" s="31" t="s">
        <v>113</v>
      </c>
      <c r="G9" s="32">
        <v>7.8</v>
      </c>
      <c r="H9" s="33">
        <v>0</v>
      </c>
      <c r="I9" s="34">
        <f>ROUND(ROUND(H9,2)*ROUND(G9,3),2)</f>
      </c>
      <c r="O9">
        <f>(I9*21)/100</f>
      </c>
      <c r="P9" t="s">
        <v>22</v>
      </c>
    </row>
    <row r="10" spans="1:5" ht="51">
      <c r="A10" s="35" t="s">
        <v>49</v>
      </c>
      <c r="E10" s="36" t="s">
        <v>583</v>
      </c>
    </row>
    <row r="11" spans="1:5" ht="38.25">
      <c r="A11" s="37" t="s">
        <v>51</v>
      </c>
      <c r="E11" s="38" t="s">
        <v>584</v>
      </c>
    </row>
    <row r="12" spans="1:5" ht="38.25">
      <c r="A12" t="s">
        <v>53</v>
      </c>
      <c r="E12" s="36" t="s">
        <v>585</v>
      </c>
    </row>
    <row r="13" spans="1:16" ht="12.75">
      <c r="A13" s="25" t="s">
        <v>44</v>
      </c>
      <c r="B13" s="29" t="s">
        <v>22</v>
      </c>
      <c r="C13" s="29" t="s">
        <v>581</v>
      </c>
      <c r="D13" s="25" t="s">
        <v>160</v>
      </c>
      <c r="E13" s="30" t="s">
        <v>582</v>
      </c>
      <c r="F13" s="31" t="s">
        <v>113</v>
      </c>
      <c r="G13" s="32">
        <v>70.627</v>
      </c>
      <c r="H13" s="33">
        <v>0</v>
      </c>
      <c r="I13" s="34">
        <f>ROUND(ROUND(H13,2)*ROUND(G13,3),2)</f>
      </c>
      <c r="O13">
        <f>(I13*21)/100</f>
      </c>
      <c r="P13" t="s">
        <v>22</v>
      </c>
    </row>
    <row r="14" spans="1:5" ht="38.25">
      <c r="A14" s="35" t="s">
        <v>49</v>
      </c>
      <c r="E14" s="36" t="s">
        <v>586</v>
      </c>
    </row>
    <row r="15" spans="1:5" ht="63.75">
      <c r="A15" s="37" t="s">
        <v>51</v>
      </c>
      <c r="E15" s="38" t="s">
        <v>587</v>
      </c>
    </row>
    <row r="16" spans="1:5" ht="38.25">
      <c r="A16" t="s">
        <v>53</v>
      </c>
      <c r="E16" s="36" t="s">
        <v>585</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27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0+O8+O21+O50+O103+O156+O177+O182+O187+O208+O213</f>
      </c>
      <c r="P2" t="s">
        <v>21</v>
      </c>
    </row>
    <row r="3" spans="1:16" ht="15" customHeight="1">
      <c r="A3" t="s">
        <v>11</v>
      </c>
      <c r="B3" s="12" t="s">
        <v>13</v>
      </c>
      <c r="C3" s="13" t="s">
        <v>14</v>
      </c>
      <c r="D3" s="1"/>
      <c r="E3" s="14" t="s">
        <v>15</v>
      </c>
      <c r="F3" s="1"/>
      <c r="G3" s="9"/>
      <c r="H3" s="8" t="s">
        <v>588</v>
      </c>
      <c r="I3" s="39">
        <f>0+I8+I21+I50+I103+I156+I177+I182+I187+I208+I213</f>
      </c>
      <c r="O3" t="s">
        <v>18</v>
      </c>
      <c r="P3" t="s">
        <v>22</v>
      </c>
    </row>
    <row r="4" spans="1:16" ht="15" customHeight="1">
      <c r="A4" t="s">
        <v>16</v>
      </c>
      <c r="B4" s="16" t="s">
        <v>17</v>
      </c>
      <c r="C4" s="17" t="s">
        <v>588</v>
      </c>
      <c r="D4" s="6"/>
      <c r="E4" s="18" t="s">
        <v>589</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f>
      </c>
      <c r="R8">
        <f>0+O9+O13+O17</f>
      </c>
    </row>
    <row r="9" spans="1:16" ht="12.75">
      <c r="A9" s="25" t="s">
        <v>44</v>
      </c>
      <c r="B9" s="29" t="s">
        <v>28</v>
      </c>
      <c r="C9" s="29" t="s">
        <v>93</v>
      </c>
      <c r="D9" s="25" t="s">
        <v>46</v>
      </c>
      <c r="E9" s="30" t="s">
        <v>94</v>
      </c>
      <c r="F9" s="31" t="s">
        <v>95</v>
      </c>
      <c r="G9" s="32">
        <v>360.74</v>
      </c>
      <c r="H9" s="33">
        <v>0</v>
      </c>
      <c r="I9" s="34">
        <f>ROUND(ROUND(H9,2)*ROUND(G9,3),2)</f>
      </c>
      <c r="O9">
        <f>(I9*21)/100</f>
      </c>
      <c r="P9" t="s">
        <v>22</v>
      </c>
    </row>
    <row r="10" spans="1:5" ht="12.75">
      <c r="A10" s="35" t="s">
        <v>49</v>
      </c>
      <c r="E10" s="36" t="s">
        <v>96</v>
      </c>
    </row>
    <row r="11" spans="1:5" ht="76.5">
      <c r="A11" s="37" t="s">
        <v>51</v>
      </c>
      <c r="E11" s="38" t="s">
        <v>590</v>
      </c>
    </row>
    <row r="12" spans="1:5" ht="25.5">
      <c r="A12" t="s">
        <v>53</v>
      </c>
      <c r="E12" s="36" t="s">
        <v>98</v>
      </c>
    </row>
    <row r="13" spans="1:16" ht="12.75">
      <c r="A13" s="25" t="s">
        <v>44</v>
      </c>
      <c r="B13" s="29" t="s">
        <v>22</v>
      </c>
      <c r="C13" s="29" t="s">
        <v>222</v>
      </c>
      <c r="D13" s="25" t="s">
        <v>46</v>
      </c>
      <c r="E13" s="30" t="s">
        <v>223</v>
      </c>
      <c r="F13" s="31" t="s">
        <v>95</v>
      </c>
      <c r="G13" s="32">
        <v>70</v>
      </c>
      <c r="H13" s="33">
        <v>0</v>
      </c>
      <c r="I13" s="34">
        <f>ROUND(ROUND(H13,2)*ROUND(G13,3),2)</f>
      </c>
      <c r="O13">
        <f>(I13*21)/100</f>
      </c>
      <c r="P13" t="s">
        <v>22</v>
      </c>
    </row>
    <row r="14" spans="1:5" ht="12.75">
      <c r="A14" s="35" t="s">
        <v>49</v>
      </c>
      <c r="E14" s="36" t="s">
        <v>224</v>
      </c>
    </row>
    <row r="15" spans="1:5" ht="12.75">
      <c r="A15" s="37" t="s">
        <v>51</v>
      </c>
      <c r="E15" s="38" t="s">
        <v>591</v>
      </c>
    </row>
    <row r="16" spans="1:5" ht="25.5">
      <c r="A16" t="s">
        <v>53</v>
      </c>
      <c r="E16" s="36" t="s">
        <v>98</v>
      </c>
    </row>
    <row r="17" spans="1:16" ht="12.75">
      <c r="A17" s="25" t="s">
        <v>44</v>
      </c>
      <c r="B17" s="29" t="s">
        <v>21</v>
      </c>
      <c r="C17" s="29" t="s">
        <v>592</v>
      </c>
      <c r="D17" s="25" t="s">
        <v>46</v>
      </c>
      <c r="E17" s="30" t="s">
        <v>593</v>
      </c>
      <c r="F17" s="31" t="s">
        <v>95</v>
      </c>
      <c r="G17" s="32">
        <v>1</v>
      </c>
      <c r="H17" s="33">
        <v>0</v>
      </c>
      <c r="I17" s="34">
        <f>ROUND(ROUND(H17,2)*ROUND(G17,3),2)</f>
      </c>
      <c r="O17">
        <f>(I17*21)/100</f>
      </c>
      <c r="P17" t="s">
        <v>22</v>
      </c>
    </row>
    <row r="18" spans="1:5" ht="12.75">
      <c r="A18" s="35" t="s">
        <v>49</v>
      </c>
      <c r="E18" s="36" t="s">
        <v>594</v>
      </c>
    </row>
    <row r="19" spans="1:5" ht="12.75">
      <c r="A19" s="37" t="s">
        <v>51</v>
      </c>
      <c r="E19" s="38" t="s">
        <v>595</v>
      </c>
    </row>
    <row r="20" spans="1:5" ht="25.5">
      <c r="A20" t="s">
        <v>53</v>
      </c>
      <c r="E20" s="36" t="s">
        <v>98</v>
      </c>
    </row>
    <row r="21" spans="1:18" ht="12.75" customHeight="1">
      <c r="A21" s="6" t="s">
        <v>42</v>
      </c>
      <c r="B21" s="6"/>
      <c r="C21" s="41" t="s">
        <v>28</v>
      </c>
      <c r="D21" s="6"/>
      <c r="E21" s="27" t="s">
        <v>105</v>
      </c>
      <c r="F21" s="6"/>
      <c r="G21" s="6"/>
      <c r="H21" s="6"/>
      <c r="I21" s="42">
        <f>0+Q21</f>
      </c>
      <c r="O21">
        <f>0+R21</f>
      </c>
      <c r="Q21">
        <f>0+I22+I26+I30+I34+I38+I42+I46</f>
      </c>
      <c r="R21">
        <f>0+O22+O26+O30+O34+O38+O42+O46</f>
      </c>
    </row>
    <row r="22" spans="1:16" ht="12.75">
      <c r="A22" s="25" t="s">
        <v>44</v>
      </c>
      <c r="B22" s="29" t="s">
        <v>32</v>
      </c>
      <c r="C22" s="29" t="s">
        <v>247</v>
      </c>
      <c r="D22" s="25" t="s">
        <v>46</v>
      </c>
      <c r="E22" s="30" t="s">
        <v>248</v>
      </c>
      <c r="F22" s="31" t="s">
        <v>113</v>
      </c>
      <c r="G22" s="32">
        <v>35</v>
      </c>
      <c r="H22" s="33">
        <v>0</v>
      </c>
      <c r="I22" s="34">
        <f>ROUND(ROUND(H22,2)*ROUND(G22,3),2)</f>
      </c>
      <c r="O22">
        <f>(I22*21)/100</f>
      </c>
      <c r="P22" t="s">
        <v>22</v>
      </c>
    </row>
    <row r="23" spans="1:5" ht="25.5">
      <c r="A23" s="35" t="s">
        <v>49</v>
      </c>
      <c r="E23" s="36" t="s">
        <v>596</v>
      </c>
    </row>
    <row r="24" spans="1:5" ht="51">
      <c r="A24" s="37" t="s">
        <v>51</v>
      </c>
      <c r="E24" s="38" t="s">
        <v>597</v>
      </c>
    </row>
    <row r="25" spans="1:5" ht="369.75">
      <c r="A25" t="s">
        <v>53</v>
      </c>
      <c r="E25" s="36" t="s">
        <v>251</v>
      </c>
    </row>
    <row r="26" spans="1:16" ht="12.75">
      <c r="A26" s="25" t="s">
        <v>44</v>
      </c>
      <c r="B26" s="29" t="s">
        <v>34</v>
      </c>
      <c r="C26" s="29" t="s">
        <v>252</v>
      </c>
      <c r="D26" s="25" t="s">
        <v>46</v>
      </c>
      <c r="E26" s="30" t="s">
        <v>253</v>
      </c>
      <c r="F26" s="31" t="s">
        <v>113</v>
      </c>
      <c r="G26" s="32">
        <v>79.5</v>
      </c>
      <c r="H26" s="33">
        <v>0</v>
      </c>
      <c r="I26" s="34">
        <f>ROUND(ROUND(H26,2)*ROUND(G26,3),2)</f>
      </c>
      <c r="O26">
        <f>(I26*21)/100</f>
      </c>
      <c r="P26" t="s">
        <v>22</v>
      </c>
    </row>
    <row r="27" spans="1:5" ht="12.75">
      <c r="A27" s="35" t="s">
        <v>49</v>
      </c>
      <c r="E27" s="36" t="s">
        <v>254</v>
      </c>
    </row>
    <row r="28" spans="1:5" ht="38.25">
      <c r="A28" s="37" t="s">
        <v>51</v>
      </c>
      <c r="E28" s="38" t="s">
        <v>598</v>
      </c>
    </row>
    <row r="29" spans="1:5" ht="306">
      <c r="A29" t="s">
        <v>53</v>
      </c>
      <c r="E29" s="36" t="s">
        <v>256</v>
      </c>
    </row>
    <row r="30" spans="1:16" ht="12.75">
      <c r="A30" s="25" t="s">
        <v>44</v>
      </c>
      <c r="B30" s="29" t="s">
        <v>36</v>
      </c>
      <c r="C30" s="29" t="s">
        <v>599</v>
      </c>
      <c r="D30" s="25" t="s">
        <v>46</v>
      </c>
      <c r="E30" s="30" t="s">
        <v>600</v>
      </c>
      <c r="F30" s="31" t="s">
        <v>113</v>
      </c>
      <c r="G30" s="32">
        <v>44.94</v>
      </c>
      <c r="H30" s="33">
        <v>0</v>
      </c>
      <c r="I30" s="34">
        <f>ROUND(ROUND(H30,2)*ROUND(G30,3),2)</f>
      </c>
      <c r="O30">
        <f>(I30*21)/100</f>
      </c>
      <c r="P30" t="s">
        <v>22</v>
      </c>
    </row>
    <row r="31" spans="1:5" ht="12.75">
      <c r="A31" s="35" t="s">
        <v>49</v>
      </c>
      <c r="E31" s="36" t="s">
        <v>601</v>
      </c>
    </row>
    <row r="32" spans="1:5" ht="63.75">
      <c r="A32" s="37" t="s">
        <v>51</v>
      </c>
      <c r="E32" s="38" t="s">
        <v>602</v>
      </c>
    </row>
    <row r="33" spans="1:5" ht="344.25">
      <c r="A33" t="s">
        <v>53</v>
      </c>
      <c r="E33" s="36" t="s">
        <v>603</v>
      </c>
    </row>
    <row r="34" spans="1:16" ht="12.75">
      <c r="A34" s="25" t="s">
        <v>44</v>
      </c>
      <c r="B34" s="29" t="s">
        <v>76</v>
      </c>
      <c r="C34" s="29" t="s">
        <v>117</v>
      </c>
      <c r="D34" s="25" t="s">
        <v>46</v>
      </c>
      <c r="E34" s="30" t="s">
        <v>118</v>
      </c>
      <c r="F34" s="31" t="s">
        <v>113</v>
      </c>
      <c r="G34" s="32">
        <v>70</v>
      </c>
      <c r="H34" s="33">
        <v>0</v>
      </c>
      <c r="I34" s="34">
        <f>ROUND(ROUND(H34,2)*ROUND(G34,3),2)</f>
      </c>
      <c r="O34">
        <f>(I34*21)/100</f>
      </c>
      <c r="P34" t="s">
        <v>22</v>
      </c>
    </row>
    <row r="35" spans="1:5" ht="12.75">
      <c r="A35" s="35" t="s">
        <v>49</v>
      </c>
      <c r="E35" s="36" t="s">
        <v>46</v>
      </c>
    </row>
    <row r="36" spans="1:5" ht="12.75">
      <c r="A36" s="37" t="s">
        <v>51</v>
      </c>
      <c r="E36" s="38" t="s">
        <v>591</v>
      </c>
    </row>
    <row r="37" spans="1:5" ht="191.25">
      <c r="A37" t="s">
        <v>53</v>
      </c>
      <c r="E37" s="36" t="s">
        <v>121</v>
      </c>
    </row>
    <row r="38" spans="1:16" ht="12.75">
      <c r="A38" s="25" t="s">
        <v>44</v>
      </c>
      <c r="B38" s="29" t="s">
        <v>82</v>
      </c>
      <c r="C38" s="29" t="s">
        <v>282</v>
      </c>
      <c r="D38" s="25" t="s">
        <v>46</v>
      </c>
      <c r="E38" s="30" t="s">
        <v>283</v>
      </c>
      <c r="F38" s="31" t="s">
        <v>101</v>
      </c>
      <c r="G38" s="32">
        <v>530</v>
      </c>
      <c r="H38" s="33">
        <v>0</v>
      </c>
      <c r="I38" s="34">
        <f>ROUND(ROUND(H38,2)*ROUND(G38,3),2)</f>
      </c>
      <c r="O38">
        <f>(I38*21)/100</f>
      </c>
      <c r="P38" t="s">
        <v>22</v>
      </c>
    </row>
    <row r="39" spans="1:5" ht="12.75">
      <c r="A39" s="35" t="s">
        <v>49</v>
      </c>
      <c r="E39" s="36" t="s">
        <v>284</v>
      </c>
    </row>
    <row r="40" spans="1:5" ht="25.5">
      <c r="A40" s="37" t="s">
        <v>51</v>
      </c>
      <c r="E40" s="38" t="s">
        <v>604</v>
      </c>
    </row>
    <row r="41" spans="1:5" ht="38.25">
      <c r="A41" t="s">
        <v>53</v>
      </c>
      <c r="E41" s="36" t="s">
        <v>286</v>
      </c>
    </row>
    <row r="42" spans="1:16" ht="12.75">
      <c r="A42" s="25" t="s">
        <v>44</v>
      </c>
      <c r="B42" s="29" t="s">
        <v>39</v>
      </c>
      <c r="C42" s="29" t="s">
        <v>287</v>
      </c>
      <c r="D42" s="25" t="s">
        <v>46</v>
      </c>
      <c r="E42" s="30" t="s">
        <v>288</v>
      </c>
      <c r="F42" s="31" t="s">
        <v>101</v>
      </c>
      <c r="G42" s="32">
        <v>530</v>
      </c>
      <c r="H42" s="33">
        <v>0</v>
      </c>
      <c r="I42" s="34">
        <f>ROUND(ROUND(H42,2)*ROUND(G42,3),2)</f>
      </c>
      <c r="O42">
        <f>(I42*21)/100</f>
      </c>
      <c r="P42" t="s">
        <v>22</v>
      </c>
    </row>
    <row r="43" spans="1:5" ht="12.75">
      <c r="A43" s="35" t="s">
        <v>49</v>
      </c>
      <c r="E43" s="36" t="s">
        <v>289</v>
      </c>
    </row>
    <row r="44" spans="1:5" ht="25.5">
      <c r="A44" s="37" t="s">
        <v>51</v>
      </c>
      <c r="E44" s="38" t="s">
        <v>604</v>
      </c>
    </row>
    <row r="45" spans="1:5" ht="25.5">
      <c r="A45" t="s">
        <v>53</v>
      </c>
      <c r="E45" s="36" t="s">
        <v>290</v>
      </c>
    </row>
    <row r="46" spans="1:16" ht="12.75">
      <c r="A46" s="25" t="s">
        <v>44</v>
      </c>
      <c r="B46" s="29" t="s">
        <v>41</v>
      </c>
      <c r="C46" s="29" t="s">
        <v>291</v>
      </c>
      <c r="D46" s="25" t="s">
        <v>46</v>
      </c>
      <c r="E46" s="30" t="s">
        <v>292</v>
      </c>
      <c r="F46" s="31" t="s">
        <v>101</v>
      </c>
      <c r="G46" s="32">
        <v>530</v>
      </c>
      <c r="H46" s="33">
        <v>0</v>
      </c>
      <c r="I46" s="34">
        <f>ROUND(ROUND(H46,2)*ROUND(G46,3),2)</f>
      </c>
      <c r="O46">
        <f>(I46*21)/100</f>
      </c>
      <c r="P46" t="s">
        <v>22</v>
      </c>
    </row>
    <row r="47" spans="1:5" ht="12.75">
      <c r="A47" s="35" t="s">
        <v>49</v>
      </c>
      <c r="E47" s="36" t="s">
        <v>289</v>
      </c>
    </row>
    <row r="48" spans="1:5" ht="25.5">
      <c r="A48" s="37" t="s">
        <v>51</v>
      </c>
      <c r="E48" s="38" t="s">
        <v>604</v>
      </c>
    </row>
    <row r="49" spans="1:5" ht="38.25">
      <c r="A49" t="s">
        <v>53</v>
      </c>
      <c r="E49" s="36" t="s">
        <v>293</v>
      </c>
    </row>
    <row r="50" spans="1:18" ht="12.75" customHeight="1">
      <c r="A50" s="6" t="s">
        <v>42</v>
      </c>
      <c r="B50" s="6"/>
      <c r="C50" s="41" t="s">
        <v>22</v>
      </c>
      <c r="D50" s="6"/>
      <c r="E50" s="27" t="s">
        <v>294</v>
      </c>
      <c r="F50" s="6"/>
      <c r="G50" s="6"/>
      <c r="H50" s="6"/>
      <c r="I50" s="42">
        <f>0+Q50</f>
      </c>
      <c r="O50">
        <f>0+R50</f>
      </c>
      <c r="Q50">
        <f>0+I51+I55+I59+I63+I67+I71+I75+I79+I83+I87+I91+I95+I99</f>
      </c>
      <c r="R50">
        <f>0+O51+O55+O59+O63+O67+O71+O75+O79+O83+O87+O91+O95+O99</f>
      </c>
    </row>
    <row r="51" spans="1:16" ht="12.75">
      <c r="A51" s="25" t="s">
        <v>44</v>
      </c>
      <c r="B51" s="29" t="s">
        <v>151</v>
      </c>
      <c r="C51" s="29" t="s">
        <v>314</v>
      </c>
      <c r="D51" s="25" t="s">
        <v>153</v>
      </c>
      <c r="E51" s="30" t="s">
        <v>315</v>
      </c>
      <c r="F51" s="31" t="s">
        <v>101</v>
      </c>
      <c r="G51" s="32">
        <v>105</v>
      </c>
      <c r="H51" s="33">
        <v>0</v>
      </c>
      <c r="I51" s="34">
        <f>ROUND(ROUND(H51,2)*ROUND(G51,3),2)</f>
      </c>
      <c r="O51">
        <f>(I51*21)/100</f>
      </c>
      <c r="P51" t="s">
        <v>22</v>
      </c>
    </row>
    <row r="52" spans="1:5" ht="12.75">
      <c r="A52" s="35" t="s">
        <v>49</v>
      </c>
      <c r="E52" s="36" t="s">
        <v>605</v>
      </c>
    </row>
    <row r="53" spans="1:5" ht="25.5">
      <c r="A53" s="37" t="s">
        <v>51</v>
      </c>
      <c r="E53" s="38" t="s">
        <v>606</v>
      </c>
    </row>
    <row r="54" spans="1:5" ht="51">
      <c r="A54" t="s">
        <v>53</v>
      </c>
      <c r="E54" s="36" t="s">
        <v>318</v>
      </c>
    </row>
    <row r="55" spans="1:16" ht="12.75">
      <c r="A55" s="25" t="s">
        <v>44</v>
      </c>
      <c r="B55" s="29" t="s">
        <v>159</v>
      </c>
      <c r="C55" s="29" t="s">
        <v>314</v>
      </c>
      <c r="D55" s="25" t="s">
        <v>160</v>
      </c>
      <c r="E55" s="30" t="s">
        <v>315</v>
      </c>
      <c r="F55" s="31" t="s">
        <v>101</v>
      </c>
      <c r="G55" s="32">
        <v>70</v>
      </c>
      <c r="H55" s="33">
        <v>0</v>
      </c>
      <c r="I55" s="34">
        <f>ROUND(ROUND(H55,2)*ROUND(G55,3),2)</f>
      </c>
      <c r="O55">
        <f>(I55*21)/100</f>
      </c>
      <c r="P55" t="s">
        <v>22</v>
      </c>
    </row>
    <row r="56" spans="1:5" ht="25.5">
      <c r="A56" s="35" t="s">
        <v>49</v>
      </c>
      <c r="E56" s="36" t="s">
        <v>607</v>
      </c>
    </row>
    <row r="57" spans="1:5" ht="38.25">
      <c r="A57" s="37" t="s">
        <v>51</v>
      </c>
      <c r="E57" s="38" t="s">
        <v>608</v>
      </c>
    </row>
    <row r="58" spans="1:5" ht="51">
      <c r="A58" t="s">
        <v>53</v>
      </c>
      <c r="E58" s="36" t="s">
        <v>318</v>
      </c>
    </row>
    <row r="59" spans="1:16" ht="12.75">
      <c r="A59" s="25" t="s">
        <v>44</v>
      </c>
      <c r="B59" s="29" t="s">
        <v>162</v>
      </c>
      <c r="C59" s="29" t="s">
        <v>609</v>
      </c>
      <c r="D59" s="25" t="s">
        <v>46</v>
      </c>
      <c r="E59" s="30" t="s">
        <v>610</v>
      </c>
      <c r="F59" s="31" t="s">
        <v>155</v>
      </c>
      <c r="G59" s="32">
        <v>190</v>
      </c>
      <c r="H59" s="33">
        <v>0</v>
      </c>
      <c r="I59" s="34">
        <f>ROUND(ROUND(H59,2)*ROUND(G59,3),2)</f>
      </c>
      <c r="O59">
        <f>(I59*21)/100</f>
      </c>
      <c r="P59" t="s">
        <v>22</v>
      </c>
    </row>
    <row r="60" spans="1:5" ht="12.75">
      <c r="A60" s="35" t="s">
        <v>49</v>
      </c>
      <c r="E60" s="36" t="s">
        <v>611</v>
      </c>
    </row>
    <row r="61" spans="1:5" ht="25.5">
      <c r="A61" s="37" t="s">
        <v>51</v>
      </c>
      <c r="E61" s="38" t="s">
        <v>612</v>
      </c>
    </row>
    <row r="62" spans="1:5" ht="51">
      <c r="A62" t="s">
        <v>53</v>
      </c>
      <c r="E62" s="36" t="s">
        <v>613</v>
      </c>
    </row>
    <row r="63" spans="1:16" ht="12.75">
      <c r="A63" s="25" t="s">
        <v>44</v>
      </c>
      <c r="B63" s="29" t="s">
        <v>168</v>
      </c>
      <c r="C63" s="29" t="s">
        <v>614</v>
      </c>
      <c r="D63" s="25" t="s">
        <v>46</v>
      </c>
      <c r="E63" s="30" t="s">
        <v>615</v>
      </c>
      <c r="F63" s="31" t="s">
        <v>155</v>
      </c>
      <c r="G63" s="32">
        <v>573</v>
      </c>
      <c r="H63" s="33">
        <v>0</v>
      </c>
      <c r="I63" s="34">
        <f>ROUND(ROUND(H63,2)*ROUND(G63,3),2)</f>
      </c>
      <c r="O63">
        <f>(I63*21)/100</f>
      </c>
      <c r="P63" t="s">
        <v>22</v>
      </c>
    </row>
    <row r="64" spans="1:5" ht="51">
      <c r="A64" s="35" t="s">
        <v>49</v>
      </c>
      <c r="E64" s="36" t="s">
        <v>616</v>
      </c>
    </row>
    <row r="65" spans="1:5" ht="76.5">
      <c r="A65" s="37" t="s">
        <v>51</v>
      </c>
      <c r="E65" s="38" t="s">
        <v>617</v>
      </c>
    </row>
    <row r="66" spans="1:5" ht="63.75">
      <c r="A66" t="s">
        <v>53</v>
      </c>
      <c r="E66" s="36" t="s">
        <v>618</v>
      </c>
    </row>
    <row r="67" spans="1:16" ht="12.75">
      <c r="A67" s="25" t="s">
        <v>44</v>
      </c>
      <c r="B67" s="29" t="s">
        <v>173</v>
      </c>
      <c r="C67" s="29" t="s">
        <v>619</v>
      </c>
      <c r="D67" s="25" t="s">
        <v>46</v>
      </c>
      <c r="E67" s="30" t="s">
        <v>620</v>
      </c>
      <c r="F67" s="31" t="s">
        <v>155</v>
      </c>
      <c r="G67" s="32">
        <v>149.4</v>
      </c>
      <c r="H67" s="33">
        <v>0</v>
      </c>
      <c r="I67" s="34">
        <f>ROUND(ROUND(H67,2)*ROUND(G67,3),2)</f>
      </c>
      <c r="O67">
        <f>(I67*21)/100</f>
      </c>
      <c r="P67" t="s">
        <v>22</v>
      </c>
    </row>
    <row r="68" spans="1:5" ht="51">
      <c r="A68" s="35" t="s">
        <v>49</v>
      </c>
      <c r="E68" s="36" t="s">
        <v>621</v>
      </c>
    </row>
    <row r="69" spans="1:5" ht="76.5">
      <c r="A69" s="37" t="s">
        <v>51</v>
      </c>
      <c r="E69" s="38" t="s">
        <v>622</v>
      </c>
    </row>
    <row r="70" spans="1:5" ht="63.75">
      <c r="A70" t="s">
        <v>53</v>
      </c>
      <c r="E70" s="36" t="s">
        <v>618</v>
      </c>
    </row>
    <row r="71" spans="1:16" ht="12.75">
      <c r="A71" s="25" t="s">
        <v>44</v>
      </c>
      <c r="B71" s="29" t="s">
        <v>179</v>
      </c>
      <c r="C71" s="29" t="s">
        <v>623</v>
      </c>
      <c r="D71" s="25" t="s">
        <v>46</v>
      </c>
      <c r="E71" s="30" t="s">
        <v>624</v>
      </c>
      <c r="F71" s="31" t="s">
        <v>155</v>
      </c>
      <c r="G71" s="32">
        <v>77</v>
      </c>
      <c r="H71" s="33">
        <v>0</v>
      </c>
      <c r="I71" s="34">
        <f>ROUND(ROUND(H71,2)*ROUND(G71,3),2)</f>
      </c>
      <c r="O71">
        <f>(I71*21)/100</f>
      </c>
      <c r="P71" t="s">
        <v>22</v>
      </c>
    </row>
    <row r="72" spans="1:5" ht="51">
      <c r="A72" s="35" t="s">
        <v>49</v>
      </c>
      <c r="E72" s="36" t="s">
        <v>625</v>
      </c>
    </row>
    <row r="73" spans="1:5" ht="51">
      <c r="A73" s="37" t="s">
        <v>51</v>
      </c>
      <c r="E73" s="38" t="s">
        <v>626</v>
      </c>
    </row>
    <row r="74" spans="1:5" ht="63.75">
      <c r="A74" t="s">
        <v>53</v>
      </c>
      <c r="E74" s="36" t="s">
        <v>618</v>
      </c>
    </row>
    <row r="75" spans="1:16" ht="12.75">
      <c r="A75" s="25" t="s">
        <v>44</v>
      </c>
      <c r="B75" s="29" t="s">
        <v>185</v>
      </c>
      <c r="C75" s="29" t="s">
        <v>627</v>
      </c>
      <c r="D75" s="25" t="s">
        <v>46</v>
      </c>
      <c r="E75" s="30" t="s">
        <v>628</v>
      </c>
      <c r="F75" s="31" t="s">
        <v>155</v>
      </c>
      <c r="G75" s="32">
        <v>348.6</v>
      </c>
      <c r="H75" s="33">
        <v>0</v>
      </c>
      <c r="I75" s="34">
        <f>ROUND(ROUND(H75,2)*ROUND(G75,3),2)</f>
      </c>
      <c r="O75">
        <f>(I75*21)/100</f>
      </c>
      <c r="P75" t="s">
        <v>22</v>
      </c>
    </row>
    <row r="76" spans="1:5" ht="51">
      <c r="A76" s="35" t="s">
        <v>49</v>
      </c>
      <c r="E76" s="36" t="s">
        <v>629</v>
      </c>
    </row>
    <row r="77" spans="1:5" ht="76.5">
      <c r="A77" s="37" t="s">
        <v>51</v>
      </c>
      <c r="E77" s="38" t="s">
        <v>630</v>
      </c>
    </row>
    <row r="78" spans="1:5" ht="63.75">
      <c r="A78" t="s">
        <v>53</v>
      </c>
      <c r="E78" s="36" t="s">
        <v>618</v>
      </c>
    </row>
    <row r="79" spans="1:16" ht="12.75">
      <c r="A79" s="25" t="s">
        <v>44</v>
      </c>
      <c r="B79" s="29" t="s">
        <v>191</v>
      </c>
      <c r="C79" s="29" t="s">
        <v>631</v>
      </c>
      <c r="D79" s="25" t="s">
        <v>46</v>
      </c>
      <c r="E79" s="30" t="s">
        <v>632</v>
      </c>
      <c r="F79" s="31" t="s">
        <v>155</v>
      </c>
      <c r="G79" s="32">
        <v>190</v>
      </c>
      <c r="H79" s="33">
        <v>0</v>
      </c>
      <c r="I79" s="34">
        <f>ROUND(ROUND(H79,2)*ROUND(G79,3),2)</f>
      </c>
      <c r="O79">
        <f>(I79*21)/100</f>
      </c>
      <c r="P79" t="s">
        <v>22</v>
      </c>
    </row>
    <row r="80" spans="1:5" ht="51">
      <c r="A80" s="35" t="s">
        <v>49</v>
      </c>
      <c r="E80" s="36" t="s">
        <v>633</v>
      </c>
    </row>
    <row r="81" spans="1:5" ht="25.5">
      <c r="A81" s="37" t="s">
        <v>51</v>
      </c>
      <c r="E81" s="38" t="s">
        <v>612</v>
      </c>
    </row>
    <row r="82" spans="1:5" ht="63.75">
      <c r="A82" t="s">
        <v>53</v>
      </c>
      <c r="E82" s="36" t="s">
        <v>618</v>
      </c>
    </row>
    <row r="83" spans="1:16" ht="12.75">
      <c r="A83" s="25" t="s">
        <v>44</v>
      </c>
      <c r="B83" s="29" t="s">
        <v>196</v>
      </c>
      <c r="C83" s="29" t="s">
        <v>634</v>
      </c>
      <c r="D83" s="25" t="s">
        <v>46</v>
      </c>
      <c r="E83" s="30" t="s">
        <v>635</v>
      </c>
      <c r="F83" s="31" t="s">
        <v>113</v>
      </c>
      <c r="G83" s="32">
        <v>67.114</v>
      </c>
      <c r="H83" s="33">
        <v>0</v>
      </c>
      <c r="I83" s="34">
        <f>ROUND(ROUND(H83,2)*ROUND(G83,3),2)</f>
      </c>
      <c r="O83">
        <f>(I83*21)/100</f>
      </c>
      <c r="P83" t="s">
        <v>22</v>
      </c>
    </row>
    <row r="84" spans="1:5" ht="12.75">
      <c r="A84" s="35" t="s">
        <v>49</v>
      </c>
      <c r="E84" s="36" t="s">
        <v>636</v>
      </c>
    </row>
    <row r="85" spans="1:5" ht="51">
      <c r="A85" s="37" t="s">
        <v>51</v>
      </c>
      <c r="E85" s="38" t="s">
        <v>637</v>
      </c>
    </row>
    <row r="86" spans="1:5" ht="369.75">
      <c r="A86" t="s">
        <v>53</v>
      </c>
      <c r="E86" s="36" t="s">
        <v>638</v>
      </c>
    </row>
    <row r="87" spans="1:16" ht="12.75">
      <c r="A87" s="25" t="s">
        <v>44</v>
      </c>
      <c r="B87" s="29" t="s">
        <v>202</v>
      </c>
      <c r="C87" s="29" t="s">
        <v>639</v>
      </c>
      <c r="D87" s="25" t="s">
        <v>46</v>
      </c>
      <c r="E87" s="30" t="s">
        <v>640</v>
      </c>
      <c r="F87" s="31" t="s">
        <v>95</v>
      </c>
      <c r="G87" s="32">
        <v>10.067</v>
      </c>
      <c r="H87" s="33">
        <v>0</v>
      </c>
      <c r="I87" s="34">
        <f>ROUND(ROUND(H87,2)*ROUND(G87,3),2)</f>
      </c>
      <c r="O87">
        <f>(I87*21)/100</f>
      </c>
      <c r="P87" t="s">
        <v>22</v>
      </c>
    </row>
    <row r="88" spans="1:5" ht="12.75">
      <c r="A88" s="35" t="s">
        <v>49</v>
      </c>
      <c r="E88" s="36" t="s">
        <v>46</v>
      </c>
    </row>
    <row r="89" spans="1:5" ht="12.75">
      <c r="A89" s="37" t="s">
        <v>51</v>
      </c>
      <c r="E89" s="38" t="s">
        <v>641</v>
      </c>
    </row>
    <row r="90" spans="1:5" ht="267.75">
      <c r="A90" t="s">
        <v>53</v>
      </c>
      <c r="E90" s="36" t="s">
        <v>642</v>
      </c>
    </row>
    <row r="91" spans="1:16" ht="12.75">
      <c r="A91" s="25" t="s">
        <v>44</v>
      </c>
      <c r="B91" s="29" t="s">
        <v>207</v>
      </c>
      <c r="C91" s="29" t="s">
        <v>643</v>
      </c>
      <c r="D91" s="25" t="s">
        <v>46</v>
      </c>
      <c r="E91" s="30" t="s">
        <v>644</v>
      </c>
      <c r="F91" s="31" t="s">
        <v>113</v>
      </c>
      <c r="G91" s="32">
        <v>70.8</v>
      </c>
      <c r="H91" s="33">
        <v>0</v>
      </c>
      <c r="I91" s="34">
        <f>ROUND(ROUND(H91,2)*ROUND(G91,3),2)</f>
      </c>
      <c r="O91">
        <f>(I91*21)/100</f>
      </c>
      <c r="P91" t="s">
        <v>22</v>
      </c>
    </row>
    <row r="92" spans="1:5" ht="12.75">
      <c r="A92" s="35" t="s">
        <v>49</v>
      </c>
      <c r="E92" s="36" t="s">
        <v>645</v>
      </c>
    </row>
    <row r="93" spans="1:5" ht="51">
      <c r="A93" s="37" t="s">
        <v>51</v>
      </c>
      <c r="E93" s="38" t="s">
        <v>646</v>
      </c>
    </row>
    <row r="94" spans="1:5" ht="76.5">
      <c r="A94" t="s">
        <v>53</v>
      </c>
      <c r="E94" s="36" t="s">
        <v>647</v>
      </c>
    </row>
    <row r="95" spans="1:16" ht="12.75">
      <c r="A95" s="25" t="s">
        <v>44</v>
      </c>
      <c r="B95" s="29" t="s">
        <v>213</v>
      </c>
      <c r="C95" s="29" t="s">
        <v>648</v>
      </c>
      <c r="D95" s="25" t="s">
        <v>46</v>
      </c>
      <c r="E95" s="30" t="s">
        <v>649</v>
      </c>
      <c r="F95" s="31" t="s">
        <v>129</v>
      </c>
      <c r="G95" s="32">
        <v>49</v>
      </c>
      <c r="H95" s="33">
        <v>0</v>
      </c>
      <c r="I95" s="34">
        <f>ROUND(ROUND(H95,2)*ROUND(G95,3),2)</f>
      </c>
      <c r="O95">
        <f>(I95*21)/100</f>
      </c>
      <c r="P95" t="s">
        <v>22</v>
      </c>
    </row>
    <row r="96" spans="1:5" ht="12.75">
      <c r="A96" s="35" t="s">
        <v>49</v>
      </c>
      <c r="E96" s="36" t="s">
        <v>650</v>
      </c>
    </row>
    <row r="97" spans="1:5" ht="63.75">
      <c r="A97" s="37" t="s">
        <v>51</v>
      </c>
      <c r="E97" s="38" t="s">
        <v>651</v>
      </c>
    </row>
    <row r="98" spans="1:5" ht="38.25">
      <c r="A98" t="s">
        <v>53</v>
      </c>
      <c r="E98" s="36" t="s">
        <v>652</v>
      </c>
    </row>
    <row r="99" spans="1:16" ht="12.75">
      <c r="A99" s="25" t="s">
        <v>44</v>
      </c>
      <c r="B99" s="29" t="s">
        <v>313</v>
      </c>
      <c r="C99" s="29" t="s">
        <v>653</v>
      </c>
      <c r="D99" s="25" t="s">
        <v>46</v>
      </c>
      <c r="E99" s="30" t="s">
        <v>654</v>
      </c>
      <c r="F99" s="31" t="s">
        <v>155</v>
      </c>
      <c r="G99" s="32">
        <v>38</v>
      </c>
      <c r="H99" s="33">
        <v>0</v>
      </c>
      <c r="I99" s="34">
        <f>ROUND(ROUND(H99,2)*ROUND(G99,3),2)</f>
      </c>
      <c r="O99">
        <f>(I99*21)/100</f>
      </c>
      <c r="P99" t="s">
        <v>22</v>
      </c>
    </row>
    <row r="100" spans="1:5" ht="12.75">
      <c r="A100" s="35" t="s">
        <v>49</v>
      </c>
      <c r="E100" s="36" t="s">
        <v>46</v>
      </c>
    </row>
    <row r="101" spans="1:5" ht="25.5">
      <c r="A101" s="37" t="s">
        <v>51</v>
      </c>
      <c r="E101" s="38" t="s">
        <v>655</v>
      </c>
    </row>
    <row r="102" spans="1:5" ht="38.25">
      <c r="A102" t="s">
        <v>53</v>
      </c>
      <c r="E102" s="36" t="s">
        <v>656</v>
      </c>
    </row>
    <row r="103" spans="1:18" ht="12.75" customHeight="1">
      <c r="A103" s="6" t="s">
        <v>42</v>
      </c>
      <c r="B103" s="6"/>
      <c r="C103" s="41" t="s">
        <v>21</v>
      </c>
      <c r="D103" s="6"/>
      <c r="E103" s="27" t="s">
        <v>580</v>
      </c>
      <c r="F103" s="6"/>
      <c r="G103" s="6"/>
      <c r="H103" s="6"/>
      <c r="I103" s="42">
        <f>0+Q103</f>
      </c>
      <c r="O103">
        <f>0+R103</f>
      </c>
      <c r="Q103">
        <f>0+I104+I108+I112+I116+I120+I124+I128+I132+I136+I140+I144+I148+I152</f>
      </c>
      <c r="R103">
        <f>0+O104+O108+O112+O116+O120+O124+O128+O132+O136+O140+O144+O148+O152</f>
      </c>
    </row>
    <row r="104" spans="1:16" ht="12.75">
      <c r="A104" s="25" t="s">
        <v>44</v>
      </c>
      <c r="B104" s="29" t="s">
        <v>319</v>
      </c>
      <c r="C104" s="29" t="s">
        <v>657</v>
      </c>
      <c r="D104" s="25" t="s">
        <v>46</v>
      </c>
      <c r="E104" s="30" t="s">
        <v>658</v>
      </c>
      <c r="F104" s="31" t="s">
        <v>659</v>
      </c>
      <c r="G104" s="32">
        <v>584</v>
      </c>
      <c r="H104" s="33">
        <v>0</v>
      </c>
      <c r="I104" s="34">
        <f>ROUND(ROUND(H104,2)*ROUND(G104,3),2)</f>
      </c>
      <c r="O104">
        <f>(I104*21)/100</f>
      </c>
      <c r="P104" t="s">
        <v>22</v>
      </c>
    </row>
    <row r="105" spans="1:5" ht="12.75">
      <c r="A105" s="35" t="s">
        <v>49</v>
      </c>
      <c r="E105" s="36" t="s">
        <v>46</v>
      </c>
    </row>
    <row r="106" spans="1:5" ht="51">
      <c r="A106" s="37" t="s">
        <v>51</v>
      </c>
      <c r="E106" s="38" t="s">
        <v>660</v>
      </c>
    </row>
    <row r="107" spans="1:5" ht="25.5">
      <c r="A107" t="s">
        <v>53</v>
      </c>
      <c r="E107" s="36" t="s">
        <v>661</v>
      </c>
    </row>
    <row r="108" spans="1:16" ht="12.75">
      <c r="A108" s="25" t="s">
        <v>44</v>
      </c>
      <c r="B108" s="29" t="s">
        <v>325</v>
      </c>
      <c r="C108" s="29" t="s">
        <v>662</v>
      </c>
      <c r="D108" s="25" t="s">
        <v>46</v>
      </c>
      <c r="E108" s="30" t="s">
        <v>663</v>
      </c>
      <c r="F108" s="31" t="s">
        <v>113</v>
      </c>
      <c r="G108" s="32">
        <v>29.873</v>
      </c>
      <c r="H108" s="33">
        <v>0</v>
      </c>
      <c r="I108" s="34">
        <f>ROUND(ROUND(H108,2)*ROUND(G108,3),2)</f>
      </c>
      <c r="O108">
        <f>(I108*21)/100</f>
      </c>
      <c r="P108" t="s">
        <v>22</v>
      </c>
    </row>
    <row r="109" spans="1:5" ht="12.75">
      <c r="A109" s="35" t="s">
        <v>49</v>
      </c>
      <c r="E109" s="36" t="s">
        <v>664</v>
      </c>
    </row>
    <row r="110" spans="1:5" ht="76.5">
      <c r="A110" s="37" t="s">
        <v>51</v>
      </c>
      <c r="E110" s="38" t="s">
        <v>665</v>
      </c>
    </row>
    <row r="111" spans="1:5" ht="382.5">
      <c r="A111" t="s">
        <v>53</v>
      </c>
      <c r="E111" s="36" t="s">
        <v>666</v>
      </c>
    </row>
    <row r="112" spans="1:16" ht="12.75">
      <c r="A112" s="25" t="s">
        <v>44</v>
      </c>
      <c r="B112" s="29" t="s">
        <v>331</v>
      </c>
      <c r="C112" s="29" t="s">
        <v>667</v>
      </c>
      <c r="D112" s="25" t="s">
        <v>46</v>
      </c>
      <c r="E112" s="30" t="s">
        <v>668</v>
      </c>
      <c r="F112" s="31" t="s">
        <v>95</v>
      </c>
      <c r="G112" s="32">
        <v>5.975</v>
      </c>
      <c r="H112" s="33">
        <v>0</v>
      </c>
      <c r="I112" s="34">
        <f>ROUND(ROUND(H112,2)*ROUND(G112,3),2)</f>
      </c>
      <c r="O112">
        <f>(I112*21)/100</f>
      </c>
      <c r="P112" t="s">
        <v>22</v>
      </c>
    </row>
    <row r="113" spans="1:5" ht="12.75">
      <c r="A113" s="35" t="s">
        <v>49</v>
      </c>
      <c r="E113" s="36" t="s">
        <v>46</v>
      </c>
    </row>
    <row r="114" spans="1:5" ht="12.75">
      <c r="A114" s="37" t="s">
        <v>51</v>
      </c>
      <c r="E114" s="38" t="s">
        <v>669</v>
      </c>
    </row>
    <row r="115" spans="1:5" ht="242.25">
      <c r="A115" t="s">
        <v>53</v>
      </c>
      <c r="E115" s="36" t="s">
        <v>670</v>
      </c>
    </row>
    <row r="116" spans="1:16" ht="12.75">
      <c r="A116" s="25" t="s">
        <v>44</v>
      </c>
      <c r="B116" s="29" t="s">
        <v>336</v>
      </c>
      <c r="C116" s="29" t="s">
        <v>671</v>
      </c>
      <c r="D116" s="25" t="s">
        <v>672</v>
      </c>
      <c r="E116" s="30" t="s">
        <v>673</v>
      </c>
      <c r="F116" s="31" t="s">
        <v>113</v>
      </c>
      <c r="G116" s="32">
        <v>61.64</v>
      </c>
      <c r="H116" s="33">
        <v>0</v>
      </c>
      <c r="I116" s="34">
        <f>ROUND(ROUND(H116,2)*ROUND(G116,3),2)</f>
      </c>
      <c r="O116">
        <f>(I116*21)/100</f>
      </c>
      <c r="P116" t="s">
        <v>22</v>
      </c>
    </row>
    <row r="117" spans="1:5" ht="38.25">
      <c r="A117" s="35" t="s">
        <v>49</v>
      </c>
      <c r="E117" s="36" t="s">
        <v>674</v>
      </c>
    </row>
    <row r="118" spans="1:5" ht="51">
      <c r="A118" s="37" t="s">
        <v>51</v>
      </c>
      <c r="E118" s="38" t="s">
        <v>675</v>
      </c>
    </row>
    <row r="119" spans="1:5" ht="229.5">
      <c r="A119" t="s">
        <v>53</v>
      </c>
      <c r="E119" s="36" t="s">
        <v>676</v>
      </c>
    </row>
    <row r="120" spans="1:16" ht="12.75">
      <c r="A120" s="25" t="s">
        <v>44</v>
      </c>
      <c r="B120" s="29" t="s">
        <v>342</v>
      </c>
      <c r="C120" s="29" t="s">
        <v>671</v>
      </c>
      <c r="D120" s="25" t="s">
        <v>677</v>
      </c>
      <c r="E120" s="30" t="s">
        <v>673</v>
      </c>
      <c r="F120" s="31" t="s">
        <v>113</v>
      </c>
      <c r="G120" s="32">
        <v>61.64</v>
      </c>
      <c r="H120" s="33">
        <v>0</v>
      </c>
      <c r="I120" s="34">
        <f>ROUND(ROUND(H120,2)*ROUND(G120,3),2)</f>
      </c>
      <c r="O120">
        <f>(I120*21)/100</f>
      </c>
      <c r="P120" t="s">
        <v>22</v>
      </c>
    </row>
    <row r="121" spans="1:5" ht="25.5">
      <c r="A121" s="35" t="s">
        <v>49</v>
      </c>
      <c r="E121" s="36" t="s">
        <v>678</v>
      </c>
    </row>
    <row r="122" spans="1:5" ht="51">
      <c r="A122" s="37" t="s">
        <v>51</v>
      </c>
      <c r="E122" s="38" t="s">
        <v>675</v>
      </c>
    </row>
    <row r="123" spans="1:5" ht="229.5">
      <c r="A123" t="s">
        <v>53</v>
      </c>
      <c r="E123" s="36" t="s">
        <v>676</v>
      </c>
    </row>
    <row r="124" spans="1:16" ht="12.75">
      <c r="A124" s="25" t="s">
        <v>44</v>
      </c>
      <c r="B124" s="29" t="s">
        <v>348</v>
      </c>
      <c r="C124" s="29" t="s">
        <v>671</v>
      </c>
      <c r="D124" s="25" t="s">
        <v>679</v>
      </c>
      <c r="E124" s="30" t="s">
        <v>673</v>
      </c>
      <c r="F124" s="31" t="s">
        <v>113</v>
      </c>
      <c r="G124" s="32">
        <v>37.6</v>
      </c>
      <c r="H124" s="33">
        <v>0</v>
      </c>
      <c r="I124" s="34">
        <f>ROUND(ROUND(H124,2)*ROUND(G124,3),2)</f>
      </c>
      <c r="O124">
        <f>(I124*21)/100</f>
      </c>
      <c r="P124" t="s">
        <v>22</v>
      </c>
    </row>
    <row r="125" spans="1:5" ht="38.25">
      <c r="A125" s="35" t="s">
        <v>49</v>
      </c>
      <c r="E125" s="36" t="s">
        <v>680</v>
      </c>
    </row>
    <row r="126" spans="1:5" ht="38.25">
      <c r="A126" s="37" t="s">
        <v>51</v>
      </c>
      <c r="E126" s="38" t="s">
        <v>681</v>
      </c>
    </row>
    <row r="127" spans="1:5" ht="229.5">
      <c r="A127" t="s">
        <v>53</v>
      </c>
      <c r="E127" s="36" t="s">
        <v>676</v>
      </c>
    </row>
    <row r="128" spans="1:16" ht="12.75">
      <c r="A128" s="25" t="s">
        <v>44</v>
      </c>
      <c r="B128" s="29" t="s">
        <v>354</v>
      </c>
      <c r="C128" s="29" t="s">
        <v>671</v>
      </c>
      <c r="D128" s="25" t="s">
        <v>682</v>
      </c>
      <c r="E128" s="30" t="s">
        <v>673</v>
      </c>
      <c r="F128" s="31" t="s">
        <v>113</v>
      </c>
      <c r="G128" s="32">
        <v>37.6</v>
      </c>
      <c r="H128" s="33">
        <v>0</v>
      </c>
      <c r="I128" s="34">
        <f>ROUND(ROUND(H128,2)*ROUND(G128,3),2)</f>
      </c>
      <c r="O128">
        <f>(I128*21)/100</f>
      </c>
      <c r="P128" t="s">
        <v>22</v>
      </c>
    </row>
    <row r="129" spans="1:5" ht="25.5">
      <c r="A129" s="35" t="s">
        <v>49</v>
      </c>
      <c r="E129" s="36" t="s">
        <v>683</v>
      </c>
    </row>
    <row r="130" spans="1:5" ht="38.25">
      <c r="A130" s="37" t="s">
        <v>51</v>
      </c>
      <c r="E130" s="38" t="s">
        <v>681</v>
      </c>
    </row>
    <row r="131" spans="1:5" ht="229.5">
      <c r="A131" t="s">
        <v>53</v>
      </c>
      <c r="E131" s="36" t="s">
        <v>676</v>
      </c>
    </row>
    <row r="132" spans="1:16" ht="12.75">
      <c r="A132" s="25" t="s">
        <v>44</v>
      </c>
      <c r="B132" s="29" t="s">
        <v>360</v>
      </c>
      <c r="C132" s="29" t="s">
        <v>684</v>
      </c>
      <c r="D132" s="25" t="s">
        <v>46</v>
      </c>
      <c r="E132" s="30" t="s">
        <v>685</v>
      </c>
      <c r="F132" s="31" t="s">
        <v>113</v>
      </c>
      <c r="G132" s="32">
        <v>20</v>
      </c>
      <c r="H132" s="33">
        <v>0</v>
      </c>
      <c r="I132" s="34">
        <f>ROUND(ROUND(H132,2)*ROUND(G132,3),2)</f>
      </c>
      <c r="O132">
        <f>(I132*21)/100</f>
      </c>
      <c r="P132" t="s">
        <v>22</v>
      </c>
    </row>
    <row r="133" spans="1:5" ht="12.75">
      <c r="A133" s="35" t="s">
        <v>49</v>
      </c>
      <c r="E133" s="36" t="s">
        <v>686</v>
      </c>
    </row>
    <row r="134" spans="1:5" ht="12.75">
      <c r="A134" s="37" t="s">
        <v>51</v>
      </c>
      <c r="E134" s="38" t="s">
        <v>687</v>
      </c>
    </row>
    <row r="135" spans="1:5" ht="51">
      <c r="A135" t="s">
        <v>53</v>
      </c>
      <c r="E135" s="36" t="s">
        <v>688</v>
      </c>
    </row>
    <row r="136" spans="1:16" ht="12.75">
      <c r="A136" s="25" t="s">
        <v>44</v>
      </c>
      <c r="B136" s="29" t="s">
        <v>366</v>
      </c>
      <c r="C136" s="29" t="s">
        <v>689</v>
      </c>
      <c r="D136" s="25" t="s">
        <v>46</v>
      </c>
      <c r="E136" s="30" t="s">
        <v>690</v>
      </c>
      <c r="F136" s="31" t="s">
        <v>113</v>
      </c>
      <c r="G136" s="32">
        <v>70.8</v>
      </c>
      <c r="H136" s="33">
        <v>0</v>
      </c>
      <c r="I136" s="34">
        <f>ROUND(ROUND(H136,2)*ROUND(G136,3),2)</f>
      </c>
      <c r="O136">
        <f>(I136*21)/100</f>
      </c>
      <c r="P136" t="s">
        <v>22</v>
      </c>
    </row>
    <row r="137" spans="1:5" ht="12.75">
      <c r="A137" s="35" t="s">
        <v>49</v>
      </c>
      <c r="E137" s="36" t="s">
        <v>691</v>
      </c>
    </row>
    <row r="138" spans="1:5" ht="51">
      <c r="A138" s="37" t="s">
        <v>51</v>
      </c>
      <c r="E138" s="38" t="s">
        <v>692</v>
      </c>
    </row>
    <row r="139" spans="1:5" ht="369.75">
      <c r="A139" t="s">
        <v>53</v>
      </c>
      <c r="E139" s="36" t="s">
        <v>330</v>
      </c>
    </row>
    <row r="140" spans="1:16" ht="12.75">
      <c r="A140" s="25" t="s">
        <v>44</v>
      </c>
      <c r="B140" s="29" t="s">
        <v>371</v>
      </c>
      <c r="C140" s="29" t="s">
        <v>693</v>
      </c>
      <c r="D140" s="25" t="s">
        <v>153</v>
      </c>
      <c r="E140" s="30" t="s">
        <v>694</v>
      </c>
      <c r="F140" s="31" t="s">
        <v>113</v>
      </c>
      <c r="G140" s="32">
        <v>7.78</v>
      </c>
      <c r="H140" s="33">
        <v>0</v>
      </c>
      <c r="I140" s="34">
        <f>ROUND(ROUND(H140,2)*ROUND(G140,3),2)</f>
      </c>
      <c r="O140">
        <f>(I140*21)/100</f>
      </c>
      <c r="P140" t="s">
        <v>22</v>
      </c>
    </row>
    <row r="141" spans="1:5" ht="12.75">
      <c r="A141" s="35" t="s">
        <v>49</v>
      </c>
      <c r="E141" s="36" t="s">
        <v>695</v>
      </c>
    </row>
    <row r="142" spans="1:5" ht="76.5">
      <c r="A142" s="37" t="s">
        <v>51</v>
      </c>
      <c r="E142" s="38" t="s">
        <v>696</v>
      </c>
    </row>
    <row r="143" spans="1:5" ht="369.75">
      <c r="A143" t="s">
        <v>53</v>
      </c>
      <c r="E143" s="36" t="s">
        <v>330</v>
      </c>
    </row>
    <row r="144" spans="1:16" ht="12.75">
      <c r="A144" s="25" t="s">
        <v>44</v>
      </c>
      <c r="B144" s="29" t="s">
        <v>377</v>
      </c>
      <c r="C144" s="29" t="s">
        <v>693</v>
      </c>
      <c r="D144" s="25" t="s">
        <v>160</v>
      </c>
      <c r="E144" s="30" t="s">
        <v>694</v>
      </c>
      <c r="F144" s="31" t="s">
        <v>113</v>
      </c>
      <c r="G144" s="32">
        <v>32.077</v>
      </c>
      <c r="H144" s="33">
        <v>0</v>
      </c>
      <c r="I144" s="34">
        <f>ROUND(ROUND(H144,2)*ROUND(G144,3),2)</f>
      </c>
      <c r="O144">
        <f>(I144*21)/100</f>
      </c>
      <c r="P144" t="s">
        <v>22</v>
      </c>
    </row>
    <row r="145" spans="1:5" ht="25.5">
      <c r="A145" s="35" t="s">
        <v>49</v>
      </c>
      <c r="E145" s="36" t="s">
        <v>697</v>
      </c>
    </row>
    <row r="146" spans="1:5" ht="51">
      <c r="A146" s="37" t="s">
        <v>51</v>
      </c>
      <c r="E146" s="38" t="s">
        <v>698</v>
      </c>
    </row>
    <row r="147" spans="1:5" ht="369.75">
      <c r="A147" t="s">
        <v>53</v>
      </c>
      <c r="E147" s="36" t="s">
        <v>330</v>
      </c>
    </row>
    <row r="148" spans="1:16" ht="12.75">
      <c r="A148" s="25" t="s">
        <v>44</v>
      </c>
      <c r="B148" s="29" t="s">
        <v>382</v>
      </c>
      <c r="C148" s="29" t="s">
        <v>699</v>
      </c>
      <c r="D148" s="25" t="s">
        <v>153</v>
      </c>
      <c r="E148" s="30" t="s">
        <v>700</v>
      </c>
      <c r="F148" s="31" t="s">
        <v>95</v>
      </c>
      <c r="G148" s="32">
        <v>1.556</v>
      </c>
      <c r="H148" s="33">
        <v>0</v>
      </c>
      <c r="I148" s="34">
        <f>ROUND(ROUND(H148,2)*ROUND(G148,3),2)</f>
      </c>
      <c r="O148">
        <f>(I148*21)/100</f>
      </c>
      <c r="P148" t="s">
        <v>22</v>
      </c>
    </row>
    <row r="149" spans="1:5" ht="12.75">
      <c r="A149" s="35" t="s">
        <v>49</v>
      </c>
      <c r="E149" s="36" t="s">
        <v>701</v>
      </c>
    </row>
    <row r="150" spans="1:5" ht="12.75">
      <c r="A150" s="37" t="s">
        <v>51</v>
      </c>
      <c r="E150" s="38" t="s">
        <v>702</v>
      </c>
    </row>
    <row r="151" spans="1:5" ht="267.75">
      <c r="A151" t="s">
        <v>53</v>
      </c>
      <c r="E151" s="36" t="s">
        <v>642</v>
      </c>
    </row>
    <row r="152" spans="1:16" ht="12.75">
      <c r="A152" s="25" t="s">
        <v>44</v>
      </c>
      <c r="B152" s="29" t="s">
        <v>387</v>
      </c>
      <c r="C152" s="29" t="s">
        <v>699</v>
      </c>
      <c r="D152" s="25" t="s">
        <v>160</v>
      </c>
      <c r="E152" s="30" t="s">
        <v>700</v>
      </c>
      <c r="F152" s="31" t="s">
        <v>95</v>
      </c>
      <c r="G152" s="32">
        <v>6.415</v>
      </c>
      <c r="H152" s="33">
        <v>0</v>
      </c>
      <c r="I152" s="34">
        <f>ROUND(ROUND(H152,2)*ROUND(G152,3),2)</f>
      </c>
      <c r="O152">
        <f>(I152*21)/100</f>
      </c>
      <c r="P152" t="s">
        <v>22</v>
      </c>
    </row>
    <row r="153" spans="1:5" ht="12.75">
      <c r="A153" s="35" t="s">
        <v>49</v>
      </c>
      <c r="E153" s="36" t="s">
        <v>46</v>
      </c>
    </row>
    <row r="154" spans="1:5" ht="12.75">
      <c r="A154" s="37" t="s">
        <v>51</v>
      </c>
      <c r="E154" s="38" t="s">
        <v>703</v>
      </c>
    </row>
    <row r="155" spans="1:5" ht="267.75">
      <c r="A155" t="s">
        <v>53</v>
      </c>
      <c r="E155" s="36" t="s">
        <v>642</v>
      </c>
    </row>
    <row r="156" spans="1:18" ht="12.75" customHeight="1">
      <c r="A156" s="6" t="s">
        <v>42</v>
      </c>
      <c r="B156" s="6"/>
      <c r="C156" s="41" t="s">
        <v>32</v>
      </c>
      <c r="D156" s="6"/>
      <c r="E156" s="27" t="s">
        <v>138</v>
      </c>
      <c r="F156" s="6"/>
      <c r="G156" s="6"/>
      <c r="H156" s="6"/>
      <c r="I156" s="42">
        <f>0+Q156</f>
      </c>
      <c r="O156">
        <f>0+R156</f>
      </c>
      <c r="Q156">
        <f>0+I157+I161+I165+I169+I173</f>
      </c>
      <c r="R156">
        <f>0+O157+O161+O165+O169+O173</f>
      </c>
    </row>
    <row r="157" spans="1:16" ht="12.75">
      <c r="A157" s="25" t="s">
        <v>44</v>
      </c>
      <c r="B157" s="29" t="s">
        <v>393</v>
      </c>
      <c r="C157" s="29" t="s">
        <v>704</v>
      </c>
      <c r="D157" s="25" t="s">
        <v>46</v>
      </c>
      <c r="E157" s="30" t="s">
        <v>705</v>
      </c>
      <c r="F157" s="31" t="s">
        <v>113</v>
      </c>
      <c r="G157" s="32">
        <v>14.494</v>
      </c>
      <c r="H157" s="33">
        <v>0</v>
      </c>
      <c r="I157" s="34">
        <f>ROUND(ROUND(H157,2)*ROUND(G157,3),2)</f>
      </c>
      <c r="O157">
        <f>(I157*21)/100</f>
      </c>
      <c r="P157" t="s">
        <v>22</v>
      </c>
    </row>
    <row r="158" spans="1:5" ht="12.75">
      <c r="A158" s="35" t="s">
        <v>49</v>
      </c>
      <c r="E158" s="36" t="s">
        <v>706</v>
      </c>
    </row>
    <row r="159" spans="1:5" ht="51">
      <c r="A159" s="37" t="s">
        <v>51</v>
      </c>
      <c r="E159" s="38" t="s">
        <v>707</v>
      </c>
    </row>
    <row r="160" spans="1:5" ht="369.75">
      <c r="A160" t="s">
        <v>53</v>
      </c>
      <c r="E160" s="36" t="s">
        <v>330</v>
      </c>
    </row>
    <row r="161" spans="1:16" ht="12.75">
      <c r="A161" s="25" t="s">
        <v>44</v>
      </c>
      <c r="B161" s="29" t="s">
        <v>399</v>
      </c>
      <c r="C161" s="29" t="s">
        <v>708</v>
      </c>
      <c r="D161" s="25" t="s">
        <v>46</v>
      </c>
      <c r="E161" s="30" t="s">
        <v>709</v>
      </c>
      <c r="F161" s="31" t="s">
        <v>113</v>
      </c>
      <c r="G161" s="32">
        <v>1.5</v>
      </c>
      <c r="H161" s="33">
        <v>0</v>
      </c>
      <c r="I161" s="34">
        <f>ROUND(ROUND(H161,2)*ROUND(G161,3),2)</f>
      </c>
      <c r="O161">
        <f>(I161*21)/100</f>
      </c>
      <c r="P161" t="s">
        <v>22</v>
      </c>
    </row>
    <row r="162" spans="1:5" ht="12.75">
      <c r="A162" s="35" t="s">
        <v>49</v>
      </c>
      <c r="E162" s="36" t="s">
        <v>710</v>
      </c>
    </row>
    <row r="163" spans="1:5" ht="38.25">
      <c r="A163" s="37" t="s">
        <v>51</v>
      </c>
      <c r="E163" s="38" t="s">
        <v>711</v>
      </c>
    </row>
    <row r="164" spans="1:5" ht="369.75">
      <c r="A164" t="s">
        <v>53</v>
      </c>
      <c r="E164" s="36" t="s">
        <v>330</v>
      </c>
    </row>
    <row r="165" spans="1:16" ht="12.75">
      <c r="A165" s="25" t="s">
        <v>44</v>
      </c>
      <c r="B165" s="29" t="s">
        <v>405</v>
      </c>
      <c r="C165" s="29" t="s">
        <v>712</v>
      </c>
      <c r="D165" s="25" t="s">
        <v>46</v>
      </c>
      <c r="E165" s="30" t="s">
        <v>713</v>
      </c>
      <c r="F165" s="31" t="s">
        <v>113</v>
      </c>
      <c r="G165" s="32">
        <v>42</v>
      </c>
      <c r="H165" s="33">
        <v>0</v>
      </c>
      <c r="I165" s="34">
        <f>ROUND(ROUND(H165,2)*ROUND(G165,3),2)</f>
      </c>
      <c r="O165">
        <f>(I165*21)/100</f>
      </c>
      <c r="P165" t="s">
        <v>22</v>
      </c>
    </row>
    <row r="166" spans="1:5" ht="12.75">
      <c r="A166" s="35" t="s">
        <v>49</v>
      </c>
      <c r="E166" s="36" t="s">
        <v>714</v>
      </c>
    </row>
    <row r="167" spans="1:5" ht="51">
      <c r="A167" s="37" t="s">
        <v>51</v>
      </c>
      <c r="E167" s="38" t="s">
        <v>715</v>
      </c>
    </row>
    <row r="168" spans="1:5" ht="38.25">
      <c r="A168" t="s">
        <v>53</v>
      </c>
      <c r="E168" s="36" t="s">
        <v>324</v>
      </c>
    </row>
    <row r="169" spans="1:16" ht="25.5">
      <c r="A169" s="25" t="s">
        <v>44</v>
      </c>
      <c r="B169" s="29" t="s">
        <v>410</v>
      </c>
      <c r="C169" s="29" t="s">
        <v>716</v>
      </c>
      <c r="D169" s="25" t="s">
        <v>46</v>
      </c>
      <c r="E169" s="30" t="s">
        <v>717</v>
      </c>
      <c r="F169" s="31" t="s">
        <v>113</v>
      </c>
      <c r="G169" s="32">
        <v>35</v>
      </c>
      <c r="H169" s="33">
        <v>0</v>
      </c>
      <c r="I169" s="34">
        <f>ROUND(ROUND(H169,2)*ROUND(G169,3),2)</f>
      </c>
      <c r="O169">
        <f>(I169*21)/100</f>
      </c>
      <c r="P169" t="s">
        <v>22</v>
      </c>
    </row>
    <row r="170" spans="1:5" ht="25.5">
      <c r="A170" s="35" t="s">
        <v>49</v>
      </c>
      <c r="E170" s="36" t="s">
        <v>718</v>
      </c>
    </row>
    <row r="171" spans="1:5" ht="51">
      <c r="A171" s="37" t="s">
        <v>51</v>
      </c>
      <c r="E171" s="38" t="s">
        <v>597</v>
      </c>
    </row>
    <row r="172" spans="1:5" ht="38.25">
      <c r="A172" t="s">
        <v>53</v>
      </c>
      <c r="E172" s="36" t="s">
        <v>324</v>
      </c>
    </row>
    <row r="173" spans="1:16" ht="12.75">
      <c r="A173" s="25" t="s">
        <v>44</v>
      </c>
      <c r="B173" s="29" t="s">
        <v>415</v>
      </c>
      <c r="C173" s="29" t="s">
        <v>719</v>
      </c>
      <c r="D173" s="25" t="s">
        <v>46</v>
      </c>
      <c r="E173" s="30" t="s">
        <v>720</v>
      </c>
      <c r="F173" s="31" t="s">
        <v>113</v>
      </c>
      <c r="G173" s="32">
        <v>2.4</v>
      </c>
      <c r="H173" s="33">
        <v>0</v>
      </c>
      <c r="I173" s="34">
        <f>ROUND(ROUND(H173,2)*ROUND(G173,3),2)</f>
      </c>
      <c r="O173">
        <f>(I173*21)/100</f>
      </c>
      <c r="P173" t="s">
        <v>22</v>
      </c>
    </row>
    <row r="174" spans="1:5" ht="25.5">
      <c r="A174" s="35" t="s">
        <v>49</v>
      </c>
      <c r="E174" s="36" t="s">
        <v>721</v>
      </c>
    </row>
    <row r="175" spans="1:5" ht="38.25">
      <c r="A175" s="37" t="s">
        <v>51</v>
      </c>
      <c r="E175" s="38" t="s">
        <v>722</v>
      </c>
    </row>
    <row r="176" spans="1:5" ht="102">
      <c r="A176" t="s">
        <v>53</v>
      </c>
      <c r="E176" s="36" t="s">
        <v>723</v>
      </c>
    </row>
    <row r="177" spans="1:18" ht="12.75" customHeight="1">
      <c r="A177" s="6" t="s">
        <v>42</v>
      </c>
      <c r="B177" s="6"/>
      <c r="C177" s="41" t="s">
        <v>34</v>
      </c>
      <c r="D177" s="6"/>
      <c r="E177" s="27" t="s">
        <v>341</v>
      </c>
      <c r="F177" s="6"/>
      <c r="G177" s="6"/>
      <c r="H177" s="6"/>
      <c r="I177" s="42">
        <f>0+Q177</f>
      </c>
      <c r="O177">
        <f>0+R177</f>
      </c>
      <c r="Q177">
        <f>0+I178</f>
      </c>
      <c r="R177">
        <f>0+O178</f>
      </c>
    </row>
    <row r="178" spans="1:16" ht="12.75">
      <c r="A178" s="25" t="s">
        <v>44</v>
      </c>
      <c r="B178" s="29" t="s">
        <v>418</v>
      </c>
      <c r="C178" s="29" t="s">
        <v>724</v>
      </c>
      <c r="D178" s="25" t="s">
        <v>46</v>
      </c>
      <c r="E178" s="30" t="s">
        <v>725</v>
      </c>
      <c r="F178" s="31" t="s">
        <v>101</v>
      </c>
      <c r="G178" s="32">
        <v>12</v>
      </c>
      <c r="H178" s="33">
        <v>0</v>
      </c>
      <c r="I178" s="34">
        <f>ROUND(ROUND(H178,2)*ROUND(G178,3),2)</f>
      </c>
      <c r="O178">
        <f>(I178*21)/100</f>
      </c>
      <c r="P178" t="s">
        <v>22</v>
      </c>
    </row>
    <row r="179" spans="1:5" ht="25.5">
      <c r="A179" s="35" t="s">
        <v>49</v>
      </c>
      <c r="E179" s="36" t="s">
        <v>726</v>
      </c>
    </row>
    <row r="180" spans="1:5" ht="25.5">
      <c r="A180" s="37" t="s">
        <v>51</v>
      </c>
      <c r="E180" s="38" t="s">
        <v>727</v>
      </c>
    </row>
    <row r="181" spans="1:5" ht="51">
      <c r="A181" t="s">
        <v>53</v>
      </c>
      <c r="E181" s="36" t="s">
        <v>353</v>
      </c>
    </row>
    <row r="182" spans="1:18" ht="12.75" customHeight="1">
      <c r="A182" s="6" t="s">
        <v>42</v>
      </c>
      <c r="B182" s="6"/>
      <c r="C182" s="41" t="s">
        <v>36</v>
      </c>
      <c r="D182" s="6"/>
      <c r="E182" s="27" t="s">
        <v>728</v>
      </c>
      <c r="F182" s="6"/>
      <c r="G182" s="6"/>
      <c r="H182" s="6"/>
      <c r="I182" s="42">
        <f>0+Q182</f>
      </c>
      <c r="O182">
        <f>0+R182</f>
      </c>
      <c r="Q182">
        <f>0+I183</f>
      </c>
      <c r="R182">
        <f>0+O183</f>
      </c>
    </row>
    <row r="183" spans="1:16" ht="12.75">
      <c r="A183" s="25" t="s">
        <v>44</v>
      </c>
      <c r="B183" s="29" t="s">
        <v>424</v>
      </c>
      <c r="C183" s="29" t="s">
        <v>729</v>
      </c>
      <c r="D183" s="25" t="s">
        <v>46</v>
      </c>
      <c r="E183" s="30" t="s">
        <v>730</v>
      </c>
      <c r="F183" s="31" t="s">
        <v>101</v>
      </c>
      <c r="G183" s="32">
        <v>472</v>
      </c>
      <c r="H183" s="33">
        <v>0</v>
      </c>
      <c r="I183" s="34">
        <f>ROUND(ROUND(H183,2)*ROUND(G183,3),2)</f>
      </c>
      <c r="O183">
        <f>(I183*21)/100</f>
      </c>
      <c r="P183" t="s">
        <v>22</v>
      </c>
    </row>
    <row r="184" spans="1:5" ht="12.75">
      <c r="A184" s="35" t="s">
        <v>49</v>
      </c>
      <c r="E184" s="36" t="s">
        <v>731</v>
      </c>
    </row>
    <row r="185" spans="1:5" ht="25.5">
      <c r="A185" s="37" t="s">
        <v>51</v>
      </c>
      <c r="E185" s="38" t="s">
        <v>732</v>
      </c>
    </row>
    <row r="186" spans="1:5" ht="89.25">
      <c r="A186" t="s">
        <v>53</v>
      </c>
      <c r="E186" s="36" t="s">
        <v>733</v>
      </c>
    </row>
    <row r="187" spans="1:18" ht="12.75" customHeight="1">
      <c r="A187" s="6" t="s">
        <v>42</v>
      </c>
      <c r="B187" s="6"/>
      <c r="C187" s="41" t="s">
        <v>76</v>
      </c>
      <c r="D187" s="6"/>
      <c r="E187" s="27" t="s">
        <v>144</v>
      </c>
      <c r="F187" s="6"/>
      <c r="G187" s="6"/>
      <c r="H187" s="6"/>
      <c r="I187" s="42">
        <f>0+Q187</f>
      </c>
      <c r="O187">
        <f>0+R187</f>
      </c>
      <c r="Q187">
        <f>0+I188+I192+I196+I200+I204</f>
      </c>
      <c r="R187">
        <f>0+O188+O192+O196+O200+O204</f>
      </c>
    </row>
    <row r="188" spans="1:16" ht="25.5">
      <c r="A188" s="25" t="s">
        <v>44</v>
      </c>
      <c r="B188" s="29" t="s">
        <v>429</v>
      </c>
      <c r="C188" s="29" t="s">
        <v>734</v>
      </c>
      <c r="D188" s="25" t="s">
        <v>46</v>
      </c>
      <c r="E188" s="30" t="s">
        <v>735</v>
      </c>
      <c r="F188" s="31" t="s">
        <v>101</v>
      </c>
      <c r="G188" s="32">
        <v>70</v>
      </c>
      <c r="H188" s="33">
        <v>0</v>
      </c>
      <c r="I188" s="34">
        <f>ROUND(ROUND(H188,2)*ROUND(G188,3),2)</f>
      </c>
      <c r="O188">
        <f>(I188*21)/100</f>
      </c>
      <c r="P188" t="s">
        <v>22</v>
      </c>
    </row>
    <row r="189" spans="1:5" ht="12.75">
      <c r="A189" s="35" t="s">
        <v>49</v>
      </c>
      <c r="E189" s="36" t="s">
        <v>736</v>
      </c>
    </row>
    <row r="190" spans="1:5" ht="25.5">
      <c r="A190" s="37" t="s">
        <v>51</v>
      </c>
      <c r="E190" s="38" t="s">
        <v>737</v>
      </c>
    </row>
    <row r="191" spans="1:5" ht="191.25">
      <c r="A191" t="s">
        <v>53</v>
      </c>
      <c r="E191" s="36" t="s">
        <v>738</v>
      </c>
    </row>
    <row r="192" spans="1:16" ht="25.5">
      <c r="A192" s="25" t="s">
        <v>44</v>
      </c>
      <c r="B192" s="29" t="s">
        <v>434</v>
      </c>
      <c r="C192" s="29" t="s">
        <v>739</v>
      </c>
      <c r="D192" s="25" t="s">
        <v>46</v>
      </c>
      <c r="E192" s="30" t="s">
        <v>740</v>
      </c>
      <c r="F192" s="31" t="s">
        <v>101</v>
      </c>
      <c r="G192" s="32">
        <v>200</v>
      </c>
      <c r="H192" s="33">
        <v>0</v>
      </c>
      <c r="I192" s="34">
        <f>ROUND(ROUND(H192,2)*ROUND(G192,3),2)</f>
      </c>
      <c r="O192">
        <f>(I192*21)/100</f>
      </c>
      <c r="P192" t="s">
        <v>22</v>
      </c>
    </row>
    <row r="193" spans="1:5" ht="12.75">
      <c r="A193" s="35" t="s">
        <v>49</v>
      </c>
      <c r="E193" s="36" t="s">
        <v>741</v>
      </c>
    </row>
    <row r="194" spans="1:5" ht="51">
      <c r="A194" s="37" t="s">
        <v>51</v>
      </c>
      <c r="E194" s="38" t="s">
        <v>742</v>
      </c>
    </row>
    <row r="195" spans="1:5" ht="191.25">
      <c r="A195" t="s">
        <v>53</v>
      </c>
      <c r="E195" s="36" t="s">
        <v>738</v>
      </c>
    </row>
    <row r="196" spans="1:16" ht="12.75">
      <c r="A196" s="25" t="s">
        <v>44</v>
      </c>
      <c r="B196" s="29" t="s">
        <v>438</v>
      </c>
      <c r="C196" s="29" t="s">
        <v>743</v>
      </c>
      <c r="D196" s="25" t="s">
        <v>46</v>
      </c>
      <c r="E196" s="30" t="s">
        <v>744</v>
      </c>
      <c r="F196" s="31" t="s">
        <v>101</v>
      </c>
      <c r="G196" s="32">
        <v>95</v>
      </c>
      <c r="H196" s="33">
        <v>0</v>
      </c>
      <c r="I196" s="34">
        <f>ROUND(ROUND(H196,2)*ROUND(G196,3),2)</f>
      </c>
      <c r="O196">
        <f>(I196*21)/100</f>
      </c>
      <c r="P196" t="s">
        <v>22</v>
      </c>
    </row>
    <row r="197" spans="1:5" ht="12.75">
      <c r="A197" s="35" t="s">
        <v>49</v>
      </c>
      <c r="E197" s="36" t="s">
        <v>745</v>
      </c>
    </row>
    <row r="198" spans="1:5" ht="12.75">
      <c r="A198" s="37" t="s">
        <v>51</v>
      </c>
      <c r="E198" s="38" t="s">
        <v>746</v>
      </c>
    </row>
    <row r="199" spans="1:5" ht="38.25">
      <c r="A199" t="s">
        <v>53</v>
      </c>
      <c r="E199" s="36" t="s">
        <v>747</v>
      </c>
    </row>
    <row r="200" spans="1:16" ht="12.75">
      <c r="A200" s="25" t="s">
        <v>44</v>
      </c>
      <c r="B200" s="29" t="s">
        <v>748</v>
      </c>
      <c r="C200" s="29" t="s">
        <v>749</v>
      </c>
      <c r="D200" s="25" t="s">
        <v>46</v>
      </c>
      <c r="E200" s="30" t="s">
        <v>750</v>
      </c>
      <c r="F200" s="31" t="s">
        <v>101</v>
      </c>
      <c r="G200" s="32">
        <v>153</v>
      </c>
      <c r="H200" s="33">
        <v>0</v>
      </c>
      <c r="I200" s="34">
        <f>ROUND(ROUND(H200,2)*ROUND(G200,3),2)</f>
      </c>
      <c r="O200">
        <f>(I200*21)/100</f>
      </c>
      <c r="P200" t="s">
        <v>22</v>
      </c>
    </row>
    <row r="201" spans="1:5" ht="12.75">
      <c r="A201" s="35" t="s">
        <v>49</v>
      </c>
      <c r="E201" s="36" t="s">
        <v>751</v>
      </c>
    </row>
    <row r="202" spans="1:5" ht="51">
      <c r="A202" s="37" t="s">
        <v>51</v>
      </c>
      <c r="E202" s="38" t="s">
        <v>752</v>
      </c>
    </row>
    <row r="203" spans="1:5" ht="51">
      <c r="A203" t="s">
        <v>53</v>
      </c>
      <c r="E203" s="36" t="s">
        <v>753</v>
      </c>
    </row>
    <row r="204" spans="1:16" ht="12.75">
      <c r="A204" s="25" t="s">
        <v>44</v>
      </c>
      <c r="B204" s="29" t="s">
        <v>754</v>
      </c>
      <c r="C204" s="29" t="s">
        <v>755</v>
      </c>
      <c r="D204" s="25" t="s">
        <v>46</v>
      </c>
      <c r="E204" s="30" t="s">
        <v>756</v>
      </c>
      <c r="F204" s="31" t="s">
        <v>101</v>
      </c>
      <c r="G204" s="32">
        <v>21</v>
      </c>
      <c r="H204" s="33">
        <v>0</v>
      </c>
      <c r="I204" s="34">
        <f>ROUND(ROUND(H204,2)*ROUND(G204,3),2)</f>
      </c>
      <c r="O204">
        <f>(I204*21)/100</f>
      </c>
      <c r="P204" t="s">
        <v>22</v>
      </c>
    </row>
    <row r="205" spans="1:5" ht="12.75">
      <c r="A205" s="35" t="s">
        <v>49</v>
      </c>
      <c r="E205" s="36" t="s">
        <v>757</v>
      </c>
    </row>
    <row r="206" spans="1:5" ht="25.5">
      <c r="A206" s="37" t="s">
        <v>51</v>
      </c>
      <c r="E206" s="38" t="s">
        <v>758</v>
      </c>
    </row>
    <row r="207" spans="1:5" ht="51">
      <c r="A207" t="s">
        <v>53</v>
      </c>
      <c r="E207" s="36" t="s">
        <v>753</v>
      </c>
    </row>
    <row r="208" spans="1:18" ht="12.75" customHeight="1">
      <c r="A208" s="6" t="s">
        <v>42</v>
      </c>
      <c r="B208" s="6"/>
      <c r="C208" s="41" t="s">
        <v>82</v>
      </c>
      <c r="D208" s="6"/>
      <c r="E208" s="27" t="s">
        <v>206</v>
      </c>
      <c r="F208" s="6"/>
      <c r="G208" s="6"/>
      <c r="H208" s="6"/>
      <c r="I208" s="42">
        <f>0+Q208</f>
      </c>
      <c r="O208">
        <f>0+R208</f>
      </c>
      <c r="Q208">
        <f>0+I209</f>
      </c>
      <c r="R208">
        <f>0+O209</f>
      </c>
    </row>
    <row r="209" spans="1:16" ht="12.75">
      <c r="A209" s="25" t="s">
        <v>44</v>
      </c>
      <c r="B209" s="29" t="s">
        <v>759</v>
      </c>
      <c r="C209" s="29" t="s">
        <v>760</v>
      </c>
      <c r="D209" s="25" t="s">
        <v>46</v>
      </c>
      <c r="E209" s="30" t="s">
        <v>761</v>
      </c>
      <c r="F209" s="31" t="s">
        <v>155</v>
      </c>
      <c r="G209" s="32">
        <v>77</v>
      </c>
      <c r="H209" s="33">
        <v>0</v>
      </c>
      <c r="I209" s="34">
        <f>ROUND(ROUND(H209,2)*ROUND(G209,3),2)</f>
      </c>
      <c r="O209">
        <f>(I209*21)/100</f>
      </c>
      <c r="P209" t="s">
        <v>22</v>
      </c>
    </row>
    <row r="210" spans="1:5" ht="12.75">
      <c r="A210" s="35" t="s">
        <v>49</v>
      </c>
      <c r="E210" s="36" t="s">
        <v>762</v>
      </c>
    </row>
    <row r="211" spans="1:5" ht="51">
      <c r="A211" s="37" t="s">
        <v>51</v>
      </c>
      <c r="E211" s="38" t="s">
        <v>626</v>
      </c>
    </row>
    <row r="212" spans="1:5" ht="242.25">
      <c r="A212" t="s">
        <v>53</v>
      </c>
      <c r="E212" s="36" t="s">
        <v>211</v>
      </c>
    </row>
    <row r="213" spans="1:18" ht="12.75" customHeight="1">
      <c r="A213" s="6" t="s">
        <v>42</v>
      </c>
      <c r="B213" s="6"/>
      <c r="C213" s="41" t="s">
        <v>39</v>
      </c>
      <c r="D213" s="6"/>
      <c r="E213" s="27" t="s">
        <v>212</v>
      </c>
      <c r="F213" s="6"/>
      <c r="G213" s="6"/>
      <c r="H213" s="6"/>
      <c r="I213" s="42">
        <f>0+Q213</f>
      </c>
      <c r="O213">
        <f>0+R213</f>
      </c>
      <c r="Q213">
        <f>0+I214+I218+I222+I226+I230+I234+I238+I242+I246+I250+I254+I258+I262+I266+I270</f>
      </c>
      <c r="R213">
        <f>0+O214+O218+O222+O226+O230+O234+O238+O242+O246+O250+O254+O258+O262+O266+O270</f>
      </c>
    </row>
    <row r="214" spans="1:16" ht="12.75">
      <c r="A214" s="25" t="s">
        <v>44</v>
      </c>
      <c r="B214" s="29" t="s">
        <v>763</v>
      </c>
      <c r="C214" s="29" t="s">
        <v>764</v>
      </c>
      <c r="D214" s="25" t="s">
        <v>46</v>
      </c>
      <c r="E214" s="30" t="s">
        <v>765</v>
      </c>
      <c r="F214" s="31" t="s">
        <v>155</v>
      </c>
      <c r="G214" s="32">
        <v>63.5</v>
      </c>
      <c r="H214" s="33">
        <v>0</v>
      </c>
      <c r="I214" s="34">
        <f>ROUND(ROUND(H214,2)*ROUND(G214,3),2)</f>
      </c>
      <c r="O214">
        <f>(I214*21)/100</f>
      </c>
      <c r="P214" t="s">
        <v>22</v>
      </c>
    </row>
    <row r="215" spans="1:5" ht="12.75">
      <c r="A215" s="35" t="s">
        <v>49</v>
      </c>
      <c r="E215" s="36" t="s">
        <v>766</v>
      </c>
    </row>
    <row r="216" spans="1:5" ht="25.5">
      <c r="A216" s="37" t="s">
        <v>51</v>
      </c>
      <c r="E216" s="38" t="s">
        <v>767</v>
      </c>
    </row>
    <row r="217" spans="1:5" ht="38.25">
      <c r="A217" t="s">
        <v>53</v>
      </c>
      <c r="E217" s="36" t="s">
        <v>478</v>
      </c>
    </row>
    <row r="218" spans="1:16" ht="12.75">
      <c r="A218" s="25" t="s">
        <v>44</v>
      </c>
      <c r="B218" s="29" t="s">
        <v>768</v>
      </c>
      <c r="C218" s="29" t="s">
        <v>769</v>
      </c>
      <c r="D218" s="25" t="s">
        <v>46</v>
      </c>
      <c r="E218" s="30" t="s">
        <v>770</v>
      </c>
      <c r="F218" s="31" t="s">
        <v>155</v>
      </c>
      <c r="G218" s="32">
        <v>72</v>
      </c>
      <c r="H218" s="33">
        <v>0</v>
      </c>
      <c r="I218" s="34">
        <f>ROUND(ROUND(H218,2)*ROUND(G218,3),2)</f>
      </c>
      <c r="O218">
        <f>(I218*21)/100</f>
      </c>
      <c r="P218" t="s">
        <v>22</v>
      </c>
    </row>
    <row r="219" spans="1:5" ht="12.75">
      <c r="A219" s="35" t="s">
        <v>49</v>
      </c>
      <c r="E219" s="36" t="s">
        <v>771</v>
      </c>
    </row>
    <row r="220" spans="1:5" ht="25.5">
      <c r="A220" s="37" t="s">
        <v>51</v>
      </c>
      <c r="E220" s="38" t="s">
        <v>772</v>
      </c>
    </row>
    <row r="221" spans="1:5" ht="63.75">
      <c r="A221" t="s">
        <v>53</v>
      </c>
      <c r="E221" s="36" t="s">
        <v>773</v>
      </c>
    </row>
    <row r="222" spans="1:16" ht="25.5">
      <c r="A222" s="25" t="s">
        <v>44</v>
      </c>
      <c r="B222" s="29" t="s">
        <v>774</v>
      </c>
      <c r="C222" s="29" t="s">
        <v>775</v>
      </c>
      <c r="D222" s="25" t="s">
        <v>46</v>
      </c>
      <c r="E222" s="30" t="s">
        <v>776</v>
      </c>
      <c r="F222" s="31" t="s">
        <v>155</v>
      </c>
      <c r="G222" s="32">
        <v>83</v>
      </c>
      <c r="H222" s="33">
        <v>0</v>
      </c>
      <c r="I222" s="34">
        <f>ROUND(ROUND(H222,2)*ROUND(G222,3),2)</f>
      </c>
      <c r="O222">
        <f>(I222*21)/100</f>
      </c>
      <c r="P222" t="s">
        <v>22</v>
      </c>
    </row>
    <row r="223" spans="1:5" ht="12.75">
      <c r="A223" s="35" t="s">
        <v>49</v>
      </c>
      <c r="E223" s="36" t="s">
        <v>777</v>
      </c>
    </row>
    <row r="224" spans="1:5" ht="25.5">
      <c r="A224" s="37" t="s">
        <v>51</v>
      </c>
      <c r="E224" s="38" t="s">
        <v>778</v>
      </c>
    </row>
    <row r="225" spans="1:5" ht="38.25">
      <c r="A225" t="s">
        <v>53</v>
      </c>
      <c r="E225" s="36" t="s">
        <v>478</v>
      </c>
    </row>
    <row r="226" spans="1:16" ht="25.5">
      <c r="A226" s="25" t="s">
        <v>44</v>
      </c>
      <c r="B226" s="29" t="s">
        <v>779</v>
      </c>
      <c r="C226" s="29" t="s">
        <v>780</v>
      </c>
      <c r="D226" s="25" t="s">
        <v>46</v>
      </c>
      <c r="E226" s="30" t="s">
        <v>781</v>
      </c>
      <c r="F226" s="31" t="s">
        <v>155</v>
      </c>
      <c r="G226" s="32">
        <v>94</v>
      </c>
      <c r="H226" s="33">
        <v>0</v>
      </c>
      <c r="I226" s="34">
        <f>ROUND(ROUND(H226,2)*ROUND(G226,3),2)</f>
      </c>
      <c r="O226">
        <f>(I226*21)/100</f>
      </c>
      <c r="P226" t="s">
        <v>22</v>
      </c>
    </row>
    <row r="227" spans="1:5" ht="12.75">
      <c r="A227" s="35" t="s">
        <v>49</v>
      </c>
      <c r="E227" s="36" t="s">
        <v>782</v>
      </c>
    </row>
    <row r="228" spans="1:5" ht="51">
      <c r="A228" s="37" t="s">
        <v>51</v>
      </c>
      <c r="E228" s="38" t="s">
        <v>783</v>
      </c>
    </row>
    <row r="229" spans="1:5" ht="114.75">
      <c r="A229" t="s">
        <v>53</v>
      </c>
      <c r="E229" s="36" t="s">
        <v>784</v>
      </c>
    </row>
    <row r="230" spans="1:16" ht="12.75">
      <c r="A230" s="25" t="s">
        <v>44</v>
      </c>
      <c r="B230" s="29" t="s">
        <v>785</v>
      </c>
      <c r="C230" s="29" t="s">
        <v>786</v>
      </c>
      <c r="D230" s="25" t="s">
        <v>46</v>
      </c>
      <c r="E230" s="30" t="s">
        <v>787</v>
      </c>
      <c r="F230" s="31" t="s">
        <v>155</v>
      </c>
      <c r="G230" s="32">
        <v>13</v>
      </c>
      <c r="H230" s="33">
        <v>0</v>
      </c>
      <c r="I230" s="34">
        <f>ROUND(ROUND(H230,2)*ROUND(G230,3),2)</f>
      </c>
      <c r="O230">
        <f>(I230*21)/100</f>
      </c>
      <c r="P230" t="s">
        <v>22</v>
      </c>
    </row>
    <row r="231" spans="1:5" ht="12.75">
      <c r="A231" s="35" t="s">
        <v>49</v>
      </c>
      <c r="E231" s="36" t="s">
        <v>788</v>
      </c>
    </row>
    <row r="232" spans="1:5" ht="25.5">
      <c r="A232" s="37" t="s">
        <v>51</v>
      </c>
      <c r="E232" s="38" t="s">
        <v>789</v>
      </c>
    </row>
    <row r="233" spans="1:5" ht="51">
      <c r="A233" t="s">
        <v>53</v>
      </c>
      <c r="E233" s="36" t="s">
        <v>423</v>
      </c>
    </row>
    <row r="234" spans="1:16" ht="12.75">
      <c r="A234" s="25" t="s">
        <v>44</v>
      </c>
      <c r="B234" s="29" t="s">
        <v>790</v>
      </c>
      <c r="C234" s="29" t="s">
        <v>419</v>
      </c>
      <c r="D234" s="25" t="s">
        <v>46</v>
      </c>
      <c r="E234" s="30" t="s">
        <v>420</v>
      </c>
      <c r="F234" s="31" t="s">
        <v>155</v>
      </c>
      <c r="G234" s="32">
        <v>10</v>
      </c>
      <c r="H234" s="33">
        <v>0</v>
      </c>
      <c r="I234" s="34">
        <f>ROUND(ROUND(H234,2)*ROUND(G234,3),2)</f>
      </c>
      <c r="O234">
        <f>(I234*21)/100</f>
      </c>
      <c r="P234" t="s">
        <v>22</v>
      </c>
    </row>
    <row r="235" spans="1:5" ht="12.75">
      <c r="A235" s="35" t="s">
        <v>49</v>
      </c>
      <c r="E235" s="36" t="s">
        <v>791</v>
      </c>
    </row>
    <row r="236" spans="1:5" ht="25.5">
      <c r="A236" s="37" t="s">
        <v>51</v>
      </c>
      <c r="E236" s="38" t="s">
        <v>792</v>
      </c>
    </row>
    <row r="237" spans="1:5" ht="51">
      <c r="A237" t="s">
        <v>53</v>
      </c>
      <c r="E237" s="36" t="s">
        <v>423</v>
      </c>
    </row>
    <row r="238" spans="1:16" ht="12.75">
      <c r="A238" s="25" t="s">
        <v>44</v>
      </c>
      <c r="B238" s="29" t="s">
        <v>793</v>
      </c>
      <c r="C238" s="29" t="s">
        <v>794</v>
      </c>
      <c r="D238" s="25" t="s">
        <v>46</v>
      </c>
      <c r="E238" s="30" t="s">
        <v>795</v>
      </c>
      <c r="F238" s="31" t="s">
        <v>101</v>
      </c>
      <c r="G238" s="32">
        <v>472</v>
      </c>
      <c r="H238" s="33">
        <v>0</v>
      </c>
      <c r="I238" s="34">
        <f>ROUND(ROUND(H238,2)*ROUND(G238,3),2)</f>
      </c>
      <c r="O238">
        <f>(I238*21)/100</f>
      </c>
      <c r="P238" t="s">
        <v>22</v>
      </c>
    </row>
    <row r="239" spans="1:5" ht="12.75">
      <c r="A239" s="35" t="s">
        <v>49</v>
      </c>
      <c r="E239" s="36" t="s">
        <v>796</v>
      </c>
    </row>
    <row r="240" spans="1:5" ht="25.5">
      <c r="A240" s="37" t="s">
        <v>51</v>
      </c>
      <c r="E240" s="38" t="s">
        <v>732</v>
      </c>
    </row>
    <row r="241" spans="1:5" ht="25.5">
      <c r="A241" t="s">
        <v>53</v>
      </c>
      <c r="E241" s="36" t="s">
        <v>577</v>
      </c>
    </row>
    <row r="242" spans="1:16" ht="12.75">
      <c r="A242" s="25" t="s">
        <v>44</v>
      </c>
      <c r="B242" s="29" t="s">
        <v>797</v>
      </c>
      <c r="C242" s="29" t="s">
        <v>798</v>
      </c>
      <c r="D242" s="25" t="s">
        <v>46</v>
      </c>
      <c r="E242" s="30" t="s">
        <v>799</v>
      </c>
      <c r="F242" s="31" t="s">
        <v>101</v>
      </c>
      <c r="G242" s="32">
        <v>472</v>
      </c>
      <c r="H242" s="33">
        <v>0</v>
      </c>
      <c r="I242" s="34">
        <f>ROUND(ROUND(H242,2)*ROUND(G242,3),2)</f>
      </c>
      <c r="O242">
        <f>(I242*21)/100</f>
      </c>
      <c r="P242" t="s">
        <v>22</v>
      </c>
    </row>
    <row r="243" spans="1:5" ht="12.75">
      <c r="A243" s="35" t="s">
        <v>49</v>
      </c>
      <c r="E243" s="36" t="s">
        <v>800</v>
      </c>
    </row>
    <row r="244" spans="1:5" ht="25.5">
      <c r="A244" s="37" t="s">
        <v>51</v>
      </c>
      <c r="E244" s="38" t="s">
        <v>732</v>
      </c>
    </row>
    <row r="245" spans="1:5" ht="25.5">
      <c r="A245" t="s">
        <v>53</v>
      </c>
      <c r="E245" s="36" t="s">
        <v>577</v>
      </c>
    </row>
    <row r="246" spans="1:16" ht="12.75">
      <c r="A246" s="25" t="s">
        <v>44</v>
      </c>
      <c r="B246" s="29" t="s">
        <v>801</v>
      </c>
      <c r="C246" s="29" t="s">
        <v>802</v>
      </c>
      <c r="D246" s="25" t="s">
        <v>46</v>
      </c>
      <c r="E246" s="30" t="s">
        <v>803</v>
      </c>
      <c r="F246" s="31" t="s">
        <v>804</v>
      </c>
      <c r="G246" s="32">
        <v>1160</v>
      </c>
      <c r="H246" s="33">
        <v>0</v>
      </c>
      <c r="I246" s="34">
        <f>ROUND(ROUND(H246,2)*ROUND(G246,3),2)</f>
      </c>
      <c r="O246">
        <f>(I246*21)/100</f>
      </c>
      <c r="P246" t="s">
        <v>22</v>
      </c>
    </row>
    <row r="247" spans="1:5" ht="51">
      <c r="A247" s="35" t="s">
        <v>49</v>
      </c>
      <c r="E247" s="36" t="s">
        <v>805</v>
      </c>
    </row>
    <row r="248" spans="1:5" ht="51">
      <c r="A248" s="37" t="s">
        <v>51</v>
      </c>
      <c r="E248" s="38" t="s">
        <v>806</v>
      </c>
    </row>
    <row r="249" spans="1:5" ht="25.5">
      <c r="A249" t="s">
        <v>53</v>
      </c>
      <c r="E249" s="36" t="s">
        <v>807</v>
      </c>
    </row>
    <row r="250" spans="1:16" ht="12.75">
      <c r="A250" s="25" t="s">
        <v>44</v>
      </c>
      <c r="B250" s="29" t="s">
        <v>808</v>
      </c>
      <c r="C250" s="29" t="s">
        <v>809</v>
      </c>
      <c r="D250" s="25" t="s">
        <v>46</v>
      </c>
      <c r="E250" s="30" t="s">
        <v>810</v>
      </c>
      <c r="F250" s="31" t="s">
        <v>101</v>
      </c>
      <c r="G250" s="32">
        <v>696</v>
      </c>
      <c r="H250" s="33">
        <v>0</v>
      </c>
      <c r="I250" s="34">
        <f>ROUND(ROUND(H250,2)*ROUND(G250,3),2)</f>
      </c>
      <c r="O250">
        <f>(I250*21)/100</f>
      </c>
      <c r="P250" t="s">
        <v>22</v>
      </c>
    </row>
    <row r="251" spans="1:5" ht="51">
      <c r="A251" s="35" t="s">
        <v>49</v>
      </c>
      <c r="E251" s="36" t="s">
        <v>811</v>
      </c>
    </row>
    <row r="252" spans="1:5" ht="38.25">
      <c r="A252" s="37" t="s">
        <v>51</v>
      </c>
      <c r="E252" s="38" t="s">
        <v>812</v>
      </c>
    </row>
    <row r="253" spans="1:5" ht="25.5">
      <c r="A253" t="s">
        <v>53</v>
      </c>
      <c r="E253" s="36" t="s">
        <v>807</v>
      </c>
    </row>
    <row r="254" spans="1:16" ht="12.75">
      <c r="A254" s="25" t="s">
        <v>44</v>
      </c>
      <c r="B254" s="29" t="s">
        <v>813</v>
      </c>
      <c r="C254" s="29" t="s">
        <v>814</v>
      </c>
      <c r="D254" s="25" t="s">
        <v>46</v>
      </c>
      <c r="E254" s="30" t="s">
        <v>815</v>
      </c>
      <c r="F254" s="31" t="s">
        <v>113</v>
      </c>
      <c r="G254" s="32">
        <v>17.497</v>
      </c>
      <c r="H254" s="33">
        <v>0</v>
      </c>
      <c r="I254" s="34">
        <f>ROUND(ROUND(H254,2)*ROUND(G254,3),2)</f>
      </c>
      <c r="O254">
        <f>(I254*21)/100</f>
      </c>
      <c r="P254" t="s">
        <v>22</v>
      </c>
    </row>
    <row r="255" spans="1:5" ht="25.5">
      <c r="A255" s="35" t="s">
        <v>49</v>
      </c>
      <c r="E255" s="36" t="s">
        <v>816</v>
      </c>
    </row>
    <row r="256" spans="1:5" ht="63.75">
      <c r="A256" s="37" t="s">
        <v>51</v>
      </c>
      <c r="E256" s="38" t="s">
        <v>817</v>
      </c>
    </row>
    <row r="257" spans="1:5" ht="102">
      <c r="A257" t="s">
        <v>53</v>
      </c>
      <c r="E257" s="36" t="s">
        <v>218</v>
      </c>
    </row>
    <row r="258" spans="1:16" ht="12.75">
      <c r="A258" s="25" t="s">
        <v>44</v>
      </c>
      <c r="B258" s="29" t="s">
        <v>818</v>
      </c>
      <c r="C258" s="29" t="s">
        <v>214</v>
      </c>
      <c r="D258" s="25" t="s">
        <v>46</v>
      </c>
      <c r="E258" s="30" t="s">
        <v>215</v>
      </c>
      <c r="F258" s="31" t="s">
        <v>113</v>
      </c>
      <c r="G258" s="32">
        <v>44.94</v>
      </c>
      <c r="H258" s="33">
        <v>0</v>
      </c>
      <c r="I258" s="34">
        <f>ROUND(ROUND(H258,2)*ROUND(G258,3),2)</f>
      </c>
      <c r="O258">
        <f>(I258*21)/100</f>
      </c>
      <c r="P258" t="s">
        <v>22</v>
      </c>
    </row>
    <row r="259" spans="1:5" ht="12.75">
      <c r="A259" s="35" t="s">
        <v>49</v>
      </c>
      <c r="E259" s="36" t="s">
        <v>249</v>
      </c>
    </row>
    <row r="260" spans="1:5" ht="89.25">
      <c r="A260" s="37" t="s">
        <v>51</v>
      </c>
      <c r="E260" s="38" t="s">
        <v>819</v>
      </c>
    </row>
    <row r="261" spans="1:5" ht="102">
      <c r="A261" t="s">
        <v>53</v>
      </c>
      <c r="E261" s="36" t="s">
        <v>218</v>
      </c>
    </row>
    <row r="262" spans="1:16" ht="12.75">
      <c r="A262" s="25" t="s">
        <v>44</v>
      </c>
      <c r="B262" s="29" t="s">
        <v>820</v>
      </c>
      <c r="C262" s="29" t="s">
        <v>821</v>
      </c>
      <c r="D262" s="25" t="s">
        <v>153</v>
      </c>
      <c r="E262" s="30" t="s">
        <v>822</v>
      </c>
      <c r="F262" s="31" t="s">
        <v>113</v>
      </c>
      <c r="G262" s="32">
        <v>27</v>
      </c>
      <c r="H262" s="33">
        <v>0</v>
      </c>
      <c r="I262" s="34">
        <f>ROUND(ROUND(H262,2)*ROUND(G262,3),2)</f>
      </c>
      <c r="O262">
        <f>(I262*21)/100</f>
      </c>
      <c r="P262" t="s">
        <v>22</v>
      </c>
    </row>
    <row r="263" spans="1:5" ht="25.5">
      <c r="A263" s="35" t="s">
        <v>49</v>
      </c>
      <c r="E263" s="36" t="s">
        <v>823</v>
      </c>
    </row>
    <row r="264" spans="1:5" ht="25.5">
      <c r="A264" s="37" t="s">
        <v>51</v>
      </c>
      <c r="E264" s="38" t="s">
        <v>824</v>
      </c>
    </row>
    <row r="265" spans="1:5" ht="102">
      <c r="A265" t="s">
        <v>53</v>
      </c>
      <c r="E265" s="36" t="s">
        <v>218</v>
      </c>
    </row>
    <row r="266" spans="1:16" ht="12.75">
      <c r="A266" s="25" t="s">
        <v>44</v>
      </c>
      <c r="B266" s="29" t="s">
        <v>825</v>
      </c>
      <c r="C266" s="29" t="s">
        <v>821</v>
      </c>
      <c r="D266" s="25" t="s">
        <v>160</v>
      </c>
      <c r="E266" s="30" t="s">
        <v>822</v>
      </c>
      <c r="F266" s="31" t="s">
        <v>113</v>
      </c>
      <c r="G266" s="32">
        <v>23.6</v>
      </c>
      <c r="H266" s="33">
        <v>0</v>
      </c>
      <c r="I266" s="34">
        <f>ROUND(ROUND(H266,2)*ROUND(G266,3),2)</f>
      </c>
      <c r="O266">
        <f>(I266*21)/100</f>
      </c>
      <c r="P266" t="s">
        <v>22</v>
      </c>
    </row>
    <row r="267" spans="1:5" ht="38.25">
      <c r="A267" s="35" t="s">
        <v>49</v>
      </c>
      <c r="E267" s="36" t="s">
        <v>826</v>
      </c>
    </row>
    <row r="268" spans="1:5" ht="51">
      <c r="A268" s="37" t="s">
        <v>51</v>
      </c>
      <c r="E268" s="38" t="s">
        <v>827</v>
      </c>
    </row>
    <row r="269" spans="1:5" ht="102">
      <c r="A269" t="s">
        <v>53</v>
      </c>
      <c r="E269" s="36" t="s">
        <v>218</v>
      </c>
    </row>
    <row r="270" spans="1:16" ht="12.75">
      <c r="A270" s="25" t="s">
        <v>44</v>
      </c>
      <c r="B270" s="29" t="s">
        <v>828</v>
      </c>
      <c r="C270" s="29" t="s">
        <v>829</v>
      </c>
      <c r="D270" s="25" t="s">
        <v>46</v>
      </c>
      <c r="E270" s="30" t="s">
        <v>830</v>
      </c>
      <c r="F270" s="31" t="s">
        <v>101</v>
      </c>
      <c r="G270" s="32">
        <v>200</v>
      </c>
      <c r="H270" s="33">
        <v>0</v>
      </c>
      <c r="I270" s="34">
        <f>ROUND(ROUND(H270,2)*ROUND(G270,3),2)</f>
      </c>
      <c r="O270">
        <f>(I270*21)/100</f>
      </c>
      <c r="P270" t="s">
        <v>22</v>
      </c>
    </row>
    <row r="271" spans="1:5" ht="12.75">
      <c r="A271" s="35" t="s">
        <v>49</v>
      </c>
      <c r="E271" s="36" t="s">
        <v>831</v>
      </c>
    </row>
    <row r="272" spans="1:5" ht="51">
      <c r="A272" s="37" t="s">
        <v>51</v>
      </c>
      <c r="E272" s="38" t="s">
        <v>742</v>
      </c>
    </row>
    <row r="273" spans="1:5" ht="114.75">
      <c r="A273" t="s">
        <v>53</v>
      </c>
      <c r="E273" s="36" t="s">
        <v>832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0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5" customHeight="1">
      <c r="B2" s="1"/>
      <c r="C2" s="1"/>
      <c r="D2" s="1"/>
      <c r="E2" s="2" t="s">
        <v>12</v>
      </c>
      <c r="F2" s="1"/>
      <c r="G2" s="1"/>
      <c r="H2" s="6"/>
      <c r="I2" s="6"/>
      <c r="O2">
        <f>0+O8+O17+O42+O55+O76+O81+O90+O95</f>
      </c>
      <c r="P2" t="s">
        <v>21</v>
      </c>
    </row>
    <row r="3" spans="1:16" ht="15" customHeight="1">
      <c r="A3" t="s">
        <v>11</v>
      </c>
      <c r="B3" s="12" t="s">
        <v>13</v>
      </c>
      <c r="C3" s="13" t="s">
        <v>14</v>
      </c>
      <c r="D3" s="1"/>
      <c r="E3" s="14" t="s">
        <v>15</v>
      </c>
      <c r="F3" s="1"/>
      <c r="G3" s="9"/>
      <c r="H3" s="8" t="s">
        <v>833</v>
      </c>
      <c r="I3" s="39">
        <f>0+I8+I17+I42+I55+I76+I81+I90+I95</f>
      </c>
      <c r="O3" t="s">
        <v>18</v>
      </c>
      <c r="P3" t="s">
        <v>22</v>
      </c>
    </row>
    <row r="4" spans="1:16" ht="15" customHeight="1">
      <c r="A4" t="s">
        <v>16</v>
      </c>
      <c r="B4" s="16" t="s">
        <v>17</v>
      </c>
      <c r="C4" s="17" t="s">
        <v>833</v>
      </c>
      <c r="D4" s="6"/>
      <c r="E4" s="18" t="s">
        <v>834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f>
      </c>
      <c r="R8">
        <f>0+O9+O13</f>
      </c>
    </row>
    <row r="9" spans="1:16" ht="12.75">
      <c r="A9" s="25" t="s">
        <v>44</v>
      </c>
      <c r="B9" s="29" t="s">
        <v>28</v>
      </c>
      <c r="C9" s="29" t="s">
        <v>93</v>
      </c>
      <c r="D9" s="25" t="s">
        <v>46</v>
      </c>
      <c r="E9" s="30" t="s">
        <v>94</v>
      </c>
      <c r="F9" s="31" t="s">
        <v>95</v>
      </c>
      <c r="G9" s="32">
        <v>125.96</v>
      </c>
      <c r="H9" s="33">
        <v>0</v>
      </c>
      <c r="I9" s="34">
        <f>ROUND(ROUND(H9,2)*ROUND(G9,3),2)</f>
      </c>
      <c r="O9">
        <f>(I9*21)/100</f>
      </c>
      <c r="P9" t="s">
        <v>22</v>
      </c>
    </row>
    <row r="10" spans="1:5" ht="12.75">
      <c r="A10" s="35" t="s">
        <v>49</v>
      </c>
      <c r="E10" s="36" t="s">
        <v>96</v>
      </c>
    </row>
    <row r="11" spans="1:5" ht="38.25">
      <c r="A11" s="37" t="s">
        <v>51</v>
      </c>
      <c r="E11" s="38" t="s">
        <v>835</v>
      </c>
    </row>
    <row r="12" spans="1:5" ht="25.5">
      <c r="A12" t="s">
        <v>53</v>
      </c>
      <c r="E12" s="36" t="s">
        <v>98</v>
      </c>
    </row>
    <row r="13" spans="1:16" ht="12.75">
      <c r="A13" s="25" t="s">
        <v>44</v>
      </c>
      <c r="B13" s="29" t="s">
        <v>22</v>
      </c>
      <c r="C13" s="29" t="s">
        <v>222</v>
      </c>
      <c r="D13" s="25" t="s">
        <v>46</v>
      </c>
      <c r="E13" s="30" t="s">
        <v>223</v>
      </c>
      <c r="F13" s="31" t="s">
        <v>95</v>
      </c>
      <c r="G13" s="32">
        <v>282</v>
      </c>
      <c r="H13" s="33">
        <v>0</v>
      </c>
      <c r="I13" s="34">
        <f>ROUND(ROUND(H13,2)*ROUND(G13,3),2)</f>
      </c>
      <c r="O13">
        <f>(I13*21)/100</f>
      </c>
      <c r="P13" t="s">
        <v>22</v>
      </c>
    </row>
    <row r="14" spans="1:5" ht="12.75">
      <c r="A14" s="35" t="s">
        <v>49</v>
      </c>
      <c r="E14" s="36" t="s">
        <v>224</v>
      </c>
    </row>
    <row r="15" spans="1:5" ht="12.75">
      <c r="A15" s="37" t="s">
        <v>51</v>
      </c>
      <c r="E15" s="38" t="s">
        <v>836</v>
      </c>
    </row>
    <row r="16" spans="1:5" ht="25.5">
      <c r="A16" t="s">
        <v>53</v>
      </c>
      <c r="E16" s="36" t="s">
        <v>98</v>
      </c>
    </row>
    <row r="17" spans="1:18" ht="12.75" customHeight="1">
      <c r="A17" s="6" t="s">
        <v>42</v>
      </c>
      <c r="B17" s="6"/>
      <c r="C17" s="41" t="s">
        <v>28</v>
      </c>
      <c r="D17" s="6"/>
      <c r="E17" s="27" t="s">
        <v>105</v>
      </c>
      <c r="F17" s="6"/>
      <c r="G17" s="6"/>
      <c r="H17" s="6"/>
      <c r="I17" s="42">
        <f>0+Q17</f>
      </c>
      <c r="O17">
        <f>0+R17</f>
      </c>
      <c r="Q17">
        <f>0+I18+I22+I26+I30+I34+I38</f>
      </c>
      <c r="R17">
        <f>0+O18+O22+O26+O30+O34+O38</f>
      </c>
    </row>
    <row r="18" spans="1:16" ht="25.5">
      <c r="A18" s="25" t="s">
        <v>44</v>
      </c>
      <c r="B18" s="29" t="s">
        <v>21</v>
      </c>
      <c r="C18" s="29" t="s">
        <v>837</v>
      </c>
      <c r="D18" s="25" t="s">
        <v>46</v>
      </c>
      <c r="E18" s="30" t="s">
        <v>838</v>
      </c>
      <c r="F18" s="31" t="s">
        <v>113</v>
      </c>
      <c r="G18" s="32">
        <v>90.3</v>
      </c>
      <c r="H18" s="33">
        <v>0</v>
      </c>
      <c r="I18" s="34">
        <f>ROUND(ROUND(H18,2)*ROUND(G18,3),2)</f>
      </c>
      <c r="O18">
        <f>(I18*21)/100</f>
      </c>
      <c r="P18" t="s">
        <v>22</v>
      </c>
    </row>
    <row r="19" spans="1:5" ht="25.5">
      <c r="A19" s="35" t="s">
        <v>49</v>
      </c>
      <c r="E19" s="36" t="s">
        <v>839</v>
      </c>
    </row>
    <row r="20" spans="1:5" ht="63.75">
      <c r="A20" s="37" t="s">
        <v>51</v>
      </c>
      <c r="E20" s="38" t="s">
        <v>840</v>
      </c>
    </row>
    <row r="21" spans="1:5" ht="63.75">
      <c r="A21" t="s">
        <v>53</v>
      </c>
      <c r="E21" s="36" t="s">
        <v>230</v>
      </c>
    </row>
    <row r="22" spans="1:16" ht="12.75">
      <c r="A22" s="25" t="s">
        <v>44</v>
      </c>
      <c r="B22" s="29" t="s">
        <v>32</v>
      </c>
      <c r="C22" s="29" t="s">
        <v>841</v>
      </c>
      <c r="D22" s="25" t="s">
        <v>46</v>
      </c>
      <c r="E22" s="30" t="s">
        <v>842</v>
      </c>
      <c r="F22" s="31" t="s">
        <v>113</v>
      </c>
      <c r="G22" s="32">
        <v>141</v>
      </c>
      <c r="H22" s="33">
        <v>0</v>
      </c>
      <c r="I22" s="34">
        <f>ROUND(ROUND(H22,2)*ROUND(G22,3),2)</f>
      </c>
      <c r="O22">
        <f>(I22*21)/100</f>
      </c>
      <c r="P22" t="s">
        <v>22</v>
      </c>
    </row>
    <row r="23" spans="1:5" ht="25.5">
      <c r="A23" s="35" t="s">
        <v>49</v>
      </c>
      <c r="E23" s="36" t="s">
        <v>843</v>
      </c>
    </row>
    <row r="24" spans="1:5" ht="25.5">
      <c r="A24" s="37" t="s">
        <v>51</v>
      </c>
      <c r="E24" s="38" t="s">
        <v>844</v>
      </c>
    </row>
    <row r="25" spans="1:5" ht="369.75">
      <c r="A25" t="s">
        <v>53</v>
      </c>
      <c r="E25" s="36" t="s">
        <v>251</v>
      </c>
    </row>
    <row r="26" spans="1:16" ht="12.75">
      <c r="A26" s="25" t="s">
        <v>44</v>
      </c>
      <c r="B26" s="29" t="s">
        <v>34</v>
      </c>
      <c r="C26" s="29" t="s">
        <v>845</v>
      </c>
      <c r="D26" s="25" t="s">
        <v>46</v>
      </c>
      <c r="E26" s="30" t="s">
        <v>846</v>
      </c>
      <c r="F26" s="31" t="s">
        <v>113</v>
      </c>
      <c r="G26" s="32">
        <v>30</v>
      </c>
      <c r="H26" s="33">
        <v>0</v>
      </c>
      <c r="I26" s="34">
        <f>ROUND(ROUND(H26,2)*ROUND(G26,3),2)</f>
      </c>
      <c r="O26">
        <f>(I26*21)/100</f>
      </c>
      <c r="P26" t="s">
        <v>22</v>
      </c>
    </row>
    <row r="27" spans="1:5" ht="12.75">
      <c r="A27" s="35" t="s">
        <v>49</v>
      </c>
      <c r="E27" s="36" t="s">
        <v>847</v>
      </c>
    </row>
    <row r="28" spans="1:5" ht="25.5">
      <c r="A28" s="37" t="s">
        <v>51</v>
      </c>
      <c r="E28" s="38" t="s">
        <v>848</v>
      </c>
    </row>
    <row r="29" spans="1:5" ht="306">
      <c r="A29" t="s">
        <v>53</v>
      </c>
      <c r="E29" s="36" t="s">
        <v>256</v>
      </c>
    </row>
    <row r="30" spans="1:16" ht="12.75">
      <c r="A30" s="25" t="s">
        <v>44</v>
      </c>
      <c r="B30" s="29" t="s">
        <v>36</v>
      </c>
      <c r="C30" s="29" t="s">
        <v>849</v>
      </c>
      <c r="D30" s="25" t="s">
        <v>46</v>
      </c>
      <c r="E30" s="30" t="s">
        <v>850</v>
      </c>
      <c r="F30" s="31" t="s">
        <v>113</v>
      </c>
      <c r="G30" s="32">
        <v>30</v>
      </c>
      <c r="H30" s="33">
        <v>0</v>
      </c>
      <c r="I30" s="34">
        <f>ROUND(ROUND(H30,2)*ROUND(G30,3),2)</f>
      </c>
      <c r="O30">
        <f>(I30*21)/100</f>
      </c>
      <c r="P30" t="s">
        <v>22</v>
      </c>
    </row>
    <row r="31" spans="1:5" ht="25.5">
      <c r="A31" s="35" t="s">
        <v>49</v>
      </c>
      <c r="E31" s="36" t="s">
        <v>851</v>
      </c>
    </row>
    <row r="32" spans="1:5" ht="25.5">
      <c r="A32" s="37" t="s">
        <v>51</v>
      </c>
      <c r="E32" s="38" t="s">
        <v>848</v>
      </c>
    </row>
    <row r="33" spans="1:5" ht="267.75">
      <c r="A33" t="s">
        <v>53</v>
      </c>
      <c r="E33" s="36" t="s">
        <v>852</v>
      </c>
    </row>
    <row r="34" spans="1:16" ht="12.75">
      <c r="A34" s="25" t="s">
        <v>44</v>
      </c>
      <c r="B34" s="29" t="s">
        <v>76</v>
      </c>
      <c r="C34" s="29" t="s">
        <v>853</v>
      </c>
      <c r="D34" s="25" t="s">
        <v>46</v>
      </c>
      <c r="E34" s="30" t="s">
        <v>854</v>
      </c>
      <c r="F34" s="31" t="s">
        <v>113</v>
      </c>
      <c r="G34" s="32">
        <v>141</v>
      </c>
      <c r="H34" s="33">
        <v>0</v>
      </c>
      <c r="I34" s="34">
        <f>ROUND(ROUND(H34,2)*ROUND(G34,3),2)</f>
      </c>
      <c r="O34">
        <f>(I34*21)/100</f>
      </c>
      <c r="P34" t="s">
        <v>22</v>
      </c>
    </row>
    <row r="35" spans="1:5" ht="12.75">
      <c r="A35" s="35" t="s">
        <v>49</v>
      </c>
      <c r="E35" s="36" t="s">
        <v>855</v>
      </c>
    </row>
    <row r="36" spans="1:5" ht="25.5">
      <c r="A36" s="37" t="s">
        <v>51</v>
      </c>
      <c r="E36" s="38" t="s">
        <v>844</v>
      </c>
    </row>
    <row r="37" spans="1:5" ht="280.5">
      <c r="A37" t="s">
        <v>53</v>
      </c>
      <c r="E37" s="36" t="s">
        <v>856</v>
      </c>
    </row>
    <row r="38" spans="1:16" ht="12.75">
      <c r="A38" s="25" t="s">
        <v>44</v>
      </c>
      <c r="B38" s="29" t="s">
        <v>82</v>
      </c>
      <c r="C38" s="29" t="s">
        <v>857</v>
      </c>
      <c r="D38" s="25" t="s">
        <v>46</v>
      </c>
      <c r="E38" s="30" t="s">
        <v>858</v>
      </c>
      <c r="F38" s="31" t="s">
        <v>101</v>
      </c>
      <c r="G38" s="32">
        <v>760</v>
      </c>
      <c r="H38" s="33">
        <v>0</v>
      </c>
      <c r="I38" s="34">
        <f>ROUND(ROUND(H38,2)*ROUND(G38,3),2)</f>
      </c>
      <c r="O38">
        <f>(I38*21)/100</f>
      </c>
      <c r="P38" t="s">
        <v>22</v>
      </c>
    </row>
    <row r="39" spans="1:5" ht="38.25">
      <c r="A39" s="35" t="s">
        <v>49</v>
      </c>
      <c r="E39" s="36" t="s">
        <v>859</v>
      </c>
    </row>
    <row r="40" spans="1:5" ht="38.25">
      <c r="A40" s="37" t="s">
        <v>51</v>
      </c>
      <c r="E40" s="38" t="s">
        <v>860</v>
      </c>
    </row>
    <row r="41" spans="1:5" ht="12.75">
      <c r="A41" t="s">
        <v>53</v>
      </c>
      <c r="E41" s="36" t="s">
        <v>861</v>
      </c>
    </row>
    <row r="42" spans="1:18" ht="12.75" customHeight="1">
      <c r="A42" s="6" t="s">
        <v>42</v>
      </c>
      <c r="B42" s="6"/>
      <c r="C42" s="41" t="s">
        <v>22</v>
      </c>
      <c r="D42" s="6"/>
      <c r="E42" s="27" t="s">
        <v>294</v>
      </c>
      <c r="F42" s="6"/>
      <c r="G42" s="6"/>
      <c r="H42" s="6"/>
      <c r="I42" s="42">
        <f>0+Q42</f>
      </c>
      <c r="O42">
        <f>0+R42</f>
      </c>
      <c r="Q42">
        <f>0+I43+I47+I51</f>
      </c>
      <c r="R42">
        <f>0+O43+O47+O51</f>
      </c>
    </row>
    <row r="43" spans="1:16" ht="12.75">
      <c r="A43" s="25" t="s">
        <v>44</v>
      </c>
      <c r="B43" s="29" t="s">
        <v>39</v>
      </c>
      <c r="C43" s="29" t="s">
        <v>314</v>
      </c>
      <c r="D43" s="25" t="s">
        <v>46</v>
      </c>
      <c r="E43" s="30" t="s">
        <v>315</v>
      </c>
      <c r="F43" s="31" t="s">
        <v>101</v>
      </c>
      <c r="G43" s="32">
        <v>566.5</v>
      </c>
      <c r="H43" s="33">
        <v>0</v>
      </c>
      <c r="I43" s="34">
        <f>ROUND(ROUND(H43,2)*ROUND(G43,3),2)</f>
      </c>
      <c r="O43">
        <f>(I43*21)/100</f>
      </c>
      <c r="P43" t="s">
        <v>22</v>
      </c>
    </row>
    <row r="44" spans="1:5" ht="25.5">
      <c r="A44" s="35" t="s">
        <v>49</v>
      </c>
      <c r="E44" s="36" t="s">
        <v>316</v>
      </c>
    </row>
    <row r="45" spans="1:5" ht="63.75">
      <c r="A45" s="37" t="s">
        <v>51</v>
      </c>
      <c r="E45" s="38" t="s">
        <v>862</v>
      </c>
    </row>
    <row r="46" spans="1:5" ht="51">
      <c r="A46" t="s">
        <v>53</v>
      </c>
      <c r="E46" s="36" t="s">
        <v>318</v>
      </c>
    </row>
    <row r="47" spans="1:16" ht="12.75">
      <c r="A47" s="25" t="s">
        <v>44</v>
      </c>
      <c r="B47" s="29" t="s">
        <v>41</v>
      </c>
      <c r="C47" s="29" t="s">
        <v>634</v>
      </c>
      <c r="D47" s="25" t="s">
        <v>46</v>
      </c>
      <c r="E47" s="30" t="s">
        <v>635</v>
      </c>
      <c r="F47" s="31" t="s">
        <v>113</v>
      </c>
      <c r="G47" s="32">
        <v>30.6</v>
      </c>
      <c r="H47" s="33">
        <v>0</v>
      </c>
      <c r="I47" s="34">
        <f>ROUND(ROUND(H47,2)*ROUND(G47,3),2)</f>
      </c>
      <c r="O47">
        <f>(I47*21)/100</f>
      </c>
      <c r="P47" t="s">
        <v>22</v>
      </c>
    </row>
    <row r="48" spans="1:5" ht="12.75">
      <c r="A48" s="35" t="s">
        <v>49</v>
      </c>
      <c r="E48" s="36" t="s">
        <v>863</v>
      </c>
    </row>
    <row r="49" spans="1:5" ht="25.5">
      <c r="A49" s="37" t="s">
        <v>51</v>
      </c>
      <c r="E49" s="38" t="s">
        <v>864</v>
      </c>
    </row>
    <row r="50" spans="1:5" ht="369.75">
      <c r="A50" t="s">
        <v>53</v>
      </c>
      <c r="E50" s="36" t="s">
        <v>638</v>
      </c>
    </row>
    <row r="51" spans="1:16" ht="12.75">
      <c r="A51" s="25" t="s">
        <v>44</v>
      </c>
      <c r="B51" s="29" t="s">
        <v>151</v>
      </c>
      <c r="C51" s="29" t="s">
        <v>639</v>
      </c>
      <c r="D51" s="25" t="s">
        <v>46</v>
      </c>
      <c r="E51" s="30" t="s">
        <v>640</v>
      </c>
      <c r="F51" s="31" t="s">
        <v>95</v>
      </c>
      <c r="G51" s="32">
        <v>3.672</v>
      </c>
      <c r="H51" s="33">
        <v>0</v>
      </c>
      <c r="I51" s="34">
        <f>ROUND(ROUND(H51,2)*ROUND(G51,3),2)</f>
      </c>
      <c r="O51">
        <f>(I51*21)/100</f>
      </c>
      <c r="P51" t="s">
        <v>22</v>
      </c>
    </row>
    <row r="52" spans="1:5" ht="12.75">
      <c r="A52" s="35" t="s">
        <v>49</v>
      </c>
      <c r="E52" s="36" t="s">
        <v>46</v>
      </c>
    </row>
    <row r="53" spans="1:5" ht="12.75">
      <c r="A53" s="37" t="s">
        <v>51</v>
      </c>
      <c r="E53" s="38" t="s">
        <v>865</v>
      </c>
    </row>
    <row r="54" spans="1:5" ht="267.75">
      <c r="A54" t="s">
        <v>53</v>
      </c>
      <c r="E54" s="36" t="s">
        <v>642</v>
      </c>
    </row>
    <row r="55" spans="1:18" ht="12.75" customHeight="1">
      <c r="A55" s="6" t="s">
        <v>42</v>
      </c>
      <c r="B55" s="6"/>
      <c r="C55" s="41" t="s">
        <v>21</v>
      </c>
      <c r="D55" s="6"/>
      <c r="E55" s="27" t="s">
        <v>580</v>
      </c>
      <c r="F55" s="6"/>
      <c r="G55" s="6"/>
      <c r="H55" s="6"/>
      <c r="I55" s="42">
        <f>0+Q55</f>
      </c>
      <c r="O55">
        <f>0+R55</f>
      </c>
      <c r="Q55">
        <f>0+I56+I60+I64+I68+I72</f>
      </c>
      <c r="R55">
        <f>0+O56+O60+O64+O68+O72</f>
      </c>
    </row>
    <row r="56" spans="1:16" ht="12.75">
      <c r="A56" s="25" t="s">
        <v>44</v>
      </c>
      <c r="B56" s="29" t="s">
        <v>159</v>
      </c>
      <c r="C56" s="29" t="s">
        <v>866</v>
      </c>
      <c r="D56" s="25" t="s">
        <v>46</v>
      </c>
      <c r="E56" s="30" t="s">
        <v>867</v>
      </c>
      <c r="F56" s="31" t="s">
        <v>113</v>
      </c>
      <c r="G56" s="32">
        <v>2.338</v>
      </c>
      <c r="H56" s="33">
        <v>0</v>
      </c>
      <c r="I56" s="34">
        <f>ROUND(ROUND(H56,2)*ROUND(G56,3),2)</f>
      </c>
      <c r="O56">
        <f>(I56*21)/100</f>
      </c>
      <c r="P56" t="s">
        <v>22</v>
      </c>
    </row>
    <row r="57" spans="1:5" ht="12.75">
      <c r="A57" s="35" t="s">
        <v>49</v>
      </c>
      <c r="E57" s="36" t="s">
        <v>868</v>
      </c>
    </row>
    <row r="58" spans="1:5" ht="25.5">
      <c r="A58" s="37" t="s">
        <v>51</v>
      </c>
      <c r="E58" s="38" t="s">
        <v>869</v>
      </c>
    </row>
    <row r="59" spans="1:5" ht="25.5">
      <c r="A59" t="s">
        <v>53</v>
      </c>
      <c r="E59" s="36" t="s">
        <v>870</v>
      </c>
    </row>
    <row r="60" spans="1:16" ht="12.75">
      <c r="A60" s="25" t="s">
        <v>44</v>
      </c>
      <c r="B60" s="29" t="s">
        <v>162</v>
      </c>
      <c r="C60" s="29" t="s">
        <v>871</v>
      </c>
      <c r="D60" s="25" t="s">
        <v>153</v>
      </c>
      <c r="E60" s="30" t="s">
        <v>872</v>
      </c>
      <c r="F60" s="31" t="s">
        <v>113</v>
      </c>
      <c r="G60" s="32">
        <v>11.1</v>
      </c>
      <c r="H60" s="33">
        <v>0</v>
      </c>
      <c r="I60" s="34">
        <f>ROUND(ROUND(H60,2)*ROUND(G60,3),2)</f>
      </c>
      <c r="O60">
        <f>(I60*21)/100</f>
      </c>
      <c r="P60" t="s">
        <v>22</v>
      </c>
    </row>
    <row r="61" spans="1:5" ht="12.75">
      <c r="A61" s="35" t="s">
        <v>49</v>
      </c>
      <c r="E61" s="36" t="s">
        <v>873</v>
      </c>
    </row>
    <row r="62" spans="1:5" ht="25.5">
      <c r="A62" s="37" t="s">
        <v>51</v>
      </c>
      <c r="E62" s="38" t="s">
        <v>874</v>
      </c>
    </row>
    <row r="63" spans="1:5" ht="25.5">
      <c r="A63" t="s">
        <v>53</v>
      </c>
      <c r="E63" s="36" t="s">
        <v>875</v>
      </c>
    </row>
    <row r="64" spans="1:16" ht="12.75">
      <c r="A64" s="25" t="s">
        <v>44</v>
      </c>
      <c r="B64" s="29" t="s">
        <v>168</v>
      </c>
      <c r="C64" s="29" t="s">
        <v>871</v>
      </c>
      <c r="D64" s="25" t="s">
        <v>160</v>
      </c>
      <c r="E64" s="30" t="s">
        <v>872</v>
      </c>
      <c r="F64" s="31" t="s">
        <v>113</v>
      </c>
      <c r="G64" s="32">
        <v>19.3</v>
      </c>
      <c r="H64" s="33">
        <v>0</v>
      </c>
      <c r="I64" s="34">
        <f>ROUND(ROUND(H64,2)*ROUND(G64,3),2)</f>
      </c>
      <c r="O64">
        <f>(I64*21)/100</f>
      </c>
      <c r="P64" t="s">
        <v>22</v>
      </c>
    </row>
    <row r="65" spans="1:5" ht="25.5">
      <c r="A65" s="35" t="s">
        <v>49</v>
      </c>
      <c r="E65" s="36" t="s">
        <v>876</v>
      </c>
    </row>
    <row r="66" spans="1:5" ht="51">
      <c r="A66" s="37" t="s">
        <v>51</v>
      </c>
      <c r="E66" s="38" t="s">
        <v>877</v>
      </c>
    </row>
    <row r="67" spans="1:5" ht="25.5">
      <c r="A67" t="s">
        <v>53</v>
      </c>
      <c r="E67" s="36" t="s">
        <v>875</v>
      </c>
    </row>
    <row r="68" spans="1:16" ht="12.75">
      <c r="A68" s="25" t="s">
        <v>44</v>
      </c>
      <c r="B68" s="29" t="s">
        <v>173</v>
      </c>
      <c r="C68" s="29" t="s">
        <v>684</v>
      </c>
      <c r="D68" s="25" t="s">
        <v>46</v>
      </c>
      <c r="E68" s="30" t="s">
        <v>685</v>
      </c>
      <c r="F68" s="31" t="s">
        <v>113</v>
      </c>
      <c r="G68" s="32">
        <v>4</v>
      </c>
      <c r="H68" s="33">
        <v>0</v>
      </c>
      <c r="I68" s="34">
        <f>ROUND(ROUND(H68,2)*ROUND(G68,3),2)</f>
      </c>
      <c r="O68">
        <f>(I68*21)/100</f>
      </c>
      <c r="P68" t="s">
        <v>22</v>
      </c>
    </row>
    <row r="69" spans="1:5" ht="12.75">
      <c r="A69" s="35" t="s">
        <v>49</v>
      </c>
      <c r="E69" s="36" t="s">
        <v>878</v>
      </c>
    </row>
    <row r="70" spans="1:5" ht="12.75">
      <c r="A70" s="37" t="s">
        <v>51</v>
      </c>
      <c r="E70" s="38" t="s">
        <v>403</v>
      </c>
    </row>
    <row r="71" spans="1:5" ht="51">
      <c r="A71" t="s">
        <v>53</v>
      </c>
      <c r="E71" s="36" t="s">
        <v>688</v>
      </c>
    </row>
    <row r="72" spans="1:16" ht="12.75">
      <c r="A72" s="25" t="s">
        <v>44</v>
      </c>
      <c r="B72" s="29" t="s">
        <v>179</v>
      </c>
      <c r="C72" s="29" t="s">
        <v>879</v>
      </c>
      <c r="D72" s="25" t="s">
        <v>46</v>
      </c>
      <c r="E72" s="30" t="s">
        <v>880</v>
      </c>
      <c r="F72" s="31" t="s">
        <v>881</v>
      </c>
      <c r="G72" s="32">
        <v>25</v>
      </c>
      <c r="H72" s="33">
        <v>0</v>
      </c>
      <c r="I72" s="34">
        <f>ROUND(ROUND(H72,2)*ROUND(G72,3),2)</f>
      </c>
      <c r="O72">
        <f>(I72*21)/100</f>
      </c>
      <c r="P72" t="s">
        <v>22</v>
      </c>
    </row>
    <row r="73" spans="1:5" ht="25.5">
      <c r="A73" s="35" t="s">
        <v>49</v>
      </c>
      <c r="E73" s="36" t="s">
        <v>882</v>
      </c>
    </row>
    <row r="74" spans="1:5" ht="12.75">
      <c r="A74" s="37" t="s">
        <v>51</v>
      </c>
      <c r="E74" s="38" t="s">
        <v>883</v>
      </c>
    </row>
    <row r="75" spans="1:5" ht="38.25">
      <c r="A75" t="s">
        <v>53</v>
      </c>
      <c r="E75" s="36" t="s">
        <v>884</v>
      </c>
    </row>
    <row r="76" spans="1:18" ht="12.75" customHeight="1">
      <c r="A76" s="6" t="s">
        <v>42</v>
      </c>
      <c r="B76" s="6"/>
      <c r="C76" s="41" t="s">
        <v>32</v>
      </c>
      <c r="D76" s="6"/>
      <c r="E76" s="27" t="s">
        <v>138</v>
      </c>
      <c r="F76" s="6"/>
      <c r="G76" s="6"/>
      <c r="H76" s="6"/>
      <c r="I76" s="42">
        <f>0+Q76</f>
      </c>
      <c r="O76">
        <f>0+R76</f>
      </c>
      <c r="Q76">
        <f>0+I77</f>
      </c>
      <c r="R76">
        <f>0+O77</f>
      </c>
    </row>
    <row r="77" spans="1:16" ht="12.75">
      <c r="A77" s="25" t="s">
        <v>44</v>
      </c>
      <c r="B77" s="29" t="s">
        <v>185</v>
      </c>
      <c r="C77" s="29" t="s">
        <v>885</v>
      </c>
      <c r="D77" s="25" t="s">
        <v>46</v>
      </c>
      <c r="E77" s="30" t="s">
        <v>886</v>
      </c>
      <c r="F77" s="31" t="s">
        <v>113</v>
      </c>
      <c r="G77" s="32">
        <v>18.235</v>
      </c>
      <c r="H77" s="33">
        <v>0</v>
      </c>
      <c r="I77" s="34">
        <f>ROUND(ROUND(H77,2)*ROUND(G77,3),2)</f>
      </c>
      <c r="O77">
        <f>(I77*21)/100</f>
      </c>
      <c r="P77" t="s">
        <v>22</v>
      </c>
    </row>
    <row r="78" spans="1:5" ht="12.75">
      <c r="A78" s="35" t="s">
        <v>49</v>
      </c>
      <c r="E78" s="36" t="s">
        <v>887</v>
      </c>
    </row>
    <row r="79" spans="1:5" ht="63.75">
      <c r="A79" s="37" t="s">
        <v>51</v>
      </c>
      <c r="E79" s="38" t="s">
        <v>888</v>
      </c>
    </row>
    <row r="80" spans="1:5" ht="369.75">
      <c r="A80" t="s">
        <v>53</v>
      </c>
      <c r="E80" s="36" t="s">
        <v>330</v>
      </c>
    </row>
    <row r="81" spans="1:18" ht="12.75" customHeight="1">
      <c r="A81" s="6" t="s">
        <v>42</v>
      </c>
      <c r="B81" s="6"/>
      <c r="C81" s="41" t="s">
        <v>34</v>
      </c>
      <c r="D81" s="6"/>
      <c r="E81" s="27" t="s">
        <v>341</v>
      </c>
      <c r="F81" s="6"/>
      <c r="G81" s="6"/>
      <c r="H81" s="6"/>
      <c r="I81" s="42">
        <f>0+Q81</f>
      </c>
      <c r="O81">
        <f>0+R81</f>
      </c>
      <c r="Q81">
        <f>0+I82+I86</f>
      </c>
      <c r="R81">
        <f>0+O82+O86</f>
      </c>
    </row>
    <row r="82" spans="1:16" ht="12.75">
      <c r="A82" s="25" t="s">
        <v>44</v>
      </c>
      <c r="B82" s="29" t="s">
        <v>191</v>
      </c>
      <c r="C82" s="29" t="s">
        <v>724</v>
      </c>
      <c r="D82" s="25" t="s">
        <v>46</v>
      </c>
      <c r="E82" s="30" t="s">
        <v>725</v>
      </c>
      <c r="F82" s="31" t="s">
        <v>101</v>
      </c>
      <c r="G82" s="32">
        <v>296.7</v>
      </c>
      <c r="H82" s="33">
        <v>0</v>
      </c>
      <c r="I82" s="34">
        <f>ROUND(ROUND(H82,2)*ROUND(G82,3),2)</f>
      </c>
      <c r="O82">
        <f>(I82*21)/100</f>
      </c>
      <c r="P82" t="s">
        <v>22</v>
      </c>
    </row>
    <row r="83" spans="1:5" ht="12.75">
      <c r="A83" s="35" t="s">
        <v>49</v>
      </c>
      <c r="E83" s="36" t="s">
        <v>889</v>
      </c>
    </row>
    <row r="84" spans="1:5" ht="25.5">
      <c r="A84" s="37" t="s">
        <v>51</v>
      </c>
      <c r="E84" s="38" t="s">
        <v>890</v>
      </c>
    </row>
    <row r="85" spans="1:5" ht="51">
      <c r="A85" t="s">
        <v>53</v>
      </c>
      <c r="E85" s="36" t="s">
        <v>353</v>
      </c>
    </row>
    <row r="86" spans="1:16" ht="12.75">
      <c r="A86" s="25" t="s">
        <v>44</v>
      </c>
      <c r="B86" s="29" t="s">
        <v>196</v>
      </c>
      <c r="C86" s="29" t="s">
        <v>891</v>
      </c>
      <c r="D86" s="25" t="s">
        <v>46</v>
      </c>
      <c r="E86" s="30" t="s">
        <v>892</v>
      </c>
      <c r="F86" s="31" t="s">
        <v>101</v>
      </c>
      <c r="G86" s="32">
        <v>258</v>
      </c>
      <c r="H86" s="33">
        <v>0</v>
      </c>
      <c r="I86" s="34">
        <f>ROUND(ROUND(H86,2)*ROUND(G86,3),2)</f>
      </c>
      <c r="O86">
        <f>(I86*21)/100</f>
      </c>
      <c r="P86" t="s">
        <v>22</v>
      </c>
    </row>
    <row r="87" spans="1:5" ht="25.5">
      <c r="A87" s="35" t="s">
        <v>49</v>
      </c>
      <c r="E87" s="36" t="s">
        <v>893</v>
      </c>
    </row>
    <row r="88" spans="1:5" ht="51">
      <c r="A88" s="37" t="s">
        <v>51</v>
      </c>
      <c r="E88" s="38" t="s">
        <v>894</v>
      </c>
    </row>
    <row r="89" spans="1:5" ht="153">
      <c r="A89" t="s">
        <v>53</v>
      </c>
      <c r="E89" s="36" t="s">
        <v>895</v>
      </c>
    </row>
    <row r="90" spans="1:18" ht="12.75" customHeight="1">
      <c r="A90" s="6" t="s">
        <v>42</v>
      </c>
      <c r="B90" s="6"/>
      <c r="C90" s="41" t="s">
        <v>76</v>
      </c>
      <c r="D90" s="6"/>
      <c r="E90" s="27" t="s">
        <v>144</v>
      </c>
      <c r="F90" s="6"/>
      <c r="G90" s="6"/>
      <c r="H90" s="6"/>
      <c r="I90" s="42">
        <f>0+Q90</f>
      </c>
      <c r="O90">
        <f>0+R90</f>
      </c>
      <c r="Q90">
        <f>0+I91</f>
      </c>
      <c r="R90">
        <f>0+O91</f>
      </c>
    </row>
    <row r="91" spans="1:16" ht="12.75">
      <c r="A91" s="25" t="s">
        <v>44</v>
      </c>
      <c r="B91" s="29" t="s">
        <v>202</v>
      </c>
      <c r="C91" s="29" t="s">
        <v>896</v>
      </c>
      <c r="D91" s="25" t="s">
        <v>46</v>
      </c>
      <c r="E91" s="30" t="s">
        <v>897</v>
      </c>
      <c r="F91" s="31" t="s">
        <v>101</v>
      </c>
      <c r="G91" s="32">
        <v>30</v>
      </c>
      <c r="H91" s="33">
        <v>0</v>
      </c>
      <c r="I91" s="34">
        <f>ROUND(ROUND(H91,2)*ROUND(G91,3),2)</f>
      </c>
      <c r="O91">
        <f>(I91*21)/100</f>
      </c>
      <c r="P91" t="s">
        <v>22</v>
      </c>
    </row>
    <row r="92" spans="1:5" ht="12.75">
      <c r="A92" s="35" t="s">
        <v>49</v>
      </c>
      <c r="E92" s="36" t="s">
        <v>898</v>
      </c>
    </row>
    <row r="93" spans="1:5" ht="12.75">
      <c r="A93" s="37" t="s">
        <v>51</v>
      </c>
      <c r="E93" s="38" t="s">
        <v>899</v>
      </c>
    </row>
    <row r="94" spans="1:5" ht="89.25">
      <c r="A94" t="s">
        <v>53</v>
      </c>
      <c r="E94" s="36" t="s">
        <v>900</v>
      </c>
    </row>
    <row r="95" spans="1:18" ht="12.75" customHeight="1">
      <c r="A95" s="6" t="s">
        <v>42</v>
      </c>
      <c r="B95" s="6"/>
      <c r="C95" s="41" t="s">
        <v>39</v>
      </c>
      <c r="D95" s="6"/>
      <c r="E95" s="27" t="s">
        <v>212</v>
      </c>
      <c r="F95" s="6"/>
      <c r="G95" s="6"/>
      <c r="H95" s="6"/>
      <c r="I95" s="42">
        <f>0+Q95</f>
      </c>
      <c r="O95">
        <f>0+R95</f>
      </c>
      <c r="Q95">
        <f>0+I96+I100+I104</f>
      </c>
      <c r="R95">
        <f>0+O96+O100+O104</f>
      </c>
    </row>
    <row r="96" spans="1:16" ht="12.75">
      <c r="A96" s="25" t="s">
        <v>44</v>
      </c>
      <c r="B96" s="29" t="s">
        <v>207</v>
      </c>
      <c r="C96" s="29" t="s">
        <v>814</v>
      </c>
      <c r="D96" s="25" t="s">
        <v>46</v>
      </c>
      <c r="E96" s="30" t="s">
        <v>815</v>
      </c>
      <c r="F96" s="31" t="s">
        <v>113</v>
      </c>
      <c r="G96" s="32">
        <v>30.4</v>
      </c>
      <c r="H96" s="33">
        <v>0</v>
      </c>
      <c r="I96" s="34">
        <f>ROUND(ROUND(H96,2)*ROUND(G96,3),2)</f>
      </c>
      <c r="O96">
        <f>(I96*21)/100</f>
      </c>
      <c r="P96" t="s">
        <v>22</v>
      </c>
    </row>
    <row r="97" spans="1:5" ht="38.25">
      <c r="A97" s="35" t="s">
        <v>49</v>
      </c>
      <c r="E97" s="36" t="s">
        <v>901</v>
      </c>
    </row>
    <row r="98" spans="1:5" ht="63.75">
      <c r="A98" s="37" t="s">
        <v>51</v>
      </c>
      <c r="E98" s="38" t="s">
        <v>902</v>
      </c>
    </row>
    <row r="99" spans="1:5" ht="102">
      <c r="A99" t="s">
        <v>53</v>
      </c>
      <c r="E99" s="36" t="s">
        <v>218</v>
      </c>
    </row>
    <row r="100" spans="1:16" ht="12.75">
      <c r="A100" s="25" t="s">
        <v>44</v>
      </c>
      <c r="B100" s="29" t="s">
        <v>213</v>
      </c>
      <c r="C100" s="29" t="s">
        <v>214</v>
      </c>
      <c r="D100" s="25" t="s">
        <v>46</v>
      </c>
      <c r="E100" s="30" t="s">
        <v>215</v>
      </c>
      <c r="F100" s="31" t="s">
        <v>113</v>
      </c>
      <c r="G100" s="32">
        <v>20.4</v>
      </c>
      <c r="H100" s="33">
        <v>0</v>
      </c>
      <c r="I100" s="34">
        <f>ROUND(ROUND(H100,2)*ROUND(G100,3),2)</f>
      </c>
      <c r="O100">
        <f>(I100*21)/100</f>
      </c>
      <c r="P100" t="s">
        <v>22</v>
      </c>
    </row>
    <row r="101" spans="1:5" ht="25.5">
      <c r="A101" s="35" t="s">
        <v>49</v>
      </c>
      <c r="E101" s="36" t="s">
        <v>903</v>
      </c>
    </row>
    <row r="102" spans="1:5" ht="25.5">
      <c r="A102" s="37" t="s">
        <v>51</v>
      </c>
      <c r="E102" s="38" t="s">
        <v>904</v>
      </c>
    </row>
    <row r="103" spans="1:5" ht="102">
      <c r="A103" t="s">
        <v>53</v>
      </c>
      <c r="E103" s="36" t="s">
        <v>218</v>
      </c>
    </row>
    <row r="104" spans="1:16" ht="12.75">
      <c r="A104" s="25" t="s">
        <v>44</v>
      </c>
      <c r="B104" s="29" t="s">
        <v>313</v>
      </c>
      <c r="C104" s="29" t="s">
        <v>905</v>
      </c>
      <c r="D104" s="25" t="s">
        <v>46</v>
      </c>
      <c r="E104" s="30" t="s">
        <v>906</v>
      </c>
      <c r="F104" s="31" t="s">
        <v>155</v>
      </c>
      <c r="G104" s="32">
        <v>20</v>
      </c>
      <c r="H104" s="33">
        <v>0</v>
      </c>
      <c r="I104" s="34">
        <f>ROUND(ROUND(H104,2)*ROUND(G104,3),2)</f>
      </c>
      <c r="O104">
        <f>(I104*21)/100</f>
      </c>
      <c r="P104" t="s">
        <v>22</v>
      </c>
    </row>
    <row r="105" spans="1:5" ht="25.5">
      <c r="A105" s="35" t="s">
        <v>49</v>
      </c>
      <c r="E105" s="36" t="s">
        <v>907</v>
      </c>
    </row>
    <row r="106" spans="1:5" ht="25.5">
      <c r="A106" s="37" t="s">
        <v>51</v>
      </c>
      <c r="E106" s="38" t="s">
        <v>908</v>
      </c>
    </row>
    <row r="107" spans="1:5" ht="114.75">
      <c r="A107" t="s">
        <v>53</v>
      </c>
      <c r="E107" s="36" t="s">
        <v>909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