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784" activeTab="1"/>
  </bookViews>
  <sheets>
    <sheet name="Rekapitulace stavby" sheetId="1" r:id="rId1"/>
    <sheet name="01 - Stavební a montážní ..." sheetId="2" r:id="rId2"/>
    <sheet name="EL." sheetId="4" r:id="rId3"/>
    <sheet name="ÚT-rekap." sheetId="5" r:id="rId4"/>
    <sheet name="ÚT-položky" sheetId="6" r:id="rId5"/>
    <sheet name="02 - Vedlejší a ostatní n..." sheetId="3" r:id="rId6"/>
  </sheets>
  <definedNames>
    <definedName name="_" localSheetId="2">'EL.'!#REF!</definedName>
    <definedName name="_">#REF!</definedName>
    <definedName name="__MAIN__" localSheetId="2">'EL.'!$A$1:$BV$92</definedName>
    <definedName name="__MAIN__">#REF!</definedName>
    <definedName name="__MAIN2__" localSheetId="2">#REF!</definedName>
    <definedName name="__MAIN2__">#REF!</definedName>
    <definedName name="__MAIN3__" localSheetId="2">#REF!</definedName>
    <definedName name="__MAIN3__">#REF!</definedName>
    <definedName name="__T0__" localSheetId="2">'EL.'!$A$3:$F$92</definedName>
    <definedName name="__T0__">#REF!</definedName>
    <definedName name="__T1__" localSheetId="2">'EL.'!$A$3:$F$92</definedName>
    <definedName name="__T1__">#REF!</definedName>
    <definedName name="__T2__" localSheetId="2">'EL.'!#REF!</definedName>
    <definedName name="__T2__">#REF!</definedName>
    <definedName name="__T3__" localSheetId="2">'EL.'!#REF!</definedName>
    <definedName name="__T3__">#REF!</definedName>
    <definedName name="__T4__" localSheetId="2">'EL.'!#REF!</definedName>
    <definedName name="__T4__">#REF!</definedName>
    <definedName name="__T5__" localSheetId="2">'EL.'!#REF!</definedName>
    <definedName name="__T5__">#REF!</definedName>
    <definedName name="__T6__" localSheetId="2">'EL.'!#REF!</definedName>
    <definedName name="__T6__">#REF!</definedName>
    <definedName name="__TE0__" localSheetId="2">#REF!</definedName>
    <definedName name="__TE0__">#REF!</definedName>
    <definedName name="__TE1__" localSheetId="2">#REF!</definedName>
    <definedName name="__TE1__">#REF!</definedName>
    <definedName name="__TR0__" localSheetId="2">#REF!</definedName>
    <definedName name="__TR0__">#REF!</definedName>
    <definedName name="__TR1__" localSheetId="2">#REF!</definedName>
    <definedName name="__TR1__">#REF!</definedName>
    <definedName name="__TR2__" localSheetId="2">#REF!</definedName>
    <definedName name="__TR2__">#REF!</definedName>
    <definedName name="__TR3__" localSheetId="2">#REF!</definedName>
    <definedName name="__TR3__">#REF!</definedName>
    <definedName name="__TR4__" localSheetId="2">#REF!</definedName>
    <definedName name="__TR4__">#REF!</definedName>
    <definedName name="__TR5__" localSheetId="2">#REF!</definedName>
    <definedName name="__TR5__">#REF!</definedName>
    <definedName name="_5" localSheetId="2">'EL.'!#REF!</definedName>
    <definedName name="_5">#REF!</definedName>
    <definedName name="_xlnm._FilterDatabase" localSheetId="1" hidden="1">'01 - Stavební a montážní ...'!$C$99:$K$372</definedName>
    <definedName name="_xlnm._FilterDatabase" localSheetId="5" hidden="1">'02 - Vedlejší a ostatní n...'!$C$79:$K$85</definedName>
    <definedName name="_xlnm._FilterDatabase" localSheetId="2" hidden="1">'EL.'!$A$2:$F$93</definedName>
    <definedName name="_xlnm.Print_Area" localSheetId="1">'01 - Stavební a montážní ...'!$C$45:$J$81,'01 - Stavební a montážní ...'!$C$87:$K$372</definedName>
    <definedName name="_xlnm.Print_Area" localSheetId="5">'02 - Vedlejší a ostatní n...'!$C$45:$J$61,'02 - Vedlejší a ostatní n...'!$C$67:$K$85</definedName>
    <definedName name="_xlnm.Print_Area" localSheetId="2">'EL.'!$A$1:$H$102</definedName>
    <definedName name="_xlnm.Print_Area" localSheetId="0">'Rekapitulace stavby'!$D$4:$AO$36,'Rekapitulace stavby'!$C$42:$AQ$57</definedName>
    <definedName name="_xlnm.Print_Area" localSheetId="4">'ÚT-položky'!$A$1:$K$34</definedName>
    <definedName name="_xlnm.Print_Area" localSheetId="3">'ÚT-rekap.'!$A$1:$G$45</definedName>
    <definedName name="solver_lin" localSheetId="4" hidden="1">0</definedName>
    <definedName name="solver_num" localSheetId="4" hidden="1">0</definedName>
    <definedName name="solver_opt" localSheetId="4" hidden="1">#REF!</definedName>
    <definedName name="solver_typ" localSheetId="4" hidden="1">1</definedName>
    <definedName name="solver_val" localSheetId="4" hidden="1">0</definedName>
    <definedName name="_xlnm.Print_Titles" localSheetId="0">'Rekapitulace stavby'!$52:$52</definedName>
    <definedName name="_xlnm.Print_Titles" localSheetId="1">'01 - Stavební a montážní ...'!$99:$99</definedName>
    <definedName name="_xlnm.Print_Titles" localSheetId="2">'EL.'!$1:$2</definedName>
    <definedName name="_xlnm.Print_Titles" localSheetId="4">'ÚT-položky'!$1:$6</definedName>
    <definedName name="_xlnm.Print_Titles" localSheetId="5">'02 - Vedlejší a ostatní n...'!$79:$79</definedName>
  </definedNames>
  <calcPr calcId="162913"/>
</workbook>
</file>

<file path=xl/sharedStrings.xml><?xml version="1.0" encoding="utf-8"?>
<sst xmlns="http://schemas.openxmlformats.org/spreadsheetml/2006/main" count="3641" uniqueCount="939">
  <si>
    <t>Export Komplet</t>
  </si>
  <si>
    <t>VZ</t>
  </si>
  <si>
    <t>2.0</t>
  </si>
  <si>
    <t>ZAMOK</t>
  </si>
  <si>
    <t>False</t>
  </si>
  <si>
    <t>{e6b93bd4-1b78-4694-83a9-f0dc4b6b7597}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</si>
  <si>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</si>
  <si>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</si>
  <si>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</si>
  <si>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</si>
  <si>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</si>
  <si>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</si>
  <si>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</si>
  <si>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</si>
  <si>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CitarnaKladnoFin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</si>
  <si>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</si>
  <si>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</si>
  <si>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ADAPTACE ČÍTÁRNY STŘEDOČESKÉ VĚDECKÉ KNIHOVNY V KLADNĚ</t>
  </si>
  <si>
    <t>KSO:</t>
  </si>
  <si>
    <t>801 46 13</t>
  </si>
  <si>
    <t>CC-CZ:</t>
  </si>
  <si>
    <t/>
  </si>
  <si>
    <t>Místo:</t>
  </si>
  <si>
    <t>Kladno</t>
  </si>
  <si>
    <t>Datum:</t>
  </si>
  <si>
    <t>30. 11. 2023</t>
  </si>
  <si>
    <t>Zadavatel:</t>
  </si>
  <si>
    <t>IČ:</t>
  </si>
  <si>
    <t>Středočes.vědec.knihovna v Kladně</t>
  </si>
  <si>
    <t>DIČ:</t>
  </si>
  <si>
    <t>Uchazeč:</t>
  </si>
  <si>
    <t>Vyplň údaj</t>
  </si>
  <si>
    <t>Projektant:</t>
  </si>
  <si>
    <t>Ing.Arch.MgA.Jan Žalský</t>
  </si>
  <si>
    <t>True</t>
  </si>
  <si>
    <t>Zpracovatel:</t>
  </si>
  <si>
    <t>Arnošt Gerhart</t>
  </si>
  <si>
    <t>Poznámka:</t>
  </si>
  <si>
    <t xml:space="preserve">Soupis dalších položek, které musí zcela pokrývat nabídková cena
01/ veškeré náklady pro zhotovení bezvadného funkčně způsobilého díla, které je předmětem tohoto rozpočtu a projektové dokumentace.
02/ v položce „Provoz investora, třetích osob“ (VON) ocenit náklady na veškerá opatření pro zajištění bezpečného provozu investora.
03/ veškeré náklady na ochranu lícních ploch stěn, stropů, podlah, oken, dveří a vybavení investora po celou dobu stavby.
04/ náklady na ochranu stavby před negativními vlivy počasí např. deště, teploty apod.
05/ náklady na protiprašná opatření a soustavný úklid prostor dotčených stavební činností a trvalý úklid vnitrozávodových i veřejných komunikací znečištěných v průběhu stavby. 
06/ náklady na dodání a provedení veškerých kotevních prvků, spojovacích prvků, pomocných konstrukcí vč. stavebních přípomocí s tím spojených (tzn. vč. prací bouracích s následným uvedením povrchů do původního stavu) a provedení prací nespecifikovaných v projektu.
07/ náklady na zhotovení výkresů, výpočtů a dalších výkonů potřebných pro detailní rozpracování projektů předaných objednatelem, které jsou potřebné pro realizaci díla.
08/ náklady na veškeré údržbářské a opravárenské práce nutné pro zhotovení díla.
09/ náklady na veškeré potřebné lešení i nad rámec lešení uvedeného v rozpočtu.
10/ náklady na napojení a zřízení měření rozvodů staveništních médií a ceny médií spotřebovaných při provádění díla.
11/ pro vypracování nabídkové ceny slouží slepý rozpočet, dále znalost projektové dokumentace a seznámení s podmínkami na staveništi.
         Komentář k cenové soustavě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         
        Ostatní
Rozměry uvedené v rozpočtu jsou orientační a před započetím výroby je třeba je upřesnit měřením na stavbě.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</si>
  <si>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</si>
  <si>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</si>
  <si>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</si>
  <si>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</si>
  <si>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</si>
  <si>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</si>
  <si>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</si>
  <si>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</si>
  <si>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</si>
  <si>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</si>
  <si>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</si>
  <si>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</si>
  <si>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</si>
  <si>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</si>
  <si>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</si>
  <si>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</si>
  <si>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</si>
  <si>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</si>
  <si>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</si>
  <si>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</si>
  <si>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</si>
  <si>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</si>
  <si>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</si>
  <si>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</si>
  <si>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</si>
  <si>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</si>
  <si>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</si>
  <si>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</si>
  <si>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</si>
  <si>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</si>
  <si>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</si>
  <si>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</si>
  <si>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</si>
  <si>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</si>
  <si>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</si>
  <si>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</si>
  <si>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</si>
  <si>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</si>
  <si>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</si>
  <si>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</si>
  <si>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a montážní práce</t>
  </si>
  <si>
    <t>STA</t>
  </si>
  <si>
    <t>1</t>
  </si>
  <si>
    <t>{5caf07c9-4148-4608-8670-494120b842e4}</t>
  </si>
  <si>
    <t>2</t>
  </si>
  <si>
    <t>02</t>
  </si>
  <si>
    <t>Vedlejší a ostatní náklady</t>
  </si>
  <si>
    <t>{2eb444ed-ca36-421d-a3ce-ff3f6fe7703e}</t>
  </si>
  <si>
    <t>KRYCÍ LIST SOUPISU PRACÍ</t>
  </si>
  <si>
    <t>Objekt:</t>
  </si>
  <si>
    <t>01 - Stavební a montážní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</si>
  <si>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</si>
  <si>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</si>
  <si>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</si>
  <si>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</si>
  <si>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</si>
  <si>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4 - Vodorovné konstrukce</t>
  </si>
  <si>
    <t xml:space="preserve">    6 - Úpravy povrchu, podlahy, osazení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</si>
  <si>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</si>
  <si>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</si>
  <si>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</si>
  <si>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</si>
  <si>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</si>
  <si>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</si>
  <si>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731 - Ústřední vytápění</t>
  </si>
  <si>
    <t xml:space="preserve">    741 - Elektroinstalace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</si>
  <si>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</si>
  <si>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</si>
  <si>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</si>
  <si>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</si>
  <si>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</si>
  <si>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775 - Podlahy skládané</t>
  </si>
  <si>
    <t xml:space="preserve">    784 - Dokončovací práce - malby a tapety</t>
  </si>
  <si>
    <t xml:space="preserve">    786 - Dokončovací práce - čalounické úpravy</t>
  </si>
  <si>
    <t>OST - Ostatní</t>
  </si>
  <si>
    <t xml:space="preserve">    092 - Vybavení mobiliářem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</si>
  <si>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</si>
  <si>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</si>
  <si>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</si>
  <si>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</si>
  <si>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</si>
  <si>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</si>
  <si>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</si>
  <si>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</si>
  <si>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</si>
  <si>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</si>
  <si>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</si>
  <si>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</si>
  <si>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</si>
  <si>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</si>
  <si>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</si>
  <si>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</si>
  <si>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</si>
  <si>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</si>
  <si>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</si>
  <si>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49999-01</t>
  </si>
  <si>
    <t>Doplnění, případné úpravy nosné k-ce klenutého stropu potřebné pro zřízení otvoru pro osazení líšty Z/04</t>
  </si>
  <si>
    <t>soub</t>
  </si>
  <si>
    <t>1206600725</t>
  </si>
  <si>
    <t>6</t>
  </si>
  <si>
    <t>Úpravy povrchu, podlahy, osazení</t>
  </si>
  <si>
    <t>611345412a</t>
  </si>
  <si>
    <t>Oprava sádrové nebo vápenosádrové omítky vnitřních ploch hladké, tloušťky do 20 mm stropů klenutých, v rozsahu opravované plochy přes 10 do 30%</t>
  </si>
  <si>
    <t>m2</t>
  </si>
  <si>
    <t>1872370003</t>
  </si>
  <si>
    <t>VV</t>
  </si>
  <si>
    <t>"m.č.02"                            87,6</t>
  </si>
  <si>
    <t>nadpraží:</t>
  </si>
  <si>
    <t>"dveře"                             3*1,5*0,2</t>
  </si>
  <si>
    <t>"okna sever"                  4,815*0,2</t>
  </si>
  <si>
    <t>"okna jih"                        4,815*0,2</t>
  </si>
  <si>
    <t>Součet</t>
  </si>
  <si>
    <t>3</t>
  </si>
  <si>
    <t>611345452a</t>
  </si>
  <si>
    <t>Oprava sádrové nebo vápenosádrové omítky vnitřních ploch Příplatek k cenám za každých dalších 10 mm tloušťky omítky stropů klenutých, v rozsahu opravované plochy přes 10 do 30%</t>
  </si>
  <si>
    <t>1845134274</t>
  </si>
  <si>
    <t>"m.č.02-předpokl.plocha 50%"        90,426 *0,5</t>
  </si>
  <si>
    <t>612345215</t>
  </si>
  <si>
    <t>Sádrová nebo vápenosádrová omítka jednotlivých malých ploch hladká na stěnách, plochy jednotlivě přes 1,0 do 4,0 m2</t>
  </si>
  <si>
    <t>kus</t>
  </si>
  <si>
    <t>CS ÚRS 2022 01</t>
  </si>
  <si>
    <t>984816975</t>
  </si>
  <si>
    <t>Online PSC</t>
  </si>
  <si>
    <t>https://podminky.urs.cz/item/CS_URS_2022_01/612345215</t>
  </si>
  <si>
    <t>"po provedení - BO 10"  1,0</t>
  </si>
  <si>
    <t>5</t>
  </si>
  <si>
    <t>62999902a</t>
  </si>
  <si>
    <t>Příplatky k cenám úprav vnitřních povrchů za zvýšenou pracnost při provádění omítek zaoblených ploch, poloměr zaoblení přes 100 mm</t>
  </si>
  <si>
    <t>-15759338</t>
  </si>
  <si>
    <t xml:space="preserve">"po provedení BO 10"        (1,0+0,3)*(2,62+0,2)    </t>
  </si>
  <si>
    <t>612345411</t>
  </si>
  <si>
    <t>Oprava sádrové nebo vápenosádrové omítky vnitřních ploch hladké, tloušťky do 20 mm stěn, v rozsahu opravované plochy do 10%</t>
  </si>
  <si>
    <t>-2029958942</t>
  </si>
  <si>
    <t>https://podminky.urs.cz/item/CS_URS_2022_01/612345411</t>
  </si>
  <si>
    <t>"m.č.02"                         2*(11,135+7,565)*(3,305+2,495-1,21)</t>
  </si>
  <si>
    <t>"dtto-boky arkýře"    2*0,65*3,05</t>
  </si>
  <si>
    <t>"dtto-ostění dveří"   2*3*0,2*3,93</t>
  </si>
  <si>
    <t>odpočty:</t>
  </si>
  <si>
    <t>"dveře a kamna"       -3*1,5*(3,7-1,21)-0,8*(2,1-1,21)</t>
  </si>
  <si>
    <t>"okna sever"              -4,2*2,45-4,815*1,3</t>
  </si>
  <si>
    <t>"okna jih"                    -4,815*3,2-4,815*1,3</t>
  </si>
  <si>
    <t>"výklenek"                 -1,0*(2,5-1,21)</t>
  </si>
  <si>
    <t>7</t>
  </si>
  <si>
    <t>612345452</t>
  </si>
  <si>
    <t>Oprava sádrové nebo vápenosádrové omítky vnitřních ploch Příplatek k cenám za každých dalších 10 mm tloušťky omítky stěn, v rozsahu opravované plochy přes 10 do 30%</t>
  </si>
  <si>
    <t>-2049307541</t>
  </si>
  <si>
    <t>https://podminky.urs.cz/item/CS_URS_2022_01/612345452</t>
  </si>
  <si>
    <t>"m.č.02-předpokl.plocha 50%"        128,955 *0,5</t>
  </si>
  <si>
    <t>8</t>
  </si>
  <si>
    <t>619996117</t>
  </si>
  <si>
    <t>Ochrana stavebních konstrukcí a samostatných prvků včetně pozdějšího odstranění obedněním z OSB desek podlahy</t>
  </si>
  <si>
    <t>-1391458291</t>
  </si>
  <si>
    <t>https://podminky.urs.cz/item/CS_URS_2022_01/619996117</t>
  </si>
  <si>
    <t>"m.č.02"           87,6</t>
  </si>
  <si>
    <t>9</t>
  </si>
  <si>
    <t>61234-01</t>
  </si>
  <si>
    <t>Opravy - doplnění poškozených štukových ozdob</t>
  </si>
  <si>
    <t>1895080894</t>
  </si>
  <si>
    <t>"předpokládaná plocha"   2,0</t>
  </si>
  <si>
    <t>10</t>
  </si>
  <si>
    <t>631311121</t>
  </si>
  <si>
    <t>Doplnění dosavadních mazanin prostým betonem s dodáním hmot, bez potěru, plochy jednotlivě do 1 m2 a tl. do 80 mm</t>
  </si>
  <si>
    <t>m3</t>
  </si>
  <si>
    <t>-1449216307</t>
  </si>
  <si>
    <t>https://podminky.urs.cz/item/CS_URS_2022_01/631311121</t>
  </si>
  <si>
    <t>"po provedení - BO 10"  1,0*0,4*0,08</t>
  </si>
  <si>
    <t>11</t>
  </si>
  <si>
    <t>63511142a</t>
  </si>
  <si>
    <t>Doplnění násypu pod podlahy s udusáním a urovnáním povrchu násypu - použit vybouraný násyp</t>
  </si>
  <si>
    <t>1719509012</t>
  </si>
  <si>
    <t>viz. Návrh-výkresy, řezy A-A + C-C:</t>
  </si>
  <si>
    <t>"pro mtž.podhledových drážek"   2*7,6*0,90*0,22</t>
  </si>
  <si>
    <t>"pro potrubí VZT"                                2*0,8*1,35*0,22</t>
  </si>
  <si>
    <t>12</t>
  </si>
  <si>
    <t>636211421</t>
  </si>
  <si>
    <t>Doplnění dlažby z cihel pálených (s dodáním hmot), kladených do vápenocementové malty se zalitím spár cementovou maltou, plochy jednotlivě přes 1 m2 do 4 m2 naplocho</t>
  </si>
  <si>
    <t>-2085270891</t>
  </si>
  <si>
    <t>https://podminky.urs.cz/item/CS_URS_2022_01/636211421</t>
  </si>
  <si>
    <t>viz. Návrh, řezy A-A + C-C:</t>
  </si>
  <si>
    <t>"pro mtž.podhledových drážek"   2*7,6*0,75</t>
  </si>
  <si>
    <t>"pro potrubí VZT"                                2*0,7*1,25</t>
  </si>
  <si>
    <t>94</t>
  </si>
  <si>
    <t>Lešení a stavební výtahy</t>
  </si>
  <si>
    <t>13</t>
  </si>
  <si>
    <t>949101112a</t>
  </si>
  <si>
    <t>Lešení pomocné pracovní pro objekty pozemních staveb pro zatížení do 150 kg/m2, pro práce ve výšce do 5,75 m.</t>
  </si>
  <si>
    <t>38784996</t>
  </si>
  <si>
    <t>pro veškeré práce HSV+PSV+montážní:</t>
  </si>
  <si>
    <t>"mč.02"   87,6</t>
  </si>
  <si>
    <t>95</t>
  </si>
  <si>
    <t>Různé dokončovací konstrukce a práce pozemních staveb</t>
  </si>
  <si>
    <t>14</t>
  </si>
  <si>
    <t>952901114</t>
  </si>
  <si>
    <t>Vyčištění budov nebo objektů před předáním do užívání budov bytové nebo občanské výstavby, světlé výšky podlaží přes 4 m</t>
  </si>
  <si>
    <t>-844905136</t>
  </si>
  <si>
    <t>https://podminky.urs.cz/item/CS_URS_2022_01/952901114</t>
  </si>
  <si>
    <t>"mč.01 až 05"            9,7+87,6+33,2+0,9+1,0</t>
  </si>
  <si>
    <t>"mč.06-půda"          98,8/3</t>
  </si>
  <si>
    <t>952902031</t>
  </si>
  <si>
    <t>Čištění budov při provádění oprav a udržovacích prací podlah hladkých omytím</t>
  </si>
  <si>
    <t>-2075476944</t>
  </si>
  <si>
    <t>https://podminky.urs.cz/item/CS_URS_2022_01/952902031</t>
  </si>
  <si>
    <t>"repase RE 04-m.č.02"             87,6</t>
  </si>
  <si>
    <t>96</t>
  </si>
  <si>
    <t>Bourání konstrukcí</t>
  </si>
  <si>
    <t>16</t>
  </si>
  <si>
    <t>762231811a</t>
  </si>
  <si>
    <t>Demontáž obložení schodišť. stupňů vč. podstupnic a vč. případné nosné k-ce</t>
  </si>
  <si>
    <t>m</t>
  </si>
  <si>
    <t>-1257304091</t>
  </si>
  <si>
    <t>"B 02"   2*1,0</t>
  </si>
  <si>
    <t>17</t>
  </si>
  <si>
    <t>762344811</t>
  </si>
  <si>
    <t>Demontáž bednění a laťování bednění střešních žlabů, včetně spádové konstrukce z prken</t>
  </si>
  <si>
    <t>-1504403233</t>
  </si>
  <si>
    <t>https://podminky.urs.cz/item/CS_URS_2022_01/762344811</t>
  </si>
  <si>
    <t>"B/15-půdní žlab-předpokl. roz."      2*8,052*(0,4+2*0,2)</t>
  </si>
  <si>
    <t>18</t>
  </si>
  <si>
    <t>76281192a</t>
  </si>
  <si>
    <t>Vyřezání části podlahy (pod půdovkami) z prken tl. do 32 mm vč. případných polštářů</t>
  </si>
  <si>
    <t>263409190</t>
  </si>
  <si>
    <t>19</t>
  </si>
  <si>
    <t>76281192b</t>
  </si>
  <si>
    <t>Vyřezání části vrchního záklopu z prken tl. do 32 mm vč. případných nosných (!) trámů</t>
  </si>
  <si>
    <t>-963874936</t>
  </si>
  <si>
    <t>20</t>
  </si>
  <si>
    <t>76400483a</t>
  </si>
  <si>
    <t>Demontáž klempířských konstrukcí žlabu půdního</t>
  </si>
  <si>
    <t>1890799905</t>
  </si>
  <si>
    <t>"B/15"      2*8,052</t>
  </si>
  <si>
    <t>76644182a</t>
  </si>
  <si>
    <t>Šetrná demontáž parapetních desek dřevěných šířky do 300 mm</t>
  </si>
  <si>
    <t>-17695577</t>
  </si>
  <si>
    <t>"B 06"     4,825</t>
  </si>
  <si>
    <t>22</t>
  </si>
  <si>
    <t>76682582a</t>
  </si>
  <si>
    <t>Rozebrání a odstranění skříní s odvozem a uložením na místo určeném investorem (v rámci areálu)</t>
  </si>
  <si>
    <t>-226357401</t>
  </si>
  <si>
    <t>"B 01"   14</t>
  </si>
  <si>
    <t>23</t>
  </si>
  <si>
    <t>775411820</t>
  </si>
  <si>
    <t>Demontáž soklíků nebo lišt dřevěných do suti připevněných vruty</t>
  </si>
  <si>
    <t>-1075891021</t>
  </si>
  <si>
    <t>https://podminky.urs.cz/item/CS_URS_2022_01/775411820</t>
  </si>
  <si>
    <t>"B 07-měřeno projektantem"               32,0</t>
  </si>
  <si>
    <t>24</t>
  </si>
  <si>
    <t>965081113a</t>
  </si>
  <si>
    <t>Bourání podlah k opětovnému použití z dlaždic bez podkladního lože nebo mazaniny, s jakoukoliv výplní spár půdních</t>
  </si>
  <si>
    <t>1622055059</t>
  </si>
  <si>
    <t>25</t>
  </si>
  <si>
    <t>965082941</t>
  </si>
  <si>
    <t>Odstranění násypu pod podlahami nebo ochranného násypu na střechách tl. přes 200 mm jakékoliv plochy</t>
  </si>
  <si>
    <t>-100340413</t>
  </si>
  <si>
    <t>https://podminky.urs.cz/item/CS_URS_2022_01/965082941</t>
  </si>
  <si>
    <t>26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</si>
  <si>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</si>
  <si>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</si>
  <si>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-119266379</t>
  </si>
  <si>
    <t>https://podminky.urs.cz/item/CS_URS_2022_01/967031132</t>
  </si>
  <si>
    <t>"BO 10"  (1,0+0,3)*(2,62+0,2)</t>
  </si>
  <si>
    <t>27</t>
  </si>
  <si>
    <t>973031151</t>
  </si>
  <si>
    <t>Vysekání výklenků nebo kapes ve zdivu z cihel na maltu vápennou nebo vápenocementovou výklenků, pohledové plochy přes 0,25 m2</t>
  </si>
  <si>
    <t>-434606024</t>
  </si>
  <si>
    <t>https://podminky.urs.cz/item/CS_URS_2022_01/973031151</t>
  </si>
  <si>
    <t>"BO 10"  1,0*0,4*(2,62+0,1)</t>
  </si>
  <si>
    <t>28</t>
  </si>
  <si>
    <t>97802129a</t>
  </si>
  <si>
    <t>Otlučení vnitřní omítky klenutých stropů vč. bourání podkladní a nosné (!) k-ce. Výměra je půdorysný rozměr pro nový otvor ve stropu.</t>
  </si>
  <si>
    <t>310082005</t>
  </si>
  <si>
    <t>"pro Z/04-lišta pro závěsy"     2*7,58*0,215</t>
  </si>
  <si>
    <t>997</t>
  </si>
  <si>
    <t>Přesun sutě</t>
  </si>
  <si>
    <t>29</t>
  </si>
  <si>
    <t>997013213</t>
  </si>
  <si>
    <t>Vnitrostaveništní doprava suti a vybouraných hmot vodorovně do 50 m svisle ručně pro budovy a haly výšky přes 9 do 12 m</t>
  </si>
  <si>
    <t>t</t>
  </si>
  <si>
    <t>-682305588</t>
  </si>
  <si>
    <t>https://podminky.urs.cz/item/CS_URS_2022_01/997013213</t>
  </si>
  <si>
    <t>30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</si>
  <si>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</si>
  <si>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</si>
  <si>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1849244903</t>
  </si>
  <si>
    <t>https://podminky.urs.cz/item/CS_URS_2022_01/997013219</t>
  </si>
  <si>
    <t>31</t>
  </si>
  <si>
    <t>997013501</t>
  </si>
  <si>
    <t>Odvoz suti a vybouraných hmot na skládku nebo meziskládku se složením, na vzdálenost do 1 km</t>
  </si>
  <si>
    <t>344822711</t>
  </si>
  <si>
    <t>https://podminky.urs.cz/item/CS_URS_2022_01/997013501</t>
  </si>
  <si>
    <t>32</t>
  </si>
  <si>
    <t>997013509</t>
  </si>
  <si>
    <t>Odvoz suti a vybouraných hmot na skládku nebo meziskládku se složením, na vzdálenost Příplatek k ceně za každý další i započatý 1 km přes 1 km</t>
  </si>
  <si>
    <t>415148734</t>
  </si>
  <si>
    <t>https://podminky.urs.cz/item/CS_URS_2022_01/997013509</t>
  </si>
  <si>
    <t>"předpokl. vzdálenost 11km"              5,581*10</t>
  </si>
  <si>
    <t>33</t>
  </si>
  <si>
    <t>997013871</t>
  </si>
  <si>
    <t>Poplatek za uložení stavebního odpadu na recyklační skládce (skládkovné) směsného stavebního a demoličního zatříděného do Katalogu odpadů pod kódem 17 09 04</t>
  </si>
  <si>
    <t>-2096629969</t>
  </si>
  <si>
    <t>https://podminky.urs.cz/item/CS_URS_2022_01/997013871</t>
  </si>
  <si>
    <t>998</t>
  </si>
  <si>
    <t>Přesun hmot</t>
  </si>
  <si>
    <t>34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</si>
  <si>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</si>
  <si>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</si>
  <si>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1814069687</t>
  </si>
  <si>
    <t>https://podminky.urs.cz/item/CS_URS_2022_01/998018002</t>
  </si>
  <si>
    <t>PSV</t>
  </si>
  <si>
    <t>Práce a dodávky PSV</t>
  </si>
  <si>
    <t>731</t>
  </si>
  <si>
    <t>Ústřední vytápění</t>
  </si>
  <si>
    <t>35</t>
  </si>
  <si>
    <t>01út</t>
  </si>
  <si>
    <t>Dod+mtž Vytápění - viz. samostatný rozpočet</t>
  </si>
  <si>
    <t>-598397787</t>
  </si>
  <si>
    <t>741</t>
  </si>
  <si>
    <t>Elektroinstalace</t>
  </si>
  <si>
    <t>36</t>
  </si>
  <si>
    <t>01sil</t>
  </si>
  <si>
    <t>Dod+mtž Audio video techniky + silnoproudých rozvodů a osvětlení - viz. samostatný rozpočet</t>
  </si>
  <si>
    <t>1594890669</t>
  </si>
  <si>
    <t>751</t>
  </si>
  <si>
    <t>Vzduchotechnika</t>
  </si>
  <si>
    <t>37</t>
  </si>
  <si>
    <t>75151100a</t>
  </si>
  <si>
    <t>KL/01 - Dod. + mtž VZT potrubí plechového-Pz, čtyřhranného s přírubami, tloušťky plechu 0,6 mm, průřezu 600x600mm, součástí jsou kotvící profily a prvky pro uchycení lustru. Potrubí je je osazeno do k-ce stropu. Cena vč. povrchové úpravy, kotevního materiálu a napojení na stávající dřevěné VZT potrubí. Podrobný popis viz tabulka.</t>
  </si>
  <si>
    <t>1148005879</t>
  </si>
  <si>
    <t>"dle tabulky nad větším lustrem"          2,5</t>
  </si>
  <si>
    <t>"nad menším lustrem"                              0,6</t>
  </si>
  <si>
    <t>38</t>
  </si>
  <si>
    <t>74151100b</t>
  </si>
  <si>
    <t>Z/05 Dod. + mtž ručně ovládaná atyp ocelová klapka 590x590x125mm pro regulaci vzduchu umístěná do nové VZT, klapka zároveň slouží pro zavěšení lustru. Klapka je osazena do k-ce stropu. Cena vč. povrchové úpravy,kotevního materiálu a zednických přípomocí. Podrobný popis viz tabulka.</t>
  </si>
  <si>
    <t>64696752</t>
  </si>
  <si>
    <t>39</t>
  </si>
  <si>
    <t>998751101</t>
  </si>
  <si>
    <t>Přesun hmot pro vzduchotechniku stanovený z hmotnosti přesunovaného materiálu vodorovná dopravní vzdálenost do 100 m v objektech výšky do 12 m</t>
  </si>
  <si>
    <t>1580729608</t>
  </si>
  <si>
    <t>https://podminky.urs.cz/item/CS_URS_2022_01/998751101</t>
  </si>
  <si>
    <t>40</t>
  </si>
  <si>
    <t>998751181</t>
  </si>
  <si>
    <t>Přesun hmot pro vzduchotechniku stanovený z hmotnosti přesunovaného materiálu Příplatek k cenám za přesun prováděný bez použití mechanizace pro jakoukoliv výšku objektu</t>
  </si>
  <si>
    <t>1430755744</t>
  </si>
  <si>
    <t>https://podminky.urs.cz/item/CS_URS_2022_01/998751181</t>
  </si>
  <si>
    <t>762</t>
  </si>
  <si>
    <t>Konstrukce tesařské</t>
  </si>
  <si>
    <t>41</t>
  </si>
  <si>
    <t>76211411a</t>
  </si>
  <si>
    <t>Montáž nosné k-ce podhledové drážky z KVH profilů a neoprac. řeziva průřezové plochy do 120 cm2, mtž. je v omezeném pracovním prostoru.</t>
  </si>
  <si>
    <t>-208035015</t>
  </si>
  <si>
    <t>"detail D/2"    2*3*7,58</t>
  </si>
  <si>
    <t>42</t>
  </si>
  <si>
    <t>M</t>
  </si>
  <si>
    <t>61223260</t>
  </si>
  <si>
    <t>hranol konstrukční KVH lepený průřezu 40x60-280mm nepohledový</t>
  </si>
  <si>
    <t>-2061859205</t>
  </si>
  <si>
    <t>2*7,58*0,04*0,06*1,1</t>
  </si>
  <si>
    <t>43</t>
  </si>
  <si>
    <t>61223263a</t>
  </si>
  <si>
    <t>hranol konstrukční KVH lepený průřezu 120x60-280mm nepohledový</t>
  </si>
  <si>
    <t>-9466888</t>
  </si>
  <si>
    <t>2*7,58*0,12*0,06*1,1</t>
  </si>
  <si>
    <t>44</t>
  </si>
  <si>
    <t>60511081</t>
  </si>
  <si>
    <t>řezivo jehličnaté středové smrk tl 18-32mm dl 4-5m</t>
  </si>
  <si>
    <t>308477932</t>
  </si>
  <si>
    <t>2*7,58*0,245*0,03*1,1</t>
  </si>
  <si>
    <t>45</t>
  </si>
  <si>
    <t>762195000a</t>
  </si>
  <si>
    <t>Spojovací prostředky pro nosnou k-ci podhledové drážky</t>
  </si>
  <si>
    <t>1821288857</t>
  </si>
  <si>
    <t>(0,04+0,12+0,123)/1,1</t>
  </si>
  <si>
    <t>46</t>
  </si>
  <si>
    <t>762131124</t>
  </si>
  <si>
    <t>Montáž bednění stěn z hrubých prken tl. do 32 mm na sraz</t>
  </si>
  <si>
    <t>-54293600</t>
  </si>
  <si>
    <t>https://podminky.urs.cz/item/CS_URS_2022_01/762131124</t>
  </si>
  <si>
    <t>"RE 05 - utěsnění stávajícího dře. VZT potrubí"        7,0</t>
  </si>
  <si>
    <t>47</t>
  </si>
  <si>
    <t>60511088</t>
  </si>
  <si>
    <t>řezivo jehličnaté boční omítané š 80-160mm tl 23mm dl 3-3,5m</t>
  </si>
  <si>
    <t>104047210</t>
  </si>
  <si>
    <t>7,0*0,023*1,1</t>
  </si>
  <si>
    <t>48</t>
  </si>
  <si>
    <t>762101922</t>
  </si>
  <si>
    <t>Vyřezání jednotlivých otvorů ve stěnách a příčkách s vyřezáním konstrukce s bedněním z prken tl. do 32 mm, otvoru plochy jednotlivě přes 1 do 4 m2</t>
  </si>
  <si>
    <t>-333553406</t>
  </si>
  <si>
    <t>https://podminky.urs.cz/item/CS_URS_2022_01/762101922</t>
  </si>
  <si>
    <t>"pracovní otvor ve VZT potrubí-předpokl.roz."   5,0</t>
  </si>
  <si>
    <t>49</t>
  </si>
  <si>
    <t>762191912</t>
  </si>
  <si>
    <t>Zabednění otvorů ve stěnách prkny nebo fošnami (materiál v ceně) tl. do 32 mm, otvoru plochy jednotlivě přes 1 do 4 m2</t>
  </si>
  <si>
    <t>554521743</t>
  </si>
  <si>
    <t>https://podminky.urs.cz/item/CS_URS_2022_01/762191912</t>
  </si>
  <si>
    <t>"pracovní otvor ve VZT potrubí-předpokl.roz."   3,0</t>
  </si>
  <si>
    <t>50</t>
  </si>
  <si>
    <t>762192901</t>
  </si>
  <si>
    <t>Doplnění části konstrukce stěny z hraněného řeziva - montáž (materiál ve specifikaci) průřezové plochy do 120 cm2</t>
  </si>
  <si>
    <t>-16831462</t>
  </si>
  <si>
    <t>https://podminky.urs.cz/item/CS_URS_2022_01/762192901</t>
  </si>
  <si>
    <t>"pracovní otvor ve VZT potrubí-předpokl.roz."   6,0</t>
  </si>
  <si>
    <t>51</t>
  </si>
  <si>
    <t>60512125</t>
  </si>
  <si>
    <t>hranol stavební řezivo průřezu do 120cm2 do dl 6m</t>
  </si>
  <si>
    <t>-1095594220</t>
  </si>
  <si>
    <t>6*0,08*0,08*1,1</t>
  </si>
  <si>
    <t>52</t>
  </si>
  <si>
    <t>762195000</t>
  </si>
  <si>
    <t>Spojovací prostředky stěn a příček hřebíky, svory, fixační prkna</t>
  </si>
  <si>
    <t>2089035306</t>
  </si>
  <si>
    <t>https://podminky.urs.cz/item/CS_URS_2022_01/762195000</t>
  </si>
  <si>
    <t>7,0*0,023+3,0*0,023+6*0,08*0,08</t>
  </si>
  <si>
    <t>53</t>
  </si>
  <si>
    <t>762522917</t>
  </si>
  <si>
    <t>Doplnění tesařské podlahy prkny nebo fošnami - montáž (materiál ve specifikaci) bez polštářů, s urovnáním násypu tl. do 32 mm nehoblovanými nebo podkladními, na sraz, plochy jednotlivě přes 1,00 do 4,00 m2</t>
  </si>
  <si>
    <t>2026214085</t>
  </si>
  <si>
    <t>https://podminky.urs.cz/item/CS_URS_2022_01/762522917</t>
  </si>
  <si>
    <t>pod půdovky:</t>
  </si>
  <si>
    <t>54</t>
  </si>
  <si>
    <t>762812934</t>
  </si>
  <si>
    <t>Zabednění záklopu stropu prkny nebo fošnami (materiál v ceně) tl. do 32 mm, plochy jednotlivě přes 1,00 do 4,00 m2</t>
  </si>
  <si>
    <t>-1043331026</t>
  </si>
  <si>
    <t>https://podminky.urs.cz/item/CS_URS_2022_01/762812934</t>
  </si>
  <si>
    <t>55</t>
  </si>
  <si>
    <t>998762102</t>
  </si>
  <si>
    <t>Přesun hmot pro konstrukce tesařské stanovený z hmotnosti přesunovaného materiálu vodorovná dopravní vzdálenost do 50 m v objektech výšky přes 6 do 12 m</t>
  </si>
  <si>
    <t>-1517878135</t>
  </si>
  <si>
    <t>https://podminky.urs.cz/item/CS_URS_2022_01/998762102</t>
  </si>
  <si>
    <t>56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</si>
  <si>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</si>
  <si>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</si>
  <si>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-1380420516</t>
  </si>
  <si>
    <t>https://podminky.urs.cz/item/CS_URS_2022_01/998762181</t>
  </si>
  <si>
    <t>763</t>
  </si>
  <si>
    <t>Konstrukce suché výstavby</t>
  </si>
  <si>
    <t>57</t>
  </si>
  <si>
    <t>763121212a</t>
  </si>
  <si>
    <t>Stěna předsazená ze sádrokartonových desek bez nosné konstrukce jednoduše opláštěná deskou standardní A tl. 12,5 mm, lepenou na bochánky - mtž. je ve stísněném prostoru, montují se předem vymalované desky.</t>
  </si>
  <si>
    <t>540133214</t>
  </si>
  <si>
    <t>"štítové stěny ve stropní k-ci-viz det.D02"  2*(7,585*1,91-7,585*1,91/2)</t>
  </si>
  <si>
    <t>58</t>
  </si>
  <si>
    <t>763121415</t>
  </si>
  <si>
    <t>Stěna předsazená ze sádrokartonových desek s nosnou konstrukcí z ocelových profilů CW, UW jednoduše opláštěná deskou standardní A tl. 12,5 mm bez izolace, EI 15, stěna tl. 112,5 mm, profil 100</t>
  </si>
  <si>
    <t>390250444</t>
  </si>
  <si>
    <t>https://podminky.urs.cz/item/CS_URS_2022_01/763121415</t>
  </si>
  <si>
    <t>59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</si>
  <si>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</si>
  <si>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</si>
  <si>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-427172852</t>
  </si>
  <si>
    <t>https://podminky.urs.cz/item/CS_URS_2022_01/998763302</t>
  </si>
  <si>
    <t>60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</si>
  <si>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</si>
  <si>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</si>
  <si>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1811691438</t>
  </si>
  <si>
    <t>https://podminky.urs.cz/item/CS_URS_2022_01/998763381</t>
  </si>
  <si>
    <t>766</t>
  </si>
  <si>
    <t>Konstrukce truhlářské</t>
  </si>
  <si>
    <t>61</t>
  </si>
  <si>
    <t>7664112a</t>
  </si>
  <si>
    <t>T/01 - Dod. + mtž doplnění obkladu stěn v provedení dle stávajícího obkladu z Db dřeva. Cena vč. ukončujících lišt a nátěrů. Podrobný popis viz tabulka.</t>
  </si>
  <si>
    <t>-605047742</t>
  </si>
  <si>
    <t>10,16*1,215+2,765*0,815</t>
  </si>
  <si>
    <t>62</t>
  </si>
  <si>
    <t>7664112a1</t>
  </si>
  <si>
    <t>RE 02 - Dod. + mtž vyspravení stávajícího obkladu stěn v provedení z Db dřeva v ploše 1,0m2. Cena vč. nátěrů.</t>
  </si>
  <si>
    <t>835981054</t>
  </si>
  <si>
    <t>"repase RE 02"      2</t>
  </si>
  <si>
    <t>63</t>
  </si>
  <si>
    <t>7664112a2</t>
  </si>
  <si>
    <t>RE 03 - Dod. + mtž narovnání a upevnění horní lišty (3,0m) u stávajícího obkladu stěn a doplnění chybějící horní lišty(dl. 0,6m). Cena vč. nátěrů.</t>
  </si>
  <si>
    <t>-280004212</t>
  </si>
  <si>
    <t>"repase RE 03"      1</t>
  </si>
  <si>
    <t>64</t>
  </si>
  <si>
    <t>7664112b</t>
  </si>
  <si>
    <t>T/02 - Dod. + mtž nový úložný dřevěný schod roz. 7565x1000x200mm. Nosná k-ce hranolky 40x60mm a překližka tl.15mm (vlysy oceněny v samotatné položce). Součástí schodu je 7ks úložných šuplíků s madly, čelní pohled.plochy shodné jako obklad na tribuně, vše včetně povrchových úprav. Podrobný popis viz tabulka.</t>
  </si>
  <si>
    <t>-1642807907</t>
  </si>
  <si>
    <t>7,565*1,0</t>
  </si>
  <si>
    <t>65</t>
  </si>
  <si>
    <t>76669412a</t>
  </si>
  <si>
    <t>T/03 Dod. + mtž parapetních desek dřevěných šířky 245 + 430 mm, materiál Db, vč. skrytých podpěr, povrchové úpravy a stavebních přípomocí pro osazení pod stávající štuk. omítku. Podrobný popis viz tabulka.Konečné zednické začištění je oceněno samostatnou položkou.</t>
  </si>
  <si>
    <t>-617663110</t>
  </si>
  <si>
    <t>2*1,39+4,845</t>
  </si>
  <si>
    <t>66</t>
  </si>
  <si>
    <t>76669412b</t>
  </si>
  <si>
    <t>T/04 Dod. + mtž , nová římsa dl. 4815mm,s obkladem r.š. 190 + 285mm nad ní a s vytvořením dekorativ. kazet na ni, vše materiál Db, vč. povrchové úpravy. Římsa slouží jako pouzdro pro promítací plátno. Podrobný popis viz tabulka. Promítací plátno je oceněno samostatně u profese.</t>
  </si>
  <si>
    <t>2104579253</t>
  </si>
  <si>
    <t>67</t>
  </si>
  <si>
    <t>76669412b1</t>
  </si>
  <si>
    <t xml:space="preserve">T/05 Dod. + mtž , dřevěný sokl pro sochu roz. 400x700x1475mm, vnitř. nosná k-ce z hranolků 20x40mm obložená Sm deskami PDP tl.18mm, vč. povrchové úpravy. Podrobný popis viz tabulka. </t>
  </si>
  <si>
    <t>-415696585</t>
  </si>
  <si>
    <t>68</t>
  </si>
  <si>
    <t>76669412c</t>
  </si>
  <si>
    <t xml:space="preserve">T/06 Dod. + mtž , nová dřevěná skříň 1850x625x3348mm, skříň je víceúčelová, materiál truhl. Sm desky PDP 18mm a ocel.jekly, vč. povrchové úpravy. Podrobný popis viz tabulka. </t>
  </si>
  <si>
    <t>1642809878</t>
  </si>
  <si>
    <t>69</t>
  </si>
  <si>
    <t>76669412d</t>
  </si>
  <si>
    <t xml:space="preserve">T/07 Dod. + mtž , vyrovnání podlahy z překližky tl.18mm vč. dodání a osazení nosných jekl.profilů 40x40mm a vč. zednických přípomocí. Podrobný popis viz tabulka. </t>
  </si>
  <si>
    <t>866991203</t>
  </si>
  <si>
    <t>70</t>
  </si>
  <si>
    <t>-763205514</t>
  </si>
  <si>
    <t>71</t>
  </si>
  <si>
    <t>998766102</t>
  </si>
  <si>
    <t>Přesun hmot pro konstrukce truhlářské stanovený z hmotnosti přesunovaného materiálu vodorovná dopravní vzdálenost do 50 m v objektech výšky přes 6 do 12 m</t>
  </si>
  <si>
    <t>215427250</t>
  </si>
  <si>
    <t>https://podminky.urs.cz/item/CS_URS_2022_01/998766102</t>
  </si>
  <si>
    <t>72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</si>
  <si>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</si>
  <si>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</si>
  <si>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736168522</t>
  </si>
  <si>
    <t>https://podminky.urs.cz/item/CS_URS_2022_01/998766181</t>
  </si>
  <si>
    <t>767</t>
  </si>
  <si>
    <t>Konstrukce zámečnické</t>
  </si>
  <si>
    <t>73</t>
  </si>
  <si>
    <t>767995-01</t>
  </si>
  <si>
    <t>Z/01 - Dod. + mtž 2ks zavěšených ocelových lustrů vč. držáků pro uchycení svítidel, reflektorů a projektoru. Materiál: plochá ocel 20x6 + 30x10mm, plech tl.2mm, tahokov, oc.lanko 4mm, tyč pr. 10mm. Cena je vč. povrchové úpravy a kotevního materiálu. Podrobný popis viz tabulka.</t>
  </si>
  <si>
    <t>-1308930670</t>
  </si>
  <si>
    <t>74</t>
  </si>
  <si>
    <t>767995-02</t>
  </si>
  <si>
    <t>Z/02 - Dod. + mtž ocel. k-ce pro audio. Materiál: plochá ocel 20x6mm a úhelník 40x20mm. Cena vč. povrchové úpravy a kotevního materiálu. Podrobný popis viz tabulka.</t>
  </si>
  <si>
    <t>366500902</t>
  </si>
  <si>
    <t>75</t>
  </si>
  <si>
    <t>767995-03</t>
  </si>
  <si>
    <t>Z/03 - Dod. + mtž garnýž držící závěs. Materiál: Cu trubka pr.15mm a 2x plochá ocel š.20 a dl.60mm. Cena vč. povrchové úpravy a kotevního materiálu. Podrobný popis viz tabulka.</t>
  </si>
  <si>
    <t>-1250808829</t>
  </si>
  <si>
    <t>76</t>
  </si>
  <si>
    <t>767995-04</t>
  </si>
  <si>
    <t>Z/04- Dod. + mtž lišta pro vedení závěsů dl. 7580mm, pás.ocel tl.4mm na š. otvoru. Cena vč. povrchové úpravy a kotevního materiálu. Podrobný popis viz Tabulka a Det. D/02.</t>
  </si>
  <si>
    <t>320875182</t>
  </si>
  <si>
    <t>77</t>
  </si>
  <si>
    <t>767995-06</t>
  </si>
  <si>
    <t>Z/06 Dod. + mtž ocel. dvířka se skleněnou výplní roz. 450x300mm, rám dvířek je š.60mm. Cena vč. povrchové úpravy, kotevního materiálu a zednických přípomocí. Podrobný popis viz tabulka.</t>
  </si>
  <si>
    <t>644616568</t>
  </si>
  <si>
    <t>78</t>
  </si>
  <si>
    <t>998767102</t>
  </si>
  <si>
    <t>Přesun hmot pro zámečnické konstrukce stanovený z hmotnosti přesunovaného materiálu vodorovná dopravní vzdálenost do 50 m v objektech výšky přes 6 do 12 m</t>
  </si>
  <si>
    <t>-901557445</t>
  </si>
  <si>
    <t>https://podminky.urs.cz/item/CS_URS_2022_01/998767102</t>
  </si>
  <si>
    <t>79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</si>
  <si>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</si>
  <si>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</si>
  <si>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724716012</t>
  </si>
  <si>
    <t>https://podminky.urs.cz/item/CS_URS_2022_01/998767181</t>
  </si>
  <si>
    <t>775</t>
  </si>
  <si>
    <t>Podlahy skládané</t>
  </si>
  <si>
    <t>80</t>
  </si>
  <si>
    <t>77541340a</t>
  </si>
  <si>
    <t xml:space="preserve">Dod. mtž lišty podlahové 14x45mm po obvodu místnosti, lišta vč. povrchové úpravy. Podrobný popis viz POZNÁMKY. </t>
  </si>
  <si>
    <t>-861455114</t>
  </si>
  <si>
    <t>"měřeno projektantem"               32,0</t>
  </si>
  <si>
    <t>81</t>
  </si>
  <si>
    <t>77551147a</t>
  </si>
  <si>
    <t>Dod. + mtž podlahy vlysové masivní s tmelením a broušením, vč. povrchové úpravy v provedení dle stávající podlahy, roz. cca 1000x400mm</t>
  </si>
  <si>
    <t>-1684105821</t>
  </si>
  <si>
    <t>"po provedení výklenku - BO 10"  1,0</t>
  </si>
  <si>
    <t>82</t>
  </si>
  <si>
    <t>77551147b</t>
  </si>
  <si>
    <t>RE 04 Dod. + mtž vyspravení děr stávající podlahy vlysové masivní s tmelením a broušením , vč. povrchové úpravy v provedení dle stávající podlahy.</t>
  </si>
  <si>
    <t>-1680983960</t>
  </si>
  <si>
    <t>"repase RE 04-jednotlivé díry a poškození "             1,0</t>
  </si>
  <si>
    <t>83</t>
  </si>
  <si>
    <t>77551151a</t>
  </si>
  <si>
    <t>T/02 Dod. + mtž podlahy vlysové masivní s tmelením a broušením, vč. povrchové úpravy z vlysů Db v provedení shodném jako na tribuně, tj. vč. shodného okraje. Podrobný popis viz tabulka.</t>
  </si>
  <si>
    <t>-1950967041</t>
  </si>
  <si>
    <t>84</t>
  </si>
  <si>
    <t>998775102</t>
  </si>
  <si>
    <t>Přesun hmot pro podlahy skládané stanovený z hmotnosti přesunovaného materiálu vodorovná dopravní vzdálenost do 50 m v objektech výšky přes 6 do 12 m</t>
  </si>
  <si>
    <t>-1976255025</t>
  </si>
  <si>
    <t>https://podminky.urs.cz/item/CS_URS_2022_01/998775102</t>
  </si>
  <si>
    <t>85</t>
  </si>
  <si>
    <t>998775181</t>
  </si>
  <si>
    <t>Přesun hmot pro podlahy skládané stanovený z hmotnosti přesunovaného materiálu Příplatek k cenám za přesun prováděný bez použití mechanizace pro jakoukoliv výšku objektu</t>
  </si>
  <si>
    <t>-580522475</t>
  </si>
  <si>
    <t>https://podminky.urs.cz/item/CS_URS_2022_01/998775181</t>
  </si>
  <si>
    <t>784</t>
  </si>
  <si>
    <t>Dokončovací práce - malby a tapety</t>
  </si>
  <si>
    <t>86</t>
  </si>
  <si>
    <t>784121005</t>
  </si>
  <si>
    <t>Oškrabání malby v místnostech výšky přes 5,00 m</t>
  </si>
  <si>
    <t>1934777791</t>
  </si>
  <si>
    <t>https://podminky.urs.cz/item/CS_URS_2022_01/784121005</t>
  </si>
  <si>
    <t>"měří dle Opr. omítek stropu"   90,426</t>
  </si>
  <si>
    <t>stěny:</t>
  </si>
  <si>
    <t>"dtto-výklenek"        1,0*1,21</t>
  </si>
  <si>
    <t>"dveře a kamna"       -3*1,5*(3,7-1,21)+3*4,0</t>
  </si>
  <si>
    <t>"okna sever"              -4,2*2,45-4,815*1,3+2*4,0</t>
  </si>
  <si>
    <t>"okna jih"                    -4,815*3,2-4,815*1,3+2*4,0</t>
  </si>
  <si>
    <t>87</t>
  </si>
  <si>
    <t>784121015</t>
  </si>
  <si>
    <t>Rozmývání podkladu po oškrabání malby v místnostech výšky přes 5,00 m</t>
  </si>
  <si>
    <t>1537435342</t>
  </si>
  <si>
    <t>https://podminky.urs.cz/item/CS_URS_2022_01/784121015</t>
  </si>
  <si>
    <t>88</t>
  </si>
  <si>
    <t>784161205</t>
  </si>
  <si>
    <t>Lokální vyrovnání podkladu sádrovou stěrkou, tloušťky do 3 mm, plochy do 0,1 m2 v místnostech výšky přes 5,00 m</t>
  </si>
  <si>
    <t>2015483167</t>
  </si>
  <si>
    <t>https://podminky.urs.cz/item/CS_URS_2022_01/784161205</t>
  </si>
  <si>
    <t>"předpokládané množství"    30</t>
  </si>
  <si>
    <t>89</t>
  </si>
  <si>
    <t>784181105</t>
  </si>
  <si>
    <t>Penetrace podkladu jednonásobná základní akrylátová bezbarvá v místnostech výšky přes 5,00 m</t>
  </si>
  <si>
    <t>402005311</t>
  </si>
  <si>
    <t>https://podminky.urs.cz/item/CS_URS_2022_01/784181105</t>
  </si>
  <si>
    <t>90</t>
  </si>
  <si>
    <t>784211161</t>
  </si>
  <si>
    <t>Malby z malířských směsí oděruvzdorných za mokra Příplatek k cenám dvojnásobných maleb za provádění barevné malby tónované na tónovacích automatech, v odstínu světlém</t>
  </si>
  <si>
    <t>824161941</t>
  </si>
  <si>
    <t>https://podminky.urs.cz/item/CS_URS_2022_01/784211161</t>
  </si>
  <si>
    <t>91</t>
  </si>
  <si>
    <t>784221105</t>
  </si>
  <si>
    <t>Malby z malířských směsí otěruvzdorných za sucha dvojnásobné, bílé za sucha otěruvzdorné dobře v místnostech výšky přes 5,00 m</t>
  </si>
  <si>
    <t>2036067470</t>
  </si>
  <si>
    <t>https://podminky.urs.cz/item/CS_URS_2022_01/784221105</t>
  </si>
  <si>
    <t>92</t>
  </si>
  <si>
    <t>784211161a</t>
  </si>
  <si>
    <t>Příplatek k cenám dvojnásobných maleb za provádění barevné malby tónované na tónovacích automatech, v odstínu RAL 050 90 05</t>
  </si>
  <si>
    <t>387428895</t>
  </si>
  <si>
    <t>93</t>
  </si>
  <si>
    <t>784211161b</t>
  </si>
  <si>
    <t>Příplatek k cenám maleb za ztížené provádění malby ozn.M/01 na štukových výzdobách, tj. oškrabání, rozmytí, penetrace a 2x výmalba</t>
  </si>
  <si>
    <t>-930447275</t>
  </si>
  <si>
    <t>"vodorovné pásy na soklem"   (2*(11,135+7,565)-4,815-3*1,5-4,824)*0,25</t>
  </si>
  <si>
    <t>"pásy - stěny/strop"                    (2*2,6+7,565)*(2*0,5+0,8)</t>
  </si>
  <si>
    <t>784211161c</t>
  </si>
  <si>
    <t>Příplatek k cenám maleb za provádění barevné malby ozn. M/02 + M/03 na štukových výzdobách</t>
  </si>
  <si>
    <t>232167406</t>
  </si>
  <si>
    <t>786</t>
  </si>
  <si>
    <t>Dokončovací práce - čalounické úpravy</t>
  </si>
  <si>
    <t>7866-TY03</t>
  </si>
  <si>
    <t>TY/03 Dod. + mtž zatemňovacích zařízení - látkový hedvábný závěs roz. 2x 4300x4600mm vč. dod. + mtž vodící lišty dl.7580mm. Závěs je seširý z více vrstev. Podrobný popis viz tabulka.</t>
  </si>
  <si>
    <t>1480932117</t>
  </si>
  <si>
    <t>7866-TY04</t>
  </si>
  <si>
    <t>TY/04 Dod. + mtž zatemňovacích zařízení - látkový hedvábný závěs roz. 2x 4300x4590mm vč. dod. + mtž vodící lišty dl.7580mm. Závěs je seširý z více vrstev. Podrobný popis viz tabulka.</t>
  </si>
  <si>
    <t>-398134653</t>
  </si>
  <si>
    <t>97</t>
  </si>
  <si>
    <t>7866-TY05</t>
  </si>
  <si>
    <t>TY/05 Dod. + mtž zatemňovacích zařízení - látkový hedvábný závěs roz. 2x 2700x3330mm. Uchycení je na garnýž Z/03. Závěs je seširý z více vrstev. Podrobný popis viz tabulka.</t>
  </si>
  <si>
    <t>-545452245</t>
  </si>
  <si>
    <t>OST</t>
  </si>
  <si>
    <t>Ostatní</t>
  </si>
  <si>
    <t>092</t>
  </si>
  <si>
    <t>Vybavení mobiliářem</t>
  </si>
  <si>
    <t>98</t>
  </si>
  <si>
    <t>262144</t>
  </si>
  <si>
    <t>1959350701</t>
  </si>
  <si>
    <t>99</t>
  </si>
  <si>
    <t>571327134</t>
  </si>
  <si>
    <t>100</t>
  </si>
  <si>
    <t>938983922</t>
  </si>
  <si>
    <t>02 - Vedlejší a ostatní náklady</t>
  </si>
  <si>
    <t>VRN - Vedlejší a ostatní rozpočtové náklady</t>
  </si>
  <si>
    <t>VRN</t>
  </si>
  <si>
    <t>Vedlejší a ostatní rozpočtové náklady</t>
  </si>
  <si>
    <t>030001000x.1</t>
  </si>
  <si>
    <t>Zařízení staveniště: zřízení a vybavení v rozsahu dle velikosti stavby vč. napojení na inž.sítě, oplocení, zabezpeční staveniště vč. potřebného dopravního značení. Náklady na provozování zařízení staveniště vč. nákladů na energie a jeho zrušení po skončení stavby.</t>
  </si>
  <si>
    <t>1024</t>
  </si>
  <si>
    <t>-248700939</t>
  </si>
  <si>
    <t>0450020x</t>
  </si>
  <si>
    <t>Kompletační činnost dodavatele - zajištění činností související se zakázkou, tj. : 
- účast ve všech fázích přípravy, realizace a dokončení zakázky, komplexního vyzkoušení, měření a odstranění vad díla podléhající záruční lhůtě.
- činnost související s dodávkou stavebních výrobků, materiálů, lešení, bednění, montážních strojů ....
- zajištění poradenství, tj. technická pomoc.
- zajištění podkladů, tj. výrobní dokumentace, rozpočty, zkoušky, protokoly vč. zakreslení změn do PD.
- účast na jednáních, zkouškách, odevzdávání konstrukcí, objektů a celků, účast na uvedení do zkušebního provozu.
- kontroly činností na staveništi, tj. výše uvedených činností i souvisejících správních činností a vedení stavebního deníku.</t>
  </si>
  <si>
    <t>sob</t>
  </si>
  <si>
    <t>1472573703</t>
  </si>
  <si>
    <t>0450020y</t>
  </si>
  <si>
    <t>Koordinační činnost dodavatele - zajištění veškerých činností související se zakázkou, tj. : 
- koordinace prací mezi dodavateli.
- stanovení pořadí případně souběžného provádění prací a doby realizace.
- předávání staveniště jednotlivým subdodavatelům.
- předávání informací o změnách.
- řešení vazeb na okolí staveniště.</t>
  </si>
  <si>
    <t>-1236599167</t>
  </si>
  <si>
    <t>01325400x</t>
  </si>
  <si>
    <t>Dokumentace skutečného provedení stavby zhotovená ve všech dotčených profesních částech, tisky, kompletace (3x listinné vyhotovení, 3 x DVD ve formátech dwg a pdf )</t>
  </si>
  <si>
    <t>-710935113</t>
  </si>
  <si>
    <t>Poř.</t>
  </si>
  <si>
    <t xml:space="preserve">Komentář (REFERENČNÍ VÝROBEK) </t>
  </si>
  <si>
    <t>Výměra</t>
  </si>
  <si>
    <t>cena/položka</t>
  </si>
  <si>
    <t>cena/celkem</t>
  </si>
  <si>
    <t>10: Elektroinstalace</t>
  </si>
  <si>
    <t>kontrola součtu</t>
  </si>
  <si>
    <t>AV technika + s tím spojené práce</t>
  </si>
  <si>
    <t>ostatní materiály, práce elektro, stavební přípomoci a další, nesouvisející přímo s dodávkou AVT</t>
  </si>
  <si>
    <t>celkem</t>
  </si>
  <si>
    <t>1010: Rozváděče - komplety - výrobky!</t>
  </si>
  <si>
    <t>1.</t>
  </si>
  <si>
    <t>ZAŘ</t>
  </si>
  <si>
    <t>Podružná rozvodnice R.02</t>
  </si>
  <si>
    <t>kpl</t>
  </si>
  <si>
    <t>1.02</t>
  </si>
  <si>
    <t>POZN.</t>
  </si>
  <si>
    <r>
      <t>Podléhá vypracování dílenské dokumentace -</t>
    </r>
    <r>
      <rPr>
        <b/>
        <i/>
        <sz val="9"/>
        <rFont val="Arial"/>
        <family val="2"/>
      </rPr>
      <t xml:space="preserve"> výrobek</t>
    </r>
  </si>
  <si>
    <t>1.03</t>
  </si>
  <si>
    <t>Viz. obvodové schéma rozvodnice R.02</t>
  </si>
  <si>
    <t>2.</t>
  </si>
  <si>
    <t>Dozbrojení rozvodnice objektu / napájení R.02</t>
  </si>
  <si>
    <t>3.</t>
  </si>
  <si>
    <t>Jistič 3x25A/B 10 kA</t>
  </si>
  <si>
    <t>ks</t>
  </si>
  <si>
    <t>4.</t>
  </si>
  <si>
    <t>Pomocný instalační materiál vnitřního zapojení rozvodnice(svorky, prpoje)</t>
  </si>
  <si>
    <t>5.</t>
  </si>
  <si>
    <t>Revize zařízení</t>
  </si>
  <si>
    <t>1020: el. zařízení</t>
  </si>
  <si>
    <t xml:space="preserve">Design koncových prvků je nutno odsouhalsit před samotným vytvořením objednávky a dodávky na stavbu. Po finálním schválení umístění a počtů prvky s investorem bude nutné vytvořit finální přepočet. </t>
  </si>
  <si>
    <t>Přístroj zásuvky 2P+T do společného rámečku</t>
  </si>
  <si>
    <t>Přístroj ovládacího tlačítka č.1+č.1 (2 kontakty)</t>
  </si>
  <si>
    <t>Rámeček 2 násobný pro přístroje</t>
  </si>
  <si>
    <t>Rámeček 3 násobný pro přístroje</t>
  </si>
  <si>
    <t>Elektroinstalační krabice s víčkem pro umístění kabelového propoje Wago</t>
  </si>
  <si>
    <t>6.1</t>
  </si>
  <si>
    <t>Bodové svítidlo pro uchycení na konstrukci lustru. 40-50W, GU/LED. S širším rozptyme světla.</t>
  </si>
  <si>
    <t>6.2</t>
  </si>
  <si>
    <t>Svítidlo DMX, efektové, pro uchycení na lustr. Ref. Hodnoty 61 Leds (RGBW), 160W, min. 50tis h provozu, Strobe rate 0-33 Hz, pWM Freg. 25 kHz, Bea, Angle 23,35, 48; Field Angle 50,63,85. Ill - 3442 Lux na 2m, 4800 Lumenů, CRI 80 WW, rozsah 2700-6500 K</t>
  </si>
  <si>
    <t>6.3</t>
  </si>
  <si>
    <t xml:space="preserve">Svítidla nutno vyvzorkovat a nechat schválit architektem. </t>
  </si>
  <si>
    <t>7.</t>
  </si>
  <si>
    <t>Svorky Wago pro vodič 0,5-2,5 qmm, 3 dutiny</t>
  </si>
  <si>
    <t>8.</t>
  </si>
  <si>
    <t>Svorky Wago pro vodič 0,5-2,5 qmm, 5 dutin</t>
  </si>
  <si>
    <t>9.</t>
  </si>
  <si>
    <t>Kabel CYKY-J 5x6 qmm</t>
  </si>
  <si>
    <t>10.</t>
  </si>
  <si>
    <t>Kabel CYA ZŽ 6 gmm</t>
  </si>
  <si>
    <t>11.</t>
  </si>
  <si>
    <t>Kabel CYKY-J 3x2,5</t>
  </si>
  <si>
    <t>12.</t>
  </si>
  <si>
    <t>Kabel CYKY-J 5x1,5</t>
  </si>
  <si>
    <t>13.</t>
  </si>
  <si>
    <t>Kabel CYKY-O 2x1,5</t>
  </si>
  <si>
    <t>14.</t>
  </si>
  <si>
    <t>kabel Tasker C121</t>
  </si>
  <si>
    <t>15.</t>
  </si>
  <si>
    <t>kabel Tasker C128</t>
  </si>
  <si>
    <t>16.</t>
  </si>
  <si>
    <t>kabel repro SCH2025</t>
  </si>
  <si>
    <t>17.</t>
  </si>
  <si>
    <t>Kabel UTP cat.6</t>
  </si>
  <si>
    <t>18.</t>
  </si>
  <si>
    <t>Kabel FTP cat.6</t>
  </si>
  <si>
    <t>19.</t>
  </si>
  <si>
    <t>Trubka PVC 23mm</t>
  </si>
  <si>
    <t>20.</t>
  </si>
  <si>
    <t>Trubky PVC 23,25,32,40,50 mm, pomocné. Průměry dle potřeby</t>
  </si>
  <si>
    <t>21.</t>
  </si>
  <si>
    <t>Stahovací pásky 250 mm (100 ks/bal)</t>
  </si>
  <si>
    <t>bal</t>
  </si>
  <si>
    <t>22.</t>
  </si>
  <si>
    <t>Příchytky pro stahovací pásky, platové, včetně vrutu/šroubu (100ks/bal)</t>
  </si>
  <si>
    <t>1030: Projektor s plátnem a ozvučením</t>
  </si>
  <si>
    <t xml:space="preserve">DLP laser projektor s vysokým jasem, tichý provoz, Nativní rozlišení: WUXGA1920 x 1080
Světelný výkon: 4000 ANSI Lm, Kontrastní poměr: 300,000:1, formát 16:10, Životnost laseru až 30 000 hodin, 1.3x manual zoom , manual focus, 2x HDMI vstup, 1x  VGA, 2x USB, ETH, RS232, Zabudovaný reproduktor 10W, rozměry 12 cm x 34 cm x 26 cm, Napájení 230V </t>
  </si>
  <si>
    <t>Datový projektor</t>
  </si>
  <si>
    <t>Atyp. prvek pro montáž projektoru do sestavy závěsného svítidla.</t>
  </si>
  <si>
    <t>Držák projektoru</t>
  </si>
  <si>
    <t xml:space="preserve">Elektrická rolovací projekční plocha s postraním vypínaním projekčního plátna, bez orámování, pro montáž na stěnu nebo pod strop, barva tubusu bílá mat. šířka proj. plochy 350 cm s prodlouženým návinem na déku 3,5m </t>
  </si>
  <si>
    <t>Projekční plátno</t>
  </si>
  <si>
    <t>Jednotka pro automatické řízení pohonu el. plátna, vstupy pro řízení USB, RS232, výstp 2x NO/NC 230V/8A, napájení 230V</t>
  </si>
  <si>
    <t>Kontroler pro řízení plátna</t>
  </si>
  <si>
    <t>1040: Zdroje signálu</t>
  </si>
  <si>
    <t>Atyp. Zámečnický výrobek pro uchycení klávesnice pro ovládání projekotru, převodníku HDMI na DTP a XLR audio line, provedení černá barva, montáž na instalační krabici ve stěně</t>
  </si>
  <si>
    <t>Panel přípojného místa</t>
  </si>
  <si>
    <t xml:space="preserve">Ovládací klávesnice projektoru (MediaLink controller) Plně konfigurovatelná klávesnice s obousměrným rohraním RS232 pro řízení funkcí projektoru (6 konfigurovatelných tlačítek), 1x RS232, 2x relé , IR port, 1x digitální input port, napájení 12V, barva černá </t>
  </si>
  <si>
    <t>Ovládací klávesnice</t>
  </si>
  <si>
    <t>4K HDMI DTP vysílač, přenáší HDMI signál až do 100 m v rozlišení 4K 60Hz 4:4:4, HDCP 2.3 compliant, HDMI 2,0 18GBps, provedení Decorator-Style Wallplate, barva: černá</t>
  </si>
  <si>
    <t>Vysílač HDMI / DTP</t>
  </si>
  <si>
    <t>4K přijímač, pro přijem signálu DTP až do vzdálenosti 100 m v rozlišení 4K 60Hz 4:4:4, HDCP 2.3 compliant, HDMI 2,0 18GBps, výstup RS232, Audio Line out (Stereo audio de-embedding) barva: černá</t>
  </si>
  <si>
    <t>Přijímač HDBaseT</t>
  </si>
  <si>
    <t>Napájecí adaptér pro vysílače HDBaseT 12V / 1A instalační provedení do boxu</t>
  </si>
  <si>
    <t>Napájecí adapter 12V</t>
  </si>
  <si>
    <t>6.</t>
  </si>
  <si>
    <t>Instalční box do zdi pro motáž vysílače HDBaseT a napájecího zdroje, montáž do stěny</t>
  </si>
  <si>
    <t xml:space="preserve">Instalační box </t>
  </si>
  <si>
    <t>Switch 10/100/1000 Mbit, LAN</t>
  </si>
  <si>
    <t>1060: AV kabeláž</t>
  </si>
  <si>
    <t>Kabel HDMI/HDMI M/M HighSpeed s Ethernetem,2m. 3D, HDCP, CEC, 4K (2160i/p), Full HD (1080i/p)</t>
  </si>
  <si>
    <t>Kabel HDMI</t>
  </si>
  <si>
    <t>symetrický stíněný stereo kabel, mikrofonní; 2x0,35mm2; černá; OFC; -15÷70°C; PVC; Økab: 6,3mm instalační pro konektory XLR</t>
  </si>
  <si>
    <t>Audio kabel sym.</t>
  </si>
  <si>
    <t>Nesymetrický stíněný stereo kabel, mikrofonní; 2x0,25mm2; modrá; OFC; -15÷70°C; PVC instalační pro konektory jack 3.5 mm</t>
  </si>
  <si>
    <t>Audio kabel stero nesym</t>
  </si>
  <si>
    <t>Set audio XLR, Jack, RS232 a RJ45 konektorů.</t>
  </si>
  <si>
    <t>Konektory</t>
  </si>
  <si>
    <t>Lištování pro AV techniku do 10m</t>
  </si>
  <si>
    <t xml:space="preserve">Lištování </t>
  </si>
  <si>
    <t>Drobý instalační materiál, úchytky, hmoždinky, spojky, vyvazovací mat. apod.</t>
  </si>
  <si>
    <t>Inst. materiál</t>
  </si>
  <si>
    <t>1070: AV instalace a služby</t>
  </si>
  <si>
    <t>Instalace AV techniky</t>
  </si>
  <si>
    <t>hod</t>
  </si>
  <si>
    <t>Nastavení, oživení, testování</t>
  </si>
  <si>
    <t>Služby</t>
  </si>
  <si>
    <t>Doprava</t>
  </si>
  <si>
    <t>1080: Ostatní</t>
  </si>
  <si>
    <t>elektroinstalační práce - hrubé instalace rozvodů a koncových prvků</t>
  </si>
  <si>
    <t>Výpočty umělého osvětlení, návrh osvětlení</t>
  </si>
  <si>
    <t>Demontáže stávajících zařízení</t>
  </si>
  <si>
    <t>odborný odhad, nutný přepočet dle skutečnosti</t>
  </si>
  <si>
    <t>pol.</t>
  </si>
  <si>
    <t>stavební práce, sekání, drážkování, přípomoci</t>
  </si>
  <si>
    <t>stavební práce dokončovací</t>
  </si>
  <si>
    <t>5.01</t>
  </si>
  <si>
    <t>Nezahrnuje práce odborného specialisty, finální štukatérské práce, speciální výmalby, apod.</t>
  </si>
  <si>
    <t>Odpadové hospodářství</t>
  </si>
  <si>
    <t>Realizační dokumentace zhotovitele včetně dokumentace výrobků dodaných na stavbu</t>
  </si>
  <si>
    <t>Projektová dokumentace skutečného provedení stavby</t>
  </si>
  <si>
    <t>Certifikační měření – 
měřění na kabelech, vypracování měřících protokolů, provedení všech měření a certifikace systému podle příslušných norem.. Vypracování měřících protokolů.</t>
  </si>
  <si>
    <t>Měření a revize
Měření a revize – měřění na kabelech, vypracování měřících protokolů
provedení všech měření a kompletní revize systému podle příslušných norem. Vypracování měřících protokolů a revizních zpráv.</t>
  </si>
  <si>
    <t>Drobný elektroinstalační a spojovací materiál
Podružný materiál – drobný elektroinstalační materiál, hmoždinky, materiál pro svazkování kabelů v trase, vázací pásky, štítky, popisky, značení tras apod. apod. (cca 3% -  instalačního materiálu) vč. případných bezpečnostních tabulek a instrukcí, bezpečnostní značení.</t>
  </si>
  <si>
    <t>Protipožiárná ucpávky 
Požární ucpávka s požární odolností prostupů požárními úseky podle požárně bezpečnostního řešení objektu. Tmel, minerální vata, štítky, atd.
dodávka protipožární ucpávky dle doporučení výrobce, označení prostupu identifikačním štítkem.</t>
  </si>
  <si>
    <t>Koordinační funkční zkoušky
Koordinační funkční zkoušku technicky zajišťuje zkušební technik EPS a koordinuje ji projektant PBŘS za přítomnosti zkušebních techniků všech připojených ovládaných a doplňujících zařízení. O provedené zkoušce musí být vyhotoven doklad včetně vyhodnocení výsledků zkoušky. Podmínky k provedení zkoušek na předmětu díla organizuje  a opatřuje Zhotovitel.</t>
  </si>
  <si>
    <t>Koplexní zkoušky
Zhotovitel provede komplexní zkoušky celého díla za účelem prokázání kvality, funkčnosti a parametrů dodaného předmětu díla. V návrhu bude podle potřeby projektová dokumentace pro vysvětlení činnosti a rozsahu díla.
Komplexní zkouškou se rozumí vyzkoušení vzájemně propojených a na sebe navazujících systémů, které byli předem úspěšně individuálně vyzkoušené, mají potřebné atesty, měření a revize
Rozsah a průběh komplexních zkoušek zhotovitel zkoordinuje s navazujícími systémy a zpracuje harmonogram komplexních zkoušek, které se po odsouhlasení objednatelem stanou závazným podkladem pro přípravu a provedení komplexního vyzkoušení.
Na závěr komplexních zkoušek bude sepsán závěrečný protokol, v kterém bude vyhodnoceno provedení a kvalita zkoušeného díla.
Podmínky k provedení zkoušek na předmětu díla organizuje a obstarává zhotovitel
Po ukončení individuálních a komplexních zkoušek je možné zahájit zkušební provoz a po úspěšném ukončení zkušebního provozu bude zahájeno převzetí</t>
  </si>
  <si>
    <t>Uvedení do provozu
Uvedení systému do provozu v souběhu se všemi navazujícími profesemi, na které je zařízení napojeno a řízeno.</t>
  </si>
  <si>
    <t>Školení
Zaškolení obsluhy a údržby
Zaškolení obsluhy – zhotovitel provede řádné zaškolení pracovníků obsluhy, kteří budou předané zařízení provozovat a obsluhovat – uživatelé.
Zaškolení údržby – zhotovitel provede řádné zaškolení pracovníků údržby, kteří budou zajišťovat údržbu a preventivní prohlídku systémů na základe zhotovitelem vypracovaných Předpisů režimů údržby a preventivních prohlídek systémů</t>
  </si>
  <si>
    <t>Návody a manuály
Zhotovitel předá sadu  manuálů a návodů k obsluze všech prvků zařízení v českém jazyce</t>
  </si>
  <si>
    <t>POLOŽKOVÝ ROZPOČET</t>
  </si>
  <si>
    <t>Rozpočet</t>
  </si>
  <si>
    <t>ÚSTŘEDNÍ VYTÁPĚNÍ</t>
  </si>
  <si>
    <t xml:space="preserve">JKSO </t>
  </si>
  <si>
    <t>Objekt</t>
  </si>
  <si>
    <t xml:space="preserve">SKP </t>
  </si>
  <si>
    <t>ZAŘÍZENÍ PRO VYTÁPĚNÍ BUDOV</t>
  </si>
  <si>
    <t>Měrná jednotka</t>
  </si>
  <si>
    <t>Stavba</t>
  </si>
  <si>
    <t>Počet jednotek</t>
  </si>
  <si>
    <t>ADAPTACE ČÍTÁRNY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</si>
  <si>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</si>
  <si>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</si>
  <si>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</si>
  <si>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</si>
  <si>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</si>
  <si>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</si>
  <si>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</si>
  <si>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</si>
  <si>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</si>
  <si>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</si>
  <si>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</si>
  <si>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</si>
  <si>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</si>
  <si>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 xml:space="preserve"> 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</si>
  <si>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</si>
  <si>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</si>
  <si>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</si>
  <si>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</si>
  <si>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</si>
  <si>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</si>
  <si>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</si>
  <si>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</si>
  <si>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</si>
  <si>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</si>
  <si>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</si>
  <si>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</si>
  <si>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</si>
  <si>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</si>
  <si>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</si>
  <si>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</si>
  <si>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</si>
  <si>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</si>
  <si>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</si>
  <si>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</si>
  <si>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</si>
  <si>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 xml:space="preserve">% </t>
  </si>
  <si>
    <t>CENA ZA OBJEKT CELKEM</t>
  </si>
  <si>
    <t>Poznámka :</t>
  </si>
  <si>
    <t xml:space="preserve">Dodavatel je povinnen zkontrolovat úplnost dokumentace a na případné nesrovnalosti upozornit nejpozději do předání nabídky. Uvedené názvy výrobků  nejsou závazné a slouží pouze k udání standardů.                                                                                Projekt je zpracován v úrovni dokumentace pro stavební povolení, neslouží pro provedení stavby.                                                       V ceně jednotlivých položek je zahrnuta i montáž                                                                                                                                                              </t>
  </si>
  <si>
    <t xml:space="preserve">Položkový rozpočet </t>
  </si>
  <si>
    <t>Stavba :</t>
  </si>
  <si>
    <t>Rozpočet:</t>
  </si>
  <si>
    <t>Objekt :</t>
  </si>
  <si>
    <t>P.č.</t>
  </si>
  <si>
    <t>Číslo položky</t>
  </si>
  <si>
    <t>Název položky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</si>
  <si>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</si>
  <si>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</si>
  <si>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</si>
  <si>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</si>
  <si>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</si>
  <si>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</si>
  <si>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</si>
  <si>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</si>
  <si>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VYTÁPĚNÍ</t>
  </si>
  <si>
    <t>Otopná tělesa ČLÁNKOVÁ LITINOVÁ</t>
  </si>
  <si>
    <t>11 článků, rozteč připojení 500 mm, hloubka 144 mm, výška 600 mm, celková délka otopného tělesa 660 mm, výkon otopného tělesa 961.4 W</t>
  </si>
  <si>
    <t>Stěnové upevnění litinového radiátoru</t>
  </si>
  <si>
    <t>pár</t>
  </si>
  <si>
    <t>Připojení radiátorů na otopnou soustavu</t>
  </si>
  <si>
    <t>Termostratický ventil DN15</t>
  </si>
  <si>
    <t>Termostatická hlavice</t>
  </si>
  <si>
    <t>Regulační uzavírací šroubení pro otopná tělesa</t>
  </si>
  <si>
    <t>Ventil odvzdušňovací radiátor - ruční DN15</t>
  </si>
  <si>
    <t>CU potrubí</t>
  </si>
  <si>
    <t>15x1</t>
  </si>
  <si>
    <t>bm</t>
  </si>
  <si>
    <t>18x1</t>
  </si>
  <si>
    <t>Izolační materiál se strukturou uzavřených buněk, tepelná vodivost při 10°C max.0,038 W.m-1.K-1. Izo</t>
  </si>
  <si>
    <t>Kolena, redukce, t-kusy</t>
  </si>
  <si>
    <t>Konzole, uchycebí potrubí do stěny</t>
  </si>
  <si>
    <t>Napojení na stávající rozvod ústředního vytápění CU</t>
  </si>
  <si>
    <t>Vypuštění otopné soustavy</t>
  </si>
  <si>
    <t>Propláchnutí a odkalení otopné soustavy</t>
  </si>
  <si>
    <t>Napuštění otopné soustavy</t>
  </si>
  <si>
    <t>Zaregulování otopné soustavy</t>
  </si>
  <si>
    <t>Tlaková zkouška</t>
  </si>
  <si>
    <t>Uvedení do provozu, zaškolení obsluhy</t>
  </si>
  <si>
    <t>Stavební přípomoc (prostupy, drážky, výklenky)</t>
  </si>
  <si>
    <t>Demontáž stávajícího otopného tělesa vč. armatur, uskladnění, zakonzervování</t>
  </si>
  <si>
    <t>Demontáž stávajících rozvodů ústředního vytápění - CU porubí</t>
  </si>
  <si>
    <t>Celkem za</t>
  </si>
  <si>
    <t>100 ÚSTŘEDNÍ VYTÁPĚNÍ</t>
  </si>
  <si>
    <t>Instalace video techniky (Projektor včetně kabeláže, Projekční plocha, úpravy osvětlení, přípojné místo)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</si>
</sst>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0%"/>
    <numFmt numFmtId="165" formatCode="dd\.mm\.yyyy"/>
    <numFmt numFmtId="166" formatCode="#,##0.00000"/>
    <numFmt numFmtId="167" formatCode="#,##0.000"/>
    <numFmt numFmtId="168" formatCode="#,##0.00\ _K_č"/>
    <numFmt numFmtId="169" formatCode="_(#,##0.0??;\-\ #,##0.0??;&quot;–&quot;???;_(@_)"/>
    <numFmt numFmtId="170" formatCode="dd/mm/yy"/>
    <numFmt numFmtId="171" formatCode="0.0"/>
    <numFmt numFmtId="172" formatCode="#,##0\ &quot;Kč&quot;"/>
    <numFmt numFmtId="173" formatCode="0.00000"/>
  </numFmts>
  <fonts count="5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9"/>
      <color rgb="FFFF0000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48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49" fontId="40" fillId="0" borderId="23" xfId="21" applyNumberFormat="1" applyFont="1" applyBorder="1" applyAlignment="1">
      <alignment horizontal="right"/>
      <protection/>
    </xf>
    <xf numFmtId="49" fontId="40" fillId="0" borderId="24" xfId="21" applyNumberFormat="1" applyFont="1" applyBorder="1" applyAlignment="1">
      <alignment horizontal="left"/>
      <protection/>
    </xf>
    <xf numFmtId="0" fontId="40" fillId="0" borderId="24" xfId="21" applyFont="1" applyBorder="1" applyAlignment="1">
      <alignment horizontal="left"/>
      <protection/>
    </xf>
    <xf numFmtId="0" fontId="41" fillId="0" borderId="24" xfId="21" applyFont="1" applyBorder="1" applyAlignment="1">
      <alignment horizontal="left" wrapText="1"/>
      <protection/>
    </xf>
    <xf numFmtId="49" fontId="40" fillId="0" borderId="24" xfId="21" applyNumberFormat="1" applyFont="1" applyBorder="1" applyAlignment="1">
      <alignment horizontal="center"/>
      <protection/>
    </xf>
    <xf numFmtId="49" fontId="40" fillId="0" borderId="25" xfId="21" applyNumberFormat="1" applyFont="1" applyBorder="1" applyAlignment="1">
      <alignment horizontal="right" wrapText="1"/>
      <protection/>
    </xf>
    <xf numFmtId="168" fontId="40" fillId="0" borderId="25" xfId="21" applyNumberFormat="1" applyFont="1" applyBorder="1" applyAlignment="1">
      <alignment horizontal="right" wrapText="1"/>
      <protection/>
    </xf>
    <xf numFmtId="0" fontId="1" fillId="0" borderId="0" xfId="21" applyFont="1">
      <alignment/>
      <protection/>
    </xf>
    <xf numFmtId="49" fontId="40" fillId="0" borderId="26" xfId="21" applyNumberFormat="1" applyFont="1" applyBorder="1" applyAlignment="1">
      <alignment horizontal="right"/>
      <protection/>
    </xf>
    <xf numFmtId="49" fontId="40" fillId="0" borderId="0" xfId="21" applyNumberFormat="1" applyFont="1" applyAlignment="1">
      <alignment horizontal="left"/>
      <protection/>
    </xf>
    <xf numFmtId="0" fontId="40" fillId="0" borderId="0" xfId="21" applyFont="1" applyAlignment="1">
      <alignment horizontal="left" wrapText="1"/>
      <protection/>
    </xf>
    <xf numFmtId="49" fontId="40" fillId="0" borderId="0" xfId="21" applyNumberFormat="1" applyFont="1" applyAlignment="1">
      <alignment horizontal="center"/>
      <protection/>
    </xf>
    <xf numFmtId="49" fontId="40" fillId="0" borderId="27" xfId="21" applyNumberFormat="1" applyFont="1" applyBorder="1" applyAlignment="1">
      <alignment horizontal="right"/>
      <protection/>
    </xf>
    <xf numFmtId="168" fontId="40" fillId="0" borderId="27" xfId="21" applyNumberFormat="1" applyFont="1" applyBorder="1" applyAlignment="1">
      <alignment horizontal="right"/>
      <protection/>
    </xf>
    <xf numFmtId="49" fontId="41" fillId="0" borderId="26" xfId="21" applyNumberFormat="1" applyFont="1" applyBorder="1">
      <alignment/>
      <protection/>
    </xf>
    <xf numFmtId="0" fontId="41" fillId="0" borderId="0" xfId="21" applyFont="1" applyAlignment="1">
      <alignment horizontal="left"/>
      <protection/>
    </xf>
    <xf numFmtId="0" fontId="40" fillId="0" borderId="0" xfId="21" applyFont="1" applyAlignment="1">
      <alignment horizontal="left"/>
      <protection/>
    </xf>
    <xf numFmtId="49" fontId="41" fillId="0" borderId="0" xfId="21" applyNumberFormat="1" applyFont="1" applyAlignment="1">
      <alignment horizontal="center"/>
      <protection/>
    </xf>
    <xf numFmtId="169" fontId="41" fillId="0" borderId="27" xfId="21" applyNumberFormat="1" applyFont="1" applyBorder="1">
      <alignment/>
      <protection/>
    </xf>
    <xf numFmtId="168" fontId="41" fillId="0" borderId="27" xfId="21" applyNumberFormat="1" applyFont="1" applyBorder="1">
      <alignment/>
      <protection/>
    </xf>
    <xf numFmtId="168" fontId="41" fillId="0" borderId="27" xfId="21" applyNumberFormat="1" applyFont="1" applyBorder="1" applyAlignment="1">
      <alignment horizontal="center" vertical="top"/>
      <protection/>
    </xf>
    <xf numFmtId="0" fontId="41" fillId="0" borderId="0" xfId="21" applyFont="1">
      <alignment/>
      <protection/>
    </xf>
    <xf numFmtId="0" fontId="42" fillId="0" borderId="0" xfId="21" applyFont="1" applyAlignment="1">
      <alignment horizontal="left"/>
      <protection/>
    </xf>
    <xf numFmtId="0" fontId="43" fillId="0" borderId="0" xfId="21" applyFont="1" applyAlignment="1">
      <alignment horizontal="left"/>
      <protection/>
    </xf>
    <xf numFmtId="49" fontId="43" fillId="0" borderId="0" xfId="21" applyNumberFormat="1" applyFont="1" applyAlignment="1">
      <alignment horizontal="center"/>
      <protection/>
    </xf>
    <xf numFmtId="169" fontId="43" fillId="0" borderId="27" xfId="21" applyNumberFormat="1" applyFont="1" applyBorder="1">
      <alignment/>
      <protection/>
    </xf>
    <xf numFmtId="168" fontId="43" fillId="0" borderId="27" xfId="21" applyNumberFormat="1" applyFont="1" applyBorder="1">
      <alignment/>
      <protection/>
    </xf>
    <xf numFmtId="4" fontId="43" fillId="0" borderId="27" xfId="21" applyNumberFormat="1" applyFont="1" applyBorder="1" applyAlignment="1">
      <alignment horizontal="center" vertical="top"/>
      <protection/>
    </xf>
    <xf numFmtId="168" fontId="41" fillId="0" borderId="0" xfId="21" applyNumberFormat="1" applyFont="1">
      <alignment/>
      <protection/>
    </xf>
    <xf numFmtId="168" fontId="43" fillId="0" borderId="27" xfId="21" applyNumberFormat="1" applyFont="1" applyBorder="1" applyAlignment="1">
      <alignment horizontal="center" vertical="top"/>
      <protection/>
    </xf>
    <xf numFmtId="49" fontId="44" fillId="0" borderId="26" xfId="21" applyNumberFormat="1" applyFont="1" applyBorder="1">
      <alignment/>
      <protection/>
    </xf>
    <xf numFmtId="0" fontId="44" fillId="0" borderId="0" xfId="21" applyFont="1" applyAlignment="1">
      <alignment horizontal="left"/>
      <protection/>
    </xf>
    <xf numFmtId="0" fontId="40" fillId="5" borderId="0" xfId="21" applyFont="1" applyFill="1" applyAlignment="1">
      <alignment horizontal="left"/>
      <protection/>
    </xf>
    <xf numFmtId="0" fontId="44" fillId="5" borderId="0" xfId="21" applyFont="1" applyFill="1" applyAlignment="1">
      <alignment horizontal="left"/>
      <protection/>
    </xf>
    <xf numFmtId="49" fontId="44" fillId="5" borderId="0" xfId="21" applyNumberFormat="1" applyFont="1" applyFill="1" applyAlignment="1">
      <alignment horizontal="center"/>
      <protection/>
    </xf>
    <xf numFmtId="169" fontId="44" fillId="5" borderId="27" xfId="21" applyNumberFormat="1" applyFont="1" applyFill="1" applyBorder="1">
      <alignment/>
      <protection/>
    </xf>
    <xf numFmtId="168" fontId="44" fillId="5" borderId="27" xfId="21" applyNumberFormat="1" applyFont="1" applyFill="1" applyBorder="1">
      <alignment/>
      <protection/>
    </xf>
    <xf numFmtId="0" fontId="44" fillId="0" borderId="0" xfId="21" applyFont="1">
      <alignment/>
      <protection/>
    </xf>
    <xf numFmtId="49" fontId="42" fillId="0" borderId="28" xfId="21" applyNumberFormat="1" applyFont="1" applyBorder="1" applyAlignment="1">
      <alignment horizontal="left" vertical="top"/>
      <protection/>
    </xf>
    <xf numFmtId="49" fontId="45" fillId="0" borderId="29" xfId="21" applyNumberFormat="1" applyFont="1" applyBorder="1" applyAlignment="1">
      <alignment horizontal="left" vertical="top"/>
      <protection/>
    </xf>
    <xf numFmtId="0" fontId="1" fillId="6" borderId="30" xfId="21" applyFont="1" applyFill="1" applyBorder="1">
      <alignment/>
      <protection/>
    </xf>
    <xf numFmtId="0" fontId="42" fillId="6" borderId="29" xfId="21" applyFont="1" applyFill="1" applyBorder="1" applyAlignment="1">
      <alignment horizontal="left" vertical="top" wrapText="1"/>
      <protection/>
    </xf>
    <xf numFmtId="49" fontId="42" fillId="6" borderId="29" xfId="21" applyNumberFormat="1" applyFont="1" applyFill="1" applyBorder="1" applyAlignment="1">
      <alignment horizontal="center" vertical="top"/>
      <protection/>
    </xf>
    <xf numFmtId="169" fontId="22" fillId="6" borderId="31" xfId="21" applyNumberFormat="1" applyFont="1" applyFill="1" applyBorder="1" applyAlignment="1">
      <alignment horizontal="right" vertical="top"/>
      <protection/>
    </xf>
    <xf numFmtId="168" fontId="22" fillId="7" borderId="31" xfId="21" applyNumberFormat="1" applyFont="1" applyFill="1" applyBorder="1" applyAlignment="1" applyProtection="1">
      <alignment horizontal="right" vertical="top"/>
      <protection locked="0"/>
    </xf>
    <xf numFmtId="168" fontId="22" fillId="6" borderId="31" xfId="21" applyNumberFormat="1" applyFont="1" applyFill="1" applyBorder="1" applyAlignment="1">
      <alignment horizontal="right" vertical="top"/>
      <protection/>
    </xf>
    <xf numFmtId="0" fontId="42" fillId="0" borderId="0" xfId="21" applyFont="1">
      <alignment/>
      <protection/>
    </xf>
    <xf numFmtId="49" fontId="45" fillId="0" borderId="28" xfId="21" applyNumberFormat="1" applyFont="1" applyBorder="1" applyAlignment="1">
      <alignment horizontal="right" vertical="top"/>
      <protection/>
    </xf>
    <xf numFmtId="49" fontId="46" fillId="0" borderId="29" xfId="21" applyNumberFormat="1" applyFont="1" applyBorder="1" applyAlignment="1">
      <alignment horizontal="left" vertical="top"/>
      <protection/>
    </xf>
    <xf numFmtId="0" fontId="47" fillId="6" borderId="29" xfId="21" applyFont="1" applyFill="1" applyBorder="1" applyAlignment="1">
      <alignment horizontal="left" vertical="top" wrapText="1"/>
      <protection/>
    </xf>
    <xf numFmtId="49" fontId="45" fillId="0" borderId="32" xfId="21" applyNumberFormat="1" applyFont="1" applyBorder="1" applyAlignment="1">
      <alignment horizontal="right" vertical="top"/>
      <protection/>
    </xf>
    <xf numFmtId="49" fontId="46" fillId="0" borderId="33" xfId="21" applyNumberFormat="1" applyFont="1" applyBorder="1" applyAlignment="1">
      <alignment horizontal="left" vertical="top"/>
      <protection/>
    </xf>
    <xf numFmtId="0" fontId="47" fillId="6" borderId="33" xfId="21" applyFont="1" applyFill="1" applyBorder="1" applyAlignment="1">
      <alignment horizontal="left" vertical="top" wrapText="1"/>
      <protection/>
    </xf>
    <xf numFmtId="0" fontId="42" fillId="6" borderId="33" xfId="21" applyFont="1" applyFill="1" applyBorder="1" applyAlignment="1">
      <alignment horizontal="left" vertical="top" wrapText="1"/>
      <protection/>
    </xf>
    <xf numFmtId="49" fontId="42" fillId="6" borderId="33" xfId="21" applyNumberFormat="1" applyFont="1" applyFill="1" applyBorder="1" applyAlignment="1">
      <alignment horizontal="center" vertical="top"/>
      <protection/>
    </xf>
    <xf numFmtId="169" fontId="22" fillId="6" borderId="34" xfId="21" applyNumberFormat="1" applyFont="1" applyFill="1" applyBorder="1" applyAlignment="1">
      <alignment horizontal="right" vertical="top"/>
      <protection/>
    </xf>
    <xf numFmtId="168" fontId="22" fillId="6" borderId="34" xfId="21" applyNumberFormat="1" applyFont="1" applyFill="1" applyBorder="1" applyAlignment="1">
      <alignment horizontal="right" vertical="top"/>
      <protection/>
    </xf>
    <xf numFmtId="49" fontId="42" fillId="0" borderId="35" xfId="21" applyNumberFormat="1" applyFont="1" applyBorder="1" applyAlignment="1">
      <alignment horizontal="left" vertical="top"/>
      <protection/>
    </xf>
    <xf numFmtId="49" fontId="45" fillId="0" borderId="36" xfId="21" applyNumberFormat="1" applyFont="1" applyBorder="1" applyAlignment="1">
      <alignment horizontal="left" vertical="top"/>
      <protection/>
    </xf>
    <xf numFmtId="0" fontId="1" fillId="6" borderId="36" xfId="21" applyFont="1" applyFill="1" applyBorder="1">
      <alignment/>
      <protection/>
    </xf>
    <xf numFmtId="0" fontId="42" fillId="6" borderId="36" xfId="21" applyFont="1" applyFill="1" applyBorder="1" applyAlignment="1">
      <alignment horizontal="left" vertical="top" wrapText="1"/>
      <protection/>
    </xf>
    <xf numFmtId="49" fontId="42" fillId="6" borderId="36" xfId="21" applyNumberFormat="1" applyFont="1" applyFill="1" applyBorder="1" applyAlignment="1">
      <alignment horizontal="center" vertical="top"/>
      <protection/>
    </xf>
    <xf numFmtId="169" fontId="22" fillId="6" borderId="37" xfId="21" applyNumberFormat="1" applyFont="1" applyFill="1" applyBorder="1" applyAlignment="1">
      <alignment horizontal="right" vertical="top"/>
      <protection/>
    </xf>
    <xf numFmtId="168" fontId="22" fillId="7" borderId="37" xfId="21" applyNumberFormat="1" applyFont="1" applyFill="1" applyBorder="1" applyAlignment="1" applyProtection="1">
      <alignment horizontal="right" vertical="top"/>
      <protection locked="0"/>
    </xf>
    <xf numFmtId="168" fontId="22" fillId="6" borderId="37" xfId="21" applyNumberFormat="1" applyFont="1" applyFill="1" applyBorder="1" applyAlignment="1">
      <alignment horizontal="right" vertical="top"/>
      <protection/>
    </xf>
    <xf numFmtId="49" fontId="42" fillId="0" borderId="32" xfId="21" applyNumberFormat="1" applyFont="1" applyBorder="1" applyAlignment="1">
      <alignment horizontal="left" vertical="top"/>
      <protection/>
    </xf>
    <xf numFmtId="49" fontId="45" fillId="0" borderId="33" xfId="21" applyNumberFormat="1" applyFont="1" applyBorder="1" applyAlignment="1">
      <alignment horizontal="left" vertical="top"/>
      <protection/>
    </xf>
    <xf numFmtId="49" fontId="42" fillId="0" borderId="26" xfId="21" applyNumberFormat="1" applyFont="1" applyBorder="1" applyAlignment="1">
      <alignment horizontal="left" vertical="top"/>
      <protection/>
    </xf>
    <xf numFmtId="49" fontId="45" fillId="0" borderId="0" xfId="21" applyNumberFormat="1" applyFont="1" applyAlignment="1">
      <alignment horizontal="left" vertical="top"/>
      <protection/>
    </xf>
    <xf numFmtId="0" fontId="42" fillId="6" borderId="0" xfId="21" applyFont="1" applyFill="1" applyAlignment="1">
      <alignment horizontal="left" vertical="top" wrapText="1"/>
      <protection/>
    </xf>
    <xf numFmtId="49" fontId="42" fillId="6" borderId="0" xfId="21" applyNumberFormat="1" applyFont="1" applyFill="1" applyAlignment="1">
      <alignment horizontal="center" vertical="top"/>
      <protection/>
    </xf>
    <xf numFmtId="169" fontId="22" fillId="6" borderId="27" xfId="21" applyNumberFormat="1" applyFont="1" applyFill="1" applyBorder="1" applyAlignment="1">
      <alignment horizontal="right" vertical="top"/>
      <protection/>
    </xf>
    <xf numFmtId="168" fontId="22" fillId="6" borderId="27" xfId="21" applyNumberFormat="1" applyFont="1" applyFill="1" applyBorder="1" applyAlignment="1">
      <alignment horizontal="right" vertical="top"/>
      <protection/>
    </xf>
    <xf numFmtId="0" fontId="40" fillId="5" borderId="0" xfId="21" applyFont="1" applyFill="1" applyAlignment="1">
      <alignment horizontal="left" wrapText="1"/>
      <protection/>
    </xf>
    <xf numFmtId="0" fontId="42" fillId="0" borderId="38" xfId="21" applyFont="1" applyBorder="1" applyAlignment="1">
      <alignment horizontal="left" vertical="top" wrapText="1"/>
      <protection/>
    </xf>
    <xf numFmtId="49" fontId="42" fillId="0" borderId="38" xfId="21" applyNumberFormat="1" applyFont="1" applyBorder="1" applyAlignment="1">
      <alignment horizontal="center" vertical="top"/>
      <protection/>
    </xf>
    <xf numFmtId="169" fontId="22" fillId="0" borderId="39" xfId="21" applyNumberFormat="1" applyFont="1" applyBorder="1" applyAlignment="1">
      <alignment horizontal="right" vertical="top"/>
      <protection/>
    </xf>
    <xf numFmtId="168" fontId="22" fillId="7" borderId="39" xfId="21" applyNumberFormat="1" applyFont="1" applyFill="1" applyBorder="1" applyAlignment="1" applyProtection="1">
      <alignment horizontal="right" vertical="top"/>
      <protection locked="0"/>
    </xf>
    <xf numFmtId="168" fontId="22" fillId="0" borderId="39" xfId="21" applyNumberFormat="1" applyFont="1" applyBorder="1" applyAlignment="1">
      <alignment horizontal="right" vertical="top"/>
      <protection/>
    </xf>
    <xf numFmtId="0" fontId="47" fillId="0" borderId="38" xfId="21" applyFont="1" applyBorder="1" applyAlignment="1">
      <alignment horizontal="left" vertical="top" wrapText="1"/>
      <protection/>
    </xf>
    <xf numFmtId="49" fontId="47" fillId="0" borderId="38" xfId="21" applyNumberFormat="1" applyFont="1" applyBorder="1" applyAlignment="1">
      <alignment horizontal="center" vertical="top"/>
      <protection/>
    </xf>
    <xf numFmtId="169" fontId="49" fillId="0" borderId="39" xfId="21" applyNumberFormat="1" applyFont="1" applyBorder="1" applyAlignment="1">
      <alignment horizontal="right" vertical="top"/>
      <protection/>
    </xf>
    <xf numFmtId="168" fontId="49" fillId="0" borderId="39" xfId="21" applyNumberFormat="1" applyFont="1" applyBorder="1" applyAlignment="1">
      <alignment horizontal="right" vertical="top"/>
      <protection/>
    </xf>
    <xf numFmtId="0" fontId="42" fillId="0" borderId="0" xfId="21" applyFont="1" applyAlignment="1">
      <alignment horizontal="left" vertical="top" wrapText="1"/>
      <protection/>
    </xf>
    <xf numFmtId="49" fontId="42" fillId="0" borderId="0" xfId="21" applyNumberFormat="1" applyFont="1" applyAlignment="1">
      <alignment horizontal="center" vertical="top"/>
      <protection/>
    </xf>
    <xf numFmtId="169" fontId="22" fillId="0" borderId="27" xfId="21" applyNumberFormat="1" applyFont="1" applyBorder="1" applyAlignment="1">
      <alignment horizontal="right" vertical="top"/>
      <protection/>
    </xf>
    <xf numFmtId="168" fontId="22" fillId="0" borderId="27" xfId="21" applyNumberFormat="1" applyFont="1" applyBorder="1" applyAlignment="1">
      <alignment horizontal="right" vertical="top"/>
      <protection/>
    </xf>
    <xf numFmtId="169" fontId="22" fillId="0" borderId="34" xfId="21" applyNumberFormat="1" applyFont="1" applyBorder="1" applyAlignment="1">
      <alignment horizontal="right" vertical="top"/>
      <protection/>
    </xf>
    <xf numFmtId="168" fontId="22" fillId="7" borderId="34" xfId="21" applyNumberFormat="1" applyFont="1" applyFill="1" applyBorder="1" applyAlignment="1" applyProtection="1">
      <alignment horizontal="right" vertical="top"/>
      <protection locked="0"/>
    </xf>
    <xf numFmtId="49" fontId="45" fillId="0" borderId="40" xfId="21" applyNumberFormat="1" applyFont="1" applyBorder="1" applyAlignment="1">
      <alignment horizontal="left" vertical="top"/>
      <protection/>
    </xf>
    <xf numFmtId="0" fontId="42" fillId="6" borderId="40" xfId="21" applyFont="1" applyFill="1" applyBorder="1" applyAlignment="1">
      <alignment horizontal="left" vertical="top" wrapText="1"/>
      <protection/>
    </xf>
    <xf numFmtId="0" fontId="42" fillId="0" borderId="40" xfId="21" applyFont="1" applyBorder="1" applyAlignment="1">
      <alignment horizontal="left" vertical="top" wrapText="1"/>
      <protection/>
    </xf>
    <xf numFmtId="49" fontId="42" fillId="0" borderId="40" xfId="21" applyNumberFormat="1" applyFont="1" applyBorder="1" applyAlignment="1">
      <alignment horizontal="center" vertical="top"/>
      <protection/>
    </xf>
    <xf numFmtId="169" fontId="22" fillId="0" borderId="41" xfId="21" applyNumberFormat="1" applyFont="1" applyBorder="1" applyAlignment="1">
      <alignment horizontal="right" vertical="top"/>
      <protection/>
    </xf>
    <xf numFmtId="168" fontId="22" fillId="7" borderId="41" xfId="21" applyNumberFormat="1" applyFont="1" applyFill="1" applyBorder="1" applyAlignment="1" applyProtection="1">
      <alignment horizontal="right" vertical="top"/>
      <protection locked="0"/>
    </xf>
    <xf numFmtId="168" fontId="22" fillId="0" borderId="41" xfId="21" applyNumberFormat="1" applyFont="1" applyBorder="1" applyAlignment="1">
      <alignment horizontal="right" vertical="top"/>
      <protection/>
    </xf>
    <xf numFmtId="0" fontId="42" fillId="0" borderId="36" xfId="21" applyFont="1" applyBorder="1" applyAlignment="1">
      <alignment horizontal="left" vertical="top" wrapText="1"/>
      <protection/>
    </xf>
    <xf numFmtId="49" fontId="42" fillId="0" borderId="36" xfId="21" applyNumberFormat="1" applyFont="1" applyBorder="1" applyAlignment="1">
      <alignment horizontal="center" vertical="top"/>
      <protection/>
    </xf>
    <xf numFmtId="169" fontId="22" fillId="0" borderId="37" xfId="21" applyNumberFormat="1" applyFont="1" applyBorder="1" applyAlignment="1">
      <alignment horizontal="right" vertical="top"/>
      <protection/>
    </xf>
    <xf numFmtId="168" fontId="22" fillId="0" borderId="37" xfId="21" applyNumberFormat="1" applyFont="1" applyBorder="1" applyAlignment="1">
      <alignment horizontal="right" vertical="top"/>
      <protection/>
    </xf>
    <xf numFmtId="0" fontId="42" fillId="0" borderId="33" xfId="21" applyFont="1" applyBorder="1" applyAlignment="1">
      <alignment horizontal="left" vertical="top" wrapText="1"/>
      <protection/>
    </xf>
    <xf numFmtId="49" fontId="42" fillId="0" borderId="33" xfId="21" applyNumberFormat="1" applyFont="1" applyBorder="1" applyAlignment="1">
      <alignment horizontal="center" vertical="top"/>
      <protection/>
    </xf>
    <xf numFmtId="168" fontId="22" fillId="0" borderId="34" xfId="21" applyNumberFormat="1" applyFont="1" applyBorder="1" applyAlignment="1">
      <alignment horizontal="right" vertical="top"/>
      <protection/>
    </xf>
    <xf numFmtId="49" fontId="42" fillId="0" borderId="42" xfId="21" applyNumberFormat="1" applyFont="1" applyBorder="1" applyAlignment="1">
      <alignment horizontal="left" vertical="top"/>
      <protection/>
    </xf>
    <xf numFmtId="49" fontId="1" fillId="0" borderId="0" xfId="21" applyNumberFormat="1" applyFont="1" applyAlignment="1">
      <alignment horizontal="right" vertical="top"/>
      <protection/>
    </xf>
    <xf numFmtId="49" fontId="1" fillId="0" borderId="0" xfId="21" applyNumberFormat="1" applyFont="1" applyAlignment="1">
      <alignment horizontal="left" vertical="top"/>
      <protection/>
    </xf>
    <xf numFmtId="49" fontId="1" fillId="0" borderId="0" xfId="21" applyNumberFormat="1" applyFont="1" applyAlignment="1">
      <alignment horizontal="left" vertical="top" wrapText="1"/>
      <protection/>
    </xf>
    <xf numFmtId="49" fontId="1" fillId="0" borderId="0" xfId="21" applyNumberFormat="1" applyFont="1" applyAlignment="1">
      <alignment horizontal="center" vertical="top"/>
      <protection/>
    </xf>
    <xf numFmtId="169" fontId="3" fillId="0" borderId="0" xfId="21" applyNumberFormat="1" applyFont="1" applyAlignment="1">
      <alignment horizontal="right" vertical="top"/>
      <protection/>
    </xf>
    <xf numFmtId="168" fontId="3" fillId="0" borderId="0" xfId="21" applyNumberFormat="1" applyFont="1" applyAlignment="1">
      <alignment horizontal="right" vertical="top"/>
      <protection/>
    </xf>
    <xf numFmtId="0" fontId="50" fillId="0" borderId="24" xfId="22" applyFont="1" applyBorder="1" applyAlignment="1">
      <alignment horizontal="centerContinuous" vertical="top"/>
      <protection/>
    </xf>
    <xf numFmtId="0" fontId="1" fillId="0" borderId="24" xfId="22" applyFont="1" applyBorder="1" applyAlignment="1">
      <alignment horizontal="centerContinuous"/>
      <protection/>
    </xf>
    <xf numFmtId="0" fontId="1" fillId="0" borderId="0" xfId="22" applyFont="1">
      <alignment/>
      <protection/>
    </xf>
    <xf numFmtId="0" fontId="51" fillId="8" borderId="43" xfId="22" applyFont="1" applyFill="1" applyBorder="1" applyAlignment="1">
      <alignment horizontal="left"/>
      <protection/>
    </xf>
    <xf numFmtId="0" fontId="42" fillId="8" borderId="44" xfId="22" applyFont="1" applyFill="1" applyBorder="1" applyAlignment="1">
      <alignment horizontal="centerContinuous"/>
      <protection/>
    </xf>
    <xf numFmtId="0" fontId="40" fillId="8" borderId="45" xfId="22" applyFont="1" applyFill="1" applyBorder="1" applyAlignment="1">
      <alignment horizontal="left"/>
      <protection/>
    </xf>
    <xf numFmtId="0" fontId="42" fillId="0" borderId="46" xfId="22" applyFont="1" applyBorder="1">
      <alignment/>
      <protection/>
    </xf>
    <xf numFmtId="49" fontId="42" fillId="0" borderId="47" xfId="22" applyNumberFormat="1" applyFont="1" applyBorder="1" applyAlignment="1">
      <alignment horizontal="left"/>
      <protection/>
    </xf>
    <xf numFmtId="0" fontId="1" fillId="0" borderId="48" xfId="22" applyFont="1" applyBorder="1">
      <alignment/>
      <protection/>
    </xf>
    <xf numFmtId="0" fontId="42" fillId="0" borderId="49" xfId="22" applyFont="1" applyBorder="1">
      <alignment/>
      <protection/>
    </xf>
    <xf numFmtId="0" fontId="42" fillId="0" borderId="50" xfId="22" applyFont="1" applyBorder="1">
      <alignment/>
      <protection/>
    </xf>
    <xf numFmtId="0" fontId="42" fillId="0" borderId="51" xfId="22" applyFont="1" applyBorder="1">
      <alignment/>
      <protection/>
    </xf>
    <xf numFmtId="0" fontId="42" fillId="0" borderId="52" xfId="22" applyFont="1" applyBorder="1" applyAlignment="1">
      <alignment horizontal="left"/>
      <protection/>
    </xf>
    <xf numFmtId="0" fontId="51" fillId="0" borderId="48" xfId="22" applyFont="1" applyBorder="1">
      <alignment/>
      <protection/>
    </xf>
    <xf numFmtId="49" fontId="42" fillId="0" borderId="52" xfId="22" applyNumberFormat="1" applyFont="1" applyBorder="1" applyAlignment="1">
      <alignment horizontal="left"/>
      <protection/>
    </xf>
    <xf numFmtId="49" fontId="51" fillId="8" borderId="48" xfId="22" applyNumberFormat="1" applyFont="1" applyFill="1" applyBorder="1">
      <alignment/>
      <protection/>
    </xf>
    <xf numFmtId="49" fontId="1" fillId="8" borderId="49" xfId="22" applyNumberFormat="1" applyFont="1" applyFill="1" applyBorder="1">
      <alignment/>
      <protection/>
    </xf>
    <xf numFmtId="0" fontId="51" fillId="8" borderId="50" xfId="22" applyFont="1" applyFill="1" applyBorder="1">
      <alignment/>
      <protection/>
    </xf>
    <xf numFmtId="0" fontId="1" fillId="8" borderId="50" xfId="22" applyFont="1" applyFill="1" applyBorder="1">
      <alignment/>
      <protection/>
    </xf>
    <xf numFmtId="0" fontId="1" fillId="8" borderId="49" xfId="22" applyFont="1" applyFill="1" applyBorder="1">
      <alignment/>
      <protection/>
    </xf>
    <xf numFmtId="3" fontId="42" fillId="0" borderId="52" xfId="22" applyNumberFormat="1" applyFont="1" applyBorder="1" applyAlignment="1">
      <alignment horizontal="left"/>
      <protection/>
    </xf>
    <xf numFmtId="49" fontId="51" fillId="8" borderId="53" xfId="22" applyNumberFormat="1" applyFont="1" applyFill="1" applyBorder="1">
      <alignment/>
      <protection/>
    </xf>
    <xf numFmtId="49" fontId="1" fillId="8" borderId="27" xfId="22" applyNumberFormat="1" applyFont="1" applyFill="1" applyBorder="1">
      <alignment/>
      <protection/>
    </xf>
    <xf numFmtId="0" fontId="51" fillId="8" borderId="0" xfId="22" applyFont="1" applyFill="1">
      <alignment/>
      <protection/>
    </xf>
    <xf numFmtId="0" fontId="1" fillId="8" borderId="0" xfId="22" applyFont="1" applyFill="1">
      <alignment/>
      <protection/>
    </xf>
    <xf numFmtId="49" fontId="42" fillId="0" borderId="51" xfId="22" applyNumberFormat="1" applyFont="1" applyBorder="1" applyAlignment="1">
      <alignment horizontal="left"/>
      <protection/>
    </xf>
    <xf numFmtId="0" fontId="42" fillId="0" borderId="54" xfId="22" applyFont="1" applyBorder="1">
      <alignment/>
      <protection/>
    </xf>
    <xf numFmtId="0" fontId="42" fillId="0" borderId="55" xfId="22" applyFont="1" applyBorder="1" applyAlignment="1">
      <alignment horizontal="left"/>
      <protection/>
    </xf>
    <xf numFmtId="0" fontId="42" fillId="0" borderId="55" xfId="22" applyFont="1" applyBorder="1">
      <alignment/>
      <protection/>
    </xf>
    <xf numFmtId="3" fontId="1" fillId="0" borderId="0" xfId="22" applyNumberFormat="1" applyFont="1">
      <alignment/>
      <protection/>
    </xf>
    <xf numFmtId="0" fontId="42" fillId="0" borderId="48" xfId="22" applyFont="1" applyBorder="1">
      <alignment/>
      <protection/>
    </xf>
    <xf numFmtId="0" fontId="42" fillId="0" borderId="46" xfId="22" applyFont="1" applyBorder="1" applyAlignment="1">
      <alignment horizontal="left"/>
      <protection/>
    </xf>
    <xf numFmtId="0" fontId="42" fillId="0" borderId="56" xfId="22" applyFont="1" applyBorder="1" applyAlignment="1">
      <alignment horizontal="left"/>
      <protection/>
    </xf>
    <xf numFmtId="0" fontId="50" fillId="0" borderId="57" xfId="22" applyFont="1" applyBorder="1" applyAlignment="1">
      <alignment horizontal="centerContinuous" vertical="center"/>
      <protection/>
    </xf>
    <xf numFmtId="0" fontId="52" fillId="0" borderId="58" xfId="22" applyFont="1" applyBorder="1" applyAlignment="1">
      <alignment horizontal="centerContinuous" vertical="center"/>
      <protection/>
    </xf>
    <xf numFmtId="0" fontId="1" fillId="0" borderId="58" xfId="22" applyFont="1" applyBorder="1" applyAlignment="1">
      <alignment horizontal="centerContinuous" vertical="center"/>
      <protection/>
    </xf>
    <xf numFmtId="0" fontId="1" fillId="0" borderId="59" xfId="22" applyFont="1" applyBorder="1" applyAlignment="1">
      <alignment horizontal="centerContinuous" vertical="center"/>
      <protection/>
    </xf>
    <xf numFmtId="0" fontId="51" fillId="8" borderId="60" xfId="22" applyFont="1" applyFill="1" applyBorder="1" applyAlignment="1">
      <alignment horizontal="left"/>
      <protection/>
    </xf>
    <xf numFmtId="0" fontId="1" fillId="8" borderId="61" xfId="22" applyFont="1" applyFill="1" applyBorder="1" applyAlignment="1">
      <alignment horizontal="left"/>
      <protection/>
    </xf>
    <xf numFmtId="0" fontId="1" fillId="8" borderId="62" xfId="22" applyFont="1" applyFill="1" applyBorder="1" applyAlignment="1">
      <alignment horizontal="centerContinuous"/>
      <protection/>
    </xf>
    <xf numFmtId="0" fontId="51" fillId="8" borderId="61" xfId="22" applyFont="1" applyFill="1" applyBorder="1" applyAlignment="1">
      <alignment horizontal="centerContinuous"/>
      <protection/>
    </xf>
    <xf numFmtId="0" fontId="1" fillId="8" borderId="61" xfId="22" applyFont="1" applyFill="1" applyBorder="1" applyAlignment="1">
      <alignment horizontal="centerContinuous"/>
      <protection/>
    </xf>
    <xf numFmtId="0" fontId="1" fillId="0" borderId="63" xfId="22" applyFont="1" applyBorder="1">
      <alignment/>
      <protection/>
    </xf>
    <xf numFmtId="0" fontId="1" fillId="0" borderId="64" xfId="22" applyFont="1" applyBorder="1">
      <alignment/>
      <protection/>
    </xf>
    <xf numFmtId="3" fontId="1" fillId="0" borderId="47" xfId="22" applyNumberFormat="1" applyFont="1" applyBorder="1" applyProtection="1">
      <alignment/>
      <protection locked="0"/>
    </xf>
    <xf numFmtId="0" fontId="1" fillId="0" borderId="43" xfId="22" applyFont="1" applyBorder="1">
      <alignment/>
      <protection/>
    </xf>
    <xf numFmtId="3" fontId="1" fillId="0" borderId="45" xfId="22" applyNumberFormat="1" applyFont="1" applyBorder="1">
      <alignment/>
      <protection/>
    </xf>
    <xf numFmtId="0" fontId="1" fillId="0" borderId="44" xfId="22" applyFont="1" applyBorder="1">
      <alignment/>
      <protection/>
    </xf>
    <xf numFmtId="3" fontId="1" fillId="0" borderId="47" xfId="22" applyNumberFormat="1" applyFont="1" applyBorder="1">
      <alignment/>
      <protection/>
    </xf>
    <xf numFmtId="3" fontId="1" fillId="0" borderId="50" xfId="22" applyNumberFormat="1" applyFont="1" applyBorder="1">
      <alignment/>
      <protection/>
    </xf>
    <xf numFmtId="0" fontId="1" fillId="0" borderId="49" xfId="22" applyFont="1" applyBorder="1">
      <alignment/>
      <protection/>
    </xf>
    <xf numFmtId="0" fontId="1" fillId="0" borderId="65" xfId="22" applyFont="1" applyBorder="1">
      <alignment/>
      <protection/>
    </xf>
    <xf numFmtId="0" fontId="1" fillId="0" borderId="64" xfId="22" applyFont="1" applyBorder="1" applyAlignment="1">
      <alignment shrinkToFit="1"/>
      <protection/>
    </xf>
    <xf numFmtId="0" fontId="1" fillId="0" borderId="66" xfId="22" applyFont="1" applyBorder="1">
      <alignment/>
      <protection/>
    </xf>
    <xf numFmtId="0" fontId="1" fillId="0" borderId="53" xfId="22" applyFont="1" applyBorder="1">
      <alignment/>
      <protection/>
    </xf>
    <xf numFmtId="3" fontId="1" fillId="0" borderId="67" xfId="22" applyNumberFormat="1" applyFont="1" applyBorder="1" applyProtection="1">
      <alignment/>
      <protection locked="0"/>
    </xf>
    <xf numFmtId="0" fontId="1" fillId="0" borderId="68" xfId="22" applyFont="1" applyBorder="1">
      <alignment/>
      <protection/>
    </xf>
    <xf numFmtId="3" fontId="1" fillId="0" borderId="69" xfId="22" applyNumberFormat="1" applyFont="1" applyBorder="1">
      <alignment/>
      <protection/>
    </xf>
    <xf numFmtId="0" fontId="1" fillId="0" borderId="70" xfId="22" applyFont="1" applyBorder="1">
      <alignment/>
      <protection/>
    </xf>
    <xf numFmtId="0" fontId="51" fillId="8" borderId="43" xfId="22" applyFont="1" applyFill="1" applyBorder="1">
      <alignment/>
      <protection/>
    </xf>
    <xf numFmtId="0" fontId="51" fillId="8" borderId="45" xfId="22" applyFont="1" applyFill="1" applyBorder="1">
      <alignment/>
      <protection/>
    </xf>
    <xf numFmtId="0" fontId="51" fillId="8" borderId="44" xfId="22" applyFont="1" applyFill="1" applyBorder="1">
      <alignment/>
      <protection/>
    </xf>
    <xf numFmtId="0" fontId="51" fillId="8" borderId="71" xfId="22" applyFont="1" applyFill="1" applyBorder="1">
      <alignment/>
      <protection/>
    </xf>
    <xf numFmtId="0" fontId="51" fillId="8" borderId="72" xfId="22" applyFont="1" applyFill="1" applyBorder="1">
      <alignment/>
      <protection/>
    </xf>
    <xf numFmtId="0" fontId="1" fillId="0" borderId="0" xfId="22" applyFont="1" applyProtection="1">
      <alignment/>
      <protection locked="0"/>
    </xf>
    <xf numFmtId="0" fontId="1" fillId="0" borderId="27" xfId="22" applyFont="1" applyBorder="1" applyProtection="1">
      <alignment/>
      <protection locked="0"/>
    </xf>
    <xf numFmtId="0" fontId="1" fillId="0" borderId="26" xfId="22" applyFont="1" applyBorder="1" applyProtection="1">
      <alignment/>
      <protection locked="0"/>
    </xf>
    <xf numFmtId="0" fontId="1" fillId="0" borderId="73" xfId="22" applyFont="1" applyBorder="1" applyProtection="1">
      <alignment/>
      <protection locked="0"/>
    </xf>
    <xf numFmtId="0" fontId="1" fillId="0" borderId="0" xfId="22" applyFont="1" applyAlignment="1" applyProtection="1">
      <alignment horizontal="right"/>
      <protection locked="0"/>
    </xf>
    <xf numFmtId="170" fontId="1" fillId="0" borderId="0" xfId="22" applyNumberFormat="1" applyFont="1" applyProtection="1">
      <alignment/>
      <protection locked="0"/>
    </xf>
    <xf numFmtId="0" fontId="1" fillId="0" borderId="74" xfId="22" applyFont="1" applyBorder="1" applyProtection="1">
      <alignment/>
      <protection locked="0"/>
    </xf>
    <xf numFmtId="0" fontId="1" fillId="0" borderId="75" xfId="22" applyFont="1" applyBorder="1" applyProtection="1">
      <alignment/>
      <protection locked="0"/>
    </xf>
    <xf numFmtId="0" fontId="1" fillId="0" borderId="76" xfId="22" applyFont="1" applyBorder="1">
      <alignment/>
      <protection/>
    </xf>
    <xf numFmtId="0" fontId="1" fillId="0" borderId="77" xfId="22" applyFont="1" applyBorder="1">
      <alignment/>
      <protection/>
    </xf>
    <xf numFmtId="171" fontId="1" fillId="0" borderId="78" xfId="22" applyNumberFormat="1" applyFont="1" applyBorder="1" applyAlignment="1">
      <alignment horizontal="right"/>
      <protection/>
    </xf>
    <xf numFmtId="0" fontId="1" fillId="0" borderId="78" xfId="22" applyFont="1" applyBorder="1">
      <alignment/>
      <protection/>
    </xf>
    <xf numFmtId="0" fontId="1" fillId="0" borderId="50" xfId="22" applyFont="1" applyBorder="1">
      <alignment/>
      <protection/>
    </xf>
    <xf numFmtId="171" fontId="1" fillId="0" borderId="49" xfId="22" applyNumberFormat="1" applyFont="1" applyBorder="1" applyAlignment="1">
      <alignment horizontal="right"/>
      <protection/>
    </xf>
    <xf numFmtId="0" fontId="52" fillId="8" borderId="68" xfId="22" applyFont="1" applyFill="1" applyBorder="1">
      <alignment/>
      <protection/>
    </xf>
    <xf numFmtId="0" fontId="52" fillId="8" borderId="69" xfId="22" applyFont="1" applyFill="1" applyBorder="1">
      <alignment/>
      <protection/>
    </xf>
    <xf numFmtId="0" fontId="52" fillId="8" borderId="70" xfId="22" applyFont="1" applyFill="1" applyBorder="1">
      <alignment/>
      <protection/>
    </xf>
    <xf numFmtId="0" fontId="52" fillId="0" borderId="0" xfId="22" applyFont="1">
      <alignment/>
      <protection/>
    </xf>
    <xf numFmtId="0" fontId="1" fillId="0" borderId="0" xfId="22" applyFont="1" applyAlignment="1">
      <alignment vertical="justify"/>
      <protection/>
    </xf>
    <xf numFmtId="0" fontId="1" fillId="0" borderId="0" xfId="23" applyFont="1">
      <alignment/>
      <protection/>
    </xf>
    <xf numFmtId="0" fontId="54" fillId="0" borderId="0" xfId="23" applyFont="1" applyAlignment="1">
      <alignment horizontal="centerContinuous"/>
      <protection/>
    </xf>
    <xf numFmtId="0" fontId="55" fillId="0" borderId="0" xfId="23" applyFont="1" applyAlignment="1">
      <alignment horizontal="centerContinuous"/>
      <protection/>
    </xf>
    <xf numFmtId="0" fontId="55" fillId="0" borderId="0" xfId="23" applyFont="1" applyAlignment="1">
      <alignment horizontal="right"/>
      <protection/>
    </xf>
    <xf numFmtId="0" fontId="51" fillId="0" borderId="79" xfId="23" applyFont="1" applyBorder="1">
      <alignment/>
      <protection/>
    </xf>
    <xf numFmtId="0" fontId="1" fillId="0" borderId="79" xfId="23" applyFont="1" applyBorder="1">
      <alignment/>
      <protection/>
    </xf>
    <xf numFmtId="0" fontId="42" fillId="0" borderId="80" xfId="23" applyFont="1" applyBorder="1" applyAlignment="1">
      <alignment horizontal="right"/>
      <protection/>
    </xf>
    <xf numFmtId="0" fontId="1" fillId="0" borderId="79" xfId="23" applyFont="1" applyBorder="1" applyAlignment="1">
      <alignment horizontal="left"/>
      <protection/>
    </xf>
    <xf numFmtId="0" fontId="1" fillId="0" borderId="81" xfId="23" applyFont="1" applyBorder="1">
      <alignment/>
      <protection/>
    </xf>
    <xf numFmtId="0" fontId="51" fillId="0" borderId="82" xfId="23" applyFont="1" applyBorder="1">
      <alignment/>
      <protection/>
    </xf>
    <xf numFmtId="0" fontId="1" fillId="0" borderId="82" xfId="23" applyFont="1" applyBorder="1">
      <alignment/>
      <protection/>
    </xf>
    <xf numFmtId="0" fontId="42" fillId="0" borderId="0" xfId="23" applyFont="1">
      <alignment/>
      <protection/>
    </xf>
    <xf numFmtId="0" fontId="1" fillId="0" borderId="0" xfId="23" applyFont="1" applyAlignment="1">
      <alignment horizontal="right"/>
      <protection/>
    </xf>
    <xf numFmtId="49" fontId="42" fillId="8" borderId="51" xfId="23" applyNumberFormat="1" applyFont="1" applyFill="1" applyBorder="1">
      <alignment/>
      <protection/>
    </xf>
    <xf numFmtId="0" fontId="42" fillId="8" borderId="49" xfId="23" applyFont="1" applyFill="1" applyBorder="1" applyAlignment="1">
      <alignment horizontal="center"/>
      <protection/>
    </xf>
    <xf numFmtId="0" fontId="42" fillId="8" borderId="51" xfId="23" applyFont="1" applyFill="1" applyBorder="1" applyAlignment="1">
      <alignment horizontal="center"/>
      <protection/>
    </xf>
    <xf numFmtId="0" fontId="42" fillId="8" borderId="51" xfId="23" applyFont="1" applyFill="1" applyBorder="1" applyAlignment="1">
      <alignment horizontal="center" wrapText="1"/>
      <protection/>
    </xf>
    <xf numFmtId="0" fontId="51" fillId="0" borderId="83" xfId="23" applyFont="1" applyBorder="1" applyAlignment="1">
      <alignment horizontal="center"/>
      <protection/>
    </xf>
    <xf numFmtId="49" fontId="51" fillId="0" borderId="83" xfId="23" applyNumberFormat="1" applyFont="1" applyBorder="1" applyAlignment="1">
      <alignment horizontal="left"/>
      <protection/>
    </xf>
    <xf numFmtId="0" fontId="51" fillId="0" borderId="84" xfId="23" applyFont="1" applyBorder="1">
      <alignment/>
      <protection/>
    </xf>
    <xf numFmtId="0" fontId="1" fillId="0" borderId="50" xfId="23" applyFont="1" applyBorder="1" applyAlignment="1">
      <alignment horizontal="center"/>
      <protection/>
    </xf>
    <xf numFmtId="0" fontId="1" fillId="0" borderId="50" xfId="23" applyFont="1" applyBorder="1" applyAlignment="1">
      <alignment horizontal="right"/>
      <protection/>
    </xf>
    <xf numFmtId="0" fontId="1" fillId="0" borderId="49" xfId="23" applyFont="1" applyBorder="1">
      <alignment/>
      <protection/>
    </xf>
    <xf numFmtId="0" fontId="1" fillId="0" borderId="85" xfId="23" applyFont="1" applyBorder="1">
      <alignment/>
      <protection/>
    </xf>
    <xf numFmtId="0" fontId="1" fillId="0" borderId="78" xfId="23" applyFont="1" applyBorder="1">
      <alignment/>
      <protection/>
    </xf>
    <xf numFmtId="0" fontId="56" fillId="0" borderId="0" xfId="23" applyFont="1">
      <alignment/>
      <protection/>
    </xf>
    <xf numFmtId="0" fontId="43" fillId="0" borderId="86" xfId="23" applyFont="1" applyBorder="1" applyAlignment="1">
      <alignment horizontal="center" vertical="top"/>
      <protection/>
    </xf>
    <xf numFmtId="49" fontId="43" fillId="0" borderId="86" xfId="23" applyNumberFormat="1" applyFont="1" applyBorder="1" applyAlignment="1">
      <alignment horizontal="left" vertical="top"/>
      <protection/>
    </xf>
    <xf numFmtId="0" fontId="43" fillId="0" borderId="86" xfId="23" applyFont="1" applyBorder="1" applyAlignment="1">
      <alignment vertical="top" wrapText="1"/>
      <protection/>
    </xf>
    <xf numFmtId="49" fontId="43" fillId="0" borderId="86" xfId="23" applyNumberFormat="1" applyFont="1" applyBorder="1" applyAlignment="1">
      <alignment horizontal="center" shrinkToFit="1"/>
      <protection/>
    </xf>
    <xf numFmtId="4" fontId="43" fillId="0" borderId="86" xfId="23" applyNumberFormat="1" applyFont="1" applyBorder="1" applyAlignment="1">
      <alignment horizontal="right"/>
      <protection/>
    </xf>
    <xf numFmtId="4" fontId="43" fillId="0" borderId="86" xfId="23" applyNumberFormat="1" applyFont="1" applyBorder="1">
      <alignment/>
      <protection/>
    </xf>
    <xf numFmtId="173" fontId="43" fillId="0" borderId="86" xfId="23" applyNumberFormat="1" applyFont="1" applyBorder="1">
      <alignment/>
      <protection/>
    </xf>
    <xf numFmtId="4" fontId="43" fillId="0" borderId="78" xfId="23" applyNumberFormat="1" applyFont="1" applyBorder="1">
      <alignment/>
      <protection/>
    </xf>
    <xf numFmtId="4" fontId="43" fillId="7" borderId="86" xfId="23" applyNumberFormat="1" applyFont="1" applyFill="1" applyBorder="1" applyAlignment="1" applyProtection="1">
      <alignment horizontal="right"/>
      <protection locked="0"/>
    </xf>
    <xf numFmtId="16" fontId="43" fillId="0" borderId="86" xfId="23" applyNumberFormat="1" applyFont="1" applyBorder="1" applyAlignment="1">
      <alignment horizontal="left" vertical="top" wrapText="1"/>
      <protection/>
    </xf>
    <xf numFmtId="0" fontId="1" fillId="8" borderId="50" xfId="23" applyFont="1" applyFill="1" applyBorder="1">
      <alignment/>
      <protection/>
    </xf>
    <xf numFmtId="4" fontId="51" fillId="8" borderId="49" xfId="23" applyNumberFormat="1" applyFont="1" applyFill="1" applyBorder="1">
      <alignment/>
      <protection/>
    </xf>
    <xf numFmtId="3" fontId="1" fillId="0" borderId="0" xfId="23" applyNumberFormat="1" applyFont="1">
      <alignment/>
      <protection/>
    </xf>
    <xf numFmtId="0" fontId="1" fillId="8" borderId="51" xfId="23" applyFont="1" applyFill="1" applyBorder="1" applyAlignment="1">
      <alignment horizontal="center"/>
      <protection/>
    </xf>
    <xf numFmtId="49" fontId="57" fillId="8" borderId="51" xfId="23" applyNumberFormat="1" applyFont="1" applyFill="1" applyBorder="1" applyAlignment="1">
      <alignment horizontal="left"/>
      <protection/>
    </xf>
    <xf numFmtId="0" fontId="57" fillId="8" borderId="84" xfId="23" applyFont="1" applyFill="1" applyBorder="1">
      <alignment/>
      <protection/>
    </xf>
    <xf numFmtId="0" fontId="1" fillId="8" borderId="50" xfId="23" applyFont="1" applyFill="1" applyBorder="1" applyAlignment="1">
      <alignment horizontal="center"/>
      <protection/>
    </xf>
    <xf numFmtId="4" fontId="1" fillId="8" borderId="50" xfId="23" applyNumberFormat="1" applyFont="1" applyFill="1" applyBorder="1" applyAlignment="1">
      <alignment horizontal="right"/>
      <protection/>
    </xf>
    <xf numFmtId="4" fontId="1" fillId="8" borderId="49" xfId="23" applyNumberFormat="1" applyFont="1" applyFill="1" applyBorder="1" applyAlignment="1">
      <alignment horizontal="right"/>
      <protection/>
    </xf>
    <xf numFmtId="4" fontId="51" fillId="8" borderId="51" xfId="23" applyNumberFormat="1" applyFont="1" applyFill="1" applyBorder="1">
      <alignment/>
      <protection/>
    </xf>
    <xf numFmtId="0" fontId="58" fillId="6" borderId="22" xfId="0" applyFont="1" applyFill="1" applyBorder="1" applyAlignment="1">
      <alignment horizontal="left" vertical="center" wrapText="1"/>
    </xf>
    <xf numFmtId="0" fontId="22" fillId="6" borderId="22" xfId="0" applyFont="1" applyFill="1" applyBorder="1" applyAlignment="1">
      <alignment horizontal="center" vertical="center"/>
    </xf>
    <xf numFmtId="49" fontId="22" fillId="6" borderId="22" xfId="0" applyNumberFormat="1" applyFont="1" applyFill="1" applyBorder="1" applyAlignment="1">
      <alignment horizontal="left" vertical="center" wrapText="1"/>
    </xf>
    <xf numFmtId="0" fontId="22" fillId="6" borderId="22" xfId="0" applyFont="1" applyFill="1" applyBorder="1" applyAlignment="1">
      <alignment horizontal="left" vertical="center" wrapText="1"/>
    </xf>
    <xf numFmtId="0" fontId="22" fillId="6" borderId="22" xfId="0" applyFont="1" applyFill="1" applyBorder="1" applyAlignment="1">
      <alignment horizontal="center" vertical="center" wrapText="1"/>
    </xf>
    <xf numFmtId="167" fontId="22" fillId="6" borderId="22" xfId="0" applyNumberFormat="1" applyFont="1" applyFill="1" applyBorder="1" applyAlignment="1">
      <alignment vertical="center"/>
    </xf>
    <xf numFmtId="4" fontId="22" fillId="6" borderId="22" xfId="0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1" fillId="0" borderId="0" xfId="22" applyFont="1" applyAlignment="1">
      <alignment horizontal="left" wrapText="1"/>
      <protection/>
    </xf>
    <xf numFmtId="172" fontId="1" fillId="0" borderId="84" xfId="22" applyNumberFormat="1" applyFont="1" applyBorder="1" applyAlignment="1" applyProtection="1">
      <alignment horizontal="right" indent="2"/>
      <protection locked="0"/>
    </xf>
    <xf numFmtId="172" fontId="1" fillId="0" borderId="55" xfId="22" applyNumberFormat="1" applyFont="1" applyBorder="1" applyAlignment="1" applyProtection="1">
      <alignment horizontal="right" indent="2"/>
      <protection locked="0"/>
    </xf>
    <xf numFmtId="172" fontId="52" fillId="8" borderId="87" xfId="22" applyNumberFormat="1" applyFont="1" applyFill="1" applyBorder="1" applyAlignment="1">
      <alignment horizontal="right" indent="2"/>
      <protection/>
    </xf>
    <xf numFmtId="172" fontId="52" fillId="8" borderId="88" xfId="22" applyNumberFormat="1" applyFont="1" applyFill="1" applyBorder="1" applyAlignment="1">
      <alignment horizontal="right" indent="2"/>
      <protection/>
    </xf>
    <xf numFmtId="0" fontId="43" fillId="0" borderId="0" xfId="22" applyFont="1" applyAlignment="1">
      <alignment horizontal="left" vertical="top" wrapText="1"/>
      <protection/>
    </xf>
    <xf numFmtId="0" fontId="1" fillId="0" borderId="68" xfId="22" applyFont="1" applyBorder="1" applyAlignment="1">
      <alignment horizontal="center" shrinkToFit="1"/>
      <protection/>
    </xf>
    <xf numFmtId="0" fontId="1" fillId="0" borderId="70" xfId="22" applyFont="1" applyBorder="1" applyAlignment="1">
      <alignment horizontal="center" shrinkToFit="1"/>
      <protection/>
    </xf>
    <xf numFmtId="0" fontId="42" fillId="0" borderId="51" xfId="22" applyFont="1" applyBorder="1" applyAlignment="1">
      <alignment horizontal="left"/>
      <protection/>
    </xf>
    <xf numFmtId="0" fontId="42" fillId="0" borderId="84" xfId="22" applyFont="1" applyBorder="1" applyAlignment="1">
      <alignment horizontal="left"/>
      <protection/>
    </xf>
    <xf numFmtId="0" fontId="42" fillId="0" borderId="51" xfId="22" applyFont="1" applyBorder="1" applyAlignment="1">
      <alignment horizontal="center"/>
      <protection/>
    </xf>
    <xf numFmtId="0" fontId="53" fillId="0" borderId="0" xfId="23" applyFont="1" applyAlignment="1">
      <alignment horizontal="center"/>
      <protection/>
    </xf>
    <xf numFmtId="0" fontId="1" fillId="0" borderId="89" xfId="23" applyFont="1" applyBorder="1" applyAlignment="1">
      <alignment horizontal="center"/>
      <protection/>
    </xf>
    <xf numFmtId="0" fontId="1" fillId="0" borderId="90" xfId="23" applyFont="1" applyBorder="1" applyAlignment="1">
      <alignment horizontal="center"/>
      <protection/>
    </xf>
    <xf numFmtId="49" fontId="1" fillId="0" borderId="91" xfId="23" applyNumberFormat="1" applyFont="1" applyBorder="1" applyAlignment="1">
      <alignment horizontal="center"/>
      <protection/>
    </xf>
    <xf numFmtId="0" fontId="1" fillId="0" borderId="92" xfId="23" applyFont="1" applyBorder="1" applyAlignment="1">
      <alignment horizontal="center"/>
      <protection/>
    </xf>
    <xf numFmtId="0" fontId="1" fillId="0" borderId="93" xfId="23" applyFont="1" applyBorder="1" applyAlignment="1">
      <alignment horizontal="center" shrinkToFit="1"/>
      <protection/>
    </xf>
    <xf numFmtId="0" fontId="1" fillId="0" borderId="82" xfId="23" applyFont="1" applyBorder="1" applyAlignment="1">
      <alignment horizontal="center" shrinkToFit="1"/>
      <protection/>
    </xf>
    <xf numFmtId="0" fontId="1" fillId="0" borderId="94" xfId="23" applyFont="1" applyBorder="1" applyAlignment="1">
      <alignment horizontal="center" shrinkToFi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  <cellStyle name="normální_POL.XLS" xfId="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12345215" TargetMode="External" /><Relationship Id="rId2" Type="http://schemas.openxmlformats.org/officeDocument/2006/relationships/hyperlink" Target="https://podminky.urs.cz/item/CS_URS_2022_01/612345411" TargetMode="External" /><Relationship Id="rId3" Type="http://schemas.openxmlformats.org/officeDocument/2006/relationships/hyperlink" Target="https://podminky.urs.cz/item/CS_URS_2022_01/612345452" TargetMode="External" /><Relationship Id="rId4" Type="http://schemas.openxmlformats.org/officeDocument/2006/relationships/hyperlink" Target="https://podminky.urs.cz/item/CS_URS_2022_01/619996117" TargetMode="External" /><Relationship Id="rId5" Type="http://schemas.openxmlformats.org/officeDocument/2006/relationships/hyperlink" Target="https://podminky.urs.cz/item/CS_URS_2022_01/631311121" TargetMode="External" /><Relationship Id="rId6" Type="http://schemas.openxmlformats.org/officeDocument/2006/relationships/hyperlink" Target="https://podminky.urs.cz/item/CS_URS_2022_01/636211421" TargetMode="External" /><Relationship Id="rId7" Type="http://schemas.openxmlformats.org/officeDocument/2006/relationships/hyperlink" Target="https://podminky.urs.cz/item/CS_URS_2022_01/952901114" TargetMode="External" /><Relationship Id="rId8" Type="http://schemas.openxmlformats.org/officeDocument/2006/relationships/hyperlink" Target="https://podminky.urs.cz/item/CS_URS_2022_01/952902031" TargetMode="External" /><Relationship Id="rId9" Type="http://schemas.openxmlformats.org/officeDocument/2006/relationships/hyperlink" Target="https://podminky.urs.cz/item/CS_URS_2022_01/762344811" TargetMode="External" /><Relationship Id="rId10" Type="http://schemas.openxmlformats.org/officeDocument/2006/relationships/hyperlink" Target="https://podminky.urs.cz/item/CS_URS_2022_01/775411820" TargetMode="External" /><Relationship Id="rId11" Type="http://schemas.openxmlformats.org/officeDocument/2006/relationships/hyperlink" Target="https://podminky.urs.cz/item/CS_URS_2022_01/965082941" TargetMode="External" /><Relationship Id="rId12" Type="http://schemas.openxmlformats.org/officeDocument/2006/relationships/hyperlink" Target="https://podminky.urs.cz/item/CS_URS_2022_01/967031132" TargetMode="External" /><Relationship Id="rId13" Type="http://schemas.openxmlformats.org/officeDocument/2006/relationships/hyperlink" Target="https://podminky.urs.cz/item/CS_URS_2022_01/973031151" TargetMode="External" /><Relationship Id="rId14" Type="http://schemas.openxmlformats.org/officeDocument/2006/relationships/hyperlink" Target="https://podminky.urs.cz/item/CS_URS_2022_01/997013213" TargetMode="External" /><Relationship Id="rId15" Type="http://schemas.openxmlformats.org/officeDocument/2006/relationships/hyperlink" Target="https://podminky.urs.cz/item/CS_URS_2022_01/997013219" TargetMode="External" /><Relationship Id="rId16" Type="http://schemas.openxmlformats.org/officeDocument/2006/relationships/hyperlink" Target="https://podminky.urs.cz/item/CS_URS_2022_01/997013501" TargetMode="External" /><Relationship Id="rId17" Type="http://schemas.openxmlformats.org/officeDocument/2006/relationships/hyperlink" Target="https://podminky.urs.cz/item/CS_URS_2022_01/997013509" TargetMode="External" /><Relationship Id="rId18" Type="http://schemas.openxmlformats.org/officeDocument/2006/relationships/hyperlink" Target="https://podminky.urs.cz/item/CS_URS_2022_01/997013871" TargetMode="External" /><Relationship Id="rId19" Type="http://schemas.openxmlformats.org/officeDocument/2006/relationships/hyperlink" Target="https://podminky.urs.cz/item/CS_URS_2022_01/998018002" TargetMode="External" /><Relationship Id="rId20" Type="http://schemas.openxmlformats.org/officeDocument/2006/relationships/hyperlink" Target="https://podminky.urs.cz/item/CS_URS_2022_01/998751101" TargetMode="External" /><Relationship Id="rId21" Type="http://schemas.openxmlformats.org/officeDocument/2006/relationships/hyperlink" Target="https://podminky.urs.cz/item/CS_URS_2022_01/998751181" TargetMode="External" /><Relationship Id="rId22" Type="http://schemas.openxmlformats.org/officeDocument/2006/relationships/hyperlink" Target="https://podminky.urs.cz/item/CS_URS_2022_01/762131124" TargetMode="External" /><Relationship Id="rId23" Type="http://schemas.openxmlformats.org/officeDocument/2006/relationships/hyperlink" Target="https://podminky.urs.cz/item/CS_URS_2022_01/762101922" TargetMode="External" /><Relationship Id="rId24" Type="http://schemas.openxmlformats.org/officeDocument/2006/relationships/hyperlink" Target="https://podminky.urs.cz/item/CS_URS_2022_01/762191912" TargetMode="External" /><Relationship Id="rId25" Type="http://schemas.openxmlformats.org/officeDocument/2006/relationships/hyperlink" Target="https://podminky.urs.cz/item/CS_URS_2022_01/762192901" TargetMode="External" /><Relationship Id="rId26" Type="http://schemas.openxmlformats.org/officeDocument/2006/relationships/hyperlink" Target="https://podminky.urs.cz/item/CS_URS_2022_01/762195000" TargetMode="External" /><Relationship Id="rId27" Type="http://schemas.openxmlformats.org/officeDocument/2006/relationships/hyperlink" Target="https://podminky.urs.cz/item/CS_URS_2022_01/762522917" TargetMode="External" /><Relationship Id="rId28" Type="http://schemas.openxmlformats.org/officeDocument/2006/relationships/hyperlink" Target="https://podminky.urs.cz/item/CS_URS_2022_01/762812934" TargetMode="External" /><Relationship Id="rId29" Type="http://schemas.openxmlformats.org/officeDocument/2006/relationships/hyperlink" Target="https://podminky.urs.cz/item/CS_URS_2022_01/998762102" TargetMode="External" /><Relationship Id="rId30" Type="http://schemas.openxmlformats.org/officeDocument/2006/relationships/hyperlink" Target="https://podminky.urs.cz/item/CS_URS_2022_01/998762181" TargetMode="External" /><Relationship Id="rId31" Type="http://schemas.openxmlformats.org/officeDocument/2006/relationships/hyperlink" Target="https://podminky.urs.cz/item/CS_URS_2022_01/763121415" TargetMode="External" /><Relationship Id="rId32" Type="http://schemas.openxmlformats.org/officeDocument/2006/relationships/hyperlink" Target="https://podminky.urs.cz/item/CS_URS_2022_01/998763302" TargetMode="External" /><Relationship Id="rId33" Type="http://schemas.openxmlformats.org/officeDocument/2006/relationships/hyperlink" Target="https://podminky.urs.cz/item/CS_URS_2022_01/998763381" TargetMode="External" /><Relationship Id="rId34" Type="http://schemas.openxmlformats.org/officeDocument/2006/relationships/hyperlink" Target="https://podminky.urs.cz/item/CS_URS_2022_01/998766102" TargetMode="External" /><Relationship Id="rId35" Type="http://schemas.openxmlformats.org/officeDocument/2006/relationships/hyperlink" Target="https://podminky.urs.cz/item/CS_URS_2022_01/998766181" TargetMode="External" /><Relationship Id="rId36" Type="http://schemas.openxmlformats.org/officeDocument/2006/relationships/hyperlink" Target="https://podminky.urs.cz/item/CS_URS_2022_01/998767102" TargetMode="External" /><Relationship Id="rId37" Type="http://schemas.openxmlformats.org/officeDocument/2006/relationships/hyperlink" Target="https://podminky.urs.cz/item/CS_URS_2022_01/998767181" TargetMode="External" /><Relationship Id="rId38" Type="http://schemas.openxmlformats.org/officeDocument/2006/relationships/hyperlink" Target="https://podminky.urs.cz/item/CS_URS_2022_01/998775102" TargetMode="External" /><Relationship Id="rId39" Type="http://schemas.openxmlformats.org/officeDocument/2006/relationships/hyperlink" Target="https://podminky.urs.cz/item/CS_URS_2022_01/998775181" TargetMode="External" /><Relationship Id="rId40" Type="http://schemas.openxmlformats.org/officeDocument/2006/relationships/hyperlink" Target="https://podminky.urs.cz/item/CS_URS_2022_01/784121005" TargetMode="External" /><Relationship Id="rId41" Type="http://schemas.openxmlformats.org/officeDocument/2006/relationships/hyperlink" Target="https://podminky.urs.cz/item/CS_URS_2022_01/784121015" TargetMode="External" /><Relationship Id="rId42" Type="http://schemas.openxmlformats.org/officeDocument/2006/relationships/hyperlink" Target="https://podminky.urs.cz/item/CS_URS_2022_01/784161205" TargetMode="External" /><Relationship Id="rId43" Type="http://schemas.openxmlformats.org/officeDocument/2006/relationships/hyperlink" Target="https://podminky.urs.cz/item/CS_URS_2022_01/784181105" TargetMode="External" /><Relationship Id="rId44" Type="http://schemas.openxmlformats.org/officeDocument/2006/relationships/hyperlink" Target="https://podminky.urs.cz/item/CS_URS_2022_01/784211161" TargetMode="External" /><Relationship Id="rId45" Type="http://schemas.openxmlformats.org/officeDocument/2006/relationships/hyperlink" Target="https://podminky.urs.cz/item/CS_URS_2022_01/784221105" TargetMode="External" /><Relationship Id="rId46" Type="http://schemas.openxmlformats.org/officeDocument/2006/relationships/drawing" Target="../drawings/drawing2.xml" /><Relationship Id="rId4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37">
      <selection activeCell="K6" sqref="K6:AO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7.05" customHeight="1"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S2" s="16" t="s">
        <v>6</v>
      </c>
      <c r="BT2" s="16" t="s">
        <v>7</v>
      </c>
    </row>
    <row r="3" spans="2:72" ht="7.0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5.0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428" t="s">
        <v>14</v>
      </c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R5" s="19"/>
      <c r="BE5" s="425" t="s">
        <v>15</v>
      </c>
      <c r="BS5" s="16" t="s">
        <v>6</v>
      </c>
    </row>
    <row r="6" spans="2:71" ht="37.05" customHeight="1">
      <c r="B6" s="19"/>
      <c r="D6" s="25" t="s">
        <v>16</v>
      </c>
      <c r="K6" s="430" t="s">
        <v>17</v>
      </c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R6" s="19"/>
      <c r="BE6" s="426"/>
      <c r="BS6" s="16" t="s">
        <v>6</v>
      </c>
    </row>
    <row r="7" spans="2:71" ht="12" customHeight="1">
      <c r="B7" s="19"/>
      <c r="D7" s="26" t="s">
        <v>18</v>
      </c>
      <c r="K7" s="24" t="s">
        <v>19</v>
      </c>
      <c r="AK7" s="26" t="s">
        <v>20</v>
      </c>
      <c r="AN7" s="24" t="s">
        <v>21</v>
      </c>
      <c r="AR7" s="19"/>
      <c r="BE7" s="426"/>
      <c r="BS7" s="16" t="s">
        <v>6</v>
      </c>
    </row>
    <row r="8" spans="2:71" ht="12" customHeight="1">
      <c r="B8" s="19"/>
      <c r="D8" s="26" t="s">
        <v>22</v>
      </c>
      <c r="K8" s="24" t="s">
        <v>23</v>
      </c>
      <c r="AK8" s="26" t="s">
        <v>24</v>
      </c>
      <c r="AN8" s="27" t="s">
        <v>25</v>
      </c>
      <c r="AR8" s="19"/>
      <c r="BE8" s="426"/>
      <c r="BS8" s="16" t="s">
        <v>6</v>
      </c>
    </row>
    <row r="9" spans="2:71" ht="14.4" customHeight="1">
      <c r="B9" s="19"/>
      <c r="AR9" s="19"/>
      <c r="BE9" s="426"/>
      <c r="BS9" s="16" t="s">
        <v>6</v>
      </c>
    </row>
    <row r="10" spans="2:71" ht="12" customHeight="1">
      <c r="B10" s="19"/>
      <c r="D10" s="26" t="s">
        <v>26</v>
      </c>
      <c r="AK10" s="26" t="s">
        <v>27</v>
      </c>
      <c r="AN10" s="24" t="s">
        <v>21</v>
      </c>
      <c r="AR10" s="19"/>
      <c r="BE10" s="426"/>
      <c r="BS10" s="16" t="s">
        <v>6</v>
      </c>
    </row>
    <row r="11" spans="2:71" ht="18.45" customHeight="1">
      <c r="B11" s="19"/>
      <c r="E11" s="24" t="s">
        <v>28</v>
      </c>
      <c r="AK11" s="26" t="s">
        <v>29</v>
      </c>
      <c r="AN11" s="24" t="s">
        <v>21</v>
      </c>
      <c r="AR11" s="19"/>
      <c r="BE11" s="426"/>
      <c r="BS11" s="16" t="s">
        <v>6</v>
      </c>
    </row>
    <row r="12" spans="2:71" ht="7.05" customHeight="1">
      <c r="B12" s="19"/>
      <c r="AR12" s="19"/>
      <c r="BE12" s="426"/>
      <c r="BS12" s="16" t="s">
        <v>6</v>
      </c>
    </row>
    <row r="13" spans="2:71" ht="12" customHeight="1">
      <c r="B13" s="19"/>
      <c r="D13" s="26" t="s">
        <v>30</v>
      </c>
      <c r="AK13" s="26" t="s">
        <v>27</v>
      </c>
      <c r="AN13" s="28" t="s">
        <v>31</v>
      </c>
      <c r="AR13" s="19"/>
      <c r="BE13" s="426"/>
      <c r="BS13" s="16" t="s">
        <v>6</v>
      </c>
    </row>
    <row r="14" spans="2:71" ht="13.2">
      <c r="B14" s="19"/>
      <c r="E14" s="431" t="s">
        <v>31</v>
      </c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26" t="s">
        <v>29</v>
      </c>
      <c r="AN14" s="28" t="s">
        <v>31</v>
      </c>
      <c r="AR14" s="19"/>
      <c r="BE14" s="426"/>
      <c r="BS14" s="16" t="s">
        <v>6</v>
      </c>
    </row>
    <row r="15" spans="2:71" ht="7.05" customHeight="1">
      <c r="B15" s="19"/>
      <c r="AR15" s="19"/>
      <c r="BE15" s="426"/>
      <c r="BS15" s="16" t="s">
        <v>4</v>
      </c>
    </row>
    <row r="16" spans="2:71" ht="12" customHeight="1">
      <c r="B16" s="19"/>
      <c r="D16" s="26" t="s">
        <v>32</v>
      </c>
      <c r="AK16" s="26" t="s">
        <v>27</v>
      </c>
      <c r="AN16" s="24" t="s">
        <v>21</v>
      </c>
      <c r="AR16" s="19"/>
      <c r="BE16" s="426"/>
      <c r="BS16" s="16" t="s">
        <v>4</v>
      </c>
    </row>
    <row r="17" spans="2:71" ht="18.45" customHeight="1">
      <c r="B17" s="19"/>
      <c r="E17" s="24" t="s">
        <v>33</v>
      </c>
      <c r="AK17" s="26" t="s">
        <v>29</v>
      </c>
      <c r="AN17" s="24" t="s">
        <v>21</v>
      </c>
      <c r="AR17" s="19"/>
      <c r="BE17" s="426"/>
      <c r="BS17" s="16" t="s">
        <v>34</v>
      </c>
    </row>
    <row r="18" spans="2:71" ht="7.05" customHeight="1">
      <c r="B18" s="19"/>
      <c r="AR18" s="19"/>
      <c r="BE18" s="426"/>
      <c r="BS18" s="16" t="s">
        <v>6</v>
      </c>
    </row>
    <row r="19" spans="2:71" ht="12" customHeight="1">
      <c r="B19" s="19"/>
      <c r="D19" s="26" t="s">
        <v>35</v>
      </c>
      <c r="AK19" s="26" t="s">
        <v>27</v>
      </c>
      <c r="AN19" s="24" t="s">
        <v>21</v>
      </c>
      <c r="AR19" s="19"/>
      <c r="BE19" s="426"/>
      <c r="BS19" s="16" t="s">
        <v>6</v>
      </c>
    </row>
    <row r="20" spans="2:71" ht="18.45" customHeight="1">
      <c r="B20" s="19"/>
      <c r="E20" s="24" t="s">
        <v>36</v>
      </c>
      <c r="AK20" s="26" t="s">
        <v>29</v>
      </c>
      <c r="AN20" s="24" t="s">
        <v>21</v>
      </c>
      <c r="AR20" s="19"/>
      <c r="BE20" s="426"/>
      <c r="BS20" s="16" t="s">
        <v>4</v>
      </c>
    </row>
    <row r="21" spans="2:57" ht="7.05" customHeight="1">
      <c r="B21" s="19"/>
      <c r="AR21" s="19"/>
      <c r="BE21" s="426"/>
    </row>
    <row r="22" spans="2:57" ht="12" customHeight="1">
      <c r="B22" s="19"/>
      <c r="D22" s="26" t="s">
        <v>37</v>
      </c>
      <c r="AR22" s="19"/>
      <c r="BE22" s="426"/>
    </row>
    <row r="23" spans="2:57" ht="323.25" customHeight="1">
      <c r="B23" s="19"/>
      <c r="E23" s="433" t="s">
        <v>38</v>
      </c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R23" s="19"/>
      <c r="BE23" s="426"/>
    </row>
    <row r="24" spans="2:57" ht="7.05" customHeight="1">
      <c r="B24" s="19"/>
      <c r="AR24" s="19"/>
      <c r="BE24" s="426"/>
    </row>
    <row r="25" spans="2:57" ht="7.0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426"/>
    </row>
    <row r="26" spans="2:57" s="1" customFormat="1" ht="25.95" customHeight="1">
      <c r="B26" s="31"/>
      <c r="D26" s="32" t="s">
        <v>39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434">
        <f>ROUND(AG54,2)</f>
        <v>0</v>
      </c>
      <c r="AL26" s="435"/>
      <c r="AM26" s="435"/>
      <c r="AN26" s="435"/>
      <c r="AO26" s="435"/>
      <c r="AR26" s="31"/>
      <c r="BE26" s="426"/>
    </row>
    <row r="27" spans="2:57" s="1" customFormat="1" ht="7.05" customHeight="1">
      <c r="B27" s="31"/>
      <c r="AR27" s="31"/>
      <c r="BE27" s="426"/>
    </row>
    <row r="28" spans="2:57" s="1" customFormat="1" ht="13.2">
      <c r="B28" s="31"/>
      <c r="L28" s="436" t="s">
        <v>40</v>
      </c>
      <c r="M28" s="436"/>
      <c r="N28" s="436"/>
      <c r="O28" s="436"/>
      <c r="P28" s="436"/>
      <c r="W28" s="436" t="s">
        <v>41</v>
      </c>
      <c r="X28" s="436"/>
      <c r="Y28" s="436"/>
      <c r="Z28" s="436"/>
      <c r="AA28" s="436"/>
      <c r="AB28" s="436"/>
      <c r="AC28" s="436"/>
      <c r="AD28" s="436"/>
      <c r="AE28" s="436"/>
      <c r="AK28" s="436" t="s">
        <v>42</v>
      </c>
      <c r="AL28" s="436"/>
      <c r="AM28" s="436"/>
      <c r="AN28" s="436"/>
      <c r="AO28" s="436"/>
      <c r="AR28" s="31"/>
      <c r="BE28" s="426"/>
    </row>
    <row r="29" spans="2:57" s="2" customFormat="1" ht="14.4" customHeight="1">
      <c r="B29" s="35"/>
      <c r="D29" s="26" t="s">
        <v>43</v>
      </c>
      <c r="F29" s="26" t="s">
        <v>44</v>
      </c>
      <c r="L29" s="439">
        <v>0.21</v>
      </c>
      <c r="M29" s="438"/>
      <c r="N29" s="438"/>
      <c r="O29" s="438"/>
      <c r="P29" s="438"/>
      <c r="W29" s="437">
        <f>ROUND(AZ54,2)</f>
        <v>0</v>
      </c>
      <c r="X29" s="438"/>
      <c r="Y29" s="438"/>
      <c r="Z29" s="438"/>
      <c r="AA29" s="438"/>
      <c r="AB29" s="438"/>
      <c r="AC29" s="438"/>
      <c r="AD29" s="438"/>
      <c r="AE29" s="438"/>
      <c r="AK29" s="437">
        <f>ROUND(AV54,2)</f>
        <v>0</v>
      </c>
      <c r="AL29" s="438"/>
      <c r="AM29" s="438"/>
      <c r="AN29" s="438"/>
      <c r="AO29" s="438"/>
      <c r="AR29" s="35"/>
      <c r="BE29" s="427"/>
    </row>
    <row r="30" spans="2:57" s="2" customFormat="1" ht="14.4" customHeight="1">
      <c r="B30" s="35"/>
      <c r="F30" s="26" t="s">
        <v>45</v>
      </c>
      <c r="L30" s="439">
        <v>0.15</v>
      </c>
      <c r="M30" s="438"/>
      <c r="N30" s="438"/>
      <c r="O30" s="438"/>
      <c r="P30" s="438"/>
      <c r="W30" s="437">
        <f>ROUND(BA54,2)</f>
        <v>0</v>
      </c>
      <c r="X30" s="438"/>
      <c r="Y30" s="438"/>
      <c r="Z30" s="438"/>
      <c r="AA30" s="438"/>
      <c r="AB30" s="438"/>
      <c r="AC30" s="438"/>
      <c r="AD30" s="438"/>
      <c r="AE30" s="438"/>
      <c r="AK30" s="437">
        <f>ROUND(AW54,2)</f>
        <v>0</v>
      </c>
      <c r="AL30" s="438"/>
      <c r="AM30" s="438"/>
      <c r="AN30" s="438"/>
      <c r="AO30" s="438"/>
      <c r="AR30" s="35"/>
      <c r="BE30" s="427"/>
    </row>
    <row r="31" spans="2:57" s="2" customFormat="1" ht="14.4" customHeight="1" hidden="1">
      <c r="B31" s="35"/>
      <c r="F31" s="26" t="s">
        <v>46</v>
      </c>
      <c r="L31" s="439">
        <v>0.21</v>
      </c>
      <c r="M31" s="438"/>
      <c r="N31" s="438"/>
      <c r="O31" s="438"/>
      <c r="P31" s="438"/>
      <c r="W31" s="437">
        <f>ROUND(BB54,2)</f>
        <v>0</v>
      </c>
      <c r="X31" s="438"/>
      <c r="Y31" s="438"/>
      <c r="Z31" s="438"/>
      <c r="AA31" s="438"/>
      <c r="AB31" s="438"/>
      <c r="AC31" s="438"/>
      <c r="AD31" s="438"/>
      <c r="AE31" s="438"/>
      <c r="AK31" s="437">
        <v>0</v>
      </c>
      <c r="AL31" s="438"/>
      <c r="AM31" s="438"/>
      <c r="AN31" s="438"/>
      <c r="AO31" s="438"/>
      <c r="AR31" s="35"/>
      <c r="BE31" s="427"/>
    </row>
    <row r="32" spans="2:57" s="2" customFormat="1" ht="14.4" customHeight="1" hidden="1">
      <c r="B32" s="35"/>
      <c r="F32" s="26" t="s">
        <v>47</v>
      </c>
      <c r="L32" s="439">
        <v>0.15</v>
      </c>
      <c r="M32" s="438"/>
      <c r="N32" s="438"/>
      <c r="O32" s="438"/>
      <c r="P32" s="438"/>
      <c r="W32" s="437">
        <f>ROUND(BC54,2)</f>
        <v>0</v>
      </c>
      <c r="X32" s="438"/>
      <c r="Y32" s="438"/>
      <c r="Z32" s="438"/>
      <c r="AA32" s="438"/>
      <c r="AB32" s="438"/>
      <c r="AC32" s="438"/>
      <c r="AD32" s="438"/>
      <c r="AE32" s="438"/>
      <c r="AK32" s="437">
        <v>0</v>
      </c>
      <c r="AL32" s="438"/>
      <c r="AM32" s="438"/>
      <c r="AN32" s="438"/>
      <c r="AO32" s="438"/>
      <c r="AR32" s="35"/>
      <c r="BE32" s="427"/>
    </row>
    <row r="33" spans="2:44" s="2" customFormat="1" ht="14.4" customHeight="1" hidden="1">
      <c r="B33" s="35"/>
      <c r="F33" s="26" t="s">
        <v>48</v>
      </c>
      <c r="L33" s="439">
        <v>0</v>
      </c>
      <c r="M33" s="438"/>
      <c r="N33" s="438"/>
      <c r="O33" s="438"/>
      <c r="P33" s="438"/>
      <c r="W33" s="437">
        <f>ROUND(BD54,2)</f>
        <v>0</v>
      </c>
      <c r="X33" s="438"/>
      <c r="Y33" s="438"/>
      <c r="Z33" s="438"/>
      <c r="AA33" s="438"/>
      <c r="AB33" s="438"/>
      <c r="AC33" s="438"/>
      <c r="AD33" s="438"/>
      <c r="AE33" s="438"/>
      <c r="AK33" s="437">
        <v>0</v>
      </c>
      <c r="AL33" s="438"/>
      <c r="AM33" s="438"/>
      <c r="AN33" s="438"/>
      <c r="AO33" s="438"/>
      <c r="AR33" s="35"/>
    </row>
    <row r="34" spans="2:44" s="1" customFormat="1" ht="7.05" customHeight="1">
      <c r="B34" s="31"/>
      <c r="AR34" s="31"/>
    </row>
    <row r="35" spans="2:44" s="1" customFormat="1" ht="25.95" customHeight="1">
      <c r="B35" s="31"/>
      <c r="C35" s="36"/>
      <c r="D35" s="37" t="s">
        <v>49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50</v>
      </c>
      <c r="U35" s="38"/>
      <c r="V35" s="38"/>
      <c r="W35" s="38"/>
      <c r="X35" s="440" t="s">
        <v>51</v>
      </c>
      <c r="Y35" s="441"/>
      <c r="Z35" s="441"/>
      <c r="AA35" s="441"/>
      <c r="AB35" s="441"/>
      <c r="AC35" s="38"/>
      <c r="AD35" s="38"/>
      <c r="AE35" s="38"/>
      <c r="AF35" s="38"/>
      <c r="AG35" s="38"/>
      <c r="AH35" s="38"/>
      <c r="AI35" s="38"/>
      <c r="AJ35" s="38"/>
      <c r="AK35" s="442">
        <f>SUM(AK26:AK33)</f>
        <v>0</v>
      </c>
      <c r="AL35" s="441"/>
      <c r="AM35" s="441"/>
      <c r="AN35" s="441"/>
      <c r="AO35" s="443"/>
      <c r="AP35" s="36"/>
      <c r="AQ35" s="36"/>
      <c r="AR35" s="31"/>
    </row>
    <row r="36" spans="2:44" s="1" customFormat="1" ht="7.05" customHeight="1">
      <c r="B36" s="31"/>
      <c r="AR36" s="31"/>
    </row>
    <row r="37" spans="2:44" s="1" customFormat="1" ht="7.0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</row>
    <row r="41" spans="2:44" s="1" customFormat="1" ht="7.0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</row>
    <row r="42" spans="2:44" s="1" customFormat="1" ht="25.05" customHeight="1">
      <c r="B42" s="31"/>
      <c r="C42" s="20" t="s">
        <v>52</v>
      </c>
      <c r="AR42" s="31"/>
    </row>
    <row r="43" spans="2:44" s="1" customFormat="1" ht="7.05" customHeight="1">
      <c r="B43" s="31"/>
      <c r="AR43" s="31"/>
    </row>
    <row r="44" spans="2:44" s="3" customFormat="1" ht="12" customHeight="1">
      <c r="B44" s="44"/>
      <c r="C44" s="26" t="s">
        <v>13</v>
      </c>
      <c r="L44" s="3" t="str">
        <f>K5</f>
        <v>CitarnaKladnoFin</v>
      </c>
      <c r="AR44" s="44"/>
    </row>
    <row r="45" spans="2:44" s="4" customFormat="1" ht="37.05" customHeight="1">
      <c r="B45" s="45"/>
      <c r="C45" s="46" t="s">
        <v>16</v>
      </c>
      <c r="L45" s="460" t="str">
        <f>K6</f>
        <v>ADAPTACE ČÍTÁRNY STŘEDOČESKÉ VĚDECKÉ KNIHOVNY V KLADNĚ</v>
      </c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61"/>
      <c r="AH45" s="461"/>
      <c r="AI45" s="461"/>
      <c r="AJ45" s="461"/>
      <c r="AK45" s="461"/>
      <c r="AL45" s="461"/>
      <c r="AM45" s="461"/>
      <c r="AN45" s="461"/>
      <c r="AO45" s="461"/>
      <c r="AR45" s="45"/>
    </row>
    <row r="46" spans="2:44" s="1" customFormat="1" ht="7.05" customHeight="1">
      <c r="B46" s="31"/>
      <c r="AR46" s="31"/>
    </row>
    <row r="47" spans="2:44" s="1" customFormat="1" ht="12" customHeight="1">
      <c r="B47" s="31"/>
      <c r="C47" s="26" t="s">
        <v>22</v>
      </c>
      <c r="L47" s="47" t="str">
        <f>IF(K8="","",K8)</f>
        <v>Kladno</v>
      </c>
      <c r="AI47" s="26" t="s">
        <v>24</v>
      </c>
      <c r="AM47" s="444" t="str">
        <f>IF(AN8="","",AN8)</f>
        <v>30. 11. 2023</v>
      </c>
      <c r="AN47" s="444"/>
      <c r="AR47" s="31"/>
    </row>
    <row r="48" spans="2:44" s="1" customFormat="1" ht="7.05" customHeight="1">
      <c r="B48" s="31"/>
      <c r="AR48" s="31"/>
    </row>
    <row r="49" spans="2:56" s="1" customFormat="1" ht="15.15" customHeight="1">
      <c r="B49" s="31"/>
      <c r="C49" s="26" t="s">
        <v>26</v>
      </c>
      <c r="L49" s="3" t="str">
        <f>IF(E11="","",E11)</f>
        <v>Středočes.vědec.knihovna v Kladně</v>
      </c>
      <c r="AI49" s="26" t="s">
        <v>32</v>
      </c>
      <c r="AM49" s="445" t="str">
        <f>IF(E17="","",E17)</f>
        <v>Ing.Arch.MgA.Jan Žalský</v>
      </c>
      <c r="AN49" s="446"/>
      <c r="AO49" s="446"/>
      <c r="AP49" s="446"/>
      <c r="AR49" s="31"/>
      <c r="AS49" s="447" t="s">
        <v>53</v>
      </c>
      <c r="AT49" s="448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5.15" customHeight="1">
      <c r="B50" s="31"/>
      <c r="C50" s="26" t="s">
        <v>30</v>
      </c>
      <c r="L50" s="3" t="str">
        <f>IF(E14="Vyplň údaj","",E14)</f>
        <v/>
      </c>
      <c r="AI50" s="26" t="s">
        <v>35</v>
      </c>
      <c r="AM50" s="445" t="str">
        <f>IF(E20="","",E20)</f>
        <v>Arnošt Gerhart</v>
      </c>
      <c r="AN50" s="446"/>
      <c r="AO50" s="446"/>
      <c r="AP50" s="446"/>
      <c r="AR50" s="31"/>
      <c r="AS50" s="449"/>
      <c r="AT50" s="450"/>
      <c r="BD50" s="52"/>
    </row>
    <row r="51" spans="2:56" s="1" customFormat="1" ht="10.8" customHeight="1">
      <c r="B51" s="31"/>
      <c r="AR51" s="31"/>
      <c r="AS51" s="449"/>
      <c r="AT51" s="450"/>
      <c r="BD51" s="52"/>
    </row>
    <row r="52" spans="2:56" s="1" customFormat="1" ht="29.25" customHeight="1">
      <c r="B52" s="31"/>
      <c r="C52" s="456" t="s">
        <v>54</v>
      </c>
      <c r="D52" s="457"/>
      <c r="E52" s="457"/>
      <c r="F52" s="457"/>
      <c r="G52" s="457"/>
      <c r="H52" s="53"/>
      <c r="I52" s="458" t="s">
        <v>55</v>
      </c>
      <c r="J52" s="457"/>
      <c r="K52" s="457"/>
      <c r="L52" s="457"/>
      <c r="M52" s="457"/>
      <c r="N52" s="457"/>
      <c r="O52" s="457"/>
      <c r="P52" s="457"/>
      <c r="Q52" s="457"/>
      <c r="R52" s="457"/>
      <c r="S52" s="457"/>
      <c r="T52" s="457"/>
      <c r="U52" s="457"/>
      <c r="V52" s="457"/>
      <c r="W52" s="457"/>
      <c r="X52" s="457"/>
      <c r="Y52" s="457"/>
      <c r="Z52" s="457"/>
      <c r="AA52" s="457"/>
      <c r="AB52" s="457"/>
      <c r="AC52" s="457"/>
      <c r="AD52" s="457"/>
      <c r="AE52" s="457"/>
      <c r="AF52" s="457"/>
      <c r="AG52" s="459" t="s">
        <v>56</v>
      </c>
      <c r="AH52" s="457"/>
      <c r="AI52" s="457"/>
      <c r="AJ52" s="457"/>
      <c r="AK52" s="457"/>
      <c r="AL52" s="457"/>
      <c r="AM52" s="457"/>
      <c r="AN52" s="458" t="s">
        <v>57</v>
      </c>
      <c r="AO52" s="457"/>
      <c r="AP52" s="457"/>
      <c r="AQ52" s="54" t="s">
        <v>58</v>
      </c>
      <c r="AR52" s="31"/>
      <c r="AS52" s="55" t="s">
        <v>59</v>
      </c>
      <c r="AT52" s="56" t="s">
        <v>60</v>
      </c>
      <c r="AU52" s="56" t="s">
        <v>61</v>
      </c>
      <c r="AV52" s="56" t="s">
        <v>62</v>
      </c>
      <c r="AW52" s="56" t="s">
        <v>63</v>
      </c>
      <c r="AX52" s="56" t="s">
        <v>64</v>
      </c>
      <c r="AY52" s="56" t="s">
        <v>65</v>
      </c>
      <c r="AZ52" s="56" t="s">
        <v>66</v>
      </c>
      <c r="BA52" s="56" t="s">
        <v>67</v>
      </c>
      <c r="BB52" s="56" t="s">
        <v>68</v>
      </c>
      <c r="BC52" s="56" t="s">
        <v>69</v>
      </c>
      <c r="BD52" s="57" t="s">
        <v>70</v>
      </c>
    </row>
    <row r="53" spans="2:56" s="1" customFormat="1" ht="10.8" customHeight="1">
      <c r="B53" s="31"/>
      <c r="AR53" s="31"/>
      <c r="AS53" s="58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2:90" s="5" customFormat="1" ht="32.4" customHeight="1">
      <c r="B54" s="59"/>
      <c r="C54" s="60" t="s">
        <v>71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454">
        <f>ROUND(SUM(AG55:AG56),2)</f>
        <v>0</v>
      </c>
      <c r="AH54" s="454"/>
      <c r="AI54" s="454"/>
      <c r="AJ54" s="454"/>
      <c r="AK54" s="454"/>
      <c r="AL54" s="454"/>
      <c r="AM54" s="454"/>
      <c r="AN54" s="455">
        <f>SUM(AG54,AT54)</f>
        <v>0</v>
      </c>
      <c r="AO54" s="455"/>
      <c r="AP54" s="455"/>
      <c r="AQ54" s="63" t="s">
        <v>21</v>
      </c>
      <c r="AR54" s="59"/>
      <c r="AS54" s="64">
        <f>ROUND(SUM(AS55:AS56),2)</f>
        <v>0</v>
      </c>
      <c r="AT54" s="65">
        <f>ROUND(SUM(AV54:AW54),2)</f>
        <v>0</v>
      </c>
      <c r="AU54" s="66">
        <f>ROUND(SUM(AU55:AU56),5)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ROUND(SUM(AZ55:AZ56),2)</f>
        <v>0</v>
      </c>
      <c r="BA54" s="65">
        <f>ROUND(SUM(BA55:BA56),2)</f>
        <v>0</v>
      </c>
      <c r="BB54" s="65">
        <f>ROUND(SUM(BB55:BB56),2)</f>
        <v>0</v>
      </c>
      <c r="BC54" s="65">
        <f>ROUND(SUM(BC55:BC56),2)</f>
        <v>0</v>
      </c>
      <c r="BD54" s="67">
        <f>ROUND(SUM(BD55:BD56),2)</f>
        <v>0</v>
      </c>
      <c r="BS54" s="68" t="s">
        <v>72</v>
      </c>
      <c r="BT54" s="68" t="s">
        <v>73</v>
      </c>
      <c r="BU54" s="69" t="s">
        <v>74</v>
      </c>
      <c r="BV54" s="68" t="s">
        <v>75</v>
      </c>
      <c r="BW54" s="68" t="s">
        <v>5</v>
      </c>
      <c r="BX54" s="68" t="s">
        <v>76</v>
      </c>
      <c r="CL54" s="68" t="s">
        <v>19</v>
      </c>
    </row>
    <row r="55" spans="1:91" s="6" customFormat="1" ht="16.5" customHeight="1">
      <c r="A55" s="70" t="s">
        <v>77</v>
      </c>
      <c r="B55" s="71"/>
      <c r="C55" s="72"/>
      <c r="D55" s="453" t="s">
        <v>78</v>
      </c>
      <c r="E55" s="453"/>
      <c r="F55" s="453"/>
      <c r="G55" s="453"/>
      <c r="H55" s="453"/>
      <c r="I55" s="73"/>
      <c r="J55" s="453" t="s">
        <v>79</v>
      </c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1">
        <f>'01 - Stavební a montážní ...'!J30</f>
        <v>0</v>
      </c>
      <c r="AH55" s="452"/>
      <c r="AI55" s="452"/>
      <c r="AJ55" s="452"/>
      <c r="AK55" s="452"/>
      <c r="AL55" s="452"/>
      <c r="AM55" s="452"/>
      <c r="AN55" s="451">
        <f>SUM(AG55,AT55)</f>
        <v>0</v>
      </c>
      <c r="AO55" s="452"/>
      <c r="AP55" s="452"/>
      <c r="AQ55" s="74" t="s">
        <v>80</v>
      </c>
      <c r="AR55" s="71"/>
      <c r="AS55" s="75">
        <v>0</v>
      </c>
      <c r="AT55" s="76">
        <f>ROUND(SUM(AV55:AW55),2)</f>
        <v>0</v>
      </c>
      <c r="AU55" s="77">
        <f>'01 - Stavební a montážní ...'!P100</f>
        <v>0</v>
      </c>
      <c r="AV55" s="76">
        <f>'01 - Stavební a montážní ...'!J33</f>
        <v>0</v>
      </c>
      <c r="AW55" s="76">
        <f>'01 - Stavební a montážní ...'!J34</f>
        <v>0</v>
      </c>
      <c r="AX55" s="76">
        <f>'01 - Stavební a montážní ...'!J35</f>
        <v>0</v>
      </c>
      <c r="AY55" s="76">
        <f>'01 - Stavební a montážní ...'!J36</f>
        <v>0</v>
      </c>
      <c r="AZ55" s="76">
        <f>'01 - Stavební a montážní ...'!F33</f>
        <v>0</v>
      </c>
      <c r="BA55" s="76">
        <f>'01 - Stavební a montážní ...'!F34</f>
        <v>0</v>
      </c>
      <c r="BB55" s="76">
        <f>'01 - Stavební a montážní ...'!F35</f>
        <v>0</v>
      </c>
      <c r="BC55" s="76">
        <f>'01 - Stavební a montážní ...'!F36</f>
        <v>0</v>
      </c>
      <c r="BD55" s="78">
        <f>'01 - Stavební a montážní ...'!F37</f>
        <v>0</v>
      </c>
      <c r="BT55" s="79" t="s">
        <v>81</v>
      </c>
      <c r="BV55" s="79" t="s">
        <v>75</v>
      </c>
      <c r="BW55" s="79" t="s">
        <v>82</v>
      </c>
      <c r="BX55" s="79" t="s">
        <v>5</v>
      </c>
      <c r="CL55" s="79" t="s">
        <v>19</v>
      </c>
      <c r="CM55" s="79" t="s">
        <v>83</v>
      </c>
    </row>
    <row r="56" spans="1:91" s="6" customFormat="1" ht="16.5" customHeight="1">
      <c r="A56" s="70" t="s">
        <v>77</v>
      </c>
      <c r="B56" s="71"/>
      <c r="C56" s="72"/>
      <c r="D56" s="453" t="s">
        <v>84</v>
      </c>
      <c r="E56" s="453"/>
      <c r="F56" s="453"/>
      <c r="G56" s="453"/>
      <c r="H56" s="453"/>
      <c r="I56" s="73"/>
      <c r="J56" s="453" t="s">
        <v>85</v>
      </c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1">
        <f>'02 - Vedlejší a ostatní n...'!J30</f>
        <v>0</v>
      </c>
      <c r="AH56" s="452"/>
      <c r="AI56" s="452"/>
      <c r="AJ56" s="452"/>
      <c r="AK56" s="452"/>
      <c r="AL56" s="452"/>
      <c r="AM56" s="452"/>
      <c r="AN56" s="451">
        <f>SUM(AG56,AT56)</f>
        <v>0</v>
      </c>
      <c r="AO56" s="452"/>
      <c r="AP56" s="452"/>
      <c r="AQ56" s="74" t="s">
        <v>80</v>
      </c>
      <c r="AR56" s="71"/>
      <c r="AS56" s="80">
        <v>0</v>
      </c>
      <c r="AT56" s="81">
        <f>ROUND(SUM(AV56:AW56),2)</f>
        <v>0</v>
      </c>
      <c r="AU56" s="82">
        <f>'02 - Vedlejší a ostatní n...'!P80</f>
        <v>0</v>
      </c>
      <c r="AV56" s="81">
        <f>'02 - Vedlejší a ostatní n...'!J33</f>
        <v>0</v>
      </c>
      <c r="AW56" s="81">
        <f>'02 - Vedlejší a ostatní n...'!J34</f>
        <v>0</v>
      </c>
      <c r="AX56" s="81">
        <f>'02 - Vedlejší a ostatní n...'!J35</f>
        <v>0</v>
      </c>
      <c r="AY56" s="81">
        <f>'02 - Vedlejší a ostatní n...'!J36</f>
        <v>0</v>
      </c>
      <c r="AZ56" s="81">
        <f>'02 - Vedlejší a ostatní n...'!F33</f>
        <v>0</v>
      </c>
      <c r="BA56" s="81">
        <f>'02 - Vedlejší a ostatní n...'!F34</f>
        <v>0</v>
      </c>
      <c r="BB56" s="81">
        <f>'02 - Vedlejší a ostatní n...'!F35</f>
        <v>0</v>
      </c>
      <c r="BC56" s="81">
        <f>'02 - Vedlejší a ostatní n...'!F36</f>
        <v>0</v>
      </c>
      <c r="BD56" s="83">
        <f>'02 - Vedlejší a ostatní n...'!F37</f>
        <v>0</v>
      </c>
      <c r="BT56" s="79" t="s">
        <v>81</v>
      </c>
      <c r="BV56" s="79" t="s">
        <v>75</v>
      </c>
      <c r="BW56" s="79" t="s">
        <v>86</v>
      </c>
      <c r="BX56" s="79" t="s">
        <v>5</v>
      </c>
      <c r="CL56" s="79" t="s">
        <v>19</v>
      </c>
      <c r="CM56" s="79" t="s">
        <v>83</v>
      </c>
    </row>
    <row r="57" spans="2:44" s="1" customFormat="1" ht="30" customHeight="1">
      <c r="B57" s="31"/>
      <c r="AR57" s="31"/>
    </row>
    <row r="58" spans="2:44" s="1" customFormat="1" ht="7.05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31"/>
    </row>
  </sheetData>
  <sheetProtection algorithmName="SHA-512" hashValue="9A/zsGiwfeVzFQG1r8N2fC3yIWQbkwl2N+oVc/AKpiSxl9TB/obz6omO5rlbJjjCkqzk2Bl8vrGy78FwXYqQAA==" saltValue="bwvPQ1c3RnOkN9z7GmThe+QPHttE3M4MFhKoW+ZZoIhXTzBUVNSZpeGum8dWFWsCcgEOj7iUa0v8eK770c0O7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Stavební a montážní ...'!C2" display="/"/>
    <hyperlink ref="A56" location="'02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73"/>
  <sheetViews>
    <sheetView showGridLines="0" tabSelected="1" workbookViewId="0" topLeftCell="A356">
      <selection activeCell="F367" sqref="F367"/>
    </sheetView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10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.05" customHeight="1"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AT2" s="16" t="s">
        <v>82</v>
      </c>
    </row>
    <row r="3" spans="2:46" ht="7.0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ht="25.05" customHeight="1" hidden="1">
      <c r="B4" s="19"/>
      <c r="D4" s="20" t="s">
        <v>87</v>
      </c>
      <c r="L4" s="19"/>
      <c r="M4" s="84" t="s">
        <v>10</v>
      </c>
      <c r="AT4" s="16" t="s">
        <v>4</v>
      </c>
    </row>
    <row r="5" spans="2:12" ht="7.05" customHeight="1" hidden="1">
      <c r="B5" s="19"/>
      <c r="L5" s="19"/>
    </row>
    <row r="6" spans="2:12" ht="12" customHeight="1" hidden="1">
      <c r="B6" s="19"/>
      <c r="D6" s="26" t="s">
        <v>16</v>
      </c>
      <c r="L6" s="19"/>
    </row>
    <row r="7" spans="2:12" ht="16.5" customHeight="1" hidden="1">
      <c r="B7" s="19"/>
      <c r="E7" s="463" t="str">
        <f>'Rekapitulace stavby'!K6</f>
        <v>ADAPTACE ČÍTÁRNY STŘEDOČESKÉ VĚDECKÉ KNIHOVNY V KLADNĚ</v>
      </c>
      <c r="F7" s="464"/>
      <c r="G7" s="464"/>
      <c r="H7" s="464"/>
      <c r="L7" s="19"/>
    </row>
    <row r="8" spans="2:12" s="1" customFormat="1" ht="12" customHeight="1" hidden="1">
      <c r="B8" s="31"/>
      <c r="D8" s="26" t="s">
        <v>88</v>
      </c>
      <c r="L8" s="31"/>
    </row>
    <row r="9" spans="2:12" s="1" customFormat="1" ht="16.5" customHeight="1" hidden="1">
      <c r="B9" s="31"/>
      <c r="E9" s="460" t="s">
        <v>89</v>
      </c>
      <c r="F9" s="462"/>
      <c r="G9" s="462"/>
      <c r="H9" s="462"/>
      <c r="L9" s="31"/>
    </row>
    <row r="10" spans="2:12" s="1" customFormat="1" ht="12" hidden="1">
      <c r="B10" s="31"/>
      <c r="L10" s="31"/>
    </row>
    <row r="11" spans="2:12" s="1" customFormat="1" ht="12" customHeight="1" hidden="1">
      <c r="B11" s="31"/>
      <c r="D11" s="26" t="s">
        <v>18</v>
      </c>
      <c r="F11" s="24" t="s">
        <v>19</v>
      </c>
      <c r="I11" s="26" t="s">
        <v>20</v>
      </c>
      <c r="J11" s="24" t="s">
        <v>21</v>
      </c>
      <c r="L11" s="31"/>
    </row>
    <row r="12" spans="2:12" s="1" customFormat="1" ht="12" customHeight="1" hidden="1">
      <c r="B12" s="31"/>
      <c r="D12" s="26" t="s">
        <v>22</v>
      </c>
      <c r="F12" s="24" t="s">
        <v>23</v>
      </c>
      <c r="I12" s="26" t="s">
        <v>24</v>
      </c>
      <c r="J12" s="48" t="str">
        <f>'Rekapitulace stavby'!AN8</f>
        <v>30. 11. 2023</v>
      </c>
      <c r="L12" s="31"/>
    </row>
    <row r="13" spans="2:12" s="1" customFormat="1" ht="10.8" customHeight="1" hidden="1">
      <c r="B13" s="31"/>
      <c r="L13" s="31"/>
    </row>
    <row r="14" spans="2:12" s="1" customFormat="1" ht="12" customHeight="1" hidden="1">
      <c r="B14" s="31"/>
      <c r="D14" s="26" t="s">
        <v>26</v>
      </c>
      <c r="I14" s="26" t="s">
        <v>27</v>
      </c>
      <c r="J14" s="24" t="s">
        <v>21</v>
      </c>
      <c r="L14" s="31"/>
    </row>
    <row r="15" spans="2:12" s="1" customFormat="1" ht="18" customHeight="1" hidden="1">
      <c r="B15" s="31"/>
      <c r="E15" s="24" t="s">
        <v>28</v>
      </c>
      <c r="I15" s="26" t="s">
        <v>29</v>
      </c>
      <c r="J15" s="24" t="s">
        <v>21</v>
      </c>
      <c r="L15" s="31"/>
    </row>
    <row r="16" spans="2:12" s="1" customFormat="1" ht="7.05" customHeight="1" hidden="1">
      <c r="B16" s="31"/>
      <c r="L16" s="31"/>
    </row>
    <row r="17" spans="2:12" s="1" customFormat="1" ht="12" customHeight="1" hidden="1">
      <c r="B17" s="31"/>
      <c r="D17" s="26" t="s">
        <v>30</v>
      </c>
      <c r="I17" s="26" t="s">
        <v>27</v>
      </c>
      <c r="J17" s="27" t="str">
        <f>'Rekapitulace stavby'!AN13</f>
        <v>Vyplň údaj</v>
      </c>
      <c r="L17" s="31"/>
    </row>
    <row r="18" spans="2:12" s="1" customFormat="1" ht="18" customHeight="1" hidden="1">
      <c r="B18" s="31"/>
      <c r="E18" s="465" t="str">
        <f>'Rekapitulace stavby'!E14</f>
        <v>Vyplň údaj</v>
      </c>
      <c r="F18" s="428"/>
      <c r="G18" s="428"/>
      <c r="H18" s="428"/>
      <c r="I18" s="26" t="s">
        <v>29</v>
      </c>
      <c r="J18" s="27" t="str">
        <f>'Rekapitulace stavby'!AN14</f>
        <v>Vyplň údaj</v>
      </c>
      <c r="L18" s="31"/>
    </row>
    <row r="19" spans="2:12" s="1" customFormat="1" ht="7.05" customHeight="1" hidden="1">
      <c r="B19" s="31"/>
      <c r="L19" s="31"/>
    </row>
    <row r="20" spans="2:12" s="1" customFormat="1" ht="12" customHeight="1" hidden="1">
      <c r="B20" s="31"/>
      <c r="D20" s="26" t="s">
        <v>32</v>
      </c>
      <c r="I20" s="26" t="s">
        <v>27</v>
      </c>
      <c r="J20" s="24" t="s">
        <v>21</v>
      </c>
      <c r="L20" s="31"/>
    </row>
    <row r="21" spans="2:12" s="1" customFormat="1" ht="18" customHeight="1" hidden="1">
      <c r="B21" s="31"/>
      <c r="E21" s="24" t="s">
        <v>33</v>
      </c>
      <c r="I21" s="26" t="s">
        <v>29</v>
      </c>
      <c r="J21" s="24" t="s">
        <v>21</v>
      </c>
      <c r="L21" s="31"/>
    </row>
    <row r="22" spans="2:12" s="1" customFormat="1" ht="7.05" customHeight="1" hidden="1">
      <c r="B22" s="31"/>
      <c r="L22" s="31"/>
    </row>
    <row r="23" spans="2:12" s="1" customFormat="1" ht="12" customHeight="1" hidden="1">
      <c r="B23" s="31"/>
      <c r="D23" s="26" t="s">
        <v>35</v>
      </c>
      <c r="I23" s="26" t="s">
        <v>27</v>
      </c>
      <c r="J23" s="24" t="s">
        <v>21</v>
      </c>
      <c r="L23" s="31"/>
    </row>
    <row r="24" spans="2:12" s="1" customFormat="1" ht="18" customHeight="1" hidden="1">
      <c r="B24" s="31"/>
      <c r="E24" s="24" t="s">
        <v>36</v>
      </c>
      <c r="I24" s="26" t="s">
        <v>29</v>
      </c>
      <c r="J24" s="24" t="s">
        <v>21</v>
      </c>
      <c r="L24" s="31"/>
    </row>
    <row r="25" spans="2:12" s="1" customFormat="1" ht="7.05" customHeight="1" hidden="1">
      <c r="B25" s="31"/>
      <c r="L25" s="31"/>
    </row>
    <row r="26" spans="2:12" s="1" customFormat="1" ht="12" customHeight="1" hidden="1">
      <c r="B26" s="31"/>
      <c r="D26" s="26" t="s">
        <v>37</v>
      </c>
      <c r="L26" s="31"/>
    </row>
    <row r="27" spans="2:12" s="7" customFormat="1" ht="16.5" customHeight="1" hidden="1">
      <c r="B27" s="85"/>
      <c r="E27" s="433" t="s">
        <v>21</v>
      </c>
      <c r="F27" s="433"/>
      <c r="G27" s="433"/>
      <c r="H27" s="433"/>
      <c r="L27" s="85"/>
    </row>
    <row r="28" spans="2:12" s="1" customFormat="1" ht="7.05" customHeight="1" hidden="1">
      <c r="B28" s="31"/>
      <c r="L28" s="31"/>
    </row>
    <row r="29" spans="2:12" s="1" customFormat="1" ht="7.05" customHeight="1" hidden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35" customHeight="1" hidden="1">
      <c r="B30" s="31"/>
      <c r="D30" s="86" t="s">
        <v>39</v>
      </c>
      <c r="J30" s="62">
        <f>ROUND(J100,2)</f>
        <v>0</v>
      </c>
      <c r="L30" s="31"/>
    </row>
    <row r="31" spans="2:12" s="1" customFormat="1" ht="7.05" customHeight="1" hidden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" customHeight="1" hidden="1">
      <c r="B32" s="31"/>
      <c r="F32" s="34" t="s">
        <v>41</v>
      </c>
      <c r="I32" s="34" t="s">
        <v>40</v>
      </c>
      <c r="J32" s="34" t="s">
        <v>42</v>
      </c>
      <c r="L32" s="31"/>
    </row>
    <row r="33" spans="2:12" s="1" customFormat="1" ht="14.4" customHeight="1" hidden="1">
      <c r="B33" s="31"/>
      <c r="D33" s="51" t="s">
        <v>43</v>
      </c>
      <c r="E33" s="26" t="s">
        <v>44</v>
      </c>
      <c r="F33" s="87">
        <f>ROUND((SUM(BE100:BE372)),2)</f>
        <v>0</v>
      </c>
      <c r="I33" s="88">
        <v>0.21</v>
      </c>
      <c r="J33" s="87">
        <f>ROUND(((SUM(BE100:BE372))*I33),2)</f>
        <v>0</v>
      </c>
      <c r="L33" s="31"/>
    </row>
    <row r="34" spans="2:12" s="1" customFormat="1" ht="14.4" customHeight="1" hidden="1">
      <c r="B34" s="31"/>
      <c r="E34" s="26" t="s">
        <v>45</v>
      </c>
      <c r="F34" s="87">
        <f>ROUND((SUM(BF100:BF372)),2)</f>
        <v>0</v>
      </c>
      <c r="I34" s="88">
        <v>0.15</v>
      </c>
      <c r="J34" s="87">
        <f>ROUND(((SUM(BF100:BF372))*I34),2)</f>
        <v>0</v>
      </c>
      <c r="L34" s="31"/>
    </row>
    <row r="35" spans="2:12" s="1" customFormat="1" ht="14.4" customHeight="1" hidden="1">
      <c r="B35" s="31"/>
      <c r="E35" s="26" t="s">
        <v>46</v>
      </c>
      <c r="F35" s="87">
        <f>ROUND((SUM(BG100:BG372)),2)</f>
        <v>0</v>
      </c>
      <c r="I35" s="88">
        <v>0.21</v>
      </c>
      <c r="J35" s="87">
        <f>0</f>
        <v>0</v>
      </c>
      <c r="L35" s="31"/>
    </row>
    <row r="36" spans="2:12" s="1" customFormat="1" ht="14.4" customHeight="1" hidden="1">
      <c r="B36" s="31"/>
      <c r="E36" s="26" t="s">
        <v>47</v>
      </c>
      <c r="F36" s="87">
        <f>ROUND((SUM(BH100:BH372)),2)</f>
        <v>0</v>
      </c>
      <c r="I36" s="88">
        <v>0.15</v>
      </c>
      <c r="J36" s="87">
        <f>0</f>
        <v>0</v>
      </c>
      <c r="L36" s="31"/>
    </row>
    <row r="37" spans="2:12" s="1" customFormat="1" ht="14.4" customHeight="1" hidden="1">
      <c r="B37" s="31"/>
      <c r="E37" s="26" t="s">
        <v>48</v>
      </c>
      <c r="F37" s="87">
        <f>ROUND((SUM(BI100:BI372)),2)</f>
        <v>0</v>
      </c>
      <c r="I37" s="88">
        <v>0</v>
      </c>
      <c r="J37" s="87">
        <f>0</f>
        <v>0</v>
      </c>
      <c r="L37" s="31"/>
    </row>
    <row r="38" spans="2:12" s="1" customFormat="1" ht="7.05" customHeight="1" hidden="1">
      <c r="B38" s="31"/>
      <c r="L38" s="31"/>
    </row>
    <row r="39" spans="2:12" s="1" customFormat="1" ht="25.35" customHeight="1" hidden="1">
      <c r="B39" s="31"/>
      <c r="C39" s="89"/>
      <c r="D39" s="90" t="s">
        <v>49</v>
      </c>
      <c r="E39" s="53"/>
      <c r="F39" s="53"/>
      <c r="G39" s="91" t="s">
        <v>50</v>
      </c>
      <c r="H39" s="92" t="s">
        <v>51</v>
      </c>
      <c r="I39" s="53"/>
      <c r="J39" s="93">
        <f>SUM(J30:J37)</f>
        <v>0</v>
      </c>
      <c r="K39" s="94"/>
      <c r="L39" s="31"/>
    </row>
    <row r="40" spans="2:12" s="1" customFormat="1" ht="14.4" customHeight="1" hidden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1" ht="12" hidden="1"/>
    <row r="42" ht="12" hidden="1"/>
    <row r="43" ht="12" hidden="1"/>
    <row r="44" spans="2:12" s="1" customFormat="1" ht="7.0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5.05" customHeight="1">
      <c r="B45" s="31"/>
      <c r="C45" s="20" t="s">
        <v>90</v>
      </c>
      <c r="L45" s="31"/>
    </row>
    <row r="46" spans="2:12" s="1" customFormat="1" ht="7.05" customHeight="1">
      <c r="B46" s="31"/>
      <c r="L46" s="31"/>
    </row>
    <row r="47" spans="2:12" s="1" customFormat="1" ht="12" customHeight="1">
      <c r="B47" s="31"/>
      <c r="C47" s="26" t="s">
        <v>16</v>
      </c>
      <c r="L47" s="31"/>
    </row>
    <row r="48" spans="2:12" s="1" customFormat="1" ht="16.5" customHeight="1">
      <c r="B48" s="31"/>
      <c r="E48" s="463" t="str">
        <f>E7</f>
        <v>ADAPTACE ČÍTÁRNY STŘEDOČESKÉ VĚDECKÉ KNIHOVNY V KLADNĚ</v>
      </c>
      <c r="F48" s="464"/>
      <c r="G48" s="464"/>
      <c r="H48" s="464"/>
      <c r="L48" s="31"/>
    </row>
    <row r="49" spans="2:12" s="1" customFormat="1" ht="12" customHeight="1">
      <c r="B49" s="31"/>
      <c r="C49" s="26" t="s">
        <v>88</v>
      </c>
      <c r="L49" s="31"/>
    </row>
    <row r="50" spans="2:12" s="1" customFormat="1" ht="16.5" customHeight="1">
      <c r="B50" s="31"/>
      <c r="E50" s="460" t="str">
        <f>E9</f>
        <v>01 - Stavební a montážní práce</v>
      </c>
      <c r="F50" s="462"/>
      <c r="G50" s="462"/>
      <c r="H50" s="462"/>
      <c r="L50" s="31"/>
    </row>
    <row r="51" spans="2:12" s="1" customFormat="1" ht="7.05" customHeight="1">
      <c r="B51" s="31"/>
      <c r="L51" s="31"/>
    </row>
    <row r="52" spans="2:12" s="1" customFormat="1" ht="12" customHeight="1">
      <c r="B52" s="31"/>
      <c r="C52" s="26" t="s">
        <v>22</v>
      </c>
      <c r="F52" s="24" t="str">
        <f>F12</f>
        <v>Kladno</v>
      </c>
      <c r="I52" s="26" t="s">
        <v>24</v>
      </c>
      <c r="J52" s="48" t="str">
        <f>IF(J12="","",J12)</f>
        <v>30. 11. 2023</v>
      </c>
      <c r="L52" s="31"/>
    </row>
    <row r="53" spans="2:12" s="1" customFormat="1" ht="7.05" customHeight="1">
      <c r="B53" s="31"/>
      <c r="L53" s="31"/>
    </row>
    <row r="54" spans="2:12" s="1" customFormat="1" ht="25.65" customHeight="1">
      <c r="B54" s="31"/>
      <c r="C54" s="26" t="s">
        <v>26</v>
      </c>
      <c r="F54" s="24" t="str">
        <f>E15</f>
        <v>Středočes.vědec.knihovna v Kladně</v>
      </c>
      <c r="I54" s="26" t="s">
        <v>32</v>
      </c>
      <c r="J54" s="29" t="str">
        <f>E21</f>
        <v>Ing.Arch.MgA.Jan Žalský</v>
      </c>
      <c r="L54" s="31"/>
    </row>
    <row r="55" spans="2:12" s="1" customFormat="1" ht="15.15" customHeight="1">
      <c r="B55" s="31"/>
      <c r="C55" s="26" t="s">
        <v>30</v>
      </c>
      <c r="F55" s="24" t="str">
        <f>IF(E18="","",E18)</f>
        <v>Vyplň údaj</v>
      </c>
      <c r="I55" s="26" t="s">
        <v>35</v>
      </c>
      <c r="J55" s="29" t="str">
        <f>E24</f>
        <v>Arnošt Gerhart</v>
      </c>
      <c r="L55" s="31"/>
    </row>
    <row r="56" spans="2:12" s="1" customFormat="1" ht="10.2" customHeight="1">
      <c r="B56" s="31"/>
      <c r="L56" s="31"/>
    </row>
    <row r="57" spans="2:12" s="1" customFormat="1" ht="29.25" customHeight="1">
      <c r="B57" s="31"/>
      <c r="C57" s="95" t="s">
        <v>91</v>
      </c>
      <c r="D57" s="89"/>
      <c r="E57" s="89"/>
      <c r="F57" s="89"/>
      <c r="G57" s="89"/>
      <c r="H57" s="89"/>
      <c r="I57" s="89"/>
      <c r="J57" s="96" t="s">
        <v>92</v>
      </c>
      <c r="K57" s="89"/>
      <c r="L57" s="31"/>
    </row>
    <row r="58" spans="2:12" s="1" customFormat="1" ht="10.2" customHeight="1">
      <c r="B58" s="31"/>
      <c r="L58" s="31"/>
    </row>
    <row r="59" spans="2:47" s="1" customFormat="1" ht="22.8" customHeight="1">
      <c r="B59" s="31"/>
      <c r="C59" s="97" t="s">
        <v>71</v>
      </c>
      <c r="J59" s="62">
        <f>J100</f>
        <v>0</v>
      </c>
      <c r="L59" s="31"/>
      <c r="AU59" s="16" t="s">
        <v>93</v>
      </c>
    </row>
    <row r="60" spans="2:12" s="8" customFormat="1" ht="25.05" customHeight="1">
      <c r="B60" s="98"/>
      <c r="D60" s="99" t="s">
        <v>94</v>
      </c>
      <c r="E60" s="100"/>
      <c r="F60" s="100"/>
      <c r="G60" s="100"/>
      <c r="H60" s="100"/>
      <c r="I60" s="100"/>
      <c r="J60" s="101">
        <f>J101</f>
        <v>0</v>
      </c>
      <c r="L60" s="98"/>
    </row>
    <row r="61" spans="2:12" s="9" customFormat="1" ht="19.95" customHeight="1">
      <c r="B61" s="102"/>
      <c r="D61" s="103" t="s">
        <v>95</v>
      </c>
      <c r="E61" s="104"/>
      <c r="F61" s="104"/>
      <c r="G61" s="104"/>
      <c r="H61" s="104"/>
      <c r="I61" s="104"/>
      <c r="J61" s="105">
        <f>J102</f>
        <v>0</v>
      </c>
      <c r="L61" s="102"/>
    </row>
    <row r="62" spans="2:12" s="9" customFormat="1" ht="19.95" customHeight="1">
      <c r="B62" s="102"/>
      <c r="D62" s="103" t="s">
        <v>96</v>
      </c>
      <c r="E62" s="104"/>
      <c r="F62" s="104"/>
      <c r="G62" s="104"/>
      <c r="H62" s="104"/>
      <c r="I62" s="104"/>
      <c r="J62" s="105">
        <f>J104</f>
        <v>0</v>
      </c>
      <c r="L62" s="102"/>
    </row>
    <row r="63" spans="2:12" s="9" customFormat="1" ht="19.95" customHeight="1">
      <c r="B63" s="102"/>
      <c r="D63" s="103" t="s">
        <v>97</v>
      </c>
      <c r="E63" s="104"/>
      <c r="F63" s="104"/>
      <c r="G63" s="104"/>
      <c r="H63" s="104"/>
      <c r="I63" s="104"/>
      <c r="J63" s="105">
        <f>J152</f>
        <v>0</v>
      </c>
      <c r="L63" s="102"/>
    </row>
    <row r="64" spans="2:12" s="9" customFormat="1" ht="19.95" customHeight="1">
      <c r="B64" s="102"/>
      <c r="D64" s="103" t="s">
        <v>98</v>
      </c>
      <c r="E64" s="104"/>
      <c r="F64" s="104"/>
      <c r="G64" s="104"/>
      <c r="H64" s="104"/>
      <c r="I64" s="104"/>
      <c r="J64" s="105">
        <f>J156</f>
        <v>0</v>
      </c>
      <c r="L64" s="102"/>
    </row>
    <row r="65" spans="2:12" s="9" customFormat="1" ht="19.95" customHeight="1">
      <c r="B65" s="102"/>
      <c r="D65" s="103" t="s">
        <v>99</v>
      </c>
      <c r="E65" s="104"/>
      <c r="F65" s="104"/>
      <c r="G65" s="104"/>
      <c r="H65" s="104"/>
      <c r="I65" s="104"/>
      <c r="J65" s="105">
        <f>J165</f>
        <v>0</v>
      </c>
      <c r="L65" s="102"/>
    </row>
    <row r="66" spans="2:12" s="9" customFormat="1" ht="19.95" customHeight="1">
      <c r="B66" s="102"/>
      <c r="D66" s="103" t="s">
        <v>100</v>
      </c>
      <c r="E66" s="104"/>
      <c r="F66" s="104"/>
      <c r="G66" s="104"/>
      <c r="H66" s="104"/>
      <c r="I66" s="104"/>
      <c r="J66" s="105">
        <f>J208</f>
        <v>0</v>
      </c>
      <c r="L66" s="102"/>
    </row>
    <row r="67" spans="2:12" s="9" customFormat="1" ht="19.95" customHeight="1">
      <c r="B67" s="102"/>
      <c r="D67" s="103" t="s">
        <v>101</v>
      </c>
      <c r="E67" s="104"/>
      <c r="F67" s="104"/>
      <c r="G67" s="104"/>
      <c r="H67" s="104"/>
      <c r="I67" s="104"/>
      <c r="J67" s="105">
        <f>J220</f>
        <v>0</v>
      </c>
      <c r="L67" s="102"/>
    </row>
    <row r="68" spans="2:12" s="8" customFormat="1" ht="25.05" customHeight="1">
      <c r="B68" s="98"/>
      <c r="D68" s="99" t="s">
        <v>102</v>
      </c>
      <c r="E68" s="100"/>
      <c r="F68" s="100"/>
      <c r="G68" s="100"/>
      <c r="H68" s="100"/>
      <c r="I68" s="100"/>
      <c r="J68" s="101">
        <f>J223</f>
        <v>0</v>
      </c>
      <c r="L68" s="98"/>
    </row>
    <row r="69" spans="2:12" s="9" customFormat="1" ht="19.95" customHeight="1">
      <c r="B69" s="102"/>
      <c r="D69" s="103" t="s">
        <v>103</v>
      </c>
      <c r="E69" s="104"/>
      <c r="F69" s="104"/>
      <c r="G69" s="104"/>
      <c r="H69" s="104"/>
      <c r="I69" s="104"/>
      <c r="J69" s="105">
        <f>J224</f>
        <v>0</v>
      </c>
      <c r="L69" s="102"/>
    </row>
    <row r="70" spans="2:12" s="9" customFormat="1" ht="19.95" customHeight="1">
      <c r="B70" s="102"/>
      <c r="D70" s="103" t="s">
        <v>104</v>
      </c>
      <c r="E70" s="104"/>
      <c r="F70" s="104"/>
      <c r="G70" s="104"/>
      <c r="H70" s="104"/>
      <c r="I70" s="104"/>
      <c r="J70" s="105">
        <f>J226</f>
        <v>0</v>
      </c>
      <c r="L70" s="102"/>
    </row>
    <row r="71" spans="2:12" s="9" customFormat="1" ht="19.95" customHeight="1">
      <c r="B71" s="102"/>
      <c r="D71" s="103" t="s">
        <v>105</v>
      </c>
      <c r="E71" s="104"/>
      <c r="F71" s="104"/>
      <c r="G71" s="104"/>
      <c r="H71" s="104"/>
      <c r="I71" s="104"/>
      <c r="J71" s="105">
        <f>J228</f>
        <v>0</v>
      </c>
      <c r="L71" s="102"/>
    </row>
    <row r="72" spans="2:12" s="9" customFormat="1" ht="19.95" customHeight="1">
      <c r="B72" s="102"/>
      <c r="D72" s="103" t="s">
        <v>106</v>
      </c>
      <c r="E72" s="104"/>
      <c r="F72" s="104"/>
      <c r="G72" s="104"/>
      <c r="H72" s="104"/>
      <c r="I72" s="104"/>
      <c r="J72" s="105">
        <f>J238</f>
        <v>0</v>
      </c>
      <c r="L72" s="102"/>
    </row>
    <row r="73" spans="2:12" s="9" customFormat="1" ht="19.95" customHeight="1">
      <c r="B73" s="102"/>
      <c r="D73" s="103" t="s">
        <v>107</v>
      </c>
      <c r="E73" s="104"/>
      <c r="F73" s="104"/>
      <c r="G73" s="104"/>
      <c r="H73" s="104"/>
      <c r="I73" s="104"/>
      <c r="J73" s="105">
        <f>J280</f>
        <v>0</v>
      </c>
      <c r="L73" s="102"/>
    </row>
    <row r="74" spans="2:12" s="9" customFormat="1" ht="19.95" customHeight="1">
      <c r="B74" s="102"/>
      <c r="D74" s="103" t="s">
        <v>108</v>
      </c>
      <c r="E74" s="104"/>
      <c r="F74" s="104"/>
      <c r="G74" s="104"/>
      <c r="H74" s="104"/>
      <c r="I74" s="104"/>
      <c r="J74" s="105">
        <f>J289</f>
        <v>0</v>
      </c>
      <c r="L74" s="102"/>
    </row>
    <row r="75" spans="2:12" s="9" customFormat="1" ht="19.95" customHeight="1">
      <c r="B75" s="102"/>
      <c r="D75" s="103" t="s">
        <v>109</v>
      </c>
      <c r="E75" s="104"/>
      <c r="F75" s="104"/>
      <c r="G75" s="104"/>
      <c r="H75" s="104"/>
      <c r="I75" s="104"/>
      <c r="J75" s="105">
        <f>J309</f>
        <v>0</v>
      </c>
      <c r="L75" s="102"/>
    </row>
    <row r="76" spans="2:12" s="9" customFormat="1" ht="19.95" customHeight="1">
      <c r="B76" s="102"/>
      <c r="D76" s="103" t="s">
        <v>110</v>
      </c>
      <c r="E76" s="104"/>
      <c r="F76" s="104"/>
      <c r="G76" s="104"/>
      <c r="H76" s="104"/>
      <c r="I76" s="104"/>
      <c r="J76" s="105">
        <f>J319</f>
        <v>0</v>
      </c>
      <c r="L76" s="102"/>
    </row>
    <row r="77" spans="2:12" s="9" customFormat="1" ht="19.95" customHeight="1">
      <c r="B77" s="102"/>
      <c r="D77" s="103" t="s">
        <v>111</v>
      </c>
      <c r="E77" s="104"/>
      <c r="F77" s="104"/>
      <c r="G77" s="104"/>
      <c r="H77" s="104"/>
      <c r="I77" s="104"/>
      <c r="J77" s="105">
        <f>J332</f>
        <v>0</v>
      </c>
      <c r="L77" s="102"/>
    </row>
    <row r="78" spans="2:12" s="9" customFormat="1" ht="19.95" customHeight="1">
      <c r="B78" s="102"/>
      <c r="D78" s="103" t="s">
        <v>112</v>
      </c>
      <c r="E78" s="104"/>
      <c r="F78" s="104"/>
      <c r="G78" s="104"/>
      <c r="H78" s="104"/>
      <c r="I78" s="104"/>
      <c r="J78" s="105">
        <f>J364</f>
        <v>0</v>
      </c>
      <c r="L78" s="102"/>
    </row>
    <row r="79" spans="2:12" s="8" customFormat="1" ht="25.05" customHeight="1">
      <c r="B79" s="98"/>
      <c r="D79" s="99" t="s">
        <v>113</v>
      </c>
      <c r="E79" s="100"/>
      <c r="F79" s="100"/>
      <c r="G79" s="100"/>
      <c r="H79" s="100"/>
      <c r="I79" s="100"/>
      <c r="J79" s="101">
        <f>J368</f>
        <v>0</v>
      </c>
      <c r="L79" s="98"/>
    </row>
    <row r="80" spans="2:12" s="9" customFormat="1" ht="19.95" customHeight="1">
      <c r="B80" s="102"/>
      <c r="D80" s="103" t="s">
        <v>114</v>
      </c>
      <c r="E80" s="104"/>
      <c r="F80" s="104"/>
      <c r="G80" s="104"/>
      <c r="H80" s="104"/>
      <c r="I80" s="104"/>
      <c r="J80" s="105">
        <f>J369</f>
        <v>0</v>
      </c>
      <c r="L80" s="102"/>
    </row>
    <row r="81" spans="2:12" s="1" customFormat="1" ht="21.75" customHeight="1">
      <c r="B81" s="31"/>
      <c r="L81" s="31"/>
    </row>
    <row r="82" spans="2:12" s="1" customFormat="1" ht="7.05" customHeight="1"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31"/>
    </row>
    <row r="86" spans="2:12" s="1" customFormat="1" ht="7.05" customHeight="1"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31"/>
    </row>
    <row r="87" spans="2:12" s="1" customFormat="1" ht="25.05" customHeight="1">
      <c r="B87" s="31"/>
      <c r="C87" s="20" t="s">
        <v>115</v>
      </c>
      <c r="L87" s="31"/>
    </row>
    <row r="88" spans="2:12" s="1" customFormat="1" ht="7.05" customHeight="1">
      <c r="B88" s="31"/>
      <c r="L88" s="31"/>
    </row>
    <row r="89" spans="2:12" s="1" customFormat="1" ht="12" customHeight="1">
      <c r="B89" s="31"/>
      <c r="C89" s="26" t="s">
        <v>16</v>
      </c>
      <c r="L89" s="31"/>
    </row>
    <row r="90" spans="2:12" s="1" customFormat="1" ht="16.5" customHeight="1">
      <c r="B90" s="31"/>
      <c r="E90" s="463" t="str">
        <f>E7</f>
        <v>ADAPTACE ČÍTÁRNY STŘEDOČESKÉ VĚDECKÉ KNIHOVNY V KLADNĚ</v>
      </c>
      <c r="F90" s="464"/>
      <c r="G90" s="464"/>
      <c r="H90" s="464"/>
      <c r="L90" s="31"/>
    </row>
    <row r="91" spans="2:12" s="1" customFormat="1" ht="12" customHeight="1">
      <c r="B91" s="31"/>
      <c r="C91" s="26" t="s">
        <v>88</v>
      </c>
      <c r="L91" s="31"/>
    </row>
    <row r="92" spans="2:12" s="1" customFormat="1" ht="16.5" customHeight="1">
      <c r="B92" s="31"/>
      <c r="E92" s="460" t="str">
        <f>E9</f>
        <v>01 - Stavební a montážní práce</v>
      </c>
      <c r="F92" s="462"/>
      <c r="G92" s="462"/>
      <c r="H92" s="462"/>
      <c r="L92" s="31"/>
    </row>
    <row r="93" spans="2:12" s="1" customFormat="1" ht="7.05" customHeight="1">
      <c r="B93" s="31"/>
      <c r="L93" s="31"/>
    </row>
    <row r="94" spans="2:12" s="1" customFormat="1" ht="12" customHeight="1">
      <c r="B94" s="31"/>
      <c r="C94" s="26" t="s">
        <v>22</v>
      </c>
      <c r="F94" s="24" t="str">
        <f>F12</f>
        <v>Kladno</v>
      </c>
      <c r="I94" s="26" t="s">
        <v>24</v>
      </c>
      <c r="J94" s="48" t="str">
        <f>IF(J12="","",J12)</f>
        <v>30. 11. 2023</v>
      </c>
      <c r="L94" s="31"/>
    </row>
    <row r="95" spans="2:12" s="1" customFormat="1" ht="7.05" customHeight="1">
      <c r="B95" s="31"/>
      <c r="L95" s="31"/>
    </row>
    <row r="96" spans="2:12" s="1" customFormat="1" ht="25.65" customHeight="1">
      <c r="B96" s="31"/>
      <c r="C96" s="26" t="s">
        <v>26</v>
      </c>
      <c r="F96" s="24" t="str">
        <f>E15</f>
        <v>Středočes.vědec.knihovna v Kladně</v>
      </c>
      <c r="I96" s="26" t="s">
        <v>32</v>
      </c>
      <c r="J96" s="29" t="str">
        <f>E21</f>
        <v>Ing.Arch.MgA.Jan Žalský</v>
      </c>
      <c r="L96" s="31"/>
    </row>
    <row r="97" spans="2:12" s="1" customFormat="1" ht="15.15" customHeight="1">
      <c r="B97" s="31"/>
      <c r="C97" s="26" t="s">
        <v>30</v>
      </c>
      <c r="F97" s="24" t="str">
        <f>IF(E18="","",E18)</f>
        <v>Vyplň údaj</v>
      </c>
      <c r="I97" s="26" t="s">
        <v>35</v>
      </c>
      <c r="J97" s="29" t="str">
        <f>E24</f>
        <v>Arnošt Gerhart</v>
      </c>
      <c r="L97" s="31"/>
    </row>
    <row r="98" spans="2:12" s="1" customFormat="1" ht="10.2" customHeight="1">
      <c r="B98" s="31"/>
      <c r="L98" s="31"/>
    </row>
    <row r="99" spans="2:20" s="10" customFormat="1" ht="29.25" customHeight="1">
      <c r="B99" s="106"/>
      <c r="C99" s="107" t="s">
        <v>116</v>
      </c>
      <c r="D99" s="108" t="s">
        <v>58</v>
      </c>
      <c r="E99" s="108" t="s">
        <v>54</v>
      </c>
      <c r="F99" s="108" t="s">
        <v>55</v>
      </c>
      <c r="G99" s="108" t="s">
        <v>117</v>
      </c>
      <c r="H99" s="108" t="s">
        <v>118</v>
      </c>
      <c r="I99" s="108" t="s">
        <v>119</v>
      </c>
      <c r="J99" s="108" t="s">
        <v>92</v>
      </c>
      <c r="K99" s="109" t="s">
        <v>120</v>
      </c>
      <c r="L99" s="106"/>
      <c r="M99" s="55" t="s">
        <v>21</v>
      </c>
      <c r="N99" s="56" t="s">
        <v>43</v>
      </c>
      <c r="O99" s="56" t="s">
        <v>121</v>
      </c>
      <c r="P99" s="56" t="s">
        <v>122</v>
      </c>
      <c r="Q99" s="56" t="s">
        <v>123</v>
      </c>
      <c r="R99" s="56" t="s">
        <v>124</v>
      </c>
      <c r="S99" s="56" t="s">
        <v>125</v>
      </c>
      <c r="T99" s="57" t="s">
        <v>126</v>
      </c>
    </row>
    <row r="100" spans="2:63" s="1" customFormat="1" ht="22.8" customHeight="1">
      <c r="B100" s="31"/>
      <c r="C100" s="60" t="s">
        <v>127</v>
      </c>
      <c r="J100" s="110">
        <f>BK100</f>
        <v>0</v>
      </c>
      <c r="L100" s="31"/>
      <c r="M100" s="58"/>
      <c r="N100" s="49"/>
      <c r="O100" s="49"/>
      <c r="P100" s="111">
        <f>P101+P223+P368</f>
        <v>0</v>
      </c>
      <c r="Q100" s="49"/>
      <c r="R100" s="111">
        <f>R101+R223+R368</f>
        <v>16.52950568</v>
      </c>
      <c r="S100" s="49"/>
      <c r="T100" s="112">
        <f>T101+T223+T368</f>
        <v>10.15954522</v>
      </c>
      <c r="AT100" s="16" t="s">
        <v>72</v>
      </c>
      <c r="AU100" s="16" t="s">
        <v>93</v>
      </c>
      <c r="BK100" s="113">
        <f>BK101+BK223+BK368</f>
        <v>0</v>
      </c>
    </row>
    <row r="101" spans="2:63" s="11" customFormat="1" ht="25.95" customHeight="1">
      <c r="B101" s="114"/>
      <c r="D101" s="115" t="s">
        <v>72</v>
      </c>
      <c r="E101" s="116" t="s">
        <v>128</v>
      </c>
      <c r="F101" s="116" t="s">
        <v>129</v>
      </c>
      <c r="I101" s="117"/>
      <c r="J101" s="118">
        <f>BK101</f>
        <v>0</v>
      </c>
      <c r="L101" s="114"/>
      <c r="M101" s="119"/>
      <c r="P101" s="120">
        <f>P102+P104+P152+P156+P165+P208+P220</f>
        <v>0</v>
      </c>
      <c r="R101" s="120">
        <f>R102+R104+R152+R156+R165+R208+R220</f>
        <v>11.387497999999997</v>
      </c>
      <c r="T101" s="121">
        <f>T102+T104+T152+T156+T165+T208+T220</f>
        <v>10.03827152</v>
      </c>
      <c r="AR101" s="115" t="s">
        <v>81</v>
      </c>
      <c r="AT101" s="122" t="s">
        <v>72</v>
      </c>
      <c r="AU101" s="122" t="s">
        <v>73</v>
      </c>
      <c r="AY101" s="115" t="s">
        <v>130</v>
      </c>
      <c r="BK101" s="123">
        <f>BK102+BK104+BK152+BK156+BK165+BK208+BK220</f>
        <v>0</v>
      </c>
    </row>
    <row r="102" spans="2:63" s="11" customFormat="1" ht="22.8" customHeight="1">
      <c r="B102" s="114"/>
      <c r="D102" s="115" t="s">
        <v>72</v>
      </c>
      <c r="E102" s="124" t="s">
        <v>131</v>
      </c>
      <c r="F102" s="124" t="s">
        <v>132</v>
      </c>
      <c r="I102" s="117"/>
      <c r="J102" s="125">
        <f>BK102</f>
        <v>0</v>
      </c>
      <c r="L102" s="114"/>
      <c r="M102" s="119"/>
      <c r="P102" s="120">
        <f>P103</f>
        <v>0</v>
      </c>
      <c r="R102" s="120">
        <f>R103</f>
        <v>0</v>
      </c>
      <c r="T102" s="121">
        <f>T103</f>
        <v>0</v>
      </c>
      <c r="AR102" s="115" t="s">
        <v>81</v>
      </c>
      <c r="AT102" s="122" t="s">
        <v>72</v>
      </c>
      <c r="AU102" s="122" t="s">
        <v>81</v>
      </c>
      <c r="AY102" s="115" t="s">
        <v>130</v>
      </c>
      <c r="BK102" s="123">
        <f>BK103</f>
        <v>0</v>
      </c>
    </row>
    <row r="103" spans="2:65" s="1" customFormat="1" ht="21.75" customHeight="1">
      <c r="B103" s="31"/>
      <c r="C103" s="126" t="s">
        <v>81</v>
      </c>
      <c r="D103" s="126" t="s">
        <v>133</v>
      </c>
      <c r="E103" s="127" t="s">
        <v>134</v>
      </c>
      <c r="F103" s="128" t="s">
        <v>135</v>
      </c>
      <c r="G103" s="129" t="s">
        <v>136</v>
      </c>
      <c r="H103" s="130">
        <v>2</v>
      </c>
      <c r="I103" s="131"/>
      <c r="J103" s="132">
        <f>ROUND(I103*H103,2)</f>
        <v>0</v>
      </c>
      <c r="K103" s="128" t="s">
        <v>21</v>
      </c>
      <c r="L103" s="31"/>
      <c r="M103" s="133" t="s">
        <v>21</v>
      </c>
      <c r="N103" s="134" t="s">
        <v>44</v>
      </c>
      <c r="P103" s="135">
        <f>O103*H103</f>
        <v>0</v>
      </c>
      <c r="Q103" s="135">
        <v>0</v>
      </c>
      <c r="R103" s="135">
        <f>Q103*H103</f>
        <v>0</v>
      </c>
      <c r="S103" s="135">
        <v>0</v>
      </c>
      <c r="T103" s="136">
        <f>S103*H103</f>
        <v>0</v>
      </c>
      <c r="AR103" s="137" t="s">
        <v>131</v>
      </c>
      <c r="AT103" s="137" t="s">
        <v>133</v>
      </c>
      <c r="AU103" s="137" t="s">
        <v>83</v>
      </c>
      <c r="AY103" s="16" t="s">
        <v>130</v>
      </c>
      <c r="BE103" s="138">
        <f>IF(N103="základní",J103,0)</f>
        <v>0</v>
      </c>
      <c r="BF103" s="138">
        <f>IF(N103="snížená",J103,0)</f>
        <v>0</v>
      </c>
      <c r="BG103" s="138">
        <f>IF(N103="zákl. přenesená",J103,0)</f>
        <v>0</v>
      </c>
      <c r="BH103" s="138">
        <f>IF(N103="sníž. přenesená",J103,0)</f>
        <v>0</v>
      </c>
      <c r="BI103" s="138">
        <f>IF(N103="nulová",J103,0)</f>
        <v>0</v>
      </c>
      <c r="BJ103" s="16" t="s">
        <v>81</v>
      </c>
      <c r="BK103" s="138">
        <f>ROUND(I103*H103,2)</f>
        <v>0</v>
      </c>
      <c r="BL103" s="16" t="s">
        <v>131</v>
      </c>
      <c r="BM103" s="137" t="s">
        <v>137</v>
      </c>
    </row>
    <row r="104" spans="2:63" s="11" customFormat="1" ht="22.8" customHeight="1">
      <c r="B104" s="114"/>
      <c r="D104" s="115" t="s">
        <v>72</v>
      </c>
      <c r="E104" s="124" t="s">
        <v>138</v>
      </c>
      <c r="F104" s="124" t="s">
        <v>139</v>
      </c>
      <c r="I104" s="117"/>
      <c r="J104" s="125">
        <f>BK104</f>
        <v>0</v>
      </c>
      <c r="L104" s="114"/>
      <c r="M104" s="119"/>
      <c r="P104" s="120">
        <f>SUM(P105:P151)</f>
        <v>0</v>
      </c>
      <c r="R104" s="120">
        <f>SUM(R105:R151)</f>
        <v>11.361612679999999</v>
      </c>
      <c r="T104" s="121">
        <f>SUM(T105:T151)</f>
        <v>1.752</v>
      </c>
      <c r="AR104" s="115" t="s">
        <v>81</v>
      </c>
      <c r="AT104" s="122" t="s">
        <v>72</v>
      </c>
      <c r="AU104" s="122" t="s">
        <v>81</v>
      </c>
      <c r="AY104" s="115" t="s">
        <v>130</v>
      </c>
      <c r="BK104" s="123">
        <f>SUM(BK105:BK151)</f>
        <v>0</v>
      </c>
    </row>
    <row r="105" spans="2:65" s="1" customFormat="1" ht="24.15" customHeight="1">
      <c r="B105" s="31"/>
      <c r="C105" s="126" t="s">
        <v>83</v>
      </c>
      <c r="D105" s="126" t="s">
        <v>133</v>
      </c>
      <c r="E105" s="127" t="s">
        <v>140</v>
      </c>
      <c r="F105" s="128" t="s">
        <v>141</v>
      </c>
      <c r="G105" s="129" t="s">
        <v>142</v>
      </c>
      <c r="H105" s="130">
        <v>90.426</v>
      </c>
      <c r="I105" s="131"/>
      <c r="J105" s="132">
        <f>ROUND(I105*H105,2)</f>
        <v>0</v>
      </c>
      <c r="K105" s="128" t="s">
        <v>21</v>
      </c>
      <c r="L105" s="31"/>
      <c r="M105" s="133" t="s">
        <v>21</v>
      </c>
      <c r="N105" s="134" t="s">
        <v>44</v>
      </c>
      <c r="P105" s="135">
        <f>O105*H105</f>
        <v>0</v>
      </c>
      <c r="Q105" s="135">
        <v>0.00668</v>
      </c>
      <c r="R105" s="135">
        <f>Q105*H105</f>
        <v>0.60404568</v>
      </c>
      <c r="S105" s="135">
        <v>0</v>
      </c>
      <c r="T105" s="136">
        <f>S105*H105</f>
        <v>0</v>
      </c>
      <c r="AR105" s="137" t="s">
        <v>131</v>
      </c>
      <c r="AT105" s="137" t="s">
        <v>133</v>
      </c>
      <c r="AU105" s="137" t="s">
        <v>83</v>
      </c>
      <c r="AY105" s="16" t="s">
        <v>130</v>
      </c>
      <c r="BE105" s="138">
        <f>IF(N105="základní",J105,0)</f>
        <v>0</v>
      </c>
      <c r="BF105" s="138">
        <f>IF(N105="snížená",J105,0)</f>
        <v>0</v>
      </c>
      <c r="BG105" s="138">
        <f>IF(N105="zákl. přenesená",J105,0)</f>
        <v>0</v>
      </c>
      <c r="BH105" s="138">
        <f>IF(N105="sníž. přenesená",J105,0)</f>
        <v>0</v>
      </c>
      <c r="BI105" s="138">
        <f>IF(N105="nulová",J105,0)</f>
        <v>0</v>
      </c>
      <c r="BJ105" s="16" t="s">
        <v>81</v>
      </c>
      <c r="BK105" s="138">
        <f>ROUND(I105*H105,2)</f>
        <v>0</v>
      </c>
      <c r="BL105" s="16" t="s">
        <v>131</v>
      </c>
      <c r="BM105" s="137" t="s">
        <v>143</v>
      </c>
    </row>
    <row r="106" spans="2:51" s="12" customFormat="1" ht="12">
      <c r="B106" s="139"/>
      <c r="D106" s="140" t="s">
        <v>144</v>
      </c>
      <c r="E106" s="141" t="s">
        <v>21</v>
      </c>
      <c r="F106" s="142" t="s">
        <v>145</v>
      </c>
      <c r="H106" s="143">
        <v>87.6</v>
      </c>
      <c r="I106" s="144"/>
      <c r="L106" s="139"/>
      <c r="M106" s="145"/>
      <c r="T106" s="146"/>
      <c r="AT106" s="141" t="s">
        <v>144</v>
      </c>
      <c r="AU106" s="141" t="s">
        <v>83</v>
      </c>
      <c r="AV106" s="12" t="s">
        <v>83</v>
      </c>
      <c r="AW106" s="12" t="s">
        <v>34</v>
      </c>
      <c r="AX106" s="12" t="s">
        <v>73</v>
      </c>
      <c r="AY106" s="141" t="s">
        <v>130</v>
      </c>
    </row>
    <row r="107" spans="2:51" s="13" customFormat="1" ht="12">
      <c r="B107" s="147"/>
      <c r="D107" s="140" t="s">
        <v>144</v>
      </c>
      <c r="E107" s="148" t="s">
        <v>21</v>
      </c>
      <c r="F107" s="149" t="s">
        <v>146</v>
      </c>
      <c r="H107" s="148" t="s">
        <v>21</v>
      </c>
      <c r="I107" s="150"/>
      <c r="L107" s="147"/>
      <c r="M107" s="151"/>
      <c r="T107" s="152"/>
      <c r="AT107" s="148" t="s">
        <v>144</v>
      </c>
      <c r="AU107" s="148" t="s">
        <v>83</v>
      </c>
      <c r="AV107" s="13" t="s">
        <v>81</v>
      </c>
      <c r="AW107" s="13" t="s">
        <v>34</v>
      </c>
      <c r="AX107" s="13" t="s">
        <v>73</v>
      </c>
      <c r="AY107" s="148" t="s">
        <v>130</v>
      </c>
    </row>
    <row r="108" spans="2:51" s="12" customFormat="1" ht="12">
      <c r="B108" s="139"/>
      <c r="D108" s="140" t="s">
        <v>144</v>
      </c>
      <c r="E108" s="141" t="s">
        <v>21</v>
      </c>
      <c r="F108" s="142" t="s">
        <v>147</v>
      </c>
      <c r="H108" s="143">
        <v>0.9</v>
      </c>
      <c r="I108" s="144"/>
      <c r="L108" s="139"/>
      <c r="M108" s="145"/>
      <c r="T108" s="146"/>
      <c r="AT108" s="141" t="s">
        <v>144</v>
      </c>
      <c r="AU108" s="141" t="s">
        <v>83</v>
      </c>
      <c r="AV108" s="12" t="s">
        <v>83</v>
      </c>
      <c r="AW108" s="12" t="s">
        <v>34</v>
      </c>
      <c r="AX108" s="12" t="s">
        <v>73</v>
      </c>
      <c r="AY108" s="141" t="s">
        <v>130</v>
      </c>
    </row>
    <row r="109" spans="2:51" s="12" customFormat="1" ht="12">
      <c r="B109" s="139"/>
      <c r="D109" s="140" t="s">
        <v>144</v>
      </c>
      <c r="E109" s="141" t="s">
        <v>21</v>
      </c>
      <c r="F109" s="142" t="s">
        <v>148</v>
      </c>
      <c r="H109" s="143">
        <v>0.963</v>
      </c>
      <c r="I109" s="144"/>
      <c r="L109" s="139"/>
      <c r="M109" s="145"/>
      <c r="T109" s="146"/>
      <c r="AT109" s="141" t="s">
        <v>144</v>
      </c>
      <c r="AU109" s="141" t="s">
        <v>83</v>
      </c>
      <c r="AV109" s="12" t="s">
        <v>83</v>
      </c>
      <c r="AW109" s="12" t="s">
        <v>34</v>
      </c>
      <c r="AX109" s="12" t="s">
        <v>73</v>
      </c>
      <c r="AY109" s="141" t="s">
        <v>130</v>
      </c>
    </row>
    <row r="110" spans="2:51" s="12" customFormat="1" ht="12">
      <c r="B110" s="139"/>
      <c r="D110" s="140" t="s">
        <v>144</v>
      </c>
      <c r="E110" s="141" t="s">
        <v>21</v>
      </c>
      <c r="F110" s="142" t="s">
        <v>149</v>
      </c>
      <c r="H110" s="143">
        <v>0.963</v>
      </c>
      <c r="I110" s="144"/>
      <c r="L110" s="139"/>
      <c r="M110" s="145"/>
      <c r="T110" s="146"/>
      <c r="AT110" s="141" t="s">
        <v>144</v>
      </c>
      <c r="AU110" s="141" t="s">
        <v>83</v>
      </c>
      <c r="AV110" s="12" t="s">
        <v>83</v>
      </c>
      <c r="AW110" s="12" t="s">
        <v>34</v>
      </c>
      <c r="AX110" s="12" t="s">
        <v>73</v>
      </c>
      <c r="AY110" s="141" t="s">
        <v>130</v>
      </c>
    </row>
    <row r="111" spans="2:51" s="14" customFormat="1" ht="12">
      <c r="B111" s="153"/>
      <c r="D111" s="140" t="s">
        <v>144</v>
      </c>
      <c r="E111" s="154" t="s">
        <v>21</v>
      </c>
      <c r="F111" s="155" t="s">
        <v>150</v>
      </c>
      <c r="H111" s="156">
        <v>90.426</v>
      </c>
      <c r="I111" s="157"/>
      <c r="L111" s="153"/>
      <c r="M111" s="158"/>
      <c r="T111" s="159"/>
      <c r="AT111" s="154" t="s">
        <v>144</v>
      </c>
      <c r="AU111" s="154" t="s">
        <v>83</v>
      </c>
      <c r="AV111" s="14" t="s">
        <v>131</v>
      </c>
      <c r="AW111" s="14" t="s">
        <v>34</v>
      </c>
      <c r="AX111" s="14" t="s">
        <v>81</v>
      </c>
      <c r="AY111" s="154" t="s">
        <v>130</v>
      </c>
    </row>
    <row r="112" spans="2:65" s="1" customFormat="1" ht="24.15" customHeight="1">
      <c r="B112" s="31"/>
      <c r="C112" s="126" t="s">
        <v>151</v>
      </c>
      <c r="D112" s="126" t="s">
        <v>133</v>
      </c>
      <c r="E112" s="127" t="s">
        <v>152</v>
      </c>
      <c r="F112" s="128" t="s">
        <v>153</v>
      </c>
      <c r="G112" s="129" t="s">
        <v>142</v>
      </c>
      <c r="H112" s="130">
        <v>45.213</v>
      </c>
      <c r="I112" s="131"/>
      <c r="J112" s="132">
        <f>ROUND(I112*H112,2)</f>
        <v>0</v>
      </c>
      <c r="K112" s="128" t="s">
        <v>21</v>
      </c>
      <c r="L112" s="31"/>
      <c r="M112" s="133" t="s">
        <v>21</v>
      </c>
      <c r="N112" s="134" t="s">
        <v>44</v>
      </c>
      <c r="P112" s="135">
        <f>O112*H112</f>
        <v>0</v>
      </c>
      <c r="Q112" s="135">
        <v>0.0033</v>
      </c>
      <c r="R112" s="135">
        <f>Q112*H112</f>
        <v>0.1492029</v>
      </c>
      <c r="S112" s="135">
        <v>0</v>
      </c>
      <c r="T112" s="136">
        <f>S112*H112</f>
        <v>0</v>
      </c>
      <c r="AR112" s="137" t="s">
        <v>131</v>
      </c>
      <c r="AT112" s="137" t="s">
        <v>133</v>
      </c>
      <c r="AU112" s="137" t="s">
        <v>83</v>
      </c>
      <c r="AY112" s="16" t="s">
        <v>130</v>
      </c>
      <c r="BE112" s="138">
        <f>IF(N112="základní",J112,0)</f>
        <v>0</v>
      </c>
      <c r="BF112" s="138">
        <f>IF(N112="snížená",J112,0)</f>
        <v>0</v>
      </c>
      <c r="BG112" s="138">
        <f>IF(N112="zákl. přenesená",J112,0)</f>
        <v>0</v>
      </c>
      <c r="BH112" s="138">
        <f>IF(N112="sníž. přenesená",J112,0)</f>
        <v>0</v>
      </c>
      <c r="BI112" s="138">
        <f>IF(N112="nulová",J112,0)</f>
        <v>0</v>
      </c>
      <c r="BJ112" s="16" t="s">
        <v>81</v>
      </c>
      <c r="BK112" s="138">
        <f>ROUND(I112*H112,2)</f>
        <v>0</v>
      </c>
      <c r="BL112" s="16" t="s">
        <v>131</v>
      </c>
      <c r="BM112" s="137" t="s">
        <v>154</v>
      </c>
    </row>
    <row r="113" spans="2:51" s="12" customFormat="1" ht="12">
      <c r="B113" s="139"/>
      <c r="D113" s="140" t="s">
        <v>144</v>
      </c>
      <c r="E113" s="141" t="s">
        <v>21</v>
      </c>
      <c r="F113" s="142" t="s">
        <v>155</v>
      </c>
      <c r="H113" s="143">
        <v>45.213</v>
      </c>
      <c r="I113" s="144"/>
      <c r="L113" s="139"/>
      <c r="M113" s="145"/>
      <c r="T113" s="146"/>
      <c r="AT113" s="141" t="s">
        <v>144</v>
      </c>
      <c r="AU113" s="141" t="s">
        <v>83</v>
      </c>
      <c r="AV113" s="12" t="s">
        <v>83</v>
      </c>
      <c r="AW113" s="12" t="s">
        <v>34</v>
      </c>
      <c r="AX113" s="12" t="s">
        <v>81</v>
      </c>
      <c r="AY113" s="141" t="s">
        <v>130</v>
      </c>
    </row>
    <row r="114" spans="2:65" s="1" customFormat="1" ht="24.15" customHeight="1">
      <c r="B114" s="31"/>
      <c r="C114" s="126" t="s">
        <v>131</v>
      </c>
      <c r="D114" s="126" t="s">
        <v>133</v>
      </c>
      <c r="E114" s="127" t="s">
        <v>156</v>
      </c>
      <c r="F114" s="128" t="s">
        <v>157</v>
      </c>
      <c r="G114" s="129" t="s">
        <v>158</v>
      </c>
      <c r="H114" s="130">
        <v>1</v>
      </c>
      <c r="I114" s="131"/>
      <c r="J114" s="132">
        <f>ROUND(I114*H114,2)</f>
        <v>0</v>
      </c>
      <c r="K114" s="128" t="s">
        <v>159</v>
      </c>
      <c r="L114" s="31"/>
      <c r="M114" s="133" t="s">
        <v>21</v>
      </c>
      <c r="N114" s="134" t="s">
        <v>44</v>
      </c>
      <c r="P114" s="135">
        <f>O114*H114</f>
        <v>0</v>
      </c>
      <c r="Q114" s="135">
        <v>0.08905</v>
      </c>
      <c r="R114" s="135">
        <f>Q114*H114</f>
        <v>0.08905</v>
      </c>
      <c r="S114" s="135">
        <v>0</v>
      </c>
      <c r="T114" s="136">
        <f>S114*H114</f>
        <v>0</v>
      </c>
      <c r="AR114" s="137" t="s">
        <v>131</v>
      </c>
      <c r="AT114" s="137" t="s">
        <v>133</v>
      </c>
      <c r="AU114" s="137" t="s">
        <v>83</v>
      </c>
      <c r="AY114" s="16" t="s">
        <v>130</v>
      </c>
      <c r="BE114" s="138">
        <f>IF(N114="základní",J114,0)</f>
        <v>0</v>
      </c>
      <c r="BF114" s="138">
        <f>IF(N114="snížená",J114,0)</f>
        <v>0</v>
      </c>
      <c r="BG114" s="138">
        <f>IF(N114="zákl. přenesená",J114,0)</f>
        <v>0</v>
      </c>
      <c r="BH114" s="138">
        <f>IF(N114="sníž. přenesená",J114,0)</f>
        <v>0</v>
      </c>
      <c r="BI114" s="138">
        <f>IF(N114="nulová",J114,0)</f>
        <v>0</v>
      </c>
      <c r="BJ114" s="16" t="s">
        <v>81</v>
      </c>
      <c r="BK114" s="138">
        <f>ROUND(I114*H114,2)</f>
        <v>0</v>
      </c>
      <c r="BL114" s="16" t="s">
        <v>131</v>
      </c>
      <c r="BM114" s="137" t="s">
        <v>160</v>
      </c>
    </row>
    <row r="115" spans="2:47" s="1" customFormat="1" ht="12">
      <c r="B115" s="31"/>
      <c r="D115" s="160" t="s">
        <v>161</v>
      </c>
      <c r="F115" s="161" t="s">
        <v>162</v>
      </c>
      <c r="I115" s="162"/>
      <c r="L115" s="31"/>
      <c r="M115" s="163"/>
      <c r="T115" s="52"/>
      <c r="AT115" s="16" t="s">
        <v>161</v>
      </c>
      <c r="AU115" s="16" t="s">
        <v>83</v>
      </c>
    </row>
    <row r="116" spans="2:51" s="12" customFormat="1" ht="12">
      <c r="B116" s="139"/>
      <c r="D116" s="140" t="s">
        <v>144</v>
      </c>
      <c r="E116" s="141" t="s">
        <v>21</v>
      </c>
      <c r="F116" s="142" t="s">
        <v>163</v>
      </c>
      <c r="H116" s="143">
        <v>1</v>
      </c>
      <c r="I116" s="144"/>
      <c r="L116" s="139"/>
      <c r="M116" s="145"/>
      <c r="T116" s="146"/>
      <c r="AT116" s="141" t="s">
        <v>144</v>
      </c>
      <c r="AU116" s="141" t="s">
        <v>83</v>
      </c>
      <c r="AV116" s="12" t="s">
        <v>83</v>
      </c>
      <c r="AW116" s="12" t="s">
        <v>34</v>
      </c>
      <c r="AX116" s="12" t="s">
        <v>81</v>
      </c>
      <c r="AY116" s="141" t="s">
        <v>130</v>
      </c>
    </row>
    <row r="117" spans="2:65" s="1" customFormat="1" ht="24.15" customHeight="1">
      <c r="B117" s="31"/>
      <c r="C117" s="126" t="s">
        <v>164</v>
      </c>
      <c r="D117" s="126" t="s">
        <v>133</v>
      </c>
      <c r="E117" s="127" t="s">
        <v>165</v>
      </c>
      <c r="F117" s="128" t="s">
        <v>166</v>
      </c>
      <c r="G117" s="129" t="s">
        <v>142</v>
      </c>
      <c r="H117" s="130">
        <v>3.666</v>
      </c>
      <c r="I117" s="131"/>
      <c r="J117" s="132">
        <f>ROUND(I117*H117,2)</f>
        <v>0</v>
      </c>
      <c r="K117" s="128" t="s">
        <v>21</v>
      </c>
      <c r="L117" s="31"/>
      <c r="M117" s="133" t="s">
        <v>21</v>
      </c>
      <c r="N117" s="134" t="s">
        <v>44</v>
      </c>
      <c r="P117" s="135">
        <f>O117*H117</f>
        <v>0</v>
      </c>
      <c r="Q117" s="135">
        <v>0</v>
      </c>
      <c r="R117" s="135">
        <f>Q117*H117</f>
        <v>0</v>
      </c>
      <c r="S117" s="135">
        <v>0</v>
      </c>
      <c r="T117" s="136">
        <f>S117*H117</f>
        <v>0</v>
      </c>
      <c r="AR117" s="137" t="s">
        <v>131</v>
      </c>
      <c r="AT117" s="137" t="s">
        <v>133</v>
      </c>
      <c r="AU117" s="137" t="s">
        <v>83</v>
      </c>
      <c r="AY117" s="16" t="s">
        <v>130</v>
      </c>
      <c r="BE117" s="138">
        <f>IF(N117="základní",J117,0)</f>
        <v>0</v>
      </c>
      <c r="BF117" s="138">
        <f>IF(N117="snížená",J117,0)</f>
        <v>0</v>
      </c>
      <c r="BG117" s="138">
        <f>IF(N117="zákl. přenesená",J117,0)</f>
        <v>0</v>
      </c>
      <c r="BH117" s="138">
        <f>IF(N117="sníž. přenesená",J117,0)</f>
        <v>0</v>
      </c>
      <c r="BI117" s="138">
        <f>IF(N117="nulová",J117,0)</f>
        <v>0</v>
      </c>
      <c r="BJ117" s="16" t="s">
        <v>81</v>
      </c>
      <c r="BK117" s="138">
        <f>ROUND(I117*H117,2)</f>
        <v>0</v>
      </c>
      <c r="BL117" s="16" t="s">
        <v>131</v>
      </c>
      <c r="BM117" s="137" t="s">
        <v>167</v>
      </c>
    </row>
    <row r="118" spans="2:51" s="12" customFormat="1" ht="12">
      <c r="B118" s="139"/>
      <c r="D118" s="140" t="s">
        <v>144</v>
      </c>
      <c r="E118" s="141" t="s">
        <v>21</v>
      </c>
      <c r="F118" s="142" t="s">
        <v>168</v>
      </c>
      <c r="H118" s="143">
        <v>3.666</v>
      </c>
      <c r="I118" s="144"/>
      <c r="L118" s="139"/>
      <c r="M118" s="145"/>
      <c r="T118" s="146"/>
      <c r="AT118" s="141" t="s">
        <v>144</v>
      </c>
      <c r="AU118" s="141" t="s">
        <v>83</v>
      </c>
      <c r="AV118" s="12" t="s">
        <v>83</v>
      </c>
      <c r="AW118" s="12" t="s">
        <v>34</v>
      </c>
      <c r="AX118" s="12" t="s">
        <v>81</v>
      </c>
      <c r="AY118" s="141" t="s">
        <v>130</v>
      </c>
    </row>
    <row r="119" spans="2:65" s="1" customFormat="1" ht="24.15" customHeight="1">
      <c r="B119" s="31"/>
      <c r="C119" s="126" t="s">
        <v>138</v>
      </c>
      <c r="D119" s="126" t="s">
        <v>133</v>
      </c>
      <c r="E119" s="127" t="s">
        <v>169</v>
      </c>
      <c r="F119" s="128" t="s">
        <v>170</v>
      </c>
      <c r="G119" s="129" t="s">
        <v>142</v>
      </c>
      <c r="H119" s="130">
        <v>128.922</v>
      </c>
      <c r="I119" s="131"/>
      <c r="J119" s="132">
        <f>ROUND(I119*H119,2)</f>
        <v>0</v>
      </c>
      <c r="K119" s="128" t="s">
        <v>159</v>
      </c>
      <c r="L119" s="31"/>
      <c r="M119" s="133" t="s">
        <v>21</v>
      </c>
      <c r="N119" s="134" t="s">
        <v>44</v>
      </c>
      <c r="P119" s="135">
        <f>O119*H119</f>
        <v>0</v>
      </c>
      <c r="Q119" s="135">
        <v>0.00223</v>
      </c>
      <c r="R119" s="135">
        <f>Q119*H119</f>
        <v>0.28749606</v>
      </c>
      <c r="S119" s="135">
        <v>0</v>
      </c>
      <c r="T119" s="136">
        <f>S119*H119</f>
        <v>0</v>
      </c>
      <c r="AR119" s="137" t="s">
        <v>131</v>
      </c>
      <c r="AT119" s="137" t="s">
        <v>133</v>
      </c>
      <c r="AU119" s="137" t="s">
        <v>83</v>
      </c>
      <c r="AY119" s="16" t="s">
        <v>130</v>
      </c>
      <c r="BE119" s="138">
        <f>IF(N119="základní",J119,0)</f>
        <v>0</v>
      </c>
      <c r="BF119" s="138">
        <f>IF(N119="snížená",J119,0)</f>
        <v>0</v>
      </c>
      <c r="BG119" s="138">
        <f>IF(N119="zákl. přenesená",J119,0)</f>
        <v>0</v>
      </c>
      <c r="BH119" s="138">
        <f>IF(N119="sníž. přenesená",J119,0)</f>
        <v>0</v>
      </c>
      <c r="BI119" s="138">
        <f>IF(N119="nulová",J119,0)</f>
        <v>0</v>
      </c>
      <c r="BJ119" s="16" t="s">
        <v>81</v>
      </c>
      <c r="BK119" s="138">
        <f>ROUND(I119*H119,2)</f>
        <v>0</v>
      </c>
      <c r="BL119" s="16" t="s">
        <v>131</v>
      </c>
      <c r="BM119" s="137" t="s">
        <v>171</v>
      </c>
    </row>
    <row r="120" spans="2:47" s="1" customFormat="1" ht="12">
      <c r="B120" s="31"/>
      <c r="D120" s="160" t="s">
        <v>161</v>
      </c>
      <c r="F120" s="161" t="s">
        <v>172</v>
      </c>
      <c r="I120" s="162"/>
      <c r="L120" s="31"/>
      <c r="M120" s="163"/>
      <c r="T120" s="52"/>
      <c r="AT120" s="16" t="s">
        <v>161</v>
      </c>
      <c r="AU120" s="16" t="s">
        <v>83</v>
      </c>
    </row>
    <row r="121" spans="2:51" s="12" customFormat="1" ht="12">
      <c r="B121" s="139"/>
      <c r="D121" s="140" t="s">
        <v>144</v>
      </c>
      <c r="E121" s="141" t="s">
        <v>21</v>
      </c>
      <c r="F121" s="142" t="s">
        <v>173</v>
      </c>
      <c r="H121" s="143">
        <v>171.666</v>
      </c>
      <c r="I121" s="144"/>
      <c r="L121" s="139"/>
      <c r="M121" s="145"/>
      <c r="T121" s="146"/>
      <c r="AT121" s="141" t="s">
        <v>144</v>
      </c>
      <c r="AU121" s="141" t="s">
        <v>83</v>
      </c>
      <c r="AV121" s="12" t="s">
        <v>83</v>
      </c>
      <c r="AW121" s="12" t="s">
        <v>34</v>
      </c>
      <c r="AX121" s="12" t="s">
        <v>73</v>
      </c>
      <c r="AY121" s="141" t="s">
        <v>130</v>
      </c>
    </row>
    <row r="122" spans="2:51" s="12" customFormat="1" ht="12">
      <c r="B122" s="139"/>
      <c r="D122" s="140" t="s">
        <v>144</v>
      </c>
      <c r="E122" s="141" t="s">
        <v>21</v>
      </c>
      <c r="F122" s="142" t="s">
        <v>174</v>
      </c>
      <c r="H122" s="143">
        <v>3.965</v>
      </c>
      <c r="I122" s="144"/>
      <c r="L122" s="139"/>
      <c r="M122" s="145"/>
      <c r="T122" s="146"/>
      <c r="AT122" s="141" t="s">
        <v>144</v>
      </c>
      <c r="AU122" s="141" t="s">
        <v>83</v>
      </c>
      <c r="AV122" s="12" t="s">
        <v>83</v>
      </c>
      <c r="AW122" s="12" t="s">
        <v>34</v>
      </c>
      <c r="AX122" s="12" t="s">
        <v>73</v>
      </c>
      <c r="AY122" s="141" t="s">
        <v>130</v>
      </c>
    </row>
    <row r="123" spans="2:51" s="12" customFormat="1" ht="12">
      <c r="B123" s="139"/>
      <c r="D123" s="140" t="s">
        <v>144</v>
      </c>
      <c r="E123" s="141" t="s">
        <v>21</v>
      </c>
      <c r="F123" s="142" t="s">
        <v>175</v>
      </c>
      <c r="H123" s="143">
        <v>4.716</v>
      </c>
      <c r="I123" s="144"/>
      <c r="L123" s="139"/>
      <c r="M123" s="145"/>
      <c r="T123" s="146"/>
      <c r="AT123" s="141" t="s">
        <v>144</v>
      </c>
      <c r="AU123" s="141" t="s">
        <v>83</v>
      </c>
      <c r="AV123" s="12" t="s">
        <v>83</v>
      </c>
      <c r="AW123" s="12" t="s">
        <v>34</v>
      </c>
      <c r="AX123" s="12" t="s">
        <v>73</v>
      </c>
      <c r="AY123" s="141" t="s">
        <v>130</v>
      </c>
    </row>
    <row r="124" spans="2:51" s="13" customFormat="1" ht="12">
      <c r="B124" s="147"/>
      <c r="D124" s="140" t="s">
        <v>144</v>
      </c>
      <c r="E124" s="148" t="s">
        <v>21</v>
      </c>
      <c r="F124" s="149" t="s">
        <v>176</v>
      </c>
      <c r="H124" s="148" t="s">
        <v>21</v>
      </c>
      <c r="I124" s="150"/>
      <c r="L124" s="147"/>
      <c r="M124" s="151"/>
      <c r="T124" s="152"/>
      <c r="AT124" s="148" t="s">
        <v>144</v>
      </c>
      <c r="AU124" s="148" t="s">
        <v>83</v>
      </c>
      <c r="AV124" s="13" t="s">
        <v>81</v>
      </c>
      <c r="AW124" s="13" t="s">
        <v>34</v>
      </c>
      <c r="AX124" s="13" t="s">
        <v>73</v>
      </c>
      <c r="AY124" s="148" t="s">
        <v>130</v>
      </c>
    </row>
    <row r="125" spans="2:51" s="12" customFormat="1" ht="12">
      <c r="B125" s="139"/>
      <c r="D125" s="140" t="s">
        <v>144</v>
      </c>
      <c r="E125" s="141" t="s">
        <v>21</v>
      </c>
      <c r="F125" s="142" t="s">
        <v>177</v>
      </c>
      <c r="H125" s="143">
        <v>-11.917</v>
      </c>
      <c r="I125" s="144"/>
      <c r="L125" s="139"/>
      <c r="M125" s="145"/>
      <c r="T125" s="146"/>
      <c r="AT125" s="141" t="s">
        <v>144</v>
      </c>
      <c r="AU125" s="141" t="s">
        <v>83</v>
      </c>
      <c r="AV125" s="12" t="s">
        <v>83</v>
      </c>
      <c r="AW125" s="12" t="s">
        <v>34</v>
      </c>
      <c r="AX125" s="12" t="s">
        <v>73</v>
      </c>
      <c r="AY125" s="141" t="s">
        <v>130</v>
      </c>
    </row>
    <row r="126" spans="2:51" s="12" customFormat="1" ht="12">
      <c r="B126" s="139"/>
      <c r="D126" s="140" t="s">
        <v>144</v>
      </c>
      <c r="E126" s="141" t="s">
        <v>21</v>
      </c>
      <c r="F126" s="142" t="s">
        <v>178</v>
      </c>
      <c r="H126" s="143">
        <v>-16.55</v>
      </c>
      <c r="I126" s="144"/>
      <c r="L126" s="139"/>
      <c r="M126" s="145"/>
      <c r="T126" s="146"/>
      <c r="AT126" s="141" t="s">
        <v>144</v>
      </c>
      <c r="AU126" s="141" t="s">
        <v>83</v>
      </c>
      <c r="AV126" s="12" t="s">
        <v>83</v>
      </c>
      <c r="AW126" s="12" t="s">
        <v>34</v>
      </c>
      <c r="AX126" s="12" t="s">
        <v>73</v>
      </c>
      <c r="AY126" s="141" t="s">
        <v>130</v>
      </c>
    </row>
    <row r="127" spans="2:51" s="12" customFormat="1" ht="12">
      <c r="B127" s="139"/>
      <c r="D127" s="140" t="s">
        <v>144</v>
      </c>
      <c r="E127" s="141" t="s">
        <v>21</v>
      </c>
      <c r="F127" s="142" t="s">
        <v>179</v>
      </c>
      <c r="H127" s="143">
        <v>-21.668</v>
      </c>
      <c r="I127" s="144"/>
      <c r="L127" s="139"/>
      <c r="M127" s="145"/>
      <c r="T127" s="146"/>
      <c r="AT127" s="141" t="s">
        <v>144</v>
      </c>
      <c r="AU127" s="141" t="s">
        <v>83</v>
      </c>
      <c r="AV127" s="12" t="s">
        <v>83</v>
      </c>
      <c r="AW127" s="12" t="s">
        <v>34</v>
      </c>
      <c r="AX127" s="12" t="s">
        <v>73</v>
      </c>
      <c r="AY127" s="141" t="s">
        <v>130</v>
      </c>
    </row>
    <row r="128" spans="2:51" s="12" customFormat="1" ht="12">
      <c r="B128" s="139"/>
      <c r="D128" s="140" t="s">
        <v>144</v>
      </c>
      <c r="E128" s="141" t="s">
        <v>21</v>
      </c>
      <c r="F128" s="142" t="s">
        <v>180</v>
      </c>
      <c r="H128" s="143">
        <v>-1.29</v>
      </c>
      <c r="I128" s="144"/>
      <c r="L128" s="139"/>
      <c r="M128" s="145"/>
      <c r="T128" s="146"/>
      <c r="AT128" s="141" t="s">
        <v>144</v>
      </c>
      <c r="AU128" s="141" t="s">
        <v>83</v>
      </c>
      <c r="AV128" s="12" t="s">
        <v>83</v>
      </c>
      <c r="AW128" s="12" t="s">
        <v>34</v>
      </c>
      <c r="AX128" s="12" t="s">
        <v>73</v>
      </c>
      <c r="AY128" s="141" t="s">
        <v>130</v>
      </c>
    </row>
    <row r="129" spans="2:51" s="14" customFormat="1" ht="12">
      <c r="B129" s="153"/>
      <c r="D129" s="140" t="s">
        <v>144</v>
      </c>
      <c r="E129" s="154" t="s">
        <v>21</v>
      </c>
      <c r="F129" s="155" t="s">
        <v>150</v>
      </c>
      <c r="H129" s="156">
        <v>128.922</v>
      </c>
      <c r="I129" s="157"/>
      <c r="L129" s="153"/>
      <c r="M129" s="158"/>
      <c r="T129" s="159"/>
      <c r="AT129" s="154" t="s">
        <v>144</v>
      </c>
      <c r="AU129" s="154" t="s">
        <v>83</v>
      </c>
      <c r="AV129" s="14" t="s">
        <v>131</v>
      </c>
      <c r="AW129" s="14" t="s">
        <v>34</v>
      </c>
      <c r="AX129" s="14" t="s">
        <v>81</v>
      </c>
      <c r="AY129" s="154" t="s">
        <v>130</v>
      </c>
    </row>
    <row r="130" spans="2:65" s="1" customFormat="1" ht="24.15" customHeight="1">
      <c r="B130" s="31"/>
      <c r="C130" s="126" t="s">
        <v>181</v>
      </c>
      <c r="D130" s="126" t="s">
        <v>133</v>
      </c>
      <c r="E130" s="127" t="s">
        <v>182</v>
      </c>
      <c r="F130" s="128" t="s">
        <v>183</v>
      </c>
      <c r="G130" s="129" t="s">
        <v>142</v>
      </c>
      <c r="H130" s="130">
        <v>64.478</v>
      </c>
      <c r="I130" s="131"/>
      <c r="J130" s="132">
        <f>ROUND(I130*H130,2)</f>
        <v>0</v>
      </c>
      <c r="K130" s="128" t="s">
        <v>159</v>
      </c>
      <c r="L130" s="31"/>
      <c r="M130" s="133" t="s">
        <v>21</v>
      </c>
      <c r="N130" s="134" t="s">
        <v>44</v>
      </c>
      <c r="P130" s="135">
        <f>O130*H130</f>
        <v>0</v>
      </c>
      <c r="Q130" s="135">
        <v>0.0033</v>
      </c>
      <c r="R130" s="135">
        <f>Q130*H130</f>
        <v>0.21277739999999998</v>
      </c>
      <c r="S130" s="135">
        <v>0</v>
      </c>
      <c r="T130" s="136">
        <f>S130*H130</f>
        <v>0</v>
      </c>
      <c r="AR130" s="137" t="s">
        <v>131</v>
      </c>
      <c r="AT130" s="137" t="s">
        <v>133</v>
      </c>
      <c r="AU130" s="137" t="s">
        <v>83</v>
      </c>
      <c r="AY130" s="16" t="s">
        <v>130</v>
      </c>
      <c r="BE130" s="138">
        <f>IF(N130="základní",J130,0)</f>
        <v>0</v>
      </c>
      <c r="BF130" s="138">
        <f>IF(N130="snížená",J130,0)</f>
        <v>0</v>
      </c>
      <c r="BG130" s="138">
        <f>IF(N130="zákl. přenesená",J130,0)</f>
        <v>0</v>
      </c>
      <c r="BH130" s="138">
        <f>IF(N130="sníž. přenesená",J130,0)</f>
        <v>0</v>
      </c>
      <c r="BI130" s="138">
        <f>IF(N130="nulová",J130,0)</f>
        <v>0</v>
      </c>
      <c r="BJ130" s="16" t="s">
        <v>81</v>
      </c>
      <c r="BK130" s="138">
        <f>ROUND(I130*H130,2)</f>
        <v>0</v>
      </c>
      <c r="BL130" s="16" t="s">
        <v>131</v>
      </c>
      <c r="BM130" s="137" t="s">
        <v>184</v>
      </c>
    </row>
    <row r="131" spans="2:47" s="1" customFormat="1" ht="12">
      <c r="B131" s="31"/>
      <c r="D131" s="160" t="s">
        <v>161</v>
      </c>
      <c r="F131" s="161" t="s">
        <v>185</v>
      </c>
      <c r="I131" s="162"/>
      <c r="L131" s="31"/>
      <c r="M131" s="163"/>
      <c r="T131" s="52"/>
      <c r="AT131" s="16" t="s">
        <v>161</v>
      </c>
      <c r="AU131" s="16" t="s">
        <v>83</v>
      </c>
    </row>
    <row r="132" spans="2:51" s="12" customFormat="1" ht="12">
      <c r="B132" s="139"/>
      <c r="D132" s="140" t="s">
        <v>144</v>
      </c>
      <c r="E132" s="141" t="s">
        <v>21</v>
      </c>
      <c r="F132" s="142" t="s">
        <v>186</v>
      </c>
      <c r="H132" s="143">
        <v>64.478</v>
      </c>
      <c r="I132" s="144"/>
      <c r="L132" s="139"/>
      <c r="M132" s="145"/>
      <c r="T132" s="146"/>
      <c r="AT132" s="141" t="s">
        <v>144</v>
      </c>
      <c r="AU132" s="141" t="s">
        <v>83</v>
      </c>
      <c r="AV132" s="12" t="s">
        <v>83</v>
      </c>
      <c r="AW132" s="12" t="s">
        <v>34</v>
      </c>
      <c r="AX132" s="12" t="s">
        <v>81</v>
      </c>
      <c r="AY132" s="141" t="s">
        <v>130</v>
      </c>
    </row>
    <row r="133" spans="2:65" s="1" customFormat="1" ht="24.15" customHeight="1">
      <c r="B133" s="31"/>
      <c r="C133" s="126" t="s">
        <v>187</v>
      </c>
      <c r="D133" s="126" t="s">
        <v>133</v>
      </c>
      <c r="E133" s="127" t="s">
        <v>188</v>
      </c>
      <c r="F133" s="128" t="s">
        <v>189</v>
      </c>
      <c r="G133" s="129" t="s">
        <v>142</v>
      </c>
      <c r="H133" s="130">
        <v>87.6</v>
      </c>
      <c r="I133" s="131"/>
      <c r="J133" s="132">
        <f>ROUND(I133*H133,2)</f>
        <v>0</v>
      </c>
      <c r="K133" s="128" t="s">
        <v>159</v>
      </c>
      <c r="L133" s="31"/>
      <c r="M133" s="133" t="s">
        <v>21</v>
      </c>
      <c r="N133" s="134" t="s">
        <v>44</v>
      </c>
      <c r="P133" s="135">
        <f>O133*H133</f>
        <v>0</v>
      </c>
      <c r="Q133" s="135">
        <v>0.01764</v>
      </c>
      <c r="R133" s="135">
        <f>Q133*H133</f>
        <v>1.5452639999999997</v>
      </c>
      <c r="S133" s="135">
        <v>0.02</v>
      </c>
      <c r="T133" s="136">
        <f>S133*H133</f>
        <v>1.752</v>
      </c>
      <c r="AR133" s="137" t="s">
        <v>131</v>
      </c>
      <c r="AT133" s="137" t="s">
        <v>133</v>
      </c>
      <c r="AU133" s="137" t="s">
        <v>83</v>
      </c>
      <c r="AY133" s="16" t="s">
        <v>130</v>
      </c>
      <c r="BE133" s="138">
        <f>IF(N133="základní",J133,0)</f>
        <v>0</v>
      </c>
      <c r="BF133" s="138">
        <f>IF(N133="snížená",J133,0)</f>
        <v>0</v>
      </c>
      <c r="BG133" s="138">
        <f>IF(N133="zákl. přenesená",J133,0)</f>
        <v>0</v>
      </c>
      <c r="BH133" s="138">
        <f>IF(N133="sníž. přenesená",J133,0)</f>
        <v>0</v>
      </c>
      <c r="BI133" s="138">
        <f>IF(N133="nulová",J133,0)</f>
        <v>0</v>
      </c>
      <c r="BJ133" s="16" t="s">
        <v>81</v>
      </c>
      <c r="BK133" s="138">
        <f>ROUND(I133*H133,2)</f>
        <v>0</v>
      </c>
      <c r="BL133" s="16" t="s">
        <v>131</v>
      </c>
      <c r="BM133" s="137" t="s">
        <v>190</v>
      </c>
    </row>
    <row r="134" spans="2:47" s="1" customFormat="1" ht="12">
      <c r="B134" s="31"/>
      <c r="D134" s="160" t="s">
        <v>161</v>
      </c>
      <c r="F134" s="161" t="s">
        <v>191</v>
      </c>
      <c r="I134" s="162"/>
      <c r="L134" s="31"/>
      <c r="M134" s="163"/>
      <c r="T134" s="52"/>
      <c r="AT134" s="16" t="s">
        <v>161</v>
      </c>
      <c r="AU134" s="16" t="s">
        <v>83</v>
      </c>
    </row>
    <row r="135" spans="2:51" s="12" customFormat="1" ht="12">
      <c r="B135" s="139"/>
      <c r="D135" s="140" t="s">
        <v>144</v>
      </c>
      <c r="E135" s="141" t="s">
        <v>21</v>
      </c>
      <c r="F135" s="142" t="s">
        <v>192</v>
      </c>
      <c r="H135" s="143">
        <v>87.6</v>
      </c>
      <c r="I135" s="144"/>
      <c r="L135" s="139"/>
      <c r="M135" s="145"/>
      <c r="T135" s="146"/>
      <c r="AT135" s="141" t="s">
        <v>144</v>
      </c>
      <c r="AU135" s="141" t="s">
        <v>83</v>
      </c>
      <c r="AV135" s="12" t="s">
        <v>83</v>
      </c>
      <c r="AW135" s="12" t="s">
        <v>34</v>
      </c>
      <c r="AX135" s="12" t="s">
        <v>81</v>
      </c>
      <c r="AY135" s="141" t="s">
        <v>130</v>
      </c>
    </row>
    <row r="136" spans="2:65" s="1" customFormat="1" ht="16.5" customHeight="1">
      <c r="B136" s="31"/>
      <c r="C136" s="126" t="s">
        <v>193</v>
      </c>
      <c r="D136" s="126" t="s">
        <v>133</v>
      </c>
      <c r="E136" s="127" t="s">
        <v>194</v>
      </c>
      <c r="F136" s="128" t="s">
        <v>195</v>
      </c>
      <c r="G136" s="129" t="s">
        <v>142</v>
      </c>
      <c r="H136" s="130">
        <v>2</v>
      </c>
      <c r="I136" s="131"/>
      <c r="J136" s="132">
        <f>ROUND(I136*H136,2)</f>
        <v>0</v>
      </c>
      <c r="K136" s="128" t="s">
        <v>21</v>
      </c>
      <c r="L136" s="31"/>
      <c r="M136" s="133" t="s">
        <v>21</v>
      </c>
      <c r="N136" s="134" t="s">
        <v>44</v>
      </c>
      <c r="P136" s="135">
        <f>O136*H136</f>
        <v>0</v>
      </c>
      <c r="Q136" s="135">
        <v>0</v>
      </c>
      <c r="R136" s="135">
        <f>Q136*H136</f>
        <v>0</v>
      </c>
      <c r="S136" s="135">
        <v>0</v>
      </c>
      <c r="T136" s="136">
        <f>S136*H136</f>
        <v>0</v>
      </c>
      <c r="AR136" s="137" t="s">
        <v>131</v>
      </c>
      <c r="AT136" s="137" t="s">
        <v>133</v>
      </c>
      <c r="AU136" s="137" t="s">
        <v>83</v>
      </c>
      <c r="AY136" s="16" t="s">
        <v>130</v>
      </c>
      <c r="BE136" s="138">
        <f>IF(N136="základní",J136,0)</f>
        <v>0</v>
      </c>
      <c r="BF136" s="138">
        <f>IF(N136="snížená",J136,0)</f>
        <v>0</v>
      </c>
      <c r="BG136" s="138">
        <f>IF(N136="zákl. přenesená",J136,0)</f>
        <v>0</v>
      </c>
      <c r="BH136" s="138">
        <f>IF(N136="sníž. přenesená",J136,0)</f>
        <v>0</v>
      </c>
      <c r="BI136" s="138">
        <f>IF(N136="nulová",J136,0)</f>
        <v>0</v>
      </c>
      <c r="BJ136" s="16" t="s">
        <v>81</v>
      </c>
      <c r="BK136" s="138">
        <f>ROUND(I136*H136,2)</f>
        <v>0</v>
      </c>
      <c r="BL136" s="16" t="s">
        <v>131</v>
      </c>
      <c r="BM136" s="137" t="s">
        <v>196</v>
      </c>
    </row>
    <row r="137" spans="2:51" s="12" customFormat="1" ht="12">
      <c r="B137" s="139"/>
      <c r="D137" s="140" t="s">
        <v>144</v>
      </c>
      <c r="E137" s="141" t="s">
        <v>21</v>
      </c>
      <c r="F137" s="142" t="s">
        <v>197</v>
      </c>
      <c r="H137" s="143">
        <v>2</v>
      </c>
      <c r="I137" s="144"/>
      <c r="L137" s="139"/>
      <c r="M137" s="145"/>
      <c r="T137" s="146"/>
      <c r="AT137" s="141" t="s">
        <v>144</v>
      </c>
      <c r="AU137" s="141" t="s">
        <v>83</v>
      </c>
      <c r="AV137" s="12" t="s">
        <v>83</v>
      </c>
      <c r="AW137" s="12" t="s">
        <v>34</v>
      </c>
      <c r="AX137" s="12" t="s">
        <v>81</v>
      </c>
      <c r="AY137" s="141" t="s">
        <v>130</v>
      </c>
    </row>
    <row r="138" spans="2:65" s="1" customFormat="1" ht="24.15" customHeight="1">
      <c r="B138" s="31"/>
      <c r="C138" s="126" t="s">
        <v>198</v>
      </c>
      <c r="D138" s="126" t="s">
        <v>133</v>
      </c>
      <c r="E138" s="127" t="s">
        <v>199</v>
      </c>
      <c r="F138" s="128" t="s">
        <v>200</v>
      </c>
      <c r="G138" s="129" t="s">
        <v>201</v>
      </c>
      <c r="H138" s="130">
        <v>0.032</v>
      </c>
      <c r="I138" s="131"/>
      <c r="J138" s="132">
        <f>ROUND(I138*H138,2)</f>
        <v>0</v>
      </c>
      <c r="K138" s="128" t="s">
        <v>159</v>
      </c>
      <c r="L138" s="31"/>
      <c r="M138" s="133" t="s">
        <v>21</v>
      </c>
      <c r="N138" s="134" t="s">
        <v>44</v>
      </c>
      <c r="P138" s="135">
        <f>O138*H138</f>
        <v>0</v>
      </c>
      <c r="Q138" s="135">
        <v>2.30102</v>
      </c>
      <c r="R138" s="135">
        <f>Q138*H138</f>
        <v>0.07363264</v>
      </c>
      <c r="S138" s="135">
        <v>0</v>
      </c>
      <c r="T138" s="136">
        <f>S138*H138</f>
        <v>0</v>
      </c>
      <c r="AR138" s="137" t="s">
        <v>131</v>
      </c>
      <c r="AT138" s="137" t="s">
        <v>133</v>
      </c>
      <c r="AU138" s="137" t="s">
        <v>83</v>
      </c>
      <c r="AY138" s="16" t="s">
        <v>130</v>
      </c>
      <c r="BE138" s="138">
        <f>IF(N138="základní",J138,0)</f>
        <v>0</v>
      </c>
      <c r="BF138" s="138">
        <f>IF(N138="snížená",J138,0)</f>
        <v>0</v>
      </c>
      <c r="BG138" s="138">
        <f>IF(N138="zákl. přenesená",J138,0)</f>
        <v>0</v>
      </c>
      <c r="BH138" s="138">
        <f>IF(N138="sníž. přenesená",J138,0)</f>
        <v>0</v>
      </c>
      <c r="BI138" s="138">
        <f>IF(N138="nulová",J138,0)</f>
        <v>0</v>
      </c>
      <c r="BJ138" s="16" t="s">
        <v>81</v>
      </c>
      <c r="BK138" s="138">
        <f>ROUND(I138*H138,2)</f>
        <v>0</v>
      </c>
      <c r="BL138" s="16" t="s">
        <v>131</v>
      </c>
      <c r="BM138" s="137" t="s">
        <v>202</v>
      </c>
    </row>
    <row r="139" spans="2:47" s="1" customFormat="1" ht="12">
      <c r="B139" s="31"/>
      <c r="D139" s="160" t="s">
        <v>161</v>
      </c>
      <c r="F139" s="161" t="s">
        <v>203</v>
      </c>
      <c r="I139" s="162"/>
      <c r="L139" s="31"/>
      <c r="M139" s="163"/>
      <c r="T139" s="52"/>
      <c r="AT139" s="16" t="s">
        <v>161</v>
      </c>
      <c r="AU139" s="16" t="s">
        <v>83</v>
      </c>
    </row>
    <row r="140" spans="2:51" s="12" customFormat="1" ht="12">
      <c r="B140" s="139"/>
      <c r="D140" s="140" t="s">
        <v>144</v>
      </c>
      <c r="E140" s="141" t="s">
        <v>21</v>
      </c>
      <c r="F140" s="142" t="s">
        <v>204</v>
      </c>
      <c r="H140" s="143">
        <v>0.032</v>
      </c>
      <c r="I140" s="144"/>
      <c r="L140" s="139"/>
      <c r="M140" s="145"/>
      <c r="T140" s="146"/>
      <c r="AT140" s="141" t="s">
        <v>144</v>
      </c>
      <c r="AU140" s="141" t="s">
        <v>83</v>
      </c>
      <c r="AV140" s="12" t="s">
        <v>83</v>
      </c>
      <c r="AW140" s="12" t="s">
        <v>34</v>
      </c>
      <c r="AX140" s="12" t="s">
        <v>81</v>
      </c>
      <c r="AY140" s="141" t="s">
        <v>130</v>
      </c>
    </row>
    <row r="141" spans="2:65" s="1" customFormat="1" ht="21.75" customHeight="1">
      <c r="B141" s="31"/>
      <c r="C141" s="126" t="s">
        <v>205</v>
      </c>
      <c r="D141" s="126" t="s">
        <v>133</v>
      </c>
      <c r="E141" s="127" t="s">
        <v>206</v>
      </c>
      <c r="F141" s="128" t="s">
        <v>207</v>
      </c>
      <c r="G141" s="129" t="s">
        <v>201</v>
      </c>
      <c r="H141" s="130">
        <v>3.485</v>
      </c>
      <c r="I141" s="131"/>
      <c r="J141" s="132">
        <f>ROUND(I141*H141,2)</f>
        <v>0</v>
      </c>
      <c r="K141" s="128" t="s">
        <v>21</v>
      </c>
      <c r="L141" s="31"/>
      <c r="M141" s="133" t="s">
        <v>21</v>
      </c>
      <c r="N141" s="134" t="s">
        <v>44</v>
      </c>
      <c r="P141" s="135">
        <f>O141*H141</f>
        <v>0</v>
      </c>
      <c r="Q141" s="135">
        <v>1.8</v>
      </c>
      <c r="R141" s="135">
        <f>Q141*H141</f>
        <v>6.273</v>
      </c>
      <c r="S141" s="135">
        <v>0</v>
      </c>
      <c r="T141" s="136">
        <f>S141*H141</f>
        <v>0</v>
      </c>
      <c r="AR141" s="137" t="s">
        <v>131</v>
      </c>
      <c r="AT141" s="137" t="s">
        <v>133</v>
      </c>
      <c r="AU141" s="137" t="s">
        <v>83</v>
      </c>
      <c r="AY141" s="16" t="s">
        <v>130</v>
      </c>
      <c r="BE141" s="138">
        <f>IF(N141="základní",J141,0)</f>
        <v>0</v>
      </c>
      <c r="BF141" s="138">
        <f>IF(N141="snížená",J141,0)</f>
        <v>0</v>
      </c>
      <c r="BG141" s="138">
        <f>IF(N141="zákl. přenesená",J141,0)</f>
        <v>0</v>
      </c>
      <c r="BH141" s="138">
        <f>IF(N141="sníž. přenesená",J141,0)</f>
        <v>0</v>
      </c>
      <c r="BI141" s="138">
        <f>IF(N141="nulová",J141,0)</f>
        <v>0</v>
      </c>
      <c r="BJ141" s="16" t="s">
        <v>81</v>
      </c>
      <c r="BK141" s="138">
        <f>ROUND(I141*H141,2)</f>
        <v>0</v>
      </c>
      <c r="BL141" s="16" t="s">
        <v>131</v>
      </c>
      <c r="BM141" s="137" t="s">
        <v>208</v>
      </c>
    </row>
    <row r="142" spans="2:51" s="13" customFormat="1" ht="12">
      <c r="B142" s="147"/>
      <c r="D142" s="140" t="s">
        <v>144</v>
      </c>
      <c r="E142" s="148" t="s">
        <v>21</v>
      </c>
      <c r="F142" s="149" t="s">
        <v>209</v>
      </c>
      <c r="H142" s="148" t="s">
        <v>21</v>
      </c>
      <c r="I142" s="150"/>
      <c r="L142" s="147"/>
      <c r="M142" s="151"/>
      <c r="T142" s="152"/>
      <c r="AT142" s="148" t="s">
        <v>144</v>
      </c>
      <c r="AU142" s="148" t="s">
        <v>83</v>
      </c>
      <c r="AV142" s="13" t="s">
        <v>81</v>
      </c>
      <c r="AW142" s="13" t="s">
        <v>34</v>
      </c>
      <c r="AX142" s="13" t="s">
        <v>73</v>
      </c>
      <c r="AY142" s="148" t="s">
        <v>130</v>
      </c>
    </row>
    <row r="143" spans="2:51" s="12" customFormat="1" ht="12">
      <c r="B143" s="139"/>
      <c r="D143" s="140" t="s">
        <v>144</v>
      </c>
      <c r="E143" s="141" t="s">
        <v>21</v>
      </c>
      <c r="F143" s="142" t="s">
        <v>210</v>
      </c>
      <c r="H143" s="143">
        <v>3.01</v>
      </c>
      <c r="I143" s="144"/>
      <c r="L143" s="139"/>
      <c r="M143" s="145"/>
      <c r="T143" s="146"/>
      <c r="AT143" s="141" t="s">
        <v>144</v>
      </c>
      <c r="AU143" s="141" t="s">
        <v>83</v>
      </c>
      <c r="AV143" s="12" t="s">
        <v>83</v>
      </c>
      <c r="AW143" s="12" t="s">
        <v>34</v>
      </c>
      <c r="AX143" s="12" t="s">
        <v>73</v>
      </c>
      <c r="AY143" s="141" t="s">
        <v>130</v>
      </c>
    </row>
    <row r="144" spans="2:51" s="12" customFormat="1" ht="12">
      <c r="B144" s="139"/>
      <c r="D144" s="140" t="s">
        <v>144</v>
      </c>
      <c r="E144" s="141" t="s">
        <v>21</v>
      </c>
      <c r="F144" s="142" t="s">
        <v>211</v>
      </c>
      <c r="H144" s="143">
        <v>0.475</v>
      </c>
      <c r="I144" s="144"/>
      <c r="L144" s="139"/>
      <c r="M144" s="145"/>
      <c r="T144" s="146"/>
      <c r="AT144" s="141" t="s">
        <v>144</v>
      </c>
      <c r="AU144" s="141" t="s">
        <v>83</v>
      </c>
      <c r="AV144" s="12" t="s">
        <v>83</v>
      </c>
      <c r="AW144" s="12" t="s">
        <v>34</v>
      </c>
      <c r="AX144" s="12" t="s">
        <v>73</v>
      </c>
      <c r="AY144" s="141" t="s">
        <v>130</v>
      </c>
    </row>
    <row r="145" spans="2:51" s="14" customFormat="1" ht="12">
      <c r="B145" s="153"/>
      <c r="D145" s="140" t="s">
        <v>144</v>
      </c>
      <c r="E145" s="154" t="s">
        <v>21</v>
      </c>
      <c r="F145" s="155" t="s">
        <v>150</v>
      </c>
      <c r="H145" s="156">
        <v>3.485</v>
      </c>
      <c r="I145" s="157"/>
      <c r="L145" s="153"/>
      <c r="M145" s="158"/>
      <c r="T145" s="159"/>
      <c r="AT145" s="154" t="s">
        <v>144</v>
      </c>
      <c r="AU145" s="154" t="s">
        <v>83</v>
      </c>
      <c r="AV145" s="14" t="s">
        <v>131</v>
      </c>
      <c r="AW145" s="14" t="s">
        <v>34</v>
      </c>
      <c r="AX145" s="14" t="s">
        <v>81</v>
      </c>
      <c r="AY145" s="154" t="s">
        <v>130</v>
      </c>
    </row>
    <row r="146" spans="2:65" s="1" customFormat="1" ht="24.15" customHeight="1">
      <c r="B146" s="31"/>
      <c r="C146" s="126" t="s">
        <v>212</v>
      </c>
      <c r="D146" s="126" t="s">
        <v>133</v>
      </c>
      <c r="E146" s="127" t="s">
        <v>213</v>
      </c>
      <c r="F146" s="128" t="s">
        <v>214</v>
      </c>
      <c r="G146" s="129" t="s">
        <v>142</v>
      </c>
      <c r="H146" s="130">
        <v>13.15</v>
      </c>
      <c r="I146" s="131"/>
      <c r="J146" s="132">
        <f>ROUND(I146*H146,2)</f>
        <v>0</v>
      </c>
      <c r="K146" s="128" t="s">
        <v>159</v>
      </c>
      <c r="L146" s="31"/>
      <c r="M146" s="133" t="s">
        <v>21</v>
      </c>
      <c r="N146" s="134" t="s">
        <v>44</v>
      </c>
      <c r="P146" s="135">
        <f>O146*H146</f>
        <v>0</v>
      </c>
      <c r="Q146" s="135">
        <v>0.16176</v>
      </c>
      <c r="R146" s="135">
        <f>Q146*H146</f>
        <v>2.127144</v>
      </c>
      <c r="S146" s="135">
        <v>0</v>
      </c>
      <c r="T146" s="136">
        <f>S146*H146</f>
        <v>0</v>
      </c>
      <c r="AR146" s="137" t="s">
        <v>131</v>
      </c>
      <c r="AT146" s="137" t="s">
        <v>133</v>
      </c>
      <c r="AU146" s="137" t="s">
        <v>83</v>
      </c>
      <c r="AY146" s="16" t="s">
        <v>130</v>
      </c>
      <c r="BE146" s="138">
        <f>IF(N146="základní",J146,0)</f>
        <v>0</v>
      </c>
      <c r="BF146" s="138">
        <f>IF(N146="snížená",J146,0)</f>
        <v>0</v>
      </c>
      <c r="BG146" s="138">
        <f>IF(N146="zákl. přenesená",J146,0)</f>
        <v>0</v>
      </c>
      <c r="BH146" s="138">
        <f>IF(N146="sníž. přenesená",J146,0)</f>
        <v>0</v>
      </c>
      <c r="BI146" s="138">
        <f>IF(N146="nulová",J146,0)</f>
        <v>0</v>
      </c>
      <c r="BJ146" s="16" t="s">
        <v>81</v>
      </c>
      <c r="BK146" s="138">
        <f>ROUND(I146*H146,2)</f>
        <v>0</v>
      </c>
      <c r="BL146" s="16" t="s">
        <v>131</v>
      </c>
      <c r="BM146" s="137" t="s">
        <v>215</v>
      </c>
    </row>
    <row r="147" spans="2:47" s="1" customFormat="1" ht="12">
      <c r="B147" s="31"/>
      <c r="D147" s="160" t="s">
        <v>161</v>
      </c>
      <c r="F147" s="161" t="s">
        <v>216</v>
      </c>
      <c r="I147" s="162"/>
      <c r="L147" s="31"/>
      <c r="M147" s="163"/>
      <c r="T147" s="52"/>
      <c r="AT147" s="16" t="s">
        <v>161</v>
      </c>
      <c r="AU147" s="16" t="s">
        <v>83</v>
      </c>
    </row>
    <row r="148" spans="2:51" s="13" customFormat="1" ht="12">
      <c r="B148" s="147"/>
      <c r="D148" s="140" t="s">
        <v>144</v>
      </c>
      <c r="E148" s="148" t="s">
        <v>21</v>
      </c>
      <c r="F148" s="149" t="s">
        <v>217</v>
      </c>
      <c r="H148" s="148" t="s">
        <v>21</v>
      </c>
      <c r="I148" s="150"/>
      <c r="L148" s="147"/>
      <c r="M148" s="151"/>
      <c r="T148" s="152"/>
      <c r="AT148" s="148" t="s">
        <v>144</v>
      </c>
      <c r="AU148" s="148" t="s">
        <v>83</v>
      </c>
      <c r="AV148" s="13" t="s">
        <v>81</v>
      </c>
      <c r="AW148" s="13" t="s">
        <v>34</v>
      </c>
      <c r="AX148" s="13" t="s">
        <v>73</v>
      </c>
      <c r="AY148" s="148" t="s">
        <v>130</v>
      </c>
    </row>
    <row r="149" spans="2:51" s="12" customFormat="1" ht="12">
      <c r="B149" s="139"/>
      <c r="D149" s="140" t="s">
        <v>144</v>
      </c>
      <c r="E149" s="141" t="s">
        <v>21</v>
      </c>
      <c r="F149" s="142" t="s">
        <v>218</v>
      </c>
      <c r="H149" s="143">
        <v>11.4</v>
      </c>
      <c r="I149" s="144"/>
      <c r="L149" s="139"/>
      <c r="M149" s="145"/>
      <c r="T149" s="146"/>
      <c r="AT149" s="141" t="s">
        <v>144</v>
      </c>
      <c r="AU149" s="141" t="s">
        <v>83</v>
      </c>
      <c r="AV149" s="12" t="s">
        <v>83</v>
      </c>
      <c r="AW149" s="12" t="s">
        <v>34</v>
      </c>
      <c r="AX149" s="12" t="s">
        <v>73</v>
      </c>
      <c r="AY149" s="141" t="s">
        <v>130</v>
      </c>
    </row>
    <row r="150" spans="2:51" s="12" customFormat="1" ht="12">
      <c r="B150" s="139"/>
      <c r="D150" s="140" t="s">
        <v>144</v>
      </c>
      <c r="E150" s="141" t="s">
        <v>21</v>
      </c>
      <c r="F150" s="142" t="s">
        <v>219</v>
      </c>
      <c r="H150" s="143">
        <v>1.75</v>
      </c>
      <c r="I150" s="144"/>
      <c r="L150" s="139"/>
      <c r="M150" s="145"/>
      <c r="T150" s="146"/>
      <c r="AT150" s="141" t="s">
        <v>144</v>
      </c>
      <c r="AU150" s="141" t="s">
        <v>83</v>
      </c>
      <c r="AV150" s="12" t="s">
        <v>83</v>
      </c>
      <c r="AW150" s="12" t="s">
        <v>34</v>
      </c>
      <c r="AX150" s="12" t="s">
        <v>73</v>
      </c>
      <c r="AY150" s="141" t="s">
        <v>130</v>
      </c>
    </row>
    <row r="151" spans="2:51" s="14" customFormat="1" ht="12">
      <c r="B151" s="153"/>
      <c r="D151" s="140" t="s">
        <v>144</v>
      </c>
      <c r="E151" s="154" t="s">
        <v>21</v>
      </c>
      <c r="F151" s="155" t="s">
        <v>150</v>
      </c>
      <c r="H151" s="156">
        <v>13.15</v>
      </c>
      <c r="I151" s="157"/>
      <c r="L151" s="153"/>
      <c r="M151" s="158"/>
      <c r="T151" s="159"/>
      <c r="AT151" s="154" t="s">
        <v>144</v>
      </c>
      <c r="AU151" s="154" t="s">
        <v>83</v>
      </c>
      <c r="AV151" s="14" t="s">
        <v>131</v>
      </c>
      <c r="AW151" s="14" t="s">
        <v>34</v>
      </c>
      <c r="AX151" s="14" t="s">
        <v>81</v>
      </c>
      <c r="AY151" s="154" t="s">
        <v>130</v>
      </c>
    </row>
    <row r="152" spans="2:63" s="11" customFormat="1" ht="22.8" customHeight="1">
      <c r="B152" s="114"/>
      <c r="D152" s="115" t="s">
        <v>72</v>
      </c>
      <c r="E152" s="124" t="s">
        <v>220</v>
      </c>
      <c r="F152" s="124" t="s">
        <v>221</v>
      </c>
      <c r="I152" s="117"/>
      <c r="J152" s="125">
        <f>BK152</f>
        <v>0</v>
      </c>
      <c r="L152" s="114"/>
      <c r="M152" s="119"/>
      <c r="P152" s="120">
        <f>SUM(P153:P155)</f>
        <v>0</v>
      </c>
      <c r="R152" s="120">
        <f>SUM(R153:R155)</f>
        <v>0.018396</v>
      </c>
      <c r="T152" s="121">
        <f>SUM(T153:T155)</f>
        <v>0</v>
      </c>
      <c r="AR152" s="115" t="s">
        <v>81</v>
      </c>
      <c r="AT152" s="122" t="s">
        <v>72</v>
      </c>
      <c r="AU152" s="122" t="s">
        <v>81</v>
      </c>
      <c r="AY152" s="115" t="s">
        <v>130</v>
      </c>
      <c r="BK152" s="123">
        <f>SUM(BK153:BK155)</f>
        <v>0</v>
      </c>
    </row>
    <row r="153" spans="2:65" s="1" customFormat="1" ht="24.15" customHeight="1">
      <c r="B153" s="31"/>
      <c r="C153" s="126" t="s">
        <v>222</v>
      </c>
      <c r="D153" s="126" t="s">
        <v>133</v>
      </c>
      <c r="E153" s="127" t="s">
        <v>223</v>
      </c>
      <c r="F153" s="128" t="s">
        <v>224</v>
      </c>
      <c r="G153" s="129" t="s">
        <v>142</v>
      </c>
      <c r="H153" s="130">
        <v>87.6</v>
      </c>
      <c r="I153" s="131"/>
      <c r="J153" s="132">
        <f>ROUND(I153*H153,2)</f>
        <v>0</v>
      </c>
      <c r="K153" s="128" t="s">
        <v>21</v>
      </c>
      <c r="L153" s="31"/>
      <c r="M153" s="133" t="s">
        <v>21</v>
      </c>
      <c r="N153" s="134" t="s">
        <v>44</v>
      </c>
      <c r="P153" s="135">
        <f>O153*H153</f>
        <v>0</v>
      </c>
      <c r="Q153" s="135">
        <v>0.00021</v>
      </c>
      <c r="R153" s="135">
        <f>Q153*H153</f>
        <v>0.018396</v>
      </c>
      <c r="S153" s="135">
        <v>0</v>
      </c>
      <c r="T153" s="136">
        <f>S153*H153</f>
        <v>0</v>
      </c>
      <c r="AR153" s="137" t="s">
        <v>131</v>
      </c>
      <c r="AT153" s="137" t="s">
        <v>133</v>
      </c>
      <c r="AU153" s="137" t="s">
        <v>83</v>
      </c>
      <c r="AY153" s="16" t="s">
        <v>130</v>
      </c>
      <c r="BE153" s="138">
        <f>IF(N153="základní",J153,0)</f>
        <v>0</v>
      </c>
      <c r="BF153" s="138">
        <f>IF(N153="snížená",J153,0)</f>
        <v>0</v>
      </c>
      <c r="BG153" s="138">
        <f>IF(N153="zákl. přenesená",J153,0)</f>
        <v>0</v>
      </c>
      <c r="BH153" s="138">
        <f>IF(N153="sníž. přenesená",J153,0)</f>
        <v>0</v>
      </c>
      <c r="BI153" s="138">
        <f>IF(N153="nulová",J153,0)</f>
        <v>0</v>
      </c>
      <c r="BJ153" s="16" t="s">
        <v>81</v>
      </c>
      <c r="BK153" s="138">
        <f>ROUND(I153*H153,2)</f>
        <v>0</v>
      </c>
      <c r="BL153" s="16" t="s">
        <v>131</v>
      </c>
      <c r="BM153" s="137" t="s">
        <v>225</v>
      </c>
    </row>
    <row r="154" spans="2:51" s="13" customFormat="1" ht="12">
      <c r="B154" s="147"/>
      <c r="D154" s="140" t="s">
        <v>144</v>
      </c>
      <c r="E154" s="148" t="s">
        <v>21</v>
      </c>
      <c r="F154" s="149" t="s">
        <v>226</v>
      </c>
      <c r="H154" s="148" t="s">
        <v>21</v>
      </c>
      <c r="I154" s="150"/>
      <c r="L154" s="147"/>
      <c r="M154" s="151"/>
      <c r="T154" s="152"/>
      <c r="AT154" s="148" t="s">
        <v>144</v>
      </c>
      <c r="AU154" s="148" t="s">
        <v>83</v>
      </c>
      <c r="AV154" s="13" t="s">
        <v>81</v>
      </c>
      <c r="AW154" s="13" t="s">
        <v>34</v>
      </c>
      <c r="AX154" s="13" t="s">
        <v>73</v>
      </c>
      <c r="AY154" s="148" t="s">
        <v>130</v>
      </c>
    </row>
    <row r="155" spans="2:51" s="12" customFormat="1" ht="12">
      <c r="B155" s="139"/>
      <c r="D155" s="140" t="s">
        <v>144</v>
      </c>
      <c r="E155" s="141" t="s">
        <v>21</v>
      </c>
      <c r="F155" s="142" t="s">
        <v>227</v>
      </c>
      <c r="H155" s="143">
        <v>87.6</v>
      </c>
      <c r="I155" s="144"/>
      <c r="L155" s="139"/>
      <c r="M155" s="145"/>
      <c r="T155" s="146"/>
      <c r="AT155" s="141" t="s">
        <v>144</v>
      </c>
      <c r="AU155" s="141" t="s">
        <v>83</v>
      </c>
      <c r="AV155" s="12" t="s">
        <v>83</v>
      </c>
      <c r="AW155" s="12" t="s">
        <v>34</v>
      </c>
      <c r="AX155" s="12" t="s">
        <v>81</v>
      </c>
      <c r="AY155" s="141" t="s">
        <v>130</v>
      </c>
    </row>
    <row r="156" spans="2:63" s="11" customFormat="1" ht="22.8" customHeight="1">
      <c r="B156" s="114"/>
      <c r="D156" s="115" t="s">
        <v>72</v>
      </c>
      <c r="E156" s="124" t="s">
        <v>228</v>
      </c>
      <c r="F156" s="124" t="s">
        <v>229</v>
      </c>
      <c r="I156" s="117"/>
      <c r="J156" s="125">
        <f>BK156</f>
        <v>0</v>
      </c>
      <c r="L156" s="114"/>
      <c r="M156" s="119"/>
      <c r="P156" s="120">
        <f>SUM(P157:P164)</f>
        <v>0</v>
      </c>
      <c r="R156" s="120">
        <f>SUM(R157:R164)</f>
        <v>0.007489320000000001</v>
      </c>
      <c r="T156" s="121">
        <f>SUM(T157:T164)</f>
        <v>0</v>
      </c>
      <c r="AR156" s="115" t="s">
        <v>81</v>
      </c>
      <c r="AT156" s="122" t="s">
        <v>72</v>
      </c>
      <c r="AU156" s="122" t="s">
        <v>81</v>
      </c>
      <c r="AY156" s="115" t="s">
        <v>130</v>
      </c>
      <c r="BK156" s="123">
        <f>SUM(BK157:BK164)</f>
        <v>0</v>
      </c>
    </row>
    <row r="157" spans="2:65" s="1" customFormat="1" ht="24.15" customHeight="1">
      <c r="B157" s="31"/>
      <c r="C157" s="126" t="s">
        <v>230</v>
      </c>
      <c r="D157" s="126" t="s">
        <v>133</v>
      </c>
      <c r="E157" s="127" t="s">
        <v>231</v>
      </c>
      <c r="F157" s="128" t="s">
        <v>232</v>
      </c>
      <c r="G157" s="129" t="s">
        <v>142</v>
      </c>
      <c r="H157" s="130">
        <v>165.333</v>
      </c>
      <c r="I157" s="131"/>
      <c r="J157" s="132">
        <f>ROUND(I157*H157,2)</f>
        <v>0</v>
      </c>
      <c r="K157" s="128" t="s">
        <v>159</v>
      </c>
      <c r="L157" s="31"/>
      <c r="M157" s="133" t="s">
        <v>21</v>
      </c>
      <c r="N157" s="134" t="s">
        <v>44</v>
      </c>
      <c r="P157" s="135">
        <f>O157*H157</f>
        <v>0</v>
      </c>
      <c r="Q157" s="135">
        <v>4E-05</v>
      </c>
      <c r="R157" s="135">
        <f>Q157*H157</f>
        <v>0.006613320000000001</v>
      </c>
      <c r="S157" s="135">
        <v>0</v>
      </c>
      <c r="T157" s="136">
        <f>S157*H157</f>
        <v>0</v>
      </c>
      <c r="AR157" s="137" t="s">
        <v>131</v>
      </c>
      <c r="AT157" s="137" t="s">
        <v>133</v>
      </c>
      <c r="AU157" s="137" t="s">
        <v>83</v>
      </c>
      <c r="AY157" s="16" t="s">
        <v>130</v>
      </c>
      <c r="BE157" s="138">
        <f>IF(N157="základní",J157,0)</f>
        <v>0</v>
      </c>
      <c r="BF157" s="138">
        <f>IF(N157="snížená",J157,0)</f>
        <v>0</v>
      </c>
      <c r="BG157" s="138">
        <f>IF(N157="zákl. přenesená",J157,0)</f>
        <v>0</v>
      </c>
      <c r="BH157" s="138">
        <f>IF(N157="sníž. přenesená",J157,0)</f>
        <v>0</v>
      </c>
      <c r="BI157" s="138">
        <f>IF(N157="nulová",J157,0)</f>
        <v>0</v>
      </c>
      <c r="BJ157" s="16" t="s">
        <v>81</v>
      </c>
      <c r="BK157" s="138">
        <f>ROUND(I157*H157,2)</f>
        <v>0</v>
      </c>
      <c r="BL157" s="16" t="s">
        <v>131</v>
      </c>
      <c r="BM157" s="137" t="s">
        <v>233</v>
      </c>
    </row>
    <row r="158" spans="2:47" s="1" customFormat="1" ht="12">
      <c r="B158" s="31"/>
      <c r="D158" s="160" t="s">
        <v>161</v>
      </c>
      <c r="F158" s="161" t="s">
        <v>234</v>
      </c>
      <c r="I158" s="162"/>
      <c r="L158" s="31"/>
      <c r="M158" s="163"/>
      <c r="T158" s="52"/>
      <c r="AT158" s="16" t="s">
        <v>161</v>
      </c>
      <c r="AU158" s="16" t="s">
        <v>83</v>
      </c>
    </row>
    <row r="159" spans="2:51" s="12" customFormat="1" ht="12">
      <c r="B159" s="139"/>
      <c r="D159" s="140" t="s">
        <v>144</v>
      </c>
      <c r="E159" s="141" t="s">
        <v>21</v>
      </c>
      <c r="F159" s="142" t="s">
        <v>235</v>
      </c>
      <c r="H159" s="143">
        <v>132.4</v>
      </c>
      <c r="I159" s="144"/>
      <c r="L159" s="139"/>
      <c r="M159" s="145"/>
      <c r="T159" s="146"/>
      <c r="AT159" s="141" t="s">
        <v>144</v>
      </c>
      <c r="AU159" s="141" t="s">
        <v>83</v>
      </c>
      <c r="AV159" s="12" t="s">
        <v>83</v>
      </c>
      <c r="AW159" s="12" t="s">
        <v>34</v>
      </c>
      <c r="AX159" s="12" t="s">
        <v>73</v>
      </c>
      <c r="AY159" s="141" t="s">
        <v>130</v>
      </c>
    </row>
    <row r="160" spans="2:51" s="12" customFormat="1" ht="12">
      <c r="B160" s="139"/>
      <c r="D160" s="140" t="s">
        <v>144</v>
      </c>
      <c r="E160" s="141" t="s">
        <v>21</v>
      </c>
      <c r="F160" s="142" t="s">
        <v>236</v>
      </c>
      <c r="H160" s="143">
        <v>32.933</v>
      </c>
      <c r="I160" s="144"/>
      <c r="L160" s="139"/>
      <c r="M160" s="145"/>
      <c r="T160" s="146"/>
      <c r="AT160" s="141" t="s">
        <v>144</v>
      </c>
      <c r="AU160" s="141" t="s">
        <v>83</v>
      </c>
      <c r="AV160" s="12" t="s">
        <v>83</v>
      </c>
      <c r="AW160" s="12" t="s">
        <v>34</v>
      </c>
      <c r="AX160" s="12" t="s">
        <v>73</v>
      </c>
      <c r="AY160" s="141" t="s">
        <v>130</v>
      </c>
    </row>
    <row r="161" spans="2:51" s="14" customFormat="1" ht="12">
      <c r="B161" s="153"/>
      <c r="D161" s="140" t="s">
        <v>144</v>
      </c>
      <c r="E161" s="154" t="s">
        <v>21</v>
      </c>
      <c r="F161" s="155" t="s">
        <v>150</v>
      </c>
      <c r="H161" s="156">
        <v>165.333</v>
      </c>
      <c r="I161" s="157"/>
      <c r="L161" s="153"/>
      <c r="M161" s="158"/>
      <c r="T161" s="159"/>
      <c r="AT161" s="154" t="s">
        <v>144</v>
      </c>
      <c r="AU161" s="154" t="s">
        <v>83</v>
      </c>
      <c r="AV161" s="14" t="s">
        <v>131</v>
      </c>
      <c r="AW161" s="14" t="s">
        <v>34</v>
      </c>
      <c r="AX161" s="14" t="s">
        <v>81</v>
      </c>
      <c r="AY161" s="154" t="s">
        <v>130</v>
      </c>
    </row>
    <row r="162" spans="2:65" s="1" customFormat="1" ht="16.5" customHeight="1">
      <c r="B162" s="31"/>
      <c r="C162" s="126" t="s">
        <v>8</v>
      </c>
      <c r="D162" s="126" t="s">
        <v>133</v>
      </c>
      <c r="E162" s="127" t="s">
        <v>237</v>
      </c>
      <c r="F162" s="128" t="s">
        <v>238</v>
      </c>
      <c r="G162" s="129" t="s">
        <v>142</v>
      </c>
      <c r="H162" s="130">
        <v>87.6</v>
      </c>
      <c r="I162" s="131"/>
      <c r="J162" s="132">
        <f>ROUND(I162*H162,2)</f>
        <v>0</v>
      </c>
      <c r="K162" s="128" t="s">
        <v>159</v>
      </c>
      <c r="L162" s="31"/>
      <c r="M162" s="133" t="s">
        <v>21</v>
      </c>
      <c r="N162" s="134" t="s">
        <v>44</v>
      </c>
      <c r="P162" s="135">
        <f>O162*H162</f>
        <v>0</v>
      </c>
      <c r="Q162" s="135">
        <v>1E-05</v>
      </c>
      <c r="R162" s="135">
        <f>Q162*H162</f>
        <v>0.000876</v>
      </c>
      <c r="S162" s="135">
        <v>0</v>
      </c>
      <c r="T162" s="136">
        <f>S162*H162</f>
        <v>0</v>
      </c>
      <c r="AR162" s="137" t="s">
        <v>131</v>
      </c>
      <c r="AT162" s="137" t="s">
        <v>133</v>
      </c>
      <c r="AU162" s="137" t="s">
        <v>83</v>
      </c>
      <c r="AY162" s="16" t="s">
        <v>130</v>
      </c>
      <c r="BE162" s="138">
        <f>IF(N162="základní",J162,0)</f>
        <v>0</v>
      </c>
      <c r="BF162" s="138">
        <f>IF(N162="snížená",J162,0)</f>
        <v>0</v>
      </c>
      <c r="BG162" s="138">
        <f>IF(N162="zákl. přenesená",J162,0)</f>
        <v>0</v>
      </c>
      <c r="BH162" s="138">
        <f>IF(N162="sníž. přenesená",J162,0)</f>
        <v>0</v>
      </c>
      <c r="BI162" s="138">
        <f>IF(N162="nulová",J162,0)</f>
        <v>0</v>
      </c>
      <c r="BJ162" s="16" t="s">
        <v>81</v>
      </c>
      <c r="BK162" s="138">
        <f>ROUND(I162*H162,2)</f>
        <v>0</v>
      </c>
      <c r="BL162" s="16" t="s">
        <v>131</v>
      </c>
      <c r="BM162" s="137" t="s">
        <v>239</v>
      </c>
    </row>
    <row r="163" spans="2:47" s="1" customFormat="1" ht="12">
      <c r="B163" s="31"/>
      <c r="D163" s="160" t="s">
        <v>161</v>
      </c>
      <c r="F163" s="161" t="s">
        <v>240</v>
      </c>
      <c r="I163" s="162"/>
      <c r="L163" s="31"/>
      <c r="M163" s="163"/>
      <c r="T163" s="52"/>
      <c r="AT163" s="16" t="s">
        <v>161</v>
      </c>
      <c r="AU163" s="16" t="s">
        <v>83</v>
      </c>
    </row>
    <row r="164" spans="2:51" s="12" customFormat="1" ht="12">
      <c r="B164" s="139"/>
      <c r="D164" s="140" t="s">
        <v>144</v>
      </c>
      <c r="E164" s="141" t="s">
        <v>21</v>
      </c>
      <c r="F164" s="142" t="s">
        <v>241</v>
      </c>
      <c r="H164" s="143">
        <v>87.6</v>
      </c>
      <c r="I164" s="144"/>
      <c r="L164" s="139"/>
      <c r="M164" s="145"/>
      <c r="T164" s="146"/>
      <c r="AT164" s="141" t="s">
        <v>144</v>
      </c>
      <c r="AU164" s="141" t="s">
        <v>83</v>
      </c>
      <c r="AV164" s="12" t="s">
        <v>83</v>
      </c>
      <c r="AW164" s="12" t="s">
        <v>34</v>
      </c>
      <c r="AX164" s="12" t="s">
        <v>81</v>
      </c>
      <c r="AY164" s="141" t="s">
        <v>130</v>
      </c>
    </row>
    <row r="165" spans="2:63" s="11" customFormat="1" ht="22.8" customHeight="1">
      <c r="B165" s="114"/>
      <c r="D165" s="115" t="s">
        <v>72</v>
      </c>
      <c r="E165" s="124" t="s">
        <v>242</v>
      </c>
      <c r="F165" s="124" t="s">
        <v>243</v>
      </c>
      <c r="I165" s="117"/>
      <c r="J165" s="125">
        <f>BK165</f>
        <v>0</v>
      </c>
      <c r="L165" s="114"/>
      <c r="M165" s="119"/>
      <c r="P165" s="120">
        <f>SUM(P166:P207)</f>
        <v>0</v>
      </c>
      <c r="R165" s="120">
        <f>SUM(R166:R207)</f>
        <v>0</v>
      </c>
      <c r="T165" s="121">
        <f>SUM(T166:T207)</f>
        <v>8.28627152</v>
      </c>
      <c r="AR165" s="115" t="s">
        <v>81</v>
      </c>
      <c r="AT165" s="122" t="s">
        <v>72</v>
      </c>
      <c r="AU165" s="122" t="s">
        <v>81</v>
      </c>
      <c r="AY165" s="115" t="s">
        <v>130</v>
      </c>
      <c r="BK165" s="123">
        <f>SUM(BK166:BK207)</f>
        <v>0</v>
      </c>
    </row>
    <row r="166" spans="2:65" s="1" customFormat="1" ht="16.5" customHeight="1">
      <c r="B166" s="31"/>
      <c r="C166" s="126" t="s">
        <v>244</v>
      </c>
      <c r="D166" s="126" t="s">
        <v>133</v>
      </c>
      <c r="E166" s="127" t="s">
        <v>245</v>
      </c>
      <c r="F166" s="128" t="s">
        <v>246</v>
      </c>
      <c r="G166" s="129" t="s">
        <v>247</v>
      </c>
      <c r="H166" s="130">
        <v>2</v>
      </c>
      <c r="I166" s="131"/>
      <c r="J166" s="132">
        <f>ROUND(I166*H166,2)</f>
        <v>0</v>
      </c>
      <c r="K166" s="128" t="s">
        <v>21</v>
      </c>
      <c r="L166" s="31"/>
      <c r="M166" s="133" t="s">
        <v>21</v>
      </c>
      <c r="N166" s="134" t="s">
        <v>44</v>
      </c>
      <c r="P166" s="135">
        <f>O166*H166</f>
        <v>0</v>
      </c>
      <c r="Q166" s="135">
        <v>0</v>
      </c>
      <c r="R166" s="135">
        <f>Q166*H166</f>
        <v>0</v>
      </c>
      <c r="S166" s="135">
        <v>0.02</v>
      </c>
      <c r="T166" s="136">
        <f>S166*H166</f>
        <v>0.04</v>
      </c>
      <c r="AR166" s="137" t="s">
        <v>131</v>
      </c>
      <c r="AT166" s="137" t="s">
        <v>133</v>
      </c>
      <c r="AU166" s="137" t="s">
        <v>83</v>
      </c>
      <c r="AY166" s="16" t="s">
        <v>130</v>
      </c>
      <c r="BE166" s="138">
        <f>IF(N166="základní",J166,0)</f>
        <v>0</v>
      </c>
      <c r="BF166" s="138">
        <f>IF(N166="snížená",J166,0)</f>
        <v>0</v>
      </c>
      <c r="BG166" s="138">
        <f>IF(N166="zákl. přenesená",J166,0)</f>
        <v>0</v>
      </c>
      <c r="BH166" s="138">
        <f>IF(N166="sníž. přenesená",J166,0)</f>
        <v>0</v>
      </c>
      <c r="BI166" s="138">
        <f>IF(N166="nulová",J166,0)</f>
        <v>0</v>
      </c>
      <c r="BJ166" s="16" t="s">
        <v>81</v>
      </c>
      <c r="BK166" s="138">
        <f>ROUND(I166*H166,2)</f>
        <v>0</v>
      </c>
      <c r="BL166" s="16" t="s">
        <v>131</v>
      </c>
      <c r="BM166" s="137" t="s">
        <v>248</v>
      </c>
    </row>
    <row r="167" spans="2:51" s="12" customFormat="1" ht="12">
      <c r="B167" s="139"/>
      <c r="D167" s="140" t="s">
        <v>144</v>
      </c>
      <c r="E167" s="141" t="s">
        <v>21</v>
      </c>
      <c r="F167" s="142" t="s">
        <v>249</v>
      </c>
      <c r="H167" s="143">
        <v>2</v>
      </c>
      <c r="I167" s="144"/>
      <c r="L167" s="139"/>
      <c r="M167" s="145"/>
      <c r="T167" s="146"/>
      <c r="AT167" s="141" t="s">
        <v>144</v>
      </c>
      <c r="AU167" s="141" t="s">
        <v>83</v>
      </c>
      <c r="AV167" s="12" t="s">
        <v>83</v>
      </c>
      <c r="AW167" s="12" t="s">
        <v>34</v>
      </c>
      <c r="AX167" s="12" t="s">
        <v>81</v>
      </c>
      <c r="AY167" s="141" t="s">
        <v>130</v>
      </c>
    </row>
    <row r="168" spans="2:65" s="1" customFormat="1" ht="16.5" customHeight="1">
      <c r="B168" s="31"/>
      <c r="C168" s="126" t="s">
        <v>250</v>
      </c>
      <c r="D168" s="126" t="s">
        <v>133</v>
      </c>
      <c r="E168" s="127" t="s">
        <v>251</v>
      </c>
      <c r="F168" s="128" t="s">
        <v>252</v>
      </c>
      <c r="G168" s="129" t="s">
        <v>142</v>
      </c>
      <c r="H168" s="130">
        <v>12.883</v>
      </c>
      <c r="I168" s="131"/>
      <c r="J168" s="132">
        <f>ROUND(I168*H168,2)</f>
        <v>0</v>
      </c>
      <c r="K168" s="128" t="s">
        <v>159</v>
      </c>
      <c r="L168" s="31"/>
      <c r="M168" s="133" t="s">
        <v>21</v>
      </c>
      <c r="N168" s="134" t="s">
        <v>44</v>
      </c>
      <c r="P168" s="135">
        <f>O168*H168</f>
        <v>0</v>
      </c>
      <c r="Q168" s="135">
        <v>0</v>
      </c>
      <c r="R168" s="135">
        <f>Q168*H168</f>
        <v>0</v>
      </c>
      <c r="S168" s="135">
        <v>0.015</v>
      </c>
      <c r="T168" s="136">
        <f>S168*H168</f>
        <v>0.19324499999999997</v>
      </c>
      <c r="AR168" s="137" t="s">
        <v>131</v>
      </c>
      <c r="AT168" s="137" t="s">
        <v>133</v>
      </c>
      <c r="AU168" s="137" t="s">
        <v>83</v>
      </c>
      <c r="AY168" s="16" t="s">
        <v>130</v>
      </c>
      <c r="BE168" s="138">
        <f>IF(N168="základní",J168,0)</f>
        <v>0</v>
      </c>
      <c r="BF168" s="138">
        <f>IF(N168="snížená",J168,0)</f>
        <v>0</v>
      </c>
      <c r="BG168" s="138">
        <f>IF(N168="zákl. přenesená",J168,0)</f>
        <v>0</v>
      </c>
      <c r="BH168" s="138">
        <f>IF(N168="sníž. přenesená",J168,0)</f>
        <v>0</v>
      </c>
      <c r="BI168" s="138">
        <f>IF(N168="nulová",J168,0)</f>
        <v>0</v>
      </c>
      <c r="BJ168" s="16" t="s">
        <v>81</v>
      </c>
      <c r="BK168" s="138">
        <f>ROUND(I168*H168,2)</f>
        <v>0</v>
      </c>
      <c r="BL168" s="16" t="s">
        <v>131</v>
      </c>
      <c r="BM168" s="137" t="s">
        <v>253</v>
      </c>
    </row>
    <row r="169" spans="2:47" s="1" customFormat="1" ht="12">
      <c r="B169" s="31"/>
      <c r="D169" s="160" t="s">
        <v>161</v>
      </c>
      <c r="F169" s="161" t="s">
        <v>254</v>
      </c>
      <c r="I169" s="162"/>
      <c r="L169" s="31"/>
      <c r="M169" s="163"/>
      <c r="T169" s="52"/>
      <c r="AT169" s="16" t="s">
        <v>161</v>
      </c>
      <c r="AU169" s="16" t="s">
        <v>83</v>
      </c>
    </row>
    <row r="170" spans="2:51" s="12" customFormat="1" ht="12">
      <c r="B170" s="139"/>
      <c r="D170" s="140" t="s">
        <v>144</v>
      </c>
      <c r="E170" s="141" t="s">
        <v>21</v>
      </c>
      <c r="F170" s="142" t="s">
        <v>255</v>
      </c>
      <c r="H170" s="143">
        <v>12.883</v>
      </c>
      <c r="I170" s="144"/>
      <c r="L170" s="139"/>
      <c r="M170" s="145"/>
      <c r="T170" s="146"/>
      <c r="AT170" s="141" t="s">
        <v>144</v>
      </c>
      <c r="AU170" s="141" t="s">
        <v>83</v>
      </c>
      <c r="AV170" s="12" t="s">
        <v>83</v>
      </c>
      <c r="AW170" s="12" t="s">
        <v>34</v>
      </c>
      <c r="AX170" s="12" t="s">
        <v>81</v>
      </c>
      <c r="AY170" s="141" t="s">
        <v>130</v>
      </c>
    </row>
    <row r="171" spans="2:65" s="1" customFormat="1" ht="16.5" customHeight="1">
      <c r="B171" s="31"/>
      <c r="C171" s="126" t="s">
        <v>256</v>
      </c>
      <c r="D171" s="126" t="s">
        <v>133</v>
      </c>
      <c r="E171" s="127" t="s">
        <v>257</v>
      </c>
      <c r="F171" s="128" t="s">
        <v>258</v>
      </c>
      <c r="G171" s="129" t="s">
        <v>142</v>
      </c>
      <c r="H171" s="130">
        <v>13.15</v>
      </c>
      <c r="I171" s="131"/>
      <c r="J171" s="132">
        <f>ROUND(I171*H171,2)</f>
        <v>0</v>
      </c>
      <c r="K171" s="128" t="s">
        <v>21</v>
      </c>
      <c r="L171" s="31"/>
      <c r="M171" s="133" t="s">
        <v>21</v>
      </c>
      <c r="N171" s="134" t="s">
        <v>44</v>
      </c>
      <c r="P171" s="135">
        <f>O171*H171</f>
        <v>0</v>
      </c>
      <c r="Q171" s="135">
        <v>0</v>
      </c>
      <c r="R171" s="135">
        <f>Q171*H171</f>
        <v>0</v>
      </c>
      <c r="S171" s="135">
        <v>0.0088</v>
      </c>
      <c r="T171" s="136">
        <f>S171*H171</f>
        <v>0.11572</v>
      </c>
      <c r="AR171" s="137" t="s">
        <v>131</v>
      </c>
      <c r="AT171" s="137" t="s">
        <v>133</v>
      </c>
      <c r="AU171" s="137" t="s">
        <v>83</v>
      </c>
      <c r="AY171" s="16" t="s">
        <v>130</v>
      </c>
      <c r="BE171" s="138">
        <f>IF(N171="základní",J171,0)</f>
        <v>0</v>
      </c>
      <c r="BF171" s="138">
        <f>IF(N171="snížená",J171,0)</f>
        <v>0</v>
      </c>
      <c r="BG171" s="138">
        <f>IF(N171="zákl. přenesená",J171,0)</f>
        <v>0</v>
      </c>
      <c r="BH171" s="138">
        <f>IF(N171="sníž. přenesená",J171,0)</f>
        <v>0</v>
      </c>
      <c r="BI171" s="138">
        <f>IF(N171="nulová",J171,0)</f>
        <v>0</v>
      </c>
      <c r="BJ171" s="16" t="s">
        <v>81</v>
      </c>
      <c r="BK171" s="138">
        <f>ROUND(I171*H171,2)</f>
        <v>0</v>
      </c>
      <c r="BL171" s="16" t="s">
        <v>131</v>
      </c>
      <c r="BM171" s="137" t="s">
        <v>259</v>
      </c>
    </row>
    <row r="172" spans="2:51" s="13" customFormat="1" ht="12">
      <c r="B172" s="147"/>
      <c r="D172" s="140" t="s">
        <v>144</v>
      </c>
      <c r="E172" s="148" t="s">
        <v>21</v>
      </c>
      <c r="F172" s="149" t="s">
        <v>209</v>
      </c>
      <c r="H172" s="148" t="s">
        <v>21</v>
      </c>
      <c r="I172" s="150"/>
      <c r="L172" s="147"/>
      <c r="M172" s="151"/>
      <c r="T172" s="152"/>
      <c r="AT172" s="148" t="s">
        <v>144</v>
      </c>
      <c r="AU172" s="148" t="s">
        <v>83</v>
      </c>
      <c r="AV172" s="13" t="s">
        <v>81</v>
      </c>
      <c r="AW172" s="13" t="s">
        <v>34</v>
      </c>
      <c r="AX172" s="13" t="s">
        <v>73</v>
      </c>
      <c r="AY172" s="148" t="s">
        <v>130</v>
      </c>
    </row>
    <row r="173" spans="2:51" s="12" customFormat="1" ht="12">
      <c r="B173" s="139"/>
      <c r="D173" s="140" t="s">
        <v>144</v>
      </c>
      <c r="E173" s="141" t="s">
        <v>21</v>
      </c>
      <c r="F173" s="142" t="s">
        <v>218</v>
      </c>
      <c r="H173" s="143">
        <v>11.4</v>
      </c>
      <c r="I173" s="144"/>
      <c r="L173" s="139"/>
      <c r="M173" s="145"/>
      <c r="T173" s="146"/>
      <c r="AT173" s="141" t="s">
        <v>144</v>
      </c>
      <c r="AU173" s="141" t="s">
        <v>83</v>
      </c>
      <c r="AV173" s="12" t="s">
        <v>83</v>
      </c>
      <c r="AW173" s="12" t="s">
        <v>34</v>
      </c>
      <c r="AX173" s="12" t="s">
        <v>73</v>
      </c>
      <c r="AY173" s="141" t="s">
        <v>130</v>
      </c>
    </row>
    <row r="174" spans="2:51" s="12" customFormat="1" ht="12">
      <c r="B174" s="139"/>
      <c r="D174" s="140" t="s">
        <v>144</v>
      </c>
      <c r="E174" s="141" t="s">
        <v>21</v>
      </c>
      <c r="F174" s="142" t="s">
        <v>219</v>
      </c>
      <c r="H174" s="143">
        <v>1.75</v>
      </c>
      <c r="I174" s="144"/>
      <c r="L174" s="139"/>
      <c r="M174" s="145"/>
      <c r="T174" s="146"/>
      <c r="AT174" s="141" t="s">
        <v>144</v>
      </c>
      <c r="AU174" s="141" t="s">
        <v>83</v>
      </c>
      <c r="AV174" s="12" t="s">
        <v>83</v>
      </c>
      <c r="AW174" s="12" t="s">
        <v>34</v>
      </c>
      <c r="AX174" s="12" t="s">
        <v>73</v>
      </c>
      <c r="AY174" s="141" t="s">
        <v>130</v>
      </c>
    </row>
    <row r="175" spans="2:51" s="14" customFormat="1" ht="12">
      <c r="B175" s="153"/>
      <c r="D175" s="140" t="s">
        <v>144</v>
      </c>
      <c r="E175" s="154" t="s">
        <v>21</v>
      </c>
      <c r="F175" s="155" t="s">
        <v>150</v>
      </c>
      <c r="H175" s="156">
        <v>13.15</v>
      </c>
      <c r="I175" s="157"/>
      <c r="L175" s="153"/>
      <c r="M175" s="158"/>
      <c r="T175" s="159"/>
      <c r="AT175" s="154" t="s">
        <v>144</v>
      </c>
      <c r="AU175" s="154" t="s">
        <v>83</v>
      </c>
      <c r="AV175" s="14" t="s">
        <v>131</v>
      </c>
      <c r="AW175" s="14" t="s">
        <v>34</v>
      </c>
      <c r="AX175" s="14" t="s">
        <v>81</v>
      </c>
      <c r="AY175" s="154" t="s">
        <v>130</v>
      </c>
    </row>
    <row r="176" spans="2:65" s="1" customFormat="1" ht="16.5" customHeight="1">
      <c r="B176" s="31"/>
      <c r="C176" s="126" t="s">
        <v>260</v>
      </c>
      <c r="D176" s="126" t="s">
        <v>133</v>
      </c>
      <c r="E176" s="127" t="s">
        <v>261</v>
      </c>
      <c r="F176" s="128" t="s">
        <v>262</v>
      </c>
      <c r="G176" s="129" t="s">
        <v>142</v>
      </c>
      <c r="H176" s="130">
        <v>13.15</v>
      </c>
      <c r="I176" s="131"/>
      <c r="J176" s="132">
        <f>ROUND(I176*H176,2)</f>
        <v>0</v>
      </c>
      <c r="K176" s="128" t="s">
        <v>21</v>
      </c>
      <c r="L176" s="31"/>
      <c r="M176" s="133" t="s">
        <v>21</v>
      </c>
      <c r="N176" s="134" t="s">
        <v>44</v>
      </c>
      <c r="P176" s="135">
        <f>O176*H176</f>
        <v>0</v>
      </c>
      <c r="Q176" s="135">
        <v>0</v>
      </c>
      <c r="R176" s="135">
        <f>Q176*H176</f>
        <v>0</v>
      </c>
      <c r="S176" s="135">
        <v>0.0088</v>
      </c>
      <c r="T176" s="136">
        <f>S176*H176</f>
        <v>0.11572</v>
      </c>
      <c r="AR176" s="137" t="s">
        <v>131</v>
      </c>
      <c r="AT176" s="137" t="s">
        <v>133</v>
      </c>
      <c r="AU176" s="137" t="s">
        <v>83</v>
      </c>
      <c r="AY176" s="16" t="s">
        <v>130</v>
      </c>
      <c r="BE176" s="138">
        <f>IF(N176="základní",J176,0)</f>
        <v>0</v>
      </c>
      <c r="BF176" s="138">
        <f>IF(N176="snížená",J176,0)</f>
        <v>0</v>
      </c>
      <c r="BG176" s="138">
        <f>IF(N176="zákl. přenesená",J176,0)</f>
        <v>0</v>
      </c>
      <c r="BH176" s="138">
        <f>IF(N176="sníž. přenesená",J176,0)</f>
        <v>0</v>
      </c>
      <c r="BI176" s="138">
        <f>IF(N176="nulová",J176,0)</f>
        <v>0</v>
      </c>
      <c r="BJ176" s="16" t="s">
        <v>81</v>
      </c>
      <c r="BK176" s="138">
        <f>ROUND(I176*H176,2)</f>
        <v>0</v>
      </c>
      <c r="BL176" s="16" t="s">
        <v>131</v>
      </c>
      <c r="BM176" s="137" t="s">
        <v>263</v>
      </c>
    </row>
    <row r="177" spans="2:51" s="13" customFormat="1" ht="12">
      <c r="B177" s="147"/>
      <c r="D177" s="140" t="s">
        <v>144</v>
      </c>
      <c r="E177" s="148" t="s">
        <v>21</v>
      </c>
      <c r="F177" s="149" t="s">
        <v>209</v>
      </c>
      <c r="H177" s="148" t="s">
        <v>21</v>
      </c>
      <c r="I177" s="150"/>
      <c r="L177" s="147"/>
      <c r="M177" s="151"/>
      <c r="T177" s="152"/>
      <c r="AT177" s="148" t="s">
        <v>144</v>
      </c>
      <c r="AU177" s="148" t="s">
        <v>83</v>
      </c>
      <c r="AV177" s="13" t="s">
        <v>81</v>
      </c>
      <c r="AW177" s="13" t="s">
        <v>34</v>
      </c>
      <c r="AX177" s="13" t="s">
        <v>73</v>
      </c>
      <c r="AY177" s="148" t="s">
        <v>130</v>
      </c>
    </row>
    <row r="178" spans="2:51" s="12" customFormat="1" ht="12">
      <c r="B178" s="139"/>
      <c r="D178" s="140" t="s">
        <v>144</v>
      </c>
      <c r="E178" s="141" t="s">
        <v>21</v>
      </c>
      <c r="F178" s="142" t="s">
        <v>218</v>
      </c>
      <c r="H178" s="143">
        <v>11.4</v>
      </c>
      <c r="I178" s="144"/>
      <c r="L178" s="139"/>
      <c r="M178" s="145"/>
      <c r="T178" s="146"/>
      <c r="AT178" s="141" t="s">
        <v>144</v>
      </c>
      <c r="AU178" s="141" t="s">
        <v>83</v>
      </c>
      <c r="AV178" s="12" t="s">
        <v>83</v>
      </c>
      <c r="AW178" s="12" t="s">
        <v>34</v>
      </c>
      <c r="AX178" s="12" t="s">
        <v>73</v>
      </c>
      <c r="AY178" s="141" t="s">
        <v>130</v>
      </c>
    </row>
    <row r="179" spans="2:51" s="12" customFormat="1" ht="12">
      <c r="B179" s="139"/>
      <c r="D179" s="140" t="s">
        <v>144</v>
      </c>
      <c r="E179" s="141" t="s">
        <v>21</v>
      </c>
      <c r="F179" s="142" t="s">
        <v>219</v>
      </c>
      <c r="H179" s="143">
        <v>1.75</v>
      </c>
      <c r="I179" s="144"/>
      <c r="L179" s="139"/>
      <c r="M179" s="145"/>
      <c r="T179" s="146"/>
      <c r="AT179" s="141" t="s">
        <v>144</v>
      </c>
      <c r="AU179" s="141" t="s">
        <v>83</v>
      </c>
      <c r="AV179" s="12" t="s">
        <v>83</v>
      </c>
      <c r="AW179" s="12" t="s">
        <v>34</v>
      </c>
      <c r="AX179" s="12" t="s">
        <v>73</v>
      </c>
      <c r="AY179" s="141" t="s">
        <v>130</v>
      </c>
    </row>
    <row r="180" spans="2:51" s="14" customFormat="1" ht="12">
      <c r="B180" s="153"/>
      <c r="D180" s="140" t="s">
        <v>144</v>
      </c>
      <c r="E180" s="154" t="s">
        <v>21</v>
      </c>
      <c r="F180" s="155" t="s">
        <v>150</v>
      </c>
      <c r="H180" s="156">
        <v>13.15</v>
      </c>
      <c r="I180" s="157"/>
      <c r="L180" s="153"/>
      <c r="M180" s="158"/>
      <c r="T180" s="159"/>
      <c r="AT180" s="154" t="s">
        <v>144</v>
      </c>
      <c r="AU180" s="154" t="s">
        <v>83</v>
      </c>
      <c r="AV180" s="14" t="s">
        <v>131</v>
      </c>
      <c r="AW180" s="14" t="s">
        <v>34</v>
      </c>
      <c r="AX180" s="14" t="s">
        <v>81</v>
      </c>
      <c r="AY180" s="154" t="s">
        <v>130</v>
      </c>
    </row>
    <row r="181" spans="2:65" s="1" customFormat="1" ht="16.5" customHeight="1">
      <c r="B181" s="31"/>
      <c r="C181" s="126" t="s">
        <v>264</v>
      </c>
      <c r="D181" s="126" t="s">
        <v>133</v>
      </c>
      <c r="E181" s="127" t="s">
        <v>265</v>
      </c>
      <c r="F181" s="128" t="s">
        <v>266</v>
      </c>
      <c r="G181" s="129" t="s">
        <v>247</v>
      </c>
      <c r="H181" s="130">
        <v>16.104</v>
      </c>
      <c r="I181" s="131"/>
      <c r="J181" s="132">
        <f>ROUND(I181*H181,2)</f>
        <v>0</v>
      </c>
      <c r="K181" s="128" t="s">
        <v>21</v>
      </c>
      <c r="L181" s="31"/>
      <c r="M181" s="133" t="s">
        <v>21</v>
      </c>
      <c r="N181" s="134" t="s">
        <v>44</v>
      </c>
      <c r="P181" s="135">
        <f>O181*H181</f>
        <v>0</v>
      </c>
      <c r="Q181" s="135">
        <v>0</v>
      </c>
      <c r="R181" s="135">
        <f>Q181*H181</f>
        <v>0</v>
      </c>
      <c r="S181" s="135">
        <v>0.01213</v>
      </c>
      <c r="T181" s="136">
        <f>S181*H181</f>
        <v>0.19534152</v>
      </c>
      <c r="AR181" s="137" t="s">
        <v>131</v>
      </c>
      <c r="AT181" s="137" t="s">
        <v>133</v>
      </c>
      <c r="AU181" s="137" t="s">
        <v>83</v>
      </c>
      <c r="AY181" s="16" t="s">
        <v>130</v>
      </c>
      <c r="BE181" s="138">
        <f>IF(N181="základní",J181,0)</f>
        <v>0</v>
      </c>
      <c r="BF181" s="138">
        <f>IF(N181="snížená",J181,0)</f>
        <v>0</v>
      </c>
      <c r="BG181" s="138">
        <f>IF(N181="zákl. přenesená",J181,0)</f>
        <v>0</v>
      </c>
      <c r="BH181" s="138">
        <f>IF(N181="sníž. přenesená",J181,0)</f>
        <v>0</v>
      </c>
      <c r="BI181" s="138">
        <f>IF(N181="nulová",J181,0)</f>
        <v>0</v>
      </c>
      <c r="BJ181" s="16" t="s">
        <v>81</v>
      </c>
      <c r="BK181" s="138">
        <f>ROUND(I181*H181,2)</f>
        <v>0</v>
      </c>
      <c r="BL181" s="16" t="s">
        <v>131</v>
      </c>
      <c r="BM181" s="137" t="s">
        <v>267</v>
      </c>
    </row>
    <row r="182" spans="2:51" s="12" customFormat="1" ht="12">
      <c r="B182" s="139"/>
      <c r="D182" s="140" t="s">
        <v>144</v>
      </c>
      <c r="E182" s="141" t="s">
        <v>21</v>
      </c>
      <c r="F182" s="142" t="s">
        <v>268</v>
      </c>
      <c r="H182" s="143">
        <v>16.104</v>
      </c>
      <c r="I182" s="144"/>
      <c r="L182" s="139"/>
      <c r="M182" s="145"/>
      <c r="T182" s="146"/>
      <c r="AT182" s="141" t="s">
        <v>144</v>
      </c>
      <c r="AU182" s="141" t="s">
        <v>83</v>
      </c>
      <c r="AV182" s="12" t="s">
        <v>83</v>
      </c>
      <c r="AW182" s="12" t="s">
        <v>34</v>
      </c>
      <c r="AX182" s="12" t="s">
        <v>81</v>
      </c>
      <c r="AY182" s="141" t="s">
        <v>130</v>
      </c>
    </row>
    <row r="183" spans="2:65" s="1" customFormat="1" ht="16.5" customHeight="1">
      <c r="B183" s="31"/>
      <c r="C183" s="126" t="s">
        <v>7</v>
      </c>
      <c r="D183" s="126" t="s">
        <v>133</v>
      </c>
      <c r="E183" s="127" t="s">
        <v>269</v>
      </c>
      <c r="F183" s="128" t="s">
        <v>270</v>
      </c>
      <c r="G183" s="129" t="s">
        <v>247</v>
      </c>
      <c r="H183" s="130">
        <v>4.825</v>
      </c>
      <c r="I183" s="131"/>
      <c r="J183" s="132">
        <f>ROUND(I183*H183,2)</f>
        <v>0</v>
      </c>
      <c r="K183" s="128" t="s">
        <v>21</v>
      </c>
      <c r="L183" s="31"/>
      <c r="M183" s="133" t="s">
        <v>21</v>
      </c>
      <c r="N183" s="134" t="s">
        <v>44</v>
      </c>
      <c r="P183" s="135">
        <f>O183*H183</f>
        <v>0</v>
      </c>
      <c r="Q183" s="135">
        <v>0</v>
      </c>
      <c r="R183" s="135">
        <f>Q183*H183</f>
        <v>0</v>
      </c>
      <c r="S183" s="135">
        <v>0.007</v>
      </c>
      <c r="T183" s="136">
        <f>S183*H183</f>
        <v>0.033775</v>
      </c>
      <c r="AR183" s="137" t="s">
        <v>131</v>
      </c>
      <c r="AT183" s="137" t="s">
        <v>133</v>
      </c>
      <c r="AU183" s="137" t="s">
        <v>83</v>
      </c>
      <c r="AY183" s="16" t="s">
        <v>130</v>
      </c>
      <c r="BE183" s="138">
        <f>IF(N183="základní",J183,0)</f>
        <v>0</v>
      </c>
      <c r="BF183" s="138">
        <f>IF(N183="snížená",J183,0)</f>
        <v>0</v>
      </c>
      <c r="BG183" s="138">
        <f>IF(N183="zákl. přenesená",J183,0)</f>
        <v>0</v>
      </c>
      <c r="BH183" s="138">
        <f>IF(N183="sníž. přenesená",J183,0)</f>
        <v>0</v>
      </c>
      <c r="BI183" s="138">
        <f>IF(N183="nulová",J183,0)</f>
        <v>0</v>
      </c>
      <c r="BJ183" s="16" t="s">
        <v>81</v>
      </c>
      <c r="BK183" s="138">
        <f>ROUND(I183*H183,2)</f>
        <v>0</v>
      </c>
      <c r="BL183" s="16" t="s">
        <v>131</v>
      </c>
      <c r="BM183" s="137" t="s">
        <v>271</v>
      </c>
    </row>
    <row r="184" spans="2:51" s="12" customFormat="1" ht="12">
      <c r="B184" s="139"/>
      <c r="D184" s="140" t="s">
        <v>144</v>
      </c>
      <c r="E184" s="141" t="s">
        <v>21</v>
      </c>
      <c r="F184" s="142" t="s">
        <v>272</v>
      </c>
      <c r="H184" s="143">
        <v>4.825</v>
      </c>
      <c r="I184" s="144"/>
      <c r="L184" s="139"/>
      <c r="M184" s="145"/>
      <c r="T184" s="146"/>
      <c r="AT184" s="141" t="s">
        <v>144</v>
      </c>
      <c r="AU184" s="141" t="s">
        <v>83</v>
      </c>
      <c r="AV184" s="12" t="s">
        <v>83</v>
      </c>
      <c r="AW184" s="12" t="s">
        <v>34</v>
      </c>
      <c r="AX184" s="12" t="s">
        <v>81</v>
      </c>
      <c r="AY184" s="141" t="s">
        <v>130</v>
      </c>
    </row>
    <row r="185" spans="2:65" s="1" customFormat="1" ht="21.75" customHeight="1">
      <c r="B185" s="31"/>
      <c r="C185" s="126" t="s">
        <v>273</v>
      </c>
      <c r="D185" s="126" t="s">
        <v>133</v>
      </c>
      <c r="E185" s="127" t="s">
        <v>274</v>
      </c>
      <c r="F185" s="128" t="s">
        <v>275</v>
      </c>
      <c r="G185" s="129" t="s">
        <v>158</v>
      </c>
      <c r="H185" s="130">
        <v>14</v>
      </c>
      <c r="I185" s="131"/>
      <c r="J185" s="132">
        <f>ROUND(I185*H185,2)</f>
        <v>0</v>
      </c>
      <c r="K185" s="128" t="s">
        <v>21</v>
      </c>
      <c r="L185" s="31"/>
      <c r="M185" s="133" t="s">
        <v>21</v>
      </c>
      <c r="N185" s="134" t="s">
        <v>44</v>
      </c>
      <c r="P185" s="135">
        <f>O185*H185</f>
        <v>0</v>
      </c>
      <c r="Q185" s="135">
        <v>0</v>
      </c>
      <c r="R185" s="135">
        <f>Q185*H185</f>
        <v>0</v>
      </c>
      <c r="S185" s="135">
        <v>0</v>
      </c>
      <c r="T185" s="136">
        <f>S185*H185</f>
        <v>0</v>
      </c>
      <c r="AR185" s="137" t="s">
        <v>131</v>
      </c>
      <c r="AT185" s="137" t="s">
        <v>133</v>
      </c>
      <c r="AU185" s="137" t="s">
        <v>83</v>
      </c>
      <c r="AY185" s="16" t="s">
        <v>130</v>
      </c>
      <c r="BE185" s="138">
        <f>IF(N185="základní",J185,0)</f>
        <v>0</v>
      </c>
      <c r="BF185" s="138">
        <f>IF(N185="snížená",J185,0)</f>
        <v>0</v>
      </c>
      <c r="BG185" s="138">
        <f>IF(N185="zákl. přenesená",J185,0)</f>
        <v>0</v>
      </c>
      <c r="BH185" s="138">
        <f>IF(N185="sníž. přenesená",J185,0)</f>
        <v>0</v>
      </c>
      <c r="BI185" s="138">
        <f>IF(N185="nulová",J185,0)</f>
        <v>0</v>
      </c>
      <c r="BJ185" s="16" t="s">
        <v>81</v>
      </c>
      <c r="BK185" s="138">
        <f>ROUND(I185*H185,2)</f>
        <v>0</v>
      </c>
      <c r="BL185" s="16" t="s">
        <v>131</v>
      </c>
      <c r="BM185" s="137" t="s">
        <v>276</v>
      </c>
    </row>
    <row r="186" spans="2:51" s="12" customFormat="1" ht="12">
      <c r="B186" s="139"/>
      <c r="D186" s="140" t="s">
        <v>144</v>
      </c>
      <c r="E186" s="141" t="s">
        <v>21</v>
      </c>
      <c r="F186" s="142" t="s">
        <v>277</v>
      </c>
      <c r="H186" s="143">
        <v>14</v>
      </c>
      <c r="I186" s="144"/>
      <c r="L186" s="139"/>
      <c r="M186" s="145"/>
      <c r="T186" s="146"/>
      <c r="AT186" s="141" t="s">
        <v>144</v>
      </c>
      <c r="AU186" s="141" t="s">
        <v>83</v>
      </c>
      <c r="AV186" s="12" t="s">
        <v>83</v>
      </c>
      <c r="AW186" s="12" t="s">
        <v>34</v>
      </c>
      <c r="AX186" s="12" t="s">
        <v>81</v>
      </c>
      <c r="AY186" s="141" t="s">
        <v>130</v>
      </c>
    </row>
    <row r="187" spans="2:65" s="1" customFormat="1" ht="16.5" customHeight="1">
      <c r="B187" s="31"/>
      <c r="C187" s="126" t="s">
        <v>278</v>
      </c>
      <c r="D187" s="126" t="s">
        <v>133</v>
      </c>
      <c r="E187" s="127" t="s">
        <v>279</v>
      </c>
      <c r="F187" s="128" t="s">
        <v>280</v>
      </c>
      <c r="G187" s="129" t="s">
        <v>247</v>
      </c>
      <c r="H187" s="130">
        <v>32</v>
      </c>
      <c r="I187" s="131"/>
      <c r="J187" s="132">
        <f>ROUND(I187*H187,2)</f>
        <v>0</v>
      </c>
      <c r="K187" s="128" t="s">
        <v>159</v>
      </c>
      <c r="L187" s="31"/>
      <c r="M187" s="133" t="s">
        <v>21</v>
      </c>
      <c r="N187" s="134" t="s">
        <v>44</v>
      </c>
      <c r="P187" s="135">
        <f>O187*H187</f>
        <v>0</v>
      </c>
      <c r="Q187" s="135">
        <v>0</v>
      </c>
      <c r="R187" s="135">
        <f>Q187*H187</f>
        <v>0</v>
      </c>
      <c r="S187" s="135">
        <v>0.001</v>
      </c>
      <c r="T187" s="136">
        <f>S187*H187</f>
        <v>0.032</v>
      </c>
      <c r="AR187" s="137" t="s">
        <v>131</v>
      </c>
      <c r="AT187" s="137" t="s">
        <v>133</v>
      </c>
      <c r="AU187" s="137" t="s">
        <v>83</v>
      </c>
      <c r="AY187" s="16" t="s">
        <v>130</v>
      </c>
      <c r="BE187" s="138">
        <f>IF(N187="základní",J187,0)</f>
        <v>0</v>
      </c>
      <c r="BF187" s="138">
        <f>IF(N187="snížená",J187,0)</f>
        <v>0</v>
      </c>
      <c r="BG187" s="138">
        <f>IF(N187="zákl. přenesená",J187,0)</f>
        <v>0</v>
      </c>
      <c r="BH187" s="138">
        <f>IF(N187="sníž. přenesená",J187,0)</f>
        <v>0</v>
      </c>
      <c r="BI187" s="138">
        <f>IF(N187="nulová",J187,0)</f>
        <v>0</v>
      </c>
      <c r="BJ187" s="16" t="s">
        <v>81</v>
      </c>
      <c r="BK187" s="138">
        <f>ROUND(I187*H187,2)</f>
        <v>0</v>
      </c>
      <c r="BL187" s="16" t="s">
        <v>131</v>
      </c>
      <c r="BM187" s="137" t="s">
        <v>281</v>
      </c>
    </row>
    <row r="188" spans="2:47" s="1" customFormat="1" ht="12">
      <c r="B188" s="31"/>
      <c r="D188" s="160" t="s">
        <v>161</v>
      </c>
      <c r="F188" s="161" t="s">
        <v>282</v>
      </c>
      <c r="I188" s="162"/>
      <c r="L188" s="31"/>
      <c r="M188" s="163"/>
      <c r="T188" s="52"/>
      <c r="AT188" s="16" t="s">
        <v>161</v>
      </c>
      <c r="AU188" s="16" t="s">
        <v>83</v>
      </c>
    </row>
    <row r="189" spans="2:51" s="12" customFormat="1" ht="12">
      <c r="B189" s="139"/>
      <c r="D189" s="140" t="s">
        <v>144</v>
      </c>
      <c r="E189" s="141" t="s">
        <v>21</v>
      </c>
      <c r="F189" s="142" t="s">
        <v>283</v>
      </c>
      <c r="H189" s="143">
        <v>32</v>
      </c>
      <c r="I189" s="144"/>
      <c r="L189" s="139"/>
      <c r="M189" s="145"/>
      <c r="T189" s="146"/>
      <c r="AT189" s="141" t="s">
        <v>144</v>
      </c>
      <c r="AU189" s="141" t="s">
        <v>83</v>
      </c>
      <c r="AV189" s="12" t="s">
        <v>83</v>
      </c>
      <c r="AW189" s="12" t="s">
        <v>34</v>
      </c>
      <c r="AX189" s="12" t="s">
        <v>81</v>
      </c>
      <c r="AY189" s="141" t="s">
        <v>130</v>
      </c>
    </row>
    <row r="190" spans="2:65" s="1" customFormat="1" ht="24.15" customHeight="1">
      <c r="B190" s="31"/>
      <c r="C190" s="126" t="s">
        <v>284</v>
      </c>
      <c r="D190" s="126" t="s">
        <v>133</v>
      </c>
      <c r="E190" s="127" t="s">
        <v>285</v>
      </c>
      <c r="F190" s="128" t="s">
        <v>286</v>
      </c>
      <c r="G190" s="129" t="s">
        <v>142</v>
      </c>
      <c r="H190" s="130">
        <v>13.15</v>
      </c>
      <c r="I190" s="131"/>
      <c r="J190" s="132">
        <f>ROUND(I190*H190,2)</f>
        <v>0</v>
      </c>
      <c r="K190" s="128" t="s">
        <v>21</v>
      </c>
      <c r="L190" s="31"/>
      <c r="M190" s="133" t="s">
        <v>21</v>
      </c>
      <c r="N190" s="134" t="s">
        <v>44</v>
      </c>
      <c r="P190" s="135">
        <f>O190*H190</f>
        <v>0</v>
      </c>
      <c r="Q190" s="135">
        <v>0</v>
      </c>
      <c r="R190" s="135">
        <f>Q190*H190</f>
        <v>0</v>
      </c>
      <c r="S190" s="135">
        <v>0</v>
      </c>
      <c r="T190" s="136">
        <f>S190*H190</f>
        <v>0</v>
      </c>
      <c r="AR190" s="137" t="s">
        <v>131</v>
      </c>
      <c r="AT190" s="137" t="s">
        <v>133</v>
      </c>
      <c r="AU190" s="137" t="s">
        <v>83</v>
      </c>
      <c r="AY190" s="16" t="s">
        <v>130</v>
      </c>
      <c r="BE190" s="138">
        <f>IF(N190="základní",J190,0)</f>
        <v>0</v>
      </c>
      <c r="BF190" s="138">
        <f>IF(N190="snížená",J190,0)</f>
        <v>0</v>
      </c>
      <c r="BG190" s="138">
        <f>IF(N190="zákl. přenesená",J190,0)</f>
        <v>0</v>
      </c>
      <c r="BH190" s="138">
        <f>IF(N190="sníž. přenesená",J190,0)</f>
        <v>0</v>
      </c>
      <c r="BI190" s="138">
        <f>IF(N190="nulová",J190,0)</f>
        <v>0</v>
      </c>
      <c r="BJ190" s="16" t="s">
        <v>81</v>
      </c>
      <c r="BK190" s="138">
        <f>ROUND(I190*H190,2)</f>
        <v>0</v>
      </c>
      <c r="BL190" s="16" t="s">
        <v>131</v>
      </c>
      <c r="BM190" s="137" t="s">
        <v>287</v>
      </c>
    </row>
    <row r="191" spans="2:51" s="13" customFormat="1" ht="12">
      <c r="B191" s="147"/>
      <c r="D191" s="140" t="s">
        <v>144</v>
      </c>
      <c r="E191" s="148" t="s">
        <v>21</v>
      </c>
      <c r="F191" s="149" t="s">
        <v>217</v>
      </c>
      <c r="H191" s="148" t="s">
        <v>21</v>
      </c>
      <c r="I191" s="150"/>
      <c r="L191" s="147"/>
      <c r="M191" s="151"/>
      <c r="T191" s="152"/>
      <c r="AT191" s="148" t="s">
        <v>144</v>
      </c>
      <c r="AU191" s="148" t="s">
        <v>83</v>
      </c>
      <c r="AV191" s="13" t="s">
        <v>81</v>
      </c>
      <c r="AW191" s="13" t="s">
        <v>34</v>
      </c>
      <c r="AX191" s="13" t="s">
        <v>73</v>
      </c>
      <c r="AY191" s="148" t="s">
        <v>130</v>
      </c>
    </row>
    <row r="192" spans="2:51" s="12" customFormat="1" ht="12">
      <c r="B192" s="139"/>
      <c r="D192" s="140" t="s">
        <v>144</v>
      </c>
      <c r="E192" s="141" t="s">
        <v>21</v>
      </c>
      <c r="F192" s="142" t="s">
        <v>218</v>
      </c>
      <c r="H192" s="143">
        <v>11.4</v>
      </c>
      <c r="I192" s="144"/>
      <c r="L192" s="139"/>
      <c r="M192" s="145"/>
      <c r="T192" s="146"/>
      <c r="AT192" s="141" t="s">
        <v>144</v>
      </c>
      <c r="AU192" s="141" t="s">
        <v>83</v>
      </c>
      <c r="AV192" s="12" t="s">
        <v>83</v>
      </c>
      <c r="AW192" s="12" t="s">
        <v>34</v>
      </c>
      <c r="AX192" s="12" t="s">
        <v>73</v>
      </c>
      <c r="AY192" s="141" t="s">
        <v>130</v>
      </c>
    </row>
    <row r="193" spans="2:51" s="12" customFormat="1" ht="12">
      <c r="B193" s="139"/>
      <c r="D193" s="140" t="s">
        <v>144</v>
      </c>
      <c r="E193" s="141" t="s">
        <v>21</v>
      </c>
      <c r="F193" s="142" t="s">
        <v>219</v>
      </c>
      <c r="H193" s="143">
        <v>1.75</v>
      </c>
      <c r="I193" s="144"/>
      <c r="L193" s="139"/>
      <c r="M193" s="145"/>
      <c r="T193" s="146"/>
      <c r="AT193" s="141" t="s">
        <v>144</v>
      </c>
      <c r="AU193" s="141" t="s">
        <v>83</v>
      </c>
      <c r="AV193" s="12" t="s">
        <v>83</v>
      </c>
      <c r="AW193" s="12" t="s">
        <v>34</v>
      </c>
      <c r="AX193" s="12" t="s">
        <v>73</v>
      </c>
      <c r="AY193" s="141" t="s">
        <v>130</v>
      </c>
    </row>
    <row r="194" spans="2:51" s="14" customFormat="1" ht="12">
      <c r="B194" s="153"/>
      <c r="D194" s="140" t="s">
        <v>144</v>
      </c>
      <c r="E194" s="154" t="s">
        <v>21</v>
      </c>
      <c r="F194" s="155" t="s">
        <v>150</v>
      </c>
      <c r="H194" s="156">
        <v>13.15</v>
      </c>
      <c r="I194" s="157"/>
      <c r="L194" s="153"/>
      <c r="M194" s="158"/>
      <c r="T194" s="159"/>
      <c r="AT194" s="154" t="s">
        <v>144</v>
      </c>
      <c r="AU194" s="154" t="s">
        <v>83</v>
      </c>
      <c r="AV194" s="14" t="s">
        <v>131</v>
      </c>
      <c r="AW194" s="14" t="s">
        <v>34</v>
      </c>
      <c r="AX194" s="14" t="s">
        <v>81</v>
      </c>
      <c r="AY194" s="154" t="s">
        <v>130</v>
      </c>
    </row>
    <row r="195" spans="2:65" s="1" customFormat="1" ht="21.75" customHeight="1">
      <c r="B195" s="31"/>
      <c r="C195" s="126" t="s">
        <v>288</v>
      </c>
      <c r="D195" s="126" t="s">
        <v>133</v>
      </c>
      <c r="E195" s="127" t="s">
        <v>289</v>
      </c>
      <c r="F195" s="128" t="s">
        <v>290</v>
      </c>
      <c r="G195" s="129" t="s">
        <v>201</v>
      </c>
      <c r="H195" s="130">
        <v>3.485</v>
      </c>
      <c r="I195" s="131"/>
      <c r="J195" s="132">
        <f>ROUND(I195*H195,2)</f>
        <v>0</v>
      </c>
      <c r="K195" s="128" t="s">
        <v>159</v>
      </c>
      <c r="L195" s="31"/>
      <c r="M195" s="133" t="s">
        <v>21</v>
      </c>
      <c r="N195" s="134" t="s">
        <v>44</v>
      </c>
      <c r="P195" s="135">
        <f>O195*H195</f>
        <v>0</v>
      </c>
      <c r="Q195" s="135">
        <v>0</v>
      </c>
      <c r="R195" s="135">
        <f>Q195*H195</f>
        <v>0</v>
      </c>
      <c r="S195" s="135">
        <v>1.4</v>
      </c>
      <c r="T195" s="136">
        <f>S195*H195</f>
        <v>4.879</v>
      </c>
      <c r="AR195" s="137" t="s">
        <v>131</v>
      </c>
      <c r="AT195" s="137" t="s">
        <v>133</v>
      </c>
      <c r="AU195" s="137" t="s">
        <v>83</v>
      </c>
      <c r="AY195" s="16" t="s">
        <v>130</v>
      </c>
      <c r="BE195" s="138">
        <f>IF(N195="základní",J195,0)</f>
        <v>0</v>
      </c>
      <c r="BF195" s="138">
        <f>IF(N195="snížená",J195,0)</f>
        <v>0</v>
      </c>
      <c r="BG195" s="138">
        <f>IF(N195="zákl. přenesená",J195,0)</f>
        <v>0</v>
      </c>
      <c r="BH195" s="138">
        <f>IF(N195="sníž. přenesená",J195,0)</f>
        <v>0</v>
      </c>
      <c r="BI195" s="138">
        <f>IF(N195="nulová",J195,0)</f>
        <v>0</v>
      </c>
      <c r="BJ195" s="16" t="s">
        <v>81</v>
      </c>
      <c r="BK195" s="138">
        <f>ROUND(I195*H195,2)</f>
        <v>0</v>
      </c>
      <c r="BL195" s="16" t="s">
        <v>131</v>
      </c>
      <c r="BM195" s="137" t="s">
        <v>291</v>
      </c>
    </row>
    <row r="196" spans="2:47" s="1" customFormat="1" ht="12">
      <c r="B196" s="31"/>
      <c r="D196" s="160" t="s">
        <v>161</v>
      </c>
      <c r="F196" s="161" t="s">
        <v>292</v>
      </c>
      <c r="I196" s="162"/>
      <c r="L196" s="31"/>
      <c r="M196" s="163"/>
      <c r="T196" s="52"/>
      <c r="AT196" s="16" t="s">
        <v>161</v>
      </c>
      <c r="AU196" s="16" t="s">
        <v>83</v>
      </c>
    </row>
    <row r="197" spans="2:51" s="12" customFormat="1" ht="12">
      <c r="B197" s="139"/>
      <c r="D197" s="140" t="s">
        <v>144</v>
      </c>
      <c r="E197" s="141" t="s">
        <v>21</v>
      </c>
      <c r="F197" s="142" t="s">
        <v>210</v>
      </c>
      <c r="H197" s="143">
        <v>3.01</v>
      </c>
      <c r="I197" s="144"/>
      <c r="L197" s="139"/>
      <c r="M197" s="145"/>
      <c r="T197" s="146"/>
      <c r="AT197" s="141" t="s">
        <v>144</v>
      </c>
      <c r="AU197" s="141" t="s">
        <v>83</v>
      </c>
      <c r="AV197" s="12" t="s">
        <v>83</v>
      </c>
      <c r="AW197" s="12" t="s">
        <v>34</v>
      </c>
      <c r="AX197" s="12" t="s">
        <v>73</v>
      </c>
      <c r="AY197" s="141" t="s">
        <v>130</v>
      </c>
    </row>
    <row r="198" spans="2:51" s="12" customFormat="1" ht="12">
      <c r="B198" s="139"/>
      <c r="D198" s="140" t="s">
        <v>144</v>
      </c>
      <c r="E198" s="141" t="s">
        <v>21</v>
      </c>
      <c r="F198" s="142" t="s">
        <v>211</v>
      </c>
      <c r="H198" s="143">
        <v>0.475</v>
      </c>
      <c r="I198" s="144"/>
      <c r="L198" s="139"/>
      <c r="M198" s="145"/>
      <c r="T198" s="146"/>
      <c r="AT198" s="141" t="s">
        <v>144</v>
      </c>
      <c r="AU198" s="141" t="s">
        <v>83</v>
      </c>
      <c r="AV198" s="12" t="s">
        <v>83</v>
      </c>
      <c r="AW198" s="12" t="s">
        <v>34</v>
      </c>
      <c r="AX198" s="12" t="s">
        <v>73</v>
      </c>
      <c r="AY198" s="141" t="s">
        <v>130</v>
      </c>
    </row>
    <row r="199" spans="2:51" s="14" customFormat="1" ht="12">
      <c r="B199" s="153"/>
      <c r="D199" s="140" t="s">
        <v>144</v>
      </c>
      <c r="E199" s="154" t="s">
        <v>21</v>
      </c>
      <c r="F199" s="155" t="s">
        <v>150</v>
      </c>
      <c r="H199" s="156">
        <v>3.485</v>
      </c>
      <c r="I199" s="157"/>
      <c r="L199" s="153"/>
      <c r="M199" s="158"/>
      <c r="T199" s="159"/>
      <c r="AT199" s="154" t="s">
        <v>144</v>
      </c>
      <c r="AU199" s="154" t="s">
        <v>83</v>
      </c>
      <c r="AV199" s="14" t="s">
        <v>131</v>
      </c>
      <c r="AW199" s="14" t="s">
        <v>34</v>
      </c>
      <c r="AX199" s="14" t="s">
        <v>81</v>
      </c>
      <c r="AY199" s="154" t="s">
        <v>130</v>
      </c>
    </row>
    <row r="200" spans="2:65" s="1" customFormat="1" ht="24.15" customHeight="1">
      <c r="B200" s="31"/>
      <c r="C200" s="126" t="s">
        <v>293</v>
      </c>
      <c r="D200" s="126" t="s">
        <v>133</v>
      </c>
      <c r="E200" s="127" t="s">
        <v>294</v>
      </c>
      <c r="F200" s="128" t="s">
        <v>295</v>
      </c>
      <c r="G200" s="129" t="s">
        <v>142</v>
      </c>
      <c r="H200" s="130">
        <v>3.666</v>
      </c>
      <c r="I200" s="131"/>
      <c r="J200" s="132">
        <f>ROUND(I200*H200,2)</f>
        <v>0</v>
      </c>
      <c r="K200" s="128" t="s">
        <v>159</v>
      </c>
      <c r="L200" s="31"/>
      <c r="M200" s="133" t="s">
        <v>21</v>
      </c>
      <c r="N200" s="134" t="s">
        <v>44</v>
      </c>
      <c r="P200" s="135">
        <f>O200*H200</f>
        <v>0</v>
      </c>
      <c r="Q200" s="135">
        <v>0</v>
      </c>
      <c r="R200" s="135">
        <f>Q200*H200</f>
        <v>0</v>
      </c>
      <c r="S200" s="135">
        <v>0.055</v>
      </c>
      <c r="T200" s="136">
        <f>S200*H200</f>
        <v>0.20163</v>
      </c>
      <c r="AR200" s="137" t="s">
        <v>131</v>
      </c>
      <c r="AT200" s="137" t="s">
        <v>133</v>
      </c>
      <c r="AU200" s="137" t="s">
        <v>83</v>
      </c>
      <c r="AY200" s="16" t="s">
        <v>130</v>
      </c>
      <c r="BE200" s="138">
        <f>IF(N200="základní",J200,0)</f>
        <v>0</v>
      </c>
      <c r="BF200" s="138">
        <f>IF(N200="snížená",J200,0)</f>
        <v>0</v>
      </c>
      <c r="BG200" s="138">
        <f>IF(N200="zákl. přenesená",J200,0)</f>
        <v>0</v>
      </c>
      <c r="BH200" s="138">
        <f>IF(N200="sníž. přenesená",J200,0)</f>
        <v>0</v>
      </c>
      <c r="BI200" s="138">
        <f>IF(N200="nulová",J200,0)</f>
        <v>0</v>
      </c>
      <c r="BJ200" s="16" t="s">
        <v>81</v>
      </c>
      <c r="BK200" s="138">
        <f>ROUND(I200*H200,2)</f>
        <v>0</v>
      </c>
      <c r="BL200" s="16" t="s">
        <v>131</v>
      </c>
      <c r="BM200" s="137" t="s">
        <v>296</v>
      </c>
    </row>
    <row r="201" spans="2:47" s="1" customFormat="1" ht="12">
      <c r="B201" s="31"/>
      <c r="D201" s="160" t="s">
        <v>161</v>
      </c>
      <c r="F201" s="161" t="s">
        <v>297</v>
      </c>
      <c r="I201" s="162"/>
      <c r="L201" s="31"/>
      <c r="M201" s="163"/>
      <c r="T201" s="52"/>
      <c r="AT201" s="16" t="s">
        <v>161</v>
      </c>
      <c r="AU201" s="16" t="s">
        <v>83</v>
      </c>
    </row>
    <row r="202" spans="2:51" s="12" customFormat="1" ht="12">
      <c r="B202" s="139"/>
      <c r="D202" s="140" t="s">
        <v>144</v>
      </c>
      <c r="E202" s="141" t="s">
        <v>21</v>
      </c>
      <c r="F202" s="142" t="s">
        <v>298</v>
      </c>
      <c r="H202" s="143">
        <v>3.666</v>
      </c>
      <c r="I202" s="144"/>
      <c r="L202" s="139"/>
      <c r="M202" s="145"/>
      <c r="T202" s="146"/>
      <c r="AT202" s="141" t="s">
        <v>144</v>
      </c>
      <c r="AU202" s="141" t="s">
        <v>83</v>
      </c>
      <c r="AV202" s="12" t="s">
        <v>83</v>
      </c>
      <c r="AW202" s="12" t="s">
        <v>34</v>
      </c>
      <c r="AX202" s="12" t="s">
        <v>81</v>
      </c>
      <c r="AY202" s="141" t="s">
        <v>130</v>
      </c>
    </row>
    <row r="203" spans="2:65" s="1" customFormat="1" ht="24.15" customHeight="1">
      <c r="B203" s="31"/>
      <c r="C203" s="126" t="s">
        <v>299</v>
      </c>
      <c r="D203" s="126" t="s">
        <v>133</v>
      </c>
      <c r="E203" s="127" t="s">
        <v>300</v>
      </c>
      <c r="F203" s="128" t="s">
        <v>301</v>
      </c>
      <c r="G203" s="129" t="s">
        <v>201</v>
      </c>
      <c r="H203" s="130">
        <v>1.088</v>
      </c>
      <c r="I203" s="131"/>
      <c r="J203" s="132">
        <f>ROUND(I203*H203,2)</f>
        <v>0</v>
      </c>
      <c r="K203" s="128" t="s">
        <v>159</v>
      </c>
      <c r="L203" s="31"/>
      <c r="M203" s="133" t="s">
        <v>21</v>
      </c>
      <c r="N203" s="134" t="s">
        <v>44</v>
      </c>
      <c r="P203" s="135">
        <f>O203*H203</f>
        <v>0</v>
      </c>
      <c r="Q203" s="135">
        <v>0</v>
      </c>
      <c r="R203" s="135">
        <f>Q203*H203</f>
        <v>0</v>
      </c>
      <c r="S203" s="135">
        <v>1.8</v>
      </c>
      <c r="T203" s="136">
        <f>S203*H203</f>
        <v>1.9584000000000001</v>
      </c>
      <c r="AR203" s="137" t="s">
        <v>131</v>
      </c>
      <c r="AT203" s="137" t="s">
        <v>133</v>
      </c>
      <c r="AU203" s="137" t="s">
        <v>83</v>
      </c>
      <c r="AY203" s="16" t="s">
        <v>130</v>
      </c>
      <c r="BE203" s="138">
        <f>IF(N203="základní",J203,0)</f>
        <v>0</v>
      </c>
      <c r="BF203" s="138">
        <f>IF(N203="snížená",J203,0)</f>
        <v>0</v>
      </c>
      <c r="BG203" s="138">
        <f>IF(N203="zákl. přenesená",J203,0)</f>
        <v>0</v>
      </c>
      <c r="BH203" s="138">
        <f>IF(N203="sníž. přenesená",J203,0)</f>
        <v>0</v>
      </c>
      <c r="BI203" s="138">
        <f>IF(N203="nulová",J203,0)</f>
        <v>0</v>
      </c>
      <c r="BJ203" s="16" t="s">
        <v>81</v>
      </c>
      <c r="BK203" s="138">
        <f>ROUND(I203*H203,2)</f>
        <v>0</v>
      </c>
      <c r="BL203" s="16" t="s">
        <v>131</v>
      </c>
      <c r="BM203" s="137" t="s">
        <v>302</v>
      </c>
    </row>
    <row r="204" spans="2:47" s="1" customFormat="1" ht="12">
      <c r="B204" s="31"/>
      <c r="D204" s="160" t="s">
        <v>161</v>
      </c>
      <c r="F204" s="161" t="s">
        <v>303</v>
      </c>
      <c r="I204" s="162"/>
      <c r="L204" s="31"/>
      <c r="M204" s="163"/>
      <c r="T204" s="52"/>
      <c r="AT204" s="16" t="s">
        <v>161</v>
      </c>
      <c r="AU204" s="16" t="s">
        <v>83</v>
      </c>
    </row>
    <row r="205" spans="2:51" s="12" customFormat="1" ht="12">
      <c r="B205" s="139"/>
      <c r="D205" s="140" t="s">
        <v>144</v>
      </c>
      <c r="E205" s="141" t="s">
        <v>21</v>
      </c>
      <c r="F205" s="142" t="s">
        <v>304</v>
      </c>
      <c r="H205" s="143">
        <v>1.088</v>
      </c>
      <c r="I205" s="144"/>
      <c r="L205" s="139"/>
      <c r="M205" s="145"/>
      <c r="T205" s="146"/>
      <c r="AT205" s="141" t="s">
        <v>144</v>
      </c>
      <c r="AU205" s="141" t="s">
        <v>83</v>
      </c>
      <c r="AV205" s="12" t="s">
        <v>83</v>
      </c>
      <c r="AW205" s="12" t="s">
        <v>34</v>
      </c>
      <c r="AX205" s="12" t="s">
        <v>81</v>
      </c>
      <c r="AY205" s="141" t="s">
        <v>130</v>
      </c>
    </row>
    <row r="206" spans="2:65" s="1" customFormat="1" ht="24.15" customHeight="1">
      <c r="B206" s="31"/>
      <c r="C206" s="126" t="s">
        <v>305</v>
      </c>
      <c r="D206" s="126" t="s">
        <v>133</v>
      </c>
      <c r="E206" s="127" t="s">
        <v>306</v>
      </c>
      <c r="F206" s="128" t="s">
        <v>307</v>
      </c>
      <c r="G206" s="129" t="s">
        <v>142</v>
      </c>
      <c r="H206" s="130">
        <v>3.259</v>
      </c>
      <c r="I206" s="131"/>
      <c r="J206" s="132">
        <f>ROUND(I206*H206,2)</f>
        <v>0</v>
      </c>
      <c r="K206" s="128" t="s">
        <v>21</v>
      </c>
      <c r="L206" s="31"/>
      <c r="M206" s="133" t="s">
        <v>21</v>
      </c>
      <c r="N206" s="134" t="s">
        <v>44</v>
      </c>
      <c r="P206" s="135">
        <f>O206*H206</f>
        <v>0</v>
      </c>
      <c r="Q206" s="135">
        <v>0</v>
      </c>
      <c r="R206" s="135">
        <f>Q206*H206</f>
        <v>0</v>
      </c>
      <c r="S206" s="135">
        <v>0.16</v>
      </c>
      <c r="T206" s="136">
        <f>S206*H206</f>
        <v>0.52144</v>
      </c>
      <c r="AR206" s="137" t="s">
        <v>131</v>
      </c>
      <c r="AT206" s="137" t="s">
        <v>133</v>
      </c>
      <c r="AU206" s="137" t="s">
        <v>83</v>
      </c>
      <c r="AY206" s="16" t="s">
        <v>130</v>
      </c>
      <c r="BE206" s="138">
        <f>IF(N206="základní",J206,0)</f>
        <v>0</v>
      </c>
      <c r="BF206" s="138">
        <f>IF(N206="snížená",J206,0)</f>
        <v>0</v>
      </c>
      <c r="BG206" s="138">
        <f>IF(N206="zákl. přenesená",J206,0)</f>
        <v>0</v>
      </c>
      <c r="BH206" s="138">
        <f>IF(N206="sníž. přenesená",J206,0)</f>
        <v>0</v>
      </c>
      <c r="BI206" s="138">
        <f>IF(N206="nulová",J206,0)</f>
        <v>0</v>
      </c>
      <c r="BJ206" s="16" t="s">
        <v>81</v>
      </c>
      <c r="BK206" s="138">
        <f>ROUND(I206*H206,2)</f>
        <v>0</v>
      </c>
      <c r="BL206" s="16" t="s">
        <v>131</v>
      </c>
      <c r="BM206" s="137" t="s">
        <v>308</v>
      </c>
    </row>
    <row r="207" spans="2:51" s="12" customFormat="1" ht="12">
      <c r="B207" s="139"/>
      <c r="D207" s="140" t="s">
        <v>144</v>
      </c>
      <c r="E207" s="141" t="s">
        <v>21</v>
      </c>
      <c r="F207" s="142" t="s">
        <v>309</v>
      </c>
      <c r="H207" s="143">
        <v>3.259</v>
      </c>
      <c r="I207" s="144"/>
      <c r="L207" s="139"/>
      <c r="M207" s="145"/>
      <c r="T207" s="146"/>
      <c r="AT207" s="141" t="s">
        <v>144</v>
      </c>
      <c r="AU207" s="141" t="s">
        <v>83</v>
      </c>
      <c r="AV207" s="12" t="s">
        <v>83</v>
      </c>
      <c r="AW207" s="12" t="s">
        <v>34</v>
      </c>
      <c r="AX207" s="12" t="s">
        <v>81</v>
      </c>
      <c r="AY207" s="141" t="s">
        <v>130</v>
      </c>
    </row>
    <row r="208" spans="2:63" s="11" customFormat="1" ht="22.8" customHeight="1">
      <c r="B208" s="114"/>
      <c r="D208" s="115" t="s">
        <v>72</v>
      </c>
      <c r="E208" s="124" t="s">
        <v>310</v>
      </c>
      <c r="F208" s="124" t="s">
        <v>311</v>
      </c>
      <c r="I208" s="117"/>
      <c r="J208" s="125">
        <f>BK208</f>
        <v>0</v>
      </c>
      <c r="L208" s="114"/>
      <c r="M208" s="119"/>
      <c r="P208" s="120">
        <f>SUM(P209:P219)</f>
        <v>0</v>
      </c>
      <c r="R208" s="120">
        <f>SUM(R209:R219)</f>
        <v>0</v>
      </c>
      <c r="T208" s="121">
        <f>SUM(T209:T219)</f>
        <v>0</v>
      </c>
      <c r="AR208" s="115" t="s">
        <v>81</v>
      </c>
      <c r="AT208" s="122" t="s">
        <v>72</v>
      </c>
      <c r="AU208" s="122" t="s">
        <v>81</v>
      </c>
      <c r="AY208" s="115" t="s">
        <v>130</v>
      </c>
      <c r="BK208" s="123">
        <f>SUM(BK209:BK219)</f>
        <v>0</v>
      </c>
    </row>
    <row r="209" spans="2:65" s="1" customFormat="1" ht="24.15" customHeight="1">
      <c r="B209" s="31"/>
      <c r="C209" s="126" t="s">
        <v>312</v>
      </c>
      <c r="D209" s="126" t="s">
        <v>133</v>
      </c>
      <c r="E209" s="127" t="s">
        <v>313</v>
      </c>
      <c r="F209" s="128" t="s">
        <v>314</v>
      </c>
      <c r="G209" s="129" t="s">
        <v>315</v>
      </c>
      <c r="H209" s="130">
        <v>10.16</v>
      </c>
      <c r="I209" s="131"/>
      <c r="J209" s="132">
        <f>ROUND(I209*H209,2)</f>
        <v>0</v>
      </c>
      <c r="K209" s="128" t="s">
        <v>159</v>
      </c>
      <c r="L209" s="31"/>
      <c r="M209" s="133" t="s">
        <v>21</v>
      </c>
      <c r="N209" s="134" t="s">
        <v>44</v>
      </c>
      <c r="P209" s="135">
        <f>O209*H209</f>
        <v>0</v>
      </c>
      <c r="Q209" s="135">
        <v>0</v>
      </c>
      <c r="R209" s="135">
        <f>Q209*H209</f>
        <v>0</v>
      </c>
      <c r="S209" s="135">
        <v>0</v>
      </c>
      <c r="T209" s="136">
        <f>S209*H209</f>
        <v>0</v>
      </c>
      <c r="AR209" s="137" t="s">
        <v>131</v>
      </c>
      <c r="AT209" s="137" t="s">
        <v>133</v>
      </c>
      <c r="AU209" s="137" t="s">
        <v>83</v>
      </c>
      <c r="AY209" s="16" t="s">
        <v>130</v>
      </c>
      <c r="BE209" s="138">
        <f>IF(N209="základní",J209,0)</f>
        <v>0</v>
      </c>
      <c r="BF209" s="138">
        <f>IF(N209="snížená",J209,0)</f>
        <v>0</v>
      </c>
      <c r="BG209" s="138">
        <f>IF(N209="zákl. přenesená",J209,0)</f>
        <v>0</v>
      </c>
      <c r="BH209" s="138">
        <f>IF(N209="sníž. přenesená",J209,0)</f>
        <v>0</v>
      </c>
      <c r="BI209" s="138">
        <f>IF(N209="nulová",J209,0)</f>
        <v>0</v>
      </c>
      <c r="BJ209" s="16" t="s">
        <v>81</v>
      </c>
      <c r="BK209" s="138">
        <f>ROUND(I209*H209,2)</f>
        <v>0</v>
      </c>
      <c r="BL209" s="16" t="s">
        <v>131</v>
      </c>
      <c r="BM209" s="137" t="s">
        <v>316</v>
      </c>
    </row>
    <row r="210" spans="2:47" s="1" customFormat="1" ht="12">
      <c r="B210" s="31"/>
      <c r="D210" s="160" t="s">
        <v>161</v>
      </c>
      <c r="F210" s="161" t="s">
        <v>317</v>
      </c>
      <c r="I210" s="162"/>
      <c r="L210" s="31"/>
      <c r="M210" s="163"/>
      <c r="T210" s="52"/>
      <c r="AT210" s="16" t="s">
        <v>161</v>
      </c>
      <c r="AU210" s="16" t="s">
        <v>83</v>
      </c>
    </row>
    <row r="211" spans="2:65" s="1" customFormat="1" ht="33" customHeight="1">
      <c r="B211" s="31"/>
      <c r="C211" s="126" t="s">
        <v>318</v>
      </c>
      <c r="D211" s="126" t="s">
        <v>133</v>
      </c>
      <c r="E211" s="127" t="s">
        <v>319</v>
      </c>
      <c r="F211" s="128" t="s">
        <v>320</v>
      </c>
      <c r="G211" s="129" t="s">
        <v>315</v>
      </c>
      <c r="H211" s="130">
        <v>10.16</v>
      </c>
      <c r="I211" s="131"/>
      <c r="J211" s="132">
        <f>ROUND(I211*H211,2)</f>
        <v>0</v>
      </c>
      <c r="K211" s="128" t="s">
        <v>159</v>
      </c>
      <c r="L211" s="31"/>
      <c r="M211" s="133" t="s">
        <v>21</v>
      </c>
      <c r="N211" s="134" t="s">
        <v>44</v>
      </c>
      <c r="P211" s="135">
        <f>O211*H211</f>
        <v>0</v>
      </c>
      <c r="Q211" s="135">
        <v>0</v>
      </c>
      <c r="R211" s="135">
        <f>Q211*H211</f>
        <v>0</v>
      </c>
      <c r="S211" s="135">
        <v>0</v>
      </c>
      <c r="T211" s="136">
        <f>S211*H211</f>
        <v>0</v>
      </c>
      <c r="AR211" s="137" t="s">
        <v>131</v>
      </c>
      <c r="AT211" s="137" t="s">
        <v>133</v>
      </c>
      <c r="AU211" s="137" t="s">
        <v>83</v>
      </c>
      <c r="AY211" s="16" t="s">
        <v>130</v>
      </c>
      <c r="BE211" s="138">
        <f>IF(N211="základní",J211,0)</f>
        <v>0</v>
      </c>
      <c r="BF211" s="138">
        <f>IF(N211="snížená",J211,0)</f>
        <v>0</v>
      </c>
      <c r="BG211" s="138">
        <f>IF(N211="zákl. přenesená",J211,0)</f>
        <v>0</v>
      </c>
      <c r="BH211" s="138">
        <f>IF(N211="sníž. přenesená",J211,0)</f>
        <v>0</v>
      </c>
      <c r="BI211" s="138">
        <f>IF(N211="nulová",J211,0)</f>
        <v>0</v>
      </c>
      <c r="BJ211" s="16" t="s">
        <v>81</v>
      </c>
      <c r="BK211" s="138">
        <f>ROUND(I211*H211,2)</f>
        <v>0</v>
      </c>
      <c r="BL211" s="16" t="s">
        <v>131</v>
      </c>
      <c r="BM211" s="137" t="s">
        <v>321</v>
      </c>
    </row>
    <row r="212" spans="2:47" s="1" customFormat="1" ht="12">
      <c r="B212" s="31"/>
      <c r="D212" s="160" t="s">
        <v>161</v>
      </c>
      <c r="F212" s="161" t="s">
        <v>322</v>
      </c>
      <c r="I212" s="162"/>
      <c r="L212" s="31"/>
      <c r="M212" s="163"/>
      <c r="T212" s="52"/>
      <c r="AT212" s="16" t="s">
        <v>161</v>
      </c>
      <c r="AU212" s="16" t="s">
        <v>83</v>
      </c>
    </row>
    <row r="213" spans="2:65" s="1" customFormat="1" ht="21.75" customHeight="1">
      <c r="B213" s="31"/>
      <c r="C213" s="126" t="s">
        <v>323</v>
      </c>
      <c r="D213" s="126" t="s">
        <v>133</v>
      </c>
      <c r="E213" s="127" t="s">
        <v>324</v>
      </c>
      <c r="F213" s="128" t="s">
        <v>325</v>
      </c>
      <c r="G213" s="129" t="s">
        <v>315</v>
      </c>
      <c r="H213" s="130">
        <v>10.16</v>
      </c>
      <c r="I213" s="131"/>
      <c r="J213" s="132">
        <f>ROUND(I213*H213,2)</f>
        <v>0</v>
      </c>
      <c r="K213" s="128" t="s">
        <v>159</v>
      </c>
      <c r="L213" s="31"/>
      <c r="M213" s="133" t="s">
        <v>21</v>
      </c>
      <c r="N213" s="134" t="s">
        <v>44</v>
      </c>
      <c r="P213" s="135">
        <f>O213*H213</f>
        <v>0</v>
      </c>
      <c r="Q213" s="135">
        <v>0</v>
      </c>
      <c r="R213" s="135">
        <f>Q213*H213</f>
        <v>0</v>
      </c>
      <c r="S213" s="135">
        <v>0</v>
      </c>
      <c r="T213" s="136">
        <f>S213*H213</f>
        <v>0</v>
      </c>
      <c r="AR213" s="137" t="s">
        <v>131</v>
      </c>
      <c r="AT213" s="137" t="s">
        <v>133</v>
      </c>
      <c r="AU213" s="137" t="s">
        <v>83</v>
      </c>
      <c r="AY213" s="16" t="s">
        <v>130</v>
      </c>
      <c r="BE213" s="138">
        <f>IF(N213="základní",J213,0)</f>
        <v>0</v>
      </c>
      <c r="BF213" s="138">
        <f>IF(N213="snížená",J213,0)</f>
        <v>0</v>
      </c>
      <c r="BG213" s="138">
        <f>IF(N213="zákl. přenesená",J213,0)</f>
        <v>0</v>
      </c>
      <c r="BH213" s="138">
        <f>IF(N213="sníž. přenesená",J213,0)</f>
        <v>0</v>
      </c>
      <c r="BI213" s="138">
        <f>IF(N213="nulová",J213,0)</f>
        <v>0</v>
      </c>
      <c r="BJ213" s="16" t="s">
        <v>81</v>
      </c>
      <c r="BK213" s="138">
        <f>ROUND(I213*H213,2)</f>
        <v>0</v>
      </c>
      <c r="BL213" s="16" t="s">
        <v>131</v>
      </c>
      <c r="BM213" s="137" t="s">
        <v>326</v>
      </c>
    </row>
    <row r="214" spans="2:47" s="1" customFormat="1" ht="12">
      <c r="B214" s="31"/>
      <c r="D214" s="160" t="s">
        <v>161</v>
      </c>
      <c r="F214" s="161" t="s">
        <v>327</v>
      </c>
      <c r="I214" s="162"/>
      <c r="L214" s="31"/>
      <c r="M214" s="163"/>
      <c r="T214" s="52"/>
      <c r="AT214" s="16" t="s">
        <v>161</v>
      </c>
      <c r="AU214" s="16" t="s">
        <v>83</v>
      </c>
    </row>
    <row r="215" spans="2:65" s="1" customFormat="1" ht="24.15" customHeight="1">
      <c r="B215" s="31"/>
      <c r="C215" s="126" t="s">
        <v>328</v>
      </c>
      <c r="D215" s="126" t="s">
        <v>133</v>
      </c>
      <c r="E215" s="127" t="s">
        <v>329</v>
      </c>
      <c r="F215" s="128" t="s">
        <v>330</v>
      </c>
      <c r="G215" s="129" t="s">
        <v>315</v>
      </c>
      <c r="H215" s="130">
        <v>55.81</v>
      </c>
      <c r="I215" s="131"/>
      <c r="J215" s="132">
        <f>ROUND(I215*H215,2)</f>
        <v>0</v>
      </c>
      <c r="K215" s="128" t="s">
        <v>159</v>
      </c>
      <c r="L215" s="31"/>
      <c r="M215" s="133" t="s">
        <v>21</v>
      </c>
      <c r="N215" s="134" t="s">
        <v>44</v>
      </c>
      <c r="P215" s="135">
        <f>O215*H215</f>
        <v>0</v>
      </c>
      <c r="Q215" s="135">
        <v>0</v>
      </c>
      <c r="R215" s="135">
        <f>Q215*H215</f>
        <v>0</v>
      </c>
      <c r="S215" s="135">
        <v>0</v>
      </c>
      <c r="T215" s="136">
        <f>S215*H215</f>
        <v>0</v>
      </c>
      <c r="AR215" s="137" t="s">
        <v>131</v>
      </c>
      <c r="AT215" s="137" t="s">
        <v>133</v>
      </c>
      <c r="AU215" s="137" t="s">
        <v>83</v>
      </c>
      <c r="AY215" s="16" t="s">
        <v>130</v>
      </c>
      <c r="BE215" s="138">
        <f>IF(N215="základní",J215,0)</f>
        <v>0</v>
      </c>
      <c r="BF215" s="138">
        <f>IF(N215="snížená",J215,0)</f>
        <v>0</v>
      </c>
      <c r="BG215" s="138">
        <f>IF(N215="zákl. přenesená",J215,0)</f>
        <v>0</v>
      </c>
      <c r="BH215" s="138">
        <f>IF(N215="sníž. přenesená",J215,0)</f>
        <v>0</v>
      </c>
      <c r="BI215" s="138">
        <f>IF(N215="nulová",J215,0)</f>
        <v>0</v>
      </c>
      <c r="BJ215" s="16" t="s">
        <v>81</v>
      </c>
      <c r="BK215" s="138">
        <f>ROUND(I215*H215,2)</f>
        <v>0</v>
      </c>
      <c r="BL215" s="16" t="s">
        <v>131</v>
      </c>
      <c r="BM215" s="137" t="s">
        <v>331</v>
      </c>
    </row>
    <row r="216" spans="2:47" s="1" customFormat="1" ht="12">
      <c r="B216" s="31"/>
      <c r="D216" s="160" t="s">
        <v>161</v>
      </c>
      <c r="F216" s="161" t="s">
        <v>332</v>
      </c>
      <c r="I216" s="162"/>
      <c r="L216" s="31"/>
      <c r="M216" s="163"/>
      <c r="T216" s="52"/>
      <c r="AT216" s="16" t="s">
        <v>161</v>
      </c>
      <c r="AU216" s="16" t="s">
        <v>83</v>
      </c>
    </row>
    <row r="217" spans="2:51" s="12" customFormat="1" ht="12">
      <c r="B217" s="139"/>
      <c r="D217" s="140" t="s">
        <v>144</v>
      </c>
      <c r="E217" s="141" t="s">
        <v>21</v>
      </c>
      <c r="F217" s="142" t="s">
        <v>333</v>
      </c>
      <c r="H217" s="143">
        <v>55.81</v>
      </c>
      <c r="I217" s="144"/>
      <c r="L217" s="139"/>
      <c r="M217" s="145"/>
      <c r="T217" s="146"/>
      <c r="AT217" s="141" t="s">
        <v>144</v>
      </c>
      <c r="AU217" s="141" t="s">
        <v>83</v>
      </c>
      <c r="AV217" s="12" t="s">
        <v>83</v>
      </c>
      <c r="AW217" s="12" t="s">
        <v>34</v>
      </c>
      <c r="AX217" s="12" t="s">
        <v>81</v>
      </c>
      <c r="AY217" s="141" t="s">
        <v>130</v>
      </c>
    </row>
    <row r="218" spans="2:65" s="1" customFormat="1" ht="24.15" customHeight="1">
      <c r="B218" s="31"/>
      <c r="C218" s="126" t="s">
        <v>334</v>
      </c>
      <c r="D218" s="126" t="s">
        <v>133</v>
      </c>
      <c r="E218" s="127" t="s">
        <v>335</v>
      </c>
      <c r="F218" s="128" t="s">
        <v>336</v>
      </c>
      <c r="G218" s="129" t="s">
        <v>315</v>
      </c>
      <c r="H218" s="130">
        <v>10.16</v>
      </c>
      <c r="I218" s="131"/>
      <c r="J218" s="132">
        <f>ROUND(I218*H218,2)</f>
        <v>0</v>
      </c>
      <c r="K218" s="128" t="s">
        <v>159</v>
      </c>
      <c r="L218" s="31"/>
      <c r="M218" s="133" t="s">
        <v>21</v>
      </c>
      <c r="N218" s="134" t="s">
        <v>44</v>
      </c>
      <c r="P218" s="135">
        <f>O218*H218</f>
        <v>0</v>
      </c>
      <c r="Q218" s="135">
        <v>0</v>
      </c>
      <c r="R218" s="135">
        <f>Q218*H218</f>
        <v>0</v>
      </c>
      <c r="S218" s="135">
        <v>0</v>
      </c>
      <c r="T218" s="136">
        <f>S218*H218</f>
        <v>0</v>
      </c>
      <c r="AR218" s="137" t="s">
        <v>131</v>
      </c>
      <c r="AT218" s="137" t="s">
        <v>133</v>
      </c>
      <c r="AU218" s="137" t="s">
        <v>83</v>
      </c>
      <c r="AY218" s="16" t="s">
        <v>130</v>
      </c>
      <c r="BE218" s="138">
        <f>IF(N218="základní",J218,0)</f>
        <v>0</v>
      </c>
      <c r="BF218" s="138">
        <f>IF(N218="snížená",J218,0)</f>
        <v>0</v>
      </c>
      <c r="BG218" s="138">
        <f>IF(N218="zákl. přenesená",J218,0)</f>
        <v>0</v>
      </c>
      <c r="BH218" s="138">
        <f>IF(N218="sníž. přenesená",J218,0)</f>
        <v>0</v>
      </c>
      <c r="BI218" s="138">
        <f>IF(N218="nulová",J218,0)</f>
        <v>0</v>
      </c>
      <c r="BJ218" s="16" t="s">
        <v>81</v>
      </c>
      <c r="BK218" s="138">
        <f>ROUND(I218*H218,2)</f>
        <v>0</v>
      </c>
      <c r="BL218" s="16" t="s">
        <v>131</v>
      </c>
      <c r="BM218" s="137" t="s">
        <v>337</v>
      </c>
    </row>
    <row r="219" spans="2:47" s="1" customFormat="1" ht="12">
      <c r="B219" s="31"/>
      <c r="D219" s="160" t="s">
        <v>161</v>
      </c>
      <c r="F219" s="161" t="s">
        <v>338</v>
      </c>
      <c r="I219" s="162"/>
      <c r="L219" s="31"/>
      <c r="M219" s="163"/>
      <c r="T219" s="52"/>
      <c r="AT219" s="16" t="s">
        <v>161</v>
      </c>
      <c r="AU219" s="16" t="s">
        <v>83</v>
      </c>
    </row>
    <row r="220" spans="2:63" s="11" customFormat="1" ht="22.8" customHeight="1">
      <c r="B220" s="114"/>
      <c r="D220" s="115" t="s">
        <v>72</v>
      </c>
      <c r="E220" s="124" t="s">
        <v>339</v>
      </c>
      <c r="F220" s="124" t="s">
        <v>340</v>
      </c>
      <c r="I220" s="117"/>
      <c r="J220" s="125">
        <f>BK220</f>
        <v>0</v>
      </c>
      <c r="L220" s="114"/>
      <c r="M220" s="119"/>
      <c r="P220" s="120">
        <f>SUM(P221:P222)</f>
        <v>0</v>
      </c>
      <c r="R220" s="120">
        <f>SUM(R221:R222)</f>
        <v>0</v>
      </c>
      <c r="T220" s="121">
        <f>SUM(T221:T222)</f>
        <v>0</v>
      </c>
      <c r="AR220" s="115" t="s">
        <v>81</v>
      </c>
      <c r="AT220" s="122" t="s">
        <v>72</v>
      </c>
      <c r="AU220" s="122" t="s">
        <v>81</v>
      </c>
      <c r="AY220" s="115" t="s">
        <v>130</v>
      </c>
      <c r="BK220" s="123">
        <f>SUM(BK221:BK222)</f>
        <v>0</v>
      </c>
    </row>
    <row r="221" spans="2:65" s="1" customFormat="1" ht="33" customHeight="1">
      <c r="B221" s="31"/>
      <c r="C221" s="126" t="s">
        <v>341</v>
      </c>
      <c r="D221" s="126" t="s">
        <v>133</v>
      </c>
      <c r="E221" s="127" t="s">
        <v>342</v>
      </c>
      <c r="F221" s="128" t="s">
        <v>343</v>
      </c>
      <c r="G221" s="129" t="s">
        <v>315</v>
      </c>
      <c r="H221" s="130">
        <v>11.387</v>
      </c>
      <c r="I221" s="131"/>
      <c r="J221" s="132">
        <f>ROUND(I221*H221,2)</f>
        <v>0</v>
      </c>
      <c r="K221" s="128" t="s">
        <v>159</v>
      </c>
      <c r="L221" s="31"/>
      <c r="M221" s="133" t="s">
        <v>21</v>
      </c>
      <c r="N221" s="134" t="s">
        <v>44</v>
      </c>
      <c r="P221" s="135">
        <f>O221*H221</f>
        <v>0</v>
      </c>
      <c r="Q221" s="135">
        <v>0</v>
      </c>
      <c r="R221" s="135">
        <f>Q221*H221</f>
        <v>0</v>
      </c>
      <c r="S221" s="135">
        <v>0</v>
      </c>
      <c r="T221" s="136">
        <f>S221*H221</f>
        <v>0</v>
      </c>
      <c r="AR221" s="137" t="s">
        <v>131</v>
      </c>
      <c r="AT221" s="137" t="s">
        <v>133</v>
      </c>
      <c r="AU221" s="137" t="s">
        <v>83</v>
      </c>
      <c r="AY221" s="16" t="s">
        <v>130</v>
      </c>
      <c r="BE221" s="138">
        <f>IF(N221="základní",J221,0)</f>
        <v>0</v>
      </c>
      <c r="BF221" s="138">
        <f>IF(N221="snížená",J221,0)</f>
        <v>0</v>
      </c>
      <c r="BG221" s="138">
        <f>IF(N221="zákl. přenesená",J221,0)</f>
        <v>0</v>
      </c>
      <c r="BH221" s="138">
        <f>IF(N221="sníž. přenesená",J221,0)</f>
        <v>0</v>
      </c>
      <c r="BI221" s="138">
        <f>IF(N221="nulová",J221,0)</f>
        <v>0</v>
      </c>
      <c r="BJ221" s="16" t="s">
        <v>81</v>
      </c>
      <c r="BK221" s="138">
        <f>ROUND(I221*H221,2)</f>
        <v>0</v>
      </c>
      <c r="BL221" s="16" t="s">
        <v>131</v>
      </c>
      <c r="BM221" s="137" t="s">
        <v>344</v>
      </c>
    </row>
    <row r="222" spans="2:47" s="1" customFormat="1" ht="12">
      <c r="B222" s="31"/>
      <c r="D222" s="160" t="s">
        <v>161</v>
      </c>
      <c r="F222" s="161" t="s">
        <v>345</v>
      </c>
      <c r="I222" s="162"/>
      <c r="L222" s="31"/>
      <c r="M222" s="163"/>
      <c r="T222" s="52"/>
      <c r="AT222" s="16" t="s">
        <v>161</v>
      </c>
      <c r="AU222" s="16" t="s">
        <v>83</v>
      </c>
    </row>
    <row r="223" spans="2:63" s="11" customFormat="1" ht="25.95" customHeight="1">
      <c r="B223" s="114"/>
      <c r="D223" s="115" t="s">
        <v>72</v>
      </c>
      <c r="E223" s="116" t="s">
        <v>346</v>
      </c>
      <c r="F223" s="116" t="s">
        <v>347</v>
      </c>
      <c r="I223" s="117"/>
      <c r="J223" s="118">
        <f>BK223</f>
        <v>0</v>
      </c>
      <c r="L223" s="114"/>
      <c r="M223" s="119"/>
      <c r="P223" s="120">
        <f>P224+P226+P228+P238+P280+P289+P309+P319+P332+P364</f>
        <v>0</v>
      </c>
      <c r="R223" s="120">
        <f>R224+R226+R228+R238+R280+R289+R309+R319+R332+R364</f>
        <v>5.142007680000001</v>
      </c>
      <c r="T223" s="121">
        <f>T224+T226+T228+T238+T280+T289+T309+T319+T332+T364</f>
        <v>0.12127370000000001</v>
      </c>
      <c r="AR223" s="115" t="s">
        <v>83</v>
      </c>
      <c r="AT223" s="122" t="s">
        <v>72</v>
      </c>
      <c r="AU223" s="122" t="s">
        <v>73</v>
      </c>
      <c r="AY223" s="115" t="s">
        <v>130</v>
      </c>
      <c r="BK223" s="123">
        <f>BK224+BK226+BK228+BK238+BK280+BK289+BK309+BK319+BK332+BK364</f>
        <v>0</v>
      </c>
    </row>
    <row r="224" spans="2:63" s="11" customFormat="1" ht="22.8" customHeight="1">
      <c r="B224" s="114"/>
      <c r="D224" s="115" t="s">
        <v>72</v>
      </c>
      <c r="E224" s="124" t="s">
        <v>348</v>
      </c>
      <c r="F224" s="124" t="s">
        <v>349</v>
      </c>
      <c r="I224" s="117"/>
      <c r="J224" s="125">
        <f>BK224</f>
        <v>0</v>
      </c>
      <c r="L224" s="114"/>
      <c r="M224" s="119"/>
      <c r="P224" s="120">
        <f>P225</f>
        <v>0</v>
      </c>
      <c r="R224" s="120">
        <f>R225</f>
        <v>0</v>
      </c>
      <c r="T224" s="121">
        <f>T225</f>
        <v>0</v>
      </c>
      <c r="AR224" s="115" t="s">
        <v>83</v>
      </c>
      <c r="AT224" s="122" t="s">
        <v>72</v>
      </c>
      <c r="AU224" s="122" t="s">
        <v>81</v>
      </c>
      <c r="AY224" s="115" t="s">
        <v>130</v>
      </c>
      <c r="BK224" s="123">
        <f>BK225</f>
        <v>0</v>
      </c>
    </row>
    <row r="225" spans="2:65" s="1" customFormat="1" ht="16.5" customHeight="1">
      <c r="B225" s="31"/>
      <c r="C225" s="126" t="s">
        <v>350</v>
      </c>
      <c r="D225" s="126" t="s">
        <v>133</v>
      </c>
      <c r="E225" s="127" t="s">
        <v>351</v>
      </c>
      <c r="F225" s="128" t="s">
        <v>352</v>
      </c>
      <c r="G225" s="129" t="s">
        <v>136</v>
      </c>
      <c r="H225" s="130">
        <v>1</v>
      </c>
      <c r="I225" s="131"/>
      <c r="J225" s="132">
        <f>ROUND(I225*H225,2)</f>
        <v>0</v>
      </c>
      <c r="K225" s="128" t="s">
        <v>21</v>
      </c>
      <c r="L225" s="31"/>
      <c r="M225" s="133" t="s">
        <v>21</v>
      </c>
      <c r="N225" s="134" t="s">
        <v>44</v>
      </c>
      <c r="P225" s="135">
        <f>O225*H225</f>
        <v>0</v>
      </c>
      <c r="Q225" s="135">
        <v>0</v>
      </c>
      <c r="R225" s="135">
        <f>Q225*H225</f>
        <v>0</v>
      </c>
      <c r="S225" s="135">
        <v>0</v>
      </c>
      <c r="T225" s="136">
        <f>S225*H225</f>
        <v>0</v>
      </c>
      <c r="AR225" s="137" t="s">
        <v>244</v>
      </c>
      <c r="AT225" s="137" t="s">
        <v>133</v>
      </c>
      <c r="AU225" s="137" t="s">
        <v>83</v>
      </c>
      <c r="AY225" s="16" t="s">
        <v>130</v>
      </c>
      <c r="BE225" s="138">
        <f>IF(N225="základní",J225,0)</f>
        <v>0</v>
      </c>
      <c r="BF225" s="138">
        <f>IF(N225="snížená",J225,0)</f>
        <v>0</v>
      </c>
      <c r="BG225" s="138">
        <f>IF(N225="zákl. přenesená",J225,0)</f>
        <v>0</v>
      </c>
      <c r="BH225" s="138">
        <f>IF(N225="sníž. přenesená",J225,0)</f>
        <v>0</v>
      </c>
      <c r="BI225" s="138">
        <f>IF(N225="nulová",J225,0)</f>
        <v>0</v>
      </c>
      <c r="BJ225" s="16" t="s">
        <v>81</v>
      </c>
      <c r="BK225" s="138">
        <f>ROUND(I225*H225,2)</f>
        <v>0</v>
      </c>
      <c r="BL225" s="16" t="s">
        <v>244</v>
      </c>
      <c r="BM225" s="137" t="s">
        <v>353</v>
      </c>
    </row>
    <row r="226" spans="2:63" s="11" customFormat="1" ht="22.8" customHeight="1">
      <c r="B226" s="114"/>
      <c r="D226" s="115" t="s">
        <v>72</v>
      </c>
      <c r="E226" s="124" t="s">
        <v>354</v>
      </c>
      <c r="F226" s="124" t="s">
        <v>355</v>
      </c>
      <c r="I226" s="117"/>
      <c r="J226" s="125">
        <f>BK226</f>
        <v>0</v>
      </c>
      <c r="L226" s="114"/>
      <c r="M226" s="119"/>
      <c r="P226" s="120">
        <f>P227</f>
        <v>0</v>
      </c>
      <c r="R226" s="120">
        <f>R227</f>
        <v>0</v>
      </c>
      <c r="T226" s="121">
        <f>T227</f>
        <v>0</v>
      </c>
      <c r="AR226" s="115" t="s">
        <v>83</v>
      </c>
      <c r="AT226" s="122" t="s">
        <v>72</v>
      </c>
      <c r="AU226" s="122" t="s">
        <v>81</v>
      </c>
      <c r="AY226" s="115" t="s">
        <v>130</v>
      </c>
      <c r="BK226" s="123">
        <f>BK227</f>
        <v>0</v>
      </c>
    </row>
    <row r="227" spans="2:65" s="1" customFormat="1" ht="16.5" customHeight="1">
      <c r="B227" s="31"/>
      <c r="C227" s="126" t="s">
        <v>356</v>
      </c>
      <c r="D227" s="126" t="s">
        <v>133</v>
      </c>
      <c r="E227" s="127" t="s">
        <v>357</v>
      </c>
      <c r="F227" s="128" t="s">
        <v>358</v>
      </c>
      <c r="G227" s="129" t="s">
        <v>136</v>
      </c>
      <c r="H227" s="130">
        <v>1</v>
      </c>
      <c r="I227" s="131"/>
      <c r="J227" s="132">
        <f>ROUND(I227*H227,2)</f>
        <v>0</v>
      </c>
      <c r="K227" s="128" t="s">
        <v>21</v>
      </c>
      <c r="L227" s="31"/>
      <c r="M227" s="133" t="s">
        <v>21</v>
      </c>
      <c r="N227" s="134" t="s">
        <v>44</v>
      </c>
      <c r="P227" s="135">
        <f>O227*H227</f>
        <v>0</v>
      </c>
      <c r="Q227" s="135">
        <v>0</v>
      </c>
      <c r="R227" s="135">
        <f>Q227*H227</f>
        <v>0</v>
      </c>
      <c r="S227" s="135">
        <v>0</v>
      </c>
      <c r="T227" s="136">
        <f>S227*H227</f>
        <v>0</v>
      </c>
      <c r="AR227" s="137" t="s">
        <v>244</v>
      </c>
      <c r="AT227" s="137" t="s">
        <v>133</v>
      </c>
      <c r="AU227" s="137" t="s">
        <v>83</v>
      </c>
      <c r="AY227" s="16" t="s">
        <v>130</v>
      </c>
      <c r="BE227" s="138">
        <f>IF(N227="základní",J227,0)</f>
        <v>0</v>
      </c>
      <c r="BF227" s="138">
        <f>IF(N227="snížená",J227,0)</f>
        <v>0</v>
      </c>
      <c r="BG227" s="138">
        <f>IF(N227="zákl. přenesená",J227,0)</f>
        <v>0</v>
      </c>
      <c r="BH227" s="138">
        <f>IF(N227="sníž. přenesená",J227,0)</f>
        <v>0</v>
      </c>
      <c r="BI227" s="138">
        <f>IF(N227="nulová",J227,0)</f>
        <v>0</v>
      </c>
      <c r="BJ227" s="16" t="s">
        <v>81</v>
      </c>
      <c r="BK227" s="138">
        <f>ROUND(I227*H227,2)</f>
        <v>0</v>
      </c>
      <c r="BL227" s="16" t="s">
        <v>244</v>
      </c>
      <c r="BM227" s="137" t="s">
        <v>359</v>
      </c>
    </row>
    <row r="228" spans="2:63" s="11" customFormat="1" ht="22.8" customHeight="1">
      <c r="B228" s="114"/>
      <c r="D228" s="115" t="s">
        <v>72</v>
      </c>
      <c r="E228" s="124" t="s">
        <v>360</v>
      </c>
      <c r="F228" s="124" t="s">
        <v>361</v>
      </c>
      <c r="I228" s="117"/>
      <c r="J228" s="125">
        <f>BK228</f>
        <v>0</v>
      </c>
      <c r="L228" s="114"/>
      <c r="M228" s="119"/>
      <c r="P228" s="120">
        <f>SUM(P229:P237)</f>
        <v>0</v>
      </c>
      <c r="R228" s="120">
        <f>SUM(R229:R237)</f>
        <v>0.09</v>
      </c>
      <c r="T228" s="121">
        <f>SUM(T229:T237)</f>
        <v>0</v>
      </c>
      <c r="AR228" s="115" t="s">
        <v>83</v>
      </c>
      <c r="AT228" s="122" t="s">
        <v>72</v>
      </c>
      <c r="AU228" s="122" t="s">
        <v>81</v>
      </c>
      <c r="AY228" s="115" t="s">
        <v>130</v>
      </c>
      <c r="BK228" s="123">
        <f>SUM(BK229:BK237)</f>
        <v>0</v>
      </c>
    </row>
    <row r="229" spans="2:65" s="1" customFormat="1" ht="49.05" customHeight="1">
      <c r="B229" s="31"/>
      <c r="C229" s="126" t="s">
        <v>362</v>
      </c>
      <c r="D229" s="126" t="s">
        <v>133</v>
      </c>
      <c r="E229" s="127" t="s">
        <v>363</v>
      </c>
      <c r="F229" s="128" t="s">
        <v>364</v>
      </c>
      <c r="G229" s="129" t="s">
        <v>247</v>
      </c>
      <c r="H229" s="130">
        <v>3.1</v>
      </c>
      <c r="I229" s="131"/>
      <c r="J229" s="132">
        <f>ROUND(I229*H229,2)</f>
        <v>0</v>
      </c>
      <c r="K229" s="128" t="s">
        <v>21</v>
      </c>
      <c r="L229" s="31"/>
      <c r="M229" s="133" t="s">
        <v>21</v>
      </c>
      <c r="N229" s="134" t="s">
        <v>44</v>
      </c>
      <c r="P229" s="135">
        <f>O229*H229</f>
        <v>0</v>
      </c>
      <c r="Q229" s="135">
        <v>0</v>
      </c>
      <c r="R229" s="135">
        <f>Q229*H229</f>
        <v>0</v>
      </c>
      <c r="S229" s="135">
        <v>0</v>
      </c>
      <c r="T229" s="136">
        <f>S229*H229</f>
        <v>0</v>
      </c>
      <c r="AR229" s="137" t="s">
        <v>244</v>
      </c>
      <c r="AT229" s="137" t="s">
        <v>133</v>
      </c>
      <c r="AU229" s="137" t="s">
        <v>83</v>
      </c>
      <c r="AY229" s="16" t="s">
        <v>130</v>
      </c>
      <c r="BE229" s="138">
        <f>IF(N229="základní",J229,0)</f>
        <v>0</v>
      </c>
      <c r="BF229" s="138">
        <f>IF(N229="snížená",J229,0)</f>
        <v>0</v>
      </c>
      <c r="BG229" s="138">
        <f>IF(N229="zákl. přenesená",J229,0)</f>
        <v>0</v>
      </c>
      <c r="BH229" s="138">
        <f>IF(N229="sníž. přenesená",J229,0)</f>
        <v>0</v>
      </c>
      <c r="BI229" s="138">
        <f>IF(N229="nulová",J229,0)</f>
        <v>0</v>
      </c>
      <c r="BJ229" s="16" t="s">
        <v>81</v>
      </c>
      <c r="BK229" s="138">
        <f>ROUND(I229*H229,2)</f>
        <v>0</v>
      </c>
      <c r="BL229" s="16" t="s">
        <v>244</v>
      </c>
      <c r="BM229" s="137" t="s">
        <v>365</v>
      </c>
    </row>
    <row r="230" spans="2:51" s="12" customFormat="1" ht="12">
      <c r="B230" s="139"/>
      <c r="D230" s="140" t="s">
        <v>144</v>
      </c>
      <c r="E230" s="141" t="s">
        <v>21</v>
      </c>
      <c r="F230" s="142" t="s">
        <v>366</v>
      </c>
      <c r="H230" s="143">
        <v>2.5</v>
      </c>
      <c r="I230" s="144"/>
      <c r="L230" s="139"/>
      <c r="M230" s="145"/>
      <c r="T230" s="146"/>
      <c r="AT230" s="141" t="s">
        <v>144</v>
      </c>
      <c r="AU230" s="141" t="s">
        <v>83</v>
      </c>
      <c r="AV230" s="12" t="s">
        <v>83</v>
      </c>
      <c r="AW230" s="12" t="s">
        <v>34</v>
      </c>
      <c r="AX230" s="12" t="s">
        <v>73</v>
      </c>
      <c r="AY230" s="141" t="s">
        <v>130</v>
      </c>
    </row>
    <row r="231" spans="2:51" s="12" customFormat="1" ht="12">
      <c r="B231" s="139"/>
      <c r="D231" s="140" t="s">
        <v>144</v>
      </c>
      <c r="E231" s="141" t="s">
        <v>21</v>
      </c>
      <c r="F231" s="142" t="s">
        <v>367</v>
      </c>
      <c r="H231" s="143">
        <v>0.6</v>
      </c>
      <c r="I231" s="144"/>
      <c r="L231" s="139"/>
      <c r="M231" s="145"/>
      <c r="T231" s="146"/>
      <c r="AT231" s="141" t="s">
        <v>144</v>
      </c>
      <c r="AU231" s="141" t="s">
        <v>83</v>
      </c>
      <c r="AV231" s="12" t="s">
        <v>83</v>
      </c>
      <c r="AW231" s="12" t="s">
        <v>34</v>
      </c>
      <c r="AX231" s="12" t="s">
        <v>73</v>
      </c>
      <c r="AY231" s="141" t="s">
        <v>130</v>
      </c>
    </row>
    <row r="232" spans="2:51" s="14" customFormat="1" ht="12">
      <c r="B232" s="153"/>
      <c r="D232" s="140" t="s">
        <v>144</v>
      </c>
      <c r="E232" s="154" t="s">
        <v>21</v>
      </c>
      <c r="F232" s="155" t="s">
        <v>150</v>
      </c>
      <c r="H232" s="156">
        <v>3.1</v>
      </c>
      <c r="I232" s="157"/>
      <c r="L232" s="153"/>
      <c r="M232" s="158"/>
      <c r="T232" s="159"/>
      <c r="AT232" s="154" t="s">
        <v>144</v>
      </c>
      <c r="AU232" s="154" t="s">
        <v>83</v>
      </c>
      <c r="AV232" s="14" t="s">
        <v>131</v>
      </c>
      <c r="AW232" s="14" t="s">
        <v>34</v>
      </c>
      <c r="AX232" s="14" t="s">
        <v>81</v>
      </c>
      <c r="AY232" s="154" t="s">
        <v>130</v>
      </c>
    </row>
    <row r="233" spans="2:65" s="1" customFormat="1" ht="44.25" customHeight="1">
      <c r="B233" s="31"/>
      <c r="C233" s="126" t="s">
        <v>368</v>
      </c>
      <c r="D233" s="126" t="s">
        <v>133</v>
      </c>
      <c r="E233" s="127" t="s">
        <v>369</v>
      </c>
      <c r="F233" s="128" t="s">
        <v>370</v>
      </c>
      <c r="G233" s="129" t="s">
        <v>158</v>
      </c>
      <c r="H233" s="130">
        <v>2</v>
      </c>
      <c r="I233" s="131"/>
      <c r="J233" s="132">
        <f>ROUND(I233*H233,2)</f>
        <v>0</v>
      </c>
      <c r="K233" s="128" t="s">
        <v>21</v>
      </c>
      <c r="L233" s="31"/>
      <c r="M233" s="133" t="s">
        <v>21</v>
      </c>
      <c r="N233" s="134" t="s">
        <v>44</v>
      </c>
      <c r="P233" s="135">
        <f>O233*H233</f>
        <v>0</v>
      </c>
      <c r="Q233" s="135">
        <v>0.045</v>
      </c>
      <c r="R233" s="135">
        <f>Q233*H233</f>
        <v>0.09</v>
      </c>
      <c r="S233" s="135">
        <v>0</v>
      </c>
      <c r="T233" s="136">
        <f>S233*H233</f>
        <v>0</v>
      </c>
      <c r="AR233" s="137" t="s">
        <v>244</v>
      </c>
      <c r="AT233" s="137" t="s">
        <v>133</v>
      </c>
      <c r="AU233" s="137" t="s">
        <v>83</v>
      </c>
      <c r="AY233" s="16" t="s">
        <v>130</v>
      </c>
      <c r="BE233" s="138">
        <f>IF(N233="základní",J233,0)</f>
        <v>0</v>
      </c>
      <c r="BF233" s="138">
        <f>IF(N233="snížená",J233,0)</f>
        <v>0</v>
      </c>
      <c r="BG233" s="138">
        <f>IF(N233="zákl. přenesená",J233,0)</f>
        <v>0</v>
      </c>
      <c r="BH233" s="138">
        <f>IF(N233="sníž. přenesená",J233,0)</f>
        <v>0</v>
      </c>
      <c r="BI233" s="138">
        <f>IF(N233="nulová",J233,0)</f>
        <v>0</v>
      </c>
      <c r="BJ233" s="16" t="s">
        <v>81</v>
      </c>
      <c r="BK233" s="138">
        <f>ROUND(I233*H233,2)</f>
        <v>0</v>
      </c>
      <c r="BL233" s="16" t="s">
        <v>244</v>
      </c>
      <c r="BM233" s="137" t="s">
        <v>371</v>
      </c>
    </row>
    <row r="234" spans="2:65" s="1" customFormat="1" ht="24.15" customHeight="1">
      <c r="B234" s="31"/>
      <c r="C234" s="126" t="s">
        <v>372</v>
      </c>
      <c r="D234" s="126" t="s">
        <v>133</v>
      </c>
      <c r="E234" s="127" t="s">
        <v>373</v>
      </c>
      <c r="F234" s="128" t="s">
        <v>374</v>
      </c>
      <c r="G234" s="129" t="s">
        <v>315</v>
      </c>
      <c r="H234" s="130">
        <v>0.09</v>
      </c>
      <c r="I234" s="131"/>
      <c r="J234" s="132">
        <f>ROUND(I234*H234,2)</f>
        <v>0</v>
      </c>
      <c r="K234" s="128" t="s">
        <v>159</v>
      </c>
      <c r="L234" s="31"/>
      <c r="M234" s="133" t="s">
        <v>21</v>
      </c>
      <c r="N234" s="134" t="s">
        <v>44</v>
      </c>
      <c r="P234" s="135">
        <f>O234*H234</f>
        <v>0</v>
      </c>
      <c r="Q234" s="135">
        <v>0</v>
      </c>
      <c r="R234" s="135">
        <f>Q234*H234</f>
        <v>0</v>
      </c>
      <c r="S234" s="135">
        <v>0</v>
      </c>
      <c r="T234" s="136">
        <f>S234*H234</f>
        <v>0</v>
      </c>
      <c r="AR234" s="137" t="s">
        <v>244</v>
      </c>
      <c r="AT234" s="137" t="s">
        <v>133</v>
      </c>
      <c r="AU234" s="137" t="s">
        <v>83</v>
      </c>
      <c r="AY234" s="16" t="s">
        <v>130</v>
      </c>
      <c r="BE234" s="138">
        <f>IF(N234="základní",J234,0)</f>
        <v>0</v>
      </c>
      <c r="BF234" s="138">
        <f>IF(N234="snížená",J234,0)</f>
        <v>0</v>
      </c>
      <c r="BG234" s="138">
        <f>IF(N234="zákl. přenesená",J234,0)</f>
        <v>0</v>
      </c>
      <c r="BH234" s="138">
        <f>IF(N234="sníž. přenesená",J234,0)</f>
        <v>0</v>
      </c>
      <c r="BI234" s="138">
        <f>IF(N234="nulová",J234,0)</f>
        <v>0</v>
      </c>
      <c r="BJ234" s="16" t="s">
        <v>81</v>
      </c>
      <c r="BK234" s="138">
        <f>ROUND(I234*H234,2)</f>
        <v>0</v>
      </c>
      <c r="BL234" s="16" t="s">
        <v>244</v>
      </c>
      <c r="BM234" s="137" t="s">
        <v>375</v>
      </c>
    </row>
    <row r="235" spans="2:47" s="1" customFormat="1" ht="12">
      <c r="B235" s="31"/>
      <c r="D235" s="160" t="s">
        <v>161</v>
      </c>
      <c r="F235" s="161" t="s">
        <v>376</v>
      </c>
      <c r="I235" s="162"/>
      <c r="L235" s="31"/>
      <c r="M235" s="163"/>
      <c r="T235" s="52"/>
      <c r="AT235" s="16" t="s">
        <v>161</v>
      </c>
      <c r="AU235" s="16" t="s">
        <v>83</v>
      </c>
    </row>
    <row r="236" spans="2:65" s="1" customFormat="1" ht="24.15" customHeight="1">
      <c r="B236" s="31"/>
      <c r="C236" s="126" t="s">
        <v>377</v>
      </c>
      <c r="D236" s="126" t="s">
        <v>133</v>
      </c>
      <c r="E236" s="127" t="s">
        <v>378</v>
      </c>
      <c r="F236" s="128" t="s">
        <v>379</v>
      </c>
      <c r="G236" s="129" t="s">
        <v>315</v>
      </c>
      <c r="H236" s="130">
        <v>0.09</v>
      </c>
      <c r="I236" s="131"/>
      <c r="J236" s="132">
        <f>ROUND(I236*H236,2)</f>
        <v>0</v>
      </c>
      <c r="K236" s="128" t="s">
        <v>159</v>
      </c>
      <c r="L236" s="31"/>
      <c r="M236" s="133" t="s">
        <v>21</v>
      </c>
      <c r="N236" s="134" t="s">
        <v>44</v>
      </c>
      <c r="P236" s="135">
        <f>O236*H236</f>
        <v>0</v>
      </c>
      <c r="Q236" s="135">
        <v>0</v>
      </c>
      <c r="R236" s="135">
        <f>Q236*H236</f>
        <v>0</v>
      </c>
      <c r="S236" s="135">
        <v>0</v>
      </c>
      <c r="T236" s="136">
        <f>S236*H236</f>
        <v>0</v>
      </c>
      <c r="AR236" s="137" t="s">
        <v>244</v>
      </c>
      <c r="AT236" s="137" t="s">
        <v>133</v>
      </c>
      <c r="AU236" s="137" t="s">
        <v>83</v>
      </c>
      <c r="AY236" s="16" t="s">
        <v>130</v>
      </c>
      <c r="BE236" s="138">
        <f>IF(N236="základní",J236,0)</f>
        <v>0</v>
      </c>
      <c r="BF236" s="138">
        <f>IF(N236="snížená",J236,0)</f>
        <v>0</v>
      </c>
      <c r="BG236" s="138">
        <f>IF(N236="zákl. přenesená",J236,0)</f>
        <v>0</v>
      </c>
      <c r="BH236" s="138">
        <f>IF(N236="sníž. přenesená",J236,0)</f>
        <v>0</v>
      </c>
      <c r="BI236" s="138">
        <f>IF(N236="nulová",J236,0)</f>
        <v>0</v>
      </c>
      <c r="BJ236" s="16" t="s">
        <v>81</v>
      </c>
      <c r="BK236" s="138">
        <f>ROUND(I236*H236,2)</f>
        <v>0</v>
      </c>
      <c r="BL236" s="16" t="s">
        <v>244</v>
      </c>
      <c r="BM236" s="137" t="s">
        <v>380</v>
      </c>
    </row>
    <row r="237" spans="2:47" s="1" customFormat="1" ht="12">
      <c r="B237" s="31"/>
      <c r="D237" s="160" t="s">
        <v>161</v>
      </c>
      <c r="F237" s="161" t="s">
        <v>381</v>
      </c>
      <c r="I237" s="162"/>
      <c r="L237" s="31"/>
      <c r="M237" s="163"/>
      <c r="T237" s="52"/>
      <c r="AT237" s="16" t="s">
        <v>161</v>
      </c>
      <c r="AU237" s="16" t="s">
        <v>83</v>
      </c>
    </row>
    <row r="238" spans="2:63" s="11" customFormat="1" ht="22.8" customHeight="1">
      <c r="B238" s="114"/>
      <c r="D238" s="115" t="s">
        <v>72</v>
      </c>
      <c r="E238" s="124" t="s">
        <v>382</v>
      </c>
      <c r="F238" s="124" t="s">
        <v>383</v>
      </c>
      <c r="I238" s="117"/>
      <c r="J238" s="125">
        <f>BK238</f>
        <v>0</v>
      </c>
      <c r="L238" s="114"/>
      <c r="M238" s="119"/>
      <c r="P238" s="120">
        <f>SUM(P239:P279)</f>
        <v>0</v>
      </c>
      <c r="R238" s="120">
        <f>SUM(R239:R279)</f>
        <v>0.5771431600000001</v>
      </c>
      <c r="T238" s="121">
        <f>SUM(T239:T279)</f>
        <v>0.044000000000000004</v>
      </c>
      <c r="AR238" s="115" t="s">
        <v>83</v>
      </c>
      <c r="AT238" s="122" t="s">
        <v>72</v>
      </c>
      <c r="AU238" s="122" t="s">
        <v>81</v>
      </c>
      <c r="AY238" s="115" t="s">
        <v>130</v>
      </c>
      <c r="BK238" s="123">
        <f>SUM(BK239:BK279)</f>
        <v>0</v>
      </c>
    </row>
    <row r="239" spans="2:65" s="1" customFormat="1" ht="24.15" customHeight="1">
      <c r="B239" s="31"/>
      <c r="C239" s="126" t="s">
        <v>384</v>
      </c>
      <c r="D239" s="126" t="s">
        <v>133</v>
      </c>
      <c r="E239" s="127" t="s">
        <v>385</v>
      </c>
      <c r="F239" s="128" t="s">
        <v>386</v>
      </c>
      <c r="G239" s="129" t="s">
        <v>247</v>
      </c>
      <c r="H239" s="130">
        <v>45.48</v>
      </c>
      <c r="I239" s="131"/>
      <c r="J239" s="132">
        <f>ROUND(I239*H239,2)</f>
        <v>0</v>
      </c>
      <c r="K239" s="128" t="s">
        <v>21</v>
      </c>
      <c r="L239" s="31"/>
      <c r="M239" s="133" t="s">
        <v>21</v>
      </c>
      <c r="N239" s="134" t="s">
        <v>44</v>
      </c>
      <c r="P239" s="135">
        <f>O239*H239</f>
        <v>0</v>
      </c>
      <c r="Q239" s="135">
        <v>0</v>
      </c>
      <c r="R239" s="135">
        <f>Q239*H239</f>
        <v>0</v>
      </c>
      <c r="S239" s="135">
        <v>0</v>
      </c>
      <c r="T239" s="136">
        <f>S239*H239</f>
        <v>0</v>
      </c>
      <c r="AR239" s="137" t="s">
        <v>244</v>
      </c>
      <c r="AT239" s="137" t="s">
        <v>133</v>
      </c>
      <c r="AU239" s="137" t="s">
        <v>83</v>
      </c>
      <c r="AY239" s="16" t="s">
        <v>130</v>
      </c>
      <c r="BE239" s="138">
        <f>IF(N239="základní",J239,0)</f>
        <v>0</v>
      </c>
      <c r="BF239" s="138">
        <f>IF(N239="snížená",J239,0)</f>
        <v>0</v>
      </c>
      <c r="BG239" s="138">
        <f>IF(N239="zákl. přenesená",J239,0)</f>
        <v>0</v>
      </c>
      <c r="BH239" s="138">
        <f>IF(N239="sníž. přenesená",J239,0)</f>
        <v>0</v>
      </c>
      <c r="BI239" s="138">
        <f>IF(N239="nulová",J239,0)</f>
        <v>0</v>
      </c>
      <c r="BJ239" s="16" t="s">
        <v>81</v>
      </c>
      <c r="BK239" s="138">
        <f>ROUND(I239*H239,2)</f>
        <v>0</v>
      </c>
      <c r="BL239" s="16" t="s">
        <v>244</v>
      </c>
      <c r="BM239" s="137" t="s">
        <v>387</v>
      </c>
    </row>
    <row r="240" spans="2:51" s="12" customFormat="1" ht="12">
      <c r="B240" s="139"/>
      <c r="D240" s="140" t="s">
        <v>144</v>
      </c>
      <c r="E240" s="141" t="s">
        <v>21</v>
      </c>
      <c r="F240" s="142" t="s">
        <v>388</v>
      </c>
      <c r="H240" s="143">
        <v>45.48</v>
      </c>
      <c r="I240" s="144"/>
      <c r="L240" s="139"/>
      <c r="M240" s="145"/>
      <c r="T240" s="146"/>
      <c r="AT240" s="141" t="s">
        <v>144</v>
      </c>
      <c r="AU240" s="141" t="s">
        <v>83</v>
      </c>
      <c r="AV240" s="12" t="s">
        <v>83</v>
      </c>
      <c r="AW240" s="12" t="s">
        <v>34</v>
      </c>
      <c r="AX240" s="12" t="s">
        <v>81</v>
      </c>
      <c r="AY240" s="141" t="s">
        <v>130</v>
      </c>
    </row>
    <row r="241" spans="2:65" s="1" customFormat="1" ht="16.5" customHeight="1">
      <c r="B241" s="31"/>
      <c r="C241" s="164" t="s">
        <v>389</v>
      </c>
      <c r="D241" s="164" t="s">
        <v>390</v>
      </c>
      <c r="E241" s="165" t="s">
        <v>391</v>
      </c>
      <c r="F241" s="166" t="s">
        <v>392</v>
      </c>
      <c r="G241" s="167" t="s">
        <v>201</v>
      </c>
      <c r="H241" s="168">
        <v>0.04</v>
      </c>
      <c r="I241" s="169"/>
      <c r="J241" s="170">
        <f>ROUND(I241*H241,2)</f>
        <v>0</v>
      </c>
      <c r="K241" s="166" t="s">
        <v>159</v>
      </c>
      <c r="L241" s="171"/>
      <c r="M241" s="172" t="s">
        <v>21</v>
      </c>
      <c r="N241" s="173" t="s">
        <v>44</v>
      </c>
      <c r="P241" s="135">
        <f>O241*H241</f>
        <v>0</v>
      </c>
      <c r="Q241" s="135">
        <v>0.44</v>
      </c>
      <c r="R241" s="135">
        <f>Q241*H241</f>
        <v>0.0176</v>
      </c>
      <c r="S241" s="135">
        <v>0</v>
      </c>
      <c r="T241" s="136">
        <f>S241*H241</f>
        <v>0</v>
      </c>
      <c r="AR241" s="137" t="s">
        <v>328</v>
      </c>
      <c r="AT241" s="137" t="s">
        <v>390</v>
      </c>
      <c r="AU241" s="137" t="s">
        <v>83</v>
      </c>
      <c r="AY241" s="16" t="s">
        <v>130</v>
      </c>
      <c r="BE241" s="138">
        <f>IF(N241="základní",J241,0)</f>
        <v>0</v>
      </c>
      <c r="BF241" s="138">
        <f>IF(N241="snížená",J241,0)</f>
        <v>0</v>
      </c>
      <c r="BG241" s="138">
        <f>IF(N241="zákl. přenesená",J241,0)</f>
        <v>0</v>
      </c>
      <c r="BH241" s="138">
        <f>IF(N241="sníž. přenesená",J241,0)</f>
        <v>0</v>
      </c>
      <c r="BI241" s="138">
        <f>IF(N241="nulová",J241,0)</f>
        <v>0</v>
      </c>
      <c r="BJ241" s="16" t="s">
        <v>81</v>
      </c>
      <c r="BK241" s="138">
        <f>ROUND(I241*H241,2)</f>
        <v>0</v>
      </c>
      <c r="BL241" s="16" t="s">
        <v>244</v>
      </c>
      <c r="BM241" s="137" t="s">
        <v>393</v>
      </c>
    </row>
    <row r="242" spans="2:51" s="12" customFormat="1" ht="12">
      <c r="B242" s="139"/>
      <c r="D242" s="140" t="s">
        <v>144</v>
      </c>
      <c r="E242" s="141" t="s">
        <v>21</v>
      </c>
      <c r="F242" s="142" t="s">
        <v>394</v>
      </c>
      <c r="H242" s="143">
        <v>0.04</v>
      </c>
      <c r="I242" s="144"/>
      <c r="L242" s="139"/>
      <c r="M242" s="145"/>
      <c r="T242" s="146"/>
      <c r="AT242" s="141" t="s">
        <v>144</v>
      </c>
      <c r="AU242" s="141" t="s">
        <v>83</v>
      </c>
      <c r="AV242" s="12" t="s">
        <v>83</v>
      </c>
      <c r="AW242" s="12" t="s">
        <v>34</v>
      </c>
      <c r="AX242" s="12" t="s">
        <v>81</v>
      </c>
      <c r="AY242" s="141" t="s">
        <v>130</v>
      </c>
    </row>
    <row r="243" spans="2:65" s="1" customFormat="1" ht="16.5" customHeight="1">
      <c r="B243" s="31"/>
      <c r="C243" s="164" t="s">
        <v>395</v>
      </c>
      <c r="D243" s="164" t="s">
        <v>390</v>
      </c>
      <c r="E243" s="165" t="s">
        <v>396</v>
      </c>
      <c r="F243" s="166" t="s">
        <v>397</v>
      </c>
      <c r="G243" s="167" t="s">
        <v>201</v>
      </c>
      <c r="H243" s="168">
        <v>0.12</v>
      </c>
      <c r="I243" s="169"/>
      <c r="J243" s="170">
        <f>ROUND(I243*H243,2)</f>
        <v>0</v>
      </c>
      <c r="K243" s="166" t="s">
        <v>21</v>
      </c>
      <c r="L243" s="171"/>
      <c r="M243" s="172" t="s">
        <v>21</v>
      </c>
      <c r="N243" s="173" t="s">
        <v>44</v>
      </c>
      <c r="P243" s="135">
        <f>O243*H243</f>
        <v>0</v>
      </c>
      <c r="Q243" s="135">
        <v>0.44</v>
      </c>
      <c r="R243" s="135">
        <f>Q243*H243</f>
        <v>0.0528</v>
      </c>
      <c r="S243" s="135">
        <v>0</v>
      </c>
      <c r="T243" s="136">
        <f>S243*H243</f>
        <v>0</v>
      </c>
      <c r="AR243" s="137" t="s">
        <v>328</v>
      </c>
      <c r="AT243" s="137" t="s">
        <v>390</v>
      </c>
      <c r="AU243" s="137" t="s">
        <v>83</v>
      </c>
      <c r="AY243" s="16" t="s">
        <v>130</v>
      </c>
      <c r="BE243" s="138">
        <f>IF(N243="základní",J243,0)</f>
        <v>0</v>
      </c>
      <c r="BF243" s="138">
        <f>IF(N243="snížená",J243,0)</f>
        <v>0</v>
      </c>
      <c r="BG243" s="138">
        <f>IF(N243="zákl. přenesená",J243,0)</f>
        <v>0</v>
      </c>
      <c r="BH243" s="138">
        <f>IF(N243="sníž. přenesená",J243,0)</f>
        <v>0</v>
      </c>
      <c r="BI243" s="138">
        <f>IF(N243="nulová",J243,0)</f>
        <v>0</v>
      </c>
      <c r="BJ243" s="16" t="s">
        <v>81</v>
      </c>
      <c r="BK243" s="138">
        <f>ROUND(I243*H243,2)</f>
        <v>0</v>
      </c>
      <c r="BL243" s="16" t="s">
        <v>244</v>
      </c>
      <c r="BM243" s="137" t="s">
        <v>398</v>
      </c>
    </row>
    <row r="244" spans="2:51" s="12" customFormat="1" ht="12">
      <c r="B244" s="139"/>
      <c r="D244" s="140" t="s">
        <v>144</v>
      </c>
      <c r="E244" s="141" t="s">
        <v>21</v>
      </c>
      <c r="F244" s="142" t="s">
        <v>399</v>
      </c>
      <c r="H244" s="143">
        <v>0.12</v>
      </c>
      <c r="I244" s="144"/>
      <c r="L244" s="139"/>
      <c r="M244" s="145"/>
      <c r="T244" s="146"/>
      <c r="AT244" s="141" t="s">
        <v>144</v>
      </c>
      <c r="AU244" s="141" t="s">
        <v>83</v>
      </c>
      <c r="AV244" s="12" t="s">
        <v>83</v>
      </c>
      <c r="AW244" s="12" t="s">
        <v>34</v>
      </c>
      <c r="AX244" s="12" t="s">
        <v>81</v>
      </c>
      <c r="AY244" s="141" t="s">
        <v>130</v>
      </c>
    </row>
    <row r="245" spans="2:65" s="1" customFormat="1" ht="16.5" customHeight="1">
      <c r="B245" s="31"/>
      <c r="C245" s="164" t="s">
        <v>400</v>
      </c>
      <c r="D245" s="164" t="s">
        <v>390</v>
      </c>
      <c r="E245" s="165" t="s">
        <v>401</v>
      </c>
      <c r="F245" s="166" t="s">
        <v>402</v>
      </c>
      <c r="G245" s="167" t="s">
        <v>201</v>
      </c>
      <c r="H245" s="168">
        <v>0.123</v>
      </c>
      <c r="I245" s="169"/>
      <c r="J245" s="170">
        <f>ROUND(I245*H245,2)</f>
        <v>0</v>
      </c>
      <c r="K245" s="166" t="s">
        <v>159</v>
      </c>
      <c r="L245" s="171"/>
      <c r="M245" s="172" t="s">
        <v>21</v>
      </c>
      <c r="N245" s="173" t="s">
        <v>44</v>
      </c>
      <c r="P245" s="135">
        <f>O245*H245</f>
        <v>0</v>
      </c>
      <c r="Q245" s="135">
        <v>0.55</v>
      </c>
      <c r="R245" s="135">
        <f>Q245*H245</f>
        <v>0.06765</v>
      </c>
      <c r="S245" s="135">
        <v>0</v>
      </c>
      <c r="T245" s="136">
        <f>S245*H245</f>
        <v>0</v>
      </c>
      <c r="AR245" s="137" t="s">
        <v>328</v>
      </c>
      <c r="AT245" s="137" t="s">
        <v>390</v>
      </c>
      <c r="AU245" s="137" t="s">
        <v>83</v>
      </c>
      <c r="AY245" s="16" t="s">
        <v>130</v>
      </c>
      <c r="BE245" s="138">
        <f>IF(N245="základní",J245,0)</f>
        <v>0</v>
      </c>
      <c r="BF245" s="138">
        <f>IF(N245="snížená",J245,0)</f>
        <v>0</v>
      </c>
      <c r="BG245" s="138">
        <f>IF(N245="zákl. přenesená",J245,0)</f>
        <v>0</v>
      </c>
      <c r="BH245" s="138">
        <f>IF(N245="sníž. přenesená",J245,0)</f>
        <v>0</v>
      </c>
      <c r="BI245" s="138">
        <f>IF(N245="nulová",J245,0)</f>
        <v>0</v>
      </c>
      <c r="BJ245" s="16" t="s">
        <v>81</v>
      </c>
      <c r="BK245" s="138">
        <f>ROUND(I245*H245,2)</f>
        <v>0</v>
      </c>
      <c r="BL245" s="16" t="s">
        <v>244</v>
      </c>
      <c r="BM245" s="137" t="s">
        <v>403</v>
      </c>
    </row>
    <row r="246" spans="2:51" s="12" customFormat="1" ht="12">
      <c r="B246" s="139"/>
      <c r="D246" s="140" t="s">
        <v>144</v>
      </c>
      <c r="E246" s="141" t="s">
        <v>21</v>
      </c>
      <c r="F246" s="142" t="s">
        <v>404</v>
      </c>
      <c r="H246" s="143">
        <v>0.123</v>
      </c>
      <c r="I246" s="144"/>
      <c r="L246" s="139"/>
      <c r="M246" s="145"/>
      <c r="T246" s="146"/>
      <c r="AT246" s="141" t="s">
        <v>144</v>
      </c>
      <c r="AU246" s="141" t="s">
        <v>83</v>
      </c>
      <c r="AV246" s="12" t="s">
        <v>83</v>
      </c>
      <c r="AW246" s="12" t="s">
        <v>34</v>
      </c>
      <c r="AX246" s="12" t="s">
        <v>81</v>
      </c>
      <c r="AY246" s="141" t="s">
        <v>130</v>
      </c>
    </row>
    <row r="247" spans="2:65" s="1" customFormat="1" ht="16.5" customHeight="1">
      <c r="B247" s="31"/>
      <c r="C247" s="126" t="s">
        <v>405</v>
      </c>
      <c r="D247" s="126" t="s">
        <v>133</v>
      </c>
      <c r="E247" s="127" t="s">
        <v>406</v>
      </c>
      <c r="F247" s="128" t="s">
        <v>407</v>
      </c>
      <c r="G247" s="129" t="s">
        <v>201</v>
      </c>
      <c r="H247" s="130">
        <v>0.257</v>
      </c>
      <c r="I247" s="131"/>
      <c r="J247" s="132">
        <f>ROUND(I247*H247,2)</f>
        <v>0</v>
      </c>
      <c r="K247" s="128" t="s">
        <v>21</v>
      </c>
      <c r="L247" s="31"/>
      <c r="M247" s="133" t="s">
        <v>21</v>
      </c>
      <c r="N247" s="134" t="s">
        <v>44</v>
      </c>
      <c r="P247" s="135">
        <f>O247*H247</f>
        <v>0</v>
      </c>
      <c r="Q247" s="135">
        <v>0.01254</v>
      </c>
      <c r="R247" s="135">
        <f>Q247*H247</f>
        <v>0.00322278</v>
      </c>
      <c r="S247" s="135">
        <v>0</v>
      </c>
      <c r="T247" s="136">
        <f>S247*H247</f>
        <v>0</v>
      </c>
      <c r="AR247" s="137" t="s">
        <v>244</v>
      </c>
      <c r="AT247" s="137" t="s">
        <v>133</v>
      </c>
      <c r="AU247" s="137" t="s">
        <v>83</v>
      </c>
      <c r="AY247" s="16" t="s">
        <v>130</v>
      </c>
      <c r="BE247" s="138">
        <f>IF(N247="základní",J247,0)</f>
        <v>0</v>
      </c>
      <c r="BF247" s="138">
        <f>IF(N247="snížená",J247,0)</f>
        <v>0</v>
      </c>
      <c r="BG247" s="138">
        <f>IF(N247="zákl. přenesená",J247,0)</f>
        <v>0</v>
      </c>
      <c r="BH247" s="138">
        <f>IF(N247="sníž. přenesená",J247,0)</f>
        <v>0</v>
      </c>
      <c r="BI247" s="138">
        <f>IF(N247="nulová",J247,0)</f>
        <v>0</v>
      </c>
      <c r="BJ247" s="16" t="s">
        <v>81</v>
      </c>
      <c r="BK247" s="138">
        <f>ROUND(I247*H247,2)</f>
        <v>0</v>
      </c>
      <c r="BL247" s="16" t="s">
        <v>244</v>
      </c>
      <c r="BM247" s="137" t="s">
        <v>408</v>
      </c>
    </row>
    <row r="248" spans="2:51" s="12" customFormat="1" ht="12">
      <c r="B248" s="139"/>
      <c r="D248" s="140" t="s">
        <v>144</v>
      </c>
      <c r="E248" s="141" t="s">
        <v>21</v>
      </c>
      <c r="F248" s="142" t="s">
        <v>409</v>
      </c>
      <c r="H248" s="143">
        <v>0.257</v>
      </c>
      <c r="I248" s="144"/>
      <c r="L248" s="139"/>
      <c r="M248" s="145"/>
      <c r="T248" s="146"/>
      <c r="AT248" s="141" t="s">
        <v>144</v>
      </c>
      <c r="AU248" s="141" t="s">
        <v>83</v>
      </c>
      <c r="AV248" s="12" t="s">
        <v>83</v>
      </c>
      <c r="AW248" s="12" t="s">
        <v>34</v>
      </c>
      <c r="AX248" s="12" t="s">
        <v>81</v>
      </c>
      <c r="AY248" s="141" t="s">
        <v>130</v>
      </c>
    </row>
    <row r="249" spans="2:65" s="1" customFormat="1" ht="16.5" customHeight="1">
      <c r="B249" s="31"/>
      <c r="C249" s="126" t="s">
        <v>410</v>
      </c>
      <c r="D249" s="126" t="s">
        <v>133</v>
      </c>
      <c r="E249" s="127" t="s">
        <v>411</v>
      </c>
      <c r="F249" s="128" t="s">
        <v>412</v>
      </c>
      <c r="G249" s="129" t="s">
        <v>142</v>
      </c>
      <c r="H249" s="130">
        <v>7</v>
      </c>
      <c r="I249" s="131"/>
      <c r="J249" s="132">
        <f>ROUND(I249*H249,2)</f>
        <v>0</v>
      </c>
      <c r="K249" s="128" t="s">
        <v>159</v>
      </c>
      <c r="L249" s="31"/>
      <c r="M249" s="133" t="s">
        <v>21</v>
      </c>
      <c r="N249" s="134" t="s">
        <v>44</v>
      </c>
      <c r="P249" s="135">
        <f>O249*H249</f>
        <v>0</v>
      </c>
      <c r="Q249" s="135">
        <v>0</v>
      </c>
      <c r="R249" s="135">
        <f>Q249*H249</f>
        <v>0</v>
      </c>
      <c r="S249" s="135">
        <v>0</v>
      </c>
      <c r="T249" s="136">
        <f>S249*H249</f>
        <v>0</v>
      </c>
      <c r="AR249" s="137" t="s">
        <v>244</v>
      </c>
      <c r="AT249" s="137" t="s">
        <v>133</v>
      </c>
      <c r="AU249" s="137" t="s">
        <v>83</v>
      </c>
      <c r="AY249" s="16" t="s">
        <v>130</v>
      </c>
      <c r="BE249" s="138">
        <f>IF(N249="základní",J249,0)</f>
        <v>0</v>
      </c>
      <c r="BF249" s="138">
        <f>IF(N249="snížená",J249,0)</f>
        <v>0</v>
      </c>
      <c r="BG249" s="138">
        <f>IF(N249="zákl. přenesená",J249,0)</f>
        <v>0</v>
      </c>
      <c r="BH249" s="138">
        <f>IF(N249="sníž. přenesená",J249,0)</f>
        <v>0</v>
      </c>
      <c r="BI249" s="138">
        <f>IF(N249="nulová",J249,0)</f>
        <v>0</v>
      </c>
      <c r="BJ249" s="16" t="s">
        <v>81</v>
      </c>
      <c r="BK249" s="138">
        <f>ROUND(I249*H249,2)</f>
        <v>0</v>
      </c>
      <c r="BL249" s="16" t="s">
        <v>244</v>
      </c>
      <c r="BM249" s="137" t="s">
        <v>413</v>
      </c>
    </row>
    <row r="250" spans="2:47" s="1" customFormat="1" ht="12">
      <c r="B250" s="31"/>
      <c r="D250" s="160" t="s">
        <v>161</v>
      </c>
      <c r="F250" s="161" t="s">
        <v>414</v>
      </c>
      <c r="I250" s="162"/>
      <c r="L250" s="31"/>
      <c r="M250" s="163"/>
      <c r="T250" s="52"/>
      <c r="AT250" s="16" t="s">
        <v>161</v>
      </c>
      <c r="AU250" s="16" t="s">
        <v>83</v>
      </c>
    </row>
    <row r="251" spans="2:51" s="12" customFormat="1" ht="12">
      <c r="B251" s="139"/>
      <c r="D251" s="140" t="s">
        <v>144</v>
      </c>
      <c r="E251" s="141" t="s">
        <v>21</v>
      </c>
      <c r="F251" s="142" t="s">
        <v>415</v>
      </c>
      <c r="H251" s="143">
        <v>7</v>
      </c>
      <c r="I251" s="144"/>
      <c r="L251" s="139"/>
      <c r="M251" s="145"/>
      <c r="T251" s="146"/>
      <c r="AT251" s="141" t="s">
        <v>144</v>
      </c>
      <c r="AU251" s="141" t="s">
        <v>83</v>
      </c>
      <c r="AV251" s="12" t="s">
        <v>83</v>
      </c>
      <c r="AW251" s="12" t="s">
        <v>34</v>
      </c>
      <c r="AX251" s="12" t="s">
        <v>81</v>
      </c>
      <c r="AY251" s="141" t="s">
        <v>130</v>
      </c>
    </row>
    <row r="252" spans="2:65" s="1" customFormat="1" ht="16.5" customHeight="1">
      <c r="B252" s="31"/>
      <c r="C252" s="164" t="s">
        <v>416</v>
      </c>
      <c r="D252" s="164" t="s">
        <v>390</v>
      </c>
      <c r="E252" s="165" t="s">
        <v>417</v>
      </c>
      <c r="F252" s="166" t="s">
        <v>418</v>
      </c>
      <c r="G252" s="167" t="s">
        <v>201</v>
      </c>
      <c r="H252" s="168">
        <v>0.177</v>
      </c>
      <c r="I252" s="169"/>
      <c r="J252" s="170">
        <f>ROUND(I252*H252,2)</f>
        <v>0</v>
      </c>
      <c r="K252" s="166" t="s">
        <v>159</v>
      </c>
      <c r="L252" s="171"/>
      <c r="M252" s="172" t="s">
        <v>21</v>
      </c>
      <c r="N252" s="173" t="s">
        <v>44</v>
      </c>
      <c r="P252" s="135">
        <f>O252*H252</f>
        <v>0</v>
      </c>
      <c r="Q252" s="135">
        <v>0.55</v>
      </c>
      <c r="R252" s="135">
        <f>Q252*H252</f>
        <v>0.09735</v>
      </c>
      <c r="S252" s="135">
        <v>0</v>
      </c>
      <c r="T252" s="136">
        <f>S252*H252</f>
        <v>0</v>
      </c>
      <c r="AR252" s="137" t="s">
        <v>328</v>
      </c>
      <c r="AT252" s="137" t="s">
        <v>390</v>
      </c>
      <c r="AU252" s="137" t="s">
        <v>83</v>
      </c>
      <c r="AY252" s="16" t="s">
        <v>130</v>
      </c>
      <c r="BE252" s="138">
        <f>IF(N252="základní",J252,0)</f>
        <v>0</v>
      </c>
      <c r="BF252" s="138">
        <f>IF(N252="snížená",J252,0)</f>
        <v>0</v>
      </c>
      <c r="BG252" s="138">
        <f>IF(N252="zákl. přenesená",J252,0)</f>
        <v>0</v>
      </c>
      <c r="BH252" s="138">
        <f>IF(N252="sníž. přenesená",J252,0)</f>
        <v>0</v>
      </c>
      <c r="BI252" s="138">
        <f>IF(N252="nulová",J252,0)</f>
        <v>0</v>
      </c>
      <c r="BJ252" s="16" t="s">
        <v>81</v>
      </c>
      <c r="BK252" s="138">
        <f>ROUND(I252*H252,2)</f>
        <v>0</v>
      </c>
      <c r="BL252" s="16" t="s">
        <v>244</v>
      </c>
      <c r="BM252" s="137" t="s">
        <v>419</v>
      </c>
    </row>
    <row r="253" spans="2:51" s="12" customFormat="1" ht="12">
      <c r="B253" s="139"/>
      <c r="D253" s="140" t="s">
        <v>144</v>
      </c>
      <c r="E253" s="141" t="s">
        <v>21</v>
      </c>
      <c r="F253" s="142" t="s">
        <v>420</v>
      </c>
      <c r="H253" s="143">
        <v>0.177</v>
      </c>
      <c r="I253" s="144"/>
      <c r="L253" s="139"/>
      <c r="M253" s="145"/>
      <c r="T253" s="146"/>
      <c r="AT253" s="141" t="s">
        <v>144</v>
      </c>
      <c r="AU253" s="141" t="s">
        <v>83</v>
      </c>
      <c r="AV253" s="12" t="s">
        <v>83</v>
      </c>
      <c r="AW253" s="12" t="s">
        <v>34</v>
      </c>
      <c r="AX253" s="12" t="s">
        <v>81</v>
      </c>
      <c r="AY253" s="141" t="s">
        <v>130</v>
      </c>
    </row>
    <row r="254" spans="2:65" s="1" customFormat="1" ht="24.15" customHeight="1">
      <c r="B254" s="31"/>
      <c r="C254" s="126" t="s">
        <v>421</v>
      </c>
      <c r="D254" s="126" t="s">
        <v>133</v>
      </c>
      <c r="E254" s="127" t="s">
        <v>422</v>
      </c>
      <c r="F254" s="128" t="s">
        <v>423</v>
      </c>
      <c r="G254" s="129" t="s">
        <v>247</v>
      </c>
      <c r="H254" s="130">
        <v>5</v>
      </c>
      <c r="I254" s="131"/>
      <c r="J254" s="132">
        <f>ROUND(I254*H254,2)</f>
        <v>0</v>
      </c>
      <c r="K254" s="128" t="s">
        <v>159</v>
      </c>
      <c r="L254" s="31"/>
      <c r="M254" s="133" t="s">
        <v>21</v>
      </c>
      <c r="N254" s="134" t="s">
        <v>44</v>
      </c>
      <c r="P254" s="135">
        <f>O254*H254</f>
        <v>0</v>
      </c>
      <c r="Q254" s="135">
        <v>0</v>
      </c>
      <c r="R254" s="135">
        <f>Q254*H254</f>
        <v>0</v>
      </c>
      <c r="S254" s="135">
        <v>0.0088</v>
      </c>
      <c r="T254" s="136">
        <f>S254*H254</f>
        <v>0.044000000000000004</v>
      </c>
      <c r="AR254" s="137" t="s">
        <v>244</v>
      </c>
      <c r="AT254" s="137" t="s">
        <v>133</v>
      </c>
      <c r="AU254" s="137" t="s">
        <v>83</v>
      </c>
      <c r="AY254" s="16" t="s">
        <v>130</v>
      </c>
      <c r="BE254" s="138">
        <f>IF(N254="základní",J254,0)</f>
        <v>0</v>
      </c>
      <c r="BF254" s="138">
        <f>IF(N254="snížená",J254,0)</f>
        <v>0</v>
      </c>
      <c r="BG254" s="138">
        <f>IF(N254="zákl. přenesená",J254,0)</f>
        <v>0</v>
      </c>
      <c r="BH254" s="138">
        <f>IF(N254="sníž. přenesená",J254,0)</f>
        <v>0</v>
      </c>
      <c r="BI254" s="138">
        <f>IF(N254="nulová",J254,0)</f>
        <v>0</v>
      </c>
      <c r="BJ254" s="16" t="s">
        <v>81</v>
      </c>
      <c r="BK254" s="138">
        <f>ROUND(I254*H254,2)</f>
        <v>0</v>
      </c>
      <c r="BL254" s="16" t="s">
        <v>244</v>
      </c>
      <c r="BM254" s="137" t="s">
        <v>424</v>
      </c>
    </row>
    <row r="255" spans="2:47" s="1" customFormat="1" ht="12">
      <c r="B255" s="31"/>
      <c r="D255" s="160" t="s">
        <v>161</v>
      </c>
      <c r="F255" s="161" t="s">
        <v>425</v>
      </c>
      <c r="I255" s="162"/>
      <c r="L255" s="31"/>
      <c r="M255" s="163"/>
      <c r="T255" s="52"/>
      <c r="AT255" s="16" t="s">
        <v>161</v>
      </c>
      <c r="AU255" s="16" t="s">
        <v>83</v>
      </c>
    </row>
    <row r="256" spans="2:51" s="12" customFormat="1" ht="12">
      <c r="B256" s="139"/>
      <c r="D256" s="140" t="s">
        <v>144</v>
      </c>
      <c r="E256" s="141" t="s">
        <v>21</v>
      </c>
      <c r="F256" s="142" t="s">
        <v>426</v>
      </c>
      <c r="H256" s="143">
        <v>5</v>
      </c>
      <c r="I256" s="144"/>
      <c r="L256" s="139"/>
      <c r="M256" s="145"/>
      <c r="T256" s="146"/>
      <c r="AT256" s="141" t="s">
        <v>144</v>
      </c>
      <c r="AU256" s="141" t="s">
        <v>83</v>
      </c>
      <c r="AV256" s="12" t="s">
        <v>83</v>
      </c>
      <c r="AW256" s="12" t="s">
        <v>34</v>
      </c>
      <c r="AX256" s="12" t="s">
        <v>81</v>
      </c>
      <c r="AY256" s="141" t="s">
        <v>130</v>
      </c>
    </row>
    <row r="257" spans="2:65" s="1" customFormat="1" ht="24.15" customHeight="1">
      <c r="B257" s="31"/>
      <c r="C257" s="126" t="s">
        <v>427</v>
      </c>
      <c r="D257" s="126" t="s">
        <v>133</v>
      </c>
      <c r="E257" s="127" t="s">
        <v>428</v>
      </c>
      <c r="F257" s="128" t="s">
        <v>429</v>
      </c>
      <c r="G257" s="129" t="s">
        <v>142</v>
      </c>
      <c r="H257" s="130">
        <v>3</v>
      </c>
      <c r="I257" s="131"/>
      <c r="J257" s="132">
        <f>ROUND(I257*H257,2)</f>
        <v>0</v>
      </c>
      <c r="K257" s="128" t="s">
        <v>159</v>
      </c>
      <c r="L257" s="31"/>
      <c r="M257" s="133" t="s">
        <v>21</v>
      </c>
      <c r="N257" s="134" t="s">
        <v>44</v>
      </c>
      <c r="P257" s="135">
        <f>O257*H257</f>
        <v>0</v>
      </c>
      <c r="Q257" s="135">
        <v>0.01963</v>
      </c>
      <c r="R257" s="135">
        <f>Q257*H257</f>
        <v>0.058890000000000005</v>
      </c>
      <c r="S257" s="135">
        <v>0</v>
      </c>
      <c r="T257" s="136">
        <f>S257*H257</f>
        <v>0</v>
      </c>
      <c r="AR257" s="137" t="s">
        <v>244</v>
      </c>
      <c r="AT257" s="137" t="s">
        <v>133</v>
      </c>
      <c r="AU257" s="137" t="s">
        <v>83</v>
      </c>
      <c r="AY257" s="16" t="s">
        <v>130</v>
      </c>
      <c r="BE257" s="138">
        <f>IF(N257="základní",J257,0)</f>
        <v>0</v>
      </c>
      <c r="BF257" s="138">
        <f>IF(N257="snížená",J257,0)</f>
        <v>0</v>
      </c>
      <c r="BG257" s="138">
        <f>IF(N257="zákl. přenesená",J257,0)</f>
        <v>0</v>
      </c>
      <c r="BH257" s="138">
        <f>IF(N257="sníž. přenesená",J257,0)</f>
        <v>0</v>
      </c>
      <c r="BI257" s="138">
        <f>IF(N257="nulová",J257,0)</f>
        <v>0</v>
      </c>
      <c r="BJ257" s="16" t="s">
        <v>81</v>
      </c>
      <c r="BK257" s="138">
        <f>ROUND(I257*H257,2)</f>
        <v>0</v>
      </c>
      <c r="BL257" s="16" t="s">
        <v>244</v>
      </c>
      <c r="BM257" s="137" t="s">
        <v>430</v>
      </c>
    </row>
    <row r="258" spans="2:47" s="1" customFormat="1" ht="12">
      <c r="B258" s="31"/>
      <c r="D258" s="160" t="s">
        <v>161</v>
      </c>
      <c r="F258" s="161" t="s">
        <v>431</v>
      </c>
      <c r="I258" s="162"/>
      <c r="L258" s="31"/>
      <c r="M258" s="163"/>
      <c r="T258" s="52"/>
      <c r="AT258" s="16" t="s">
        <v>161</v>
      </c>
      <c r="AU258" s="16" t="s">
        <v>83</v>
      </c>
    </row>
    <row r="259" spans="2:51" s="12" customFormat="1" ht="12">
      <c r="B259" s="139"/>
      <c r="D259" s="140" t="s">
        <v>144</v>
      </c>
      <c r="E259" s="141" t="s">
        <v>21</v>
      </c>
      <c r="F259" s="142" t="s">
        <v>432</v>
      </c>
      <c r="H259" s="143">
        <v>3</v>
      </c>
      <c r="I259" s="144"/>
      <c r="L259" s="139"/>
      <c r="M259" s="145"/>
      <c r="T259" s="146"/>
      <c r="AT259" s="141" t="s">
        <v>144</v>
      </c>
      <c r="AU259" s="141" t="s">
        <v>83</v>
      </c>
      <c r="AV259" s="12" t="s">
        <v>83</v>
      </c>
      <c r="AW259" s="12" t="s">
        <v>34</v>
      </c>
      <c r="AX259" s="12" t="s">
        <v>81</v>
      </c>
      <c r="AY259" s="141" t="s">
        <v>130</v>
      </c>
    </row>
    <row r="260" spans="2:65" s="1" customFormat="1" ht="24.15" customHeight="1">
      <c r="B260" s="31"/>
      <c r="C260" s="126" t="s">
        <v>433</v>
      </c>
      <c r="D260" s="126" t="s">
        <v>133</v>
      </c>
      <c r="E260" s="127" t="s">
        <v>434</v>
      </c>
      <c r="F260" s="128" t="s">
        <v>435</v>
      </c>
      <c r="G260" s="129" t="s">
        <v>247</v>
      </c>
      <c r="H260" s="130">
        <v>6</v>
      </c>
      <c r="I260" s="131"/>
      <c r="J260" s="132">
        <f>ROUND(I260*H260,2)</f>
        <v>0</v>
      </c>
      <c r="K260" s="128" t="s">
        <v>159</v>
      </c>
      <c r="L260" s="31"/>
      <c r="M260" s="133" t="s">
        <v>21</v>
      </c>
      <c r="N260" s="134" t="s">
        <v>44</v>
      </c>
      <c r="P260" s="135">
        <f>O260*H260</f>
        <v>0</v>
      </c>
      <c r="Q260" s="135">
        <v>0</v>
      </c>
      <c r="R260" s="135">
        <f>Q260*H260</f>
        <v>0</v>
      </c>
      <c r="S260" s="135">
        <v>0</v>
      </c>
      <c r="T260" s="136">
        <f>S260*H260</f>
        <v>0</v>
      </c>
      <c r="AR260" s="137" t="s">
        <v>244</v>
      </c>
      <c r="AT260" s="137" t="s">
        <v>133</v>
      </c>
      <c r="AU260" s="137" t="s">
        <v>83</v>
      </c>
      <c r="AY260" s="16" t="s">
        <v>130</v>
      </c>
      <c r="BE260" s="138">
        <f>IF(N260="základní",J260,0)</f>
        <v>0</v>
      </c>
      <c r="BF260" s="138">
        <f>IF(N260="snížená",J260,0)</f>
        <v>0</v>
      </c>
      <c r="BG260" s="138">
        <f>IF(N260="zákl. přenesená",J260,0)</f>
        <v>0</v>
      </c>
      <c r="BH260" s="138">
        <f>IF(N260="sníž. přenesená",J260,0)</f>
        <v>0</v>
      </c>
      <c r="BI260" s="138">
        <f>IF(N260="nulová",J260,0)</f>
        <v>0</v>
      </c>
      <c r="BJ260" s="16" t="s">
        <v>81</v>
      </c>
      <c r="BK260" s="138">
        <f>ROUND(I260*H260,2)</f>
        <v>0</v>
      </c>
      <c r="BL260" s="16" t="s">
        <v>244</v>
      </c>
      <c r="BM260" s="137" t="s">
        <v>436</v>
      </c>
    </row>
    <row r="261" spans="2:47" s="1" customFormat="1" ht="12">
      <c r="B261" s="31"/>
      <c r="D261" s="160" t="s">
        <v>161</v>
      </c>
      <c r="F261" s="161" t="s">
        <v>437</v>
      </c>
      <c r="I261" s="162"/>
      <c r="L261" s="31"/>
      <c r="M261" s="163"/>
      <c r="T261" s="52"/>
      <c r="AT261" s="16" t="s">
        <v>161</v>
      </c>
      <c r="AU261" s="16" t="s">
        <v>83</v>
      </c>
    </row>
    <row r="262" spans="2:51" s="12" customFormat="1" ht="12">
      <c r="B262" s="139"/>
      <c r="D262" s="140" t="s">
        <v>144</v>
      </c>
      <c r="E262" s="141" t="s">
        <v>21</v>
      </c>
      <c r="F262" s="142" t="s">
        <v>438</v>
      </c>
      <c r="H262" s="143">
        <v>6</v>
      </c>
      <c r="I262" s="144"/>
      <c r="L262" s="139"/>
      <c r="M262" s="145"/>
      <c r="T262" s="146"/>
      <c r="AT262" s="141" t="s">
        <v>144</v>
      </c>
      <c r="AU262" s="141" t="s">
        <v>83</v>
      </c>
      <c r="AV262" s="12" t="s">
        <v>83</v>
      </c>
      <c r="AW262" s="12" t="s">
        <v>34</v>
      </c>
      <c r="AX262" s="12" t="s">
        <v>81</v>
      </c>
      <c r="AY262" s="141" t="s">
        <v>130</v>
      </c>
    </row>
    <row r="263" spans="2:65" s="1" customFormat="1" ht="16.5" customHeight="1">
      <c r="B263" s="31"/>
      <c r="C263" s="164" t="s">
        <v>439</v>
      </c>
      <c r="D263" s="164" t="s">
        <v>390</v>
      </c>
      <c r="E263" s="165" t="s">
        <v>440</v>
      </c>
      <c r="F263" s="166" t="s">
        <v>441</v>
      </c>
      <c r="G263" s="167" t="s">
        <v>201</v>
      </c>
      <c r="H263" s="168">
        <v>0.042</v>
      </c>
      <c r="I263" s="169"/>
      <c r="J263" s="170">
        <f>ROUND(I263*H263,2)</f>
        <v>0</v>
      </c>
      <c r="K263" s="166" t="s">
        <v>159</v>
      </c>
      <c r="L263" s="171"/>
      <c r="M263" s="172" t="s">
        <v>21</v>
      </c>
      <c r="N263" s="173" t="s">
        <v>44</v>
      </c>
      <c r="P263" s="135">
        <f>O263*H263</f>
        <v>0</v>
      </c>
      <c r="Q263" s="135">
        <v>0.55</v>
      </c>
      <c r="R263" s="135">
        <f>Q263*H263</f>
        <v>0.023100000000000002</v>
      </c>
      <c r="S263" s="135">
        <v>0</v>
      </c>
      <c r="T263" s="136">
        <f>S263*H263</f>
        <v>0</v>
      </c>
      <c r="AR263" s="137" t="s">
        <v>328</v>
      </c>
      <c r="AT263" s="137" t="s">
        <v>390</v>
      </c>
      <c r="AU263" s="137" t="s">
        <v>83</v>
      </c>
      <c r="AY263" s="16" t="s">
        <v>130</v>
      </c>
      <c r="BE263" s="138">
        <f>IF(N263="základní",J263,0)</f>
        <v>0</v>
      </c>
      <c r="BF263" s="138">
        <f>IF(N263="snížená",J263,0)</f>
        <v>0</v>
      </c>
      <c r="BG263" s="138">
        <f>IF(N263="zákl. přenesená",J263,0)</f>
        <v>0</v>
      </c>
      <c r="BH263" s="138">
        <f>IF(N263="sníž. přenesená",J263,0)</f>
        <v>0</v>
      </c>
      <c r="BI263" s="138">
        <f>IF(N263="nulová",J263,0)</f>
        <v>0</v>
      </c>
      <c r="BJ263" s="16" t="s">
        <v>81</v>
      </c>
      <c r="BK263" s="138">
        <f>ROUND(I263*H263,2)</f>
        <v>0</v>
      </c>
      <c r="BL263" s="16" t="s">
        <v>244</v>
      </c>
      <c r="BM263" s="137" t="s">
        <v>442</v>
      </c>
    </row>
    <row r="264" spans="2:51" s="12" customFormat="1" ht="12">
      <c r="B264" s="139"/>
      <c r="D264" s="140" t="s">
        <v>144</v>
      </c>
      <c r="E264" s="141" t="s">
        <v>21</v>
      </c>
      <c r="F264" s="142" t="s">
        <v>443</v>
      </c>
      <c r="H264" s="143">
        <v>0.042</v>
      </c>
      <c r="I264" s="144"/>
      <c r="L264" s="139"/>
      <c r="M264" s="145"/>
      <c r="T264" s="146"/>
      <c r="AT264" s="141" t="s">
        <v>144</v>
      </c>
      <c r="AU264" s="141" t="s">
        <v>83</v>
      </c>
      <c r="AV264" s="12" t="s">
        <v>83</v>
      </c>
      <c r="AW264" s="12" t="s">
        <v>34</v>
      </c>
      <c r="AX264" s="12" t="s">
        <v>81</v>
      </c>
      <c r="AY264" s="141" t="s">
        <v>130</v>
      </c>
    </row>
    <row r="265" spans="2:65" s="1" customFormat="1" ht="16.5" customHeight="1">
      <c r="B265" s="31"/>
      <c r="C265" s="126" t="s">
        <v>444</v>
      </c>
      <c r="D265" s="126" t="s">
        <v>133</v>
      </c>
      <c r="E265" s="127" t="s">
        <v>445</v>
      </c>
      <c r="F265" s="128" t="s">
        <v>446</v>
      </c>
      <c r="G265" s="129" t="s">
        <v>201</v>
      </c>
      <c r="H265" s="130">
        <v>0.268</v>
      </c>
      <c r="I265" s="131"/>
      <c r="J265" s="132">
        <f>ROUND(I265*H265,2)</f>
        <v>0</v>
      </c>
      <c r="K265" s="128" t="s">
        <v>159</v>
      </c>
      <c r="L265" s="31"/>
      <c r="M265" s="133" t="s">
        <v>21</v>
      </c>
      <c r="N265" s="134" t="s">
        <v>44</v>
      </c>
      <c r="P265" s="135">
        <f>O265*H265</f>
        <v>0</v>
      </c>
      <c r="Q265" s="135">
        <v>0.01266</v>
      </c>
      <c r="R265" s="135">
        <f>Q265*H265</f>
        <v>0.00339288</v>
      </c>
      <c r="S265" s="135">
        <v>0</v>
      </c>
      <c r="T265" s="136">
        <f>S265*H265</f>
        <v>0</v>
      </c>
      <c r="AR265" s="137" t="s">
        <v>244</v>
      </c>
      <c r="AT265" s="137" t="s">
        <v>133</v>
      </c>
      <c r="AU265" s="137" t="s">
        <v>83</v>
      </c>
      <c r="AY265" s="16" t="s">
        <v>130</v>
      </c>
      <c r="BE265" s="138">
        <f>IF(N265="základní",J265,0)</f>
        <v>0</v>
      </c>
      <c r="BF265" s="138">
        <f>IF(N265="snížená",J265,0)</f>
        <v>0</v>
      </c>
      <c r="BG265" s="138">
        <f>IF(N265="zákl. přenesená",J265,0)</f>
        <v>0</v>
      </c>
      <c r="BH265" s="138">
        <f>IF(N265="sníž. přenesená",J265,0)</f>
        <v>0</v>
      </c>
      <c r="BI265" s="138">
        <f>IF(N265="nulová",J265,0)</f>
        <v>0</v>
      </c>
      <c r="BJ265" s="16" t="s">
        <v>81</v>
      </c>
      <c r="BK265" s="138">
        <f>ROUND(I265*H265,2)</f>
        <v>0</v>
      </c>
      <c r="BL265" s="16" t="s">
        <v>244</v>
      </c>
      <c r="BM265" s="137" t="s">
        <v>447</v>
      </c>
    </row>
    <row r="266" spans="2:47" s="1" customFormat="1" ht="12">
      <c r="B266" s="31"/>
      <c r="D266" s="160" t="s">
        <v>161</v>
      </c>
      <c r="F266" s="161" t="s">
        <v>448</v>
      </c>
      <c r="I266" s="162"/>
      <c r="L266" s="31"/>
      <c r="M266" s="163"/>
      <c r="T266" s="52"/>
      <c r="AT266" s="16" t="s">
        <v>161</v>
      </c>
      <c r="AU266" s="16" t="s">
        <v>83</v>
      </c>
    </row>
    <row r="267" spans="2:51" s="12" customFormat="1" ht="12">
      <c r="B267" s="139"/>
      <c r="D267" s="140" t="s">
        <v>144</v>
      </c>
      <c r="E267" s="141" t="s">
        <v>21</v>
      </c>
      <c r="F267" s="142" t="s">
        <v>449</v>
      </c>
      <c r="H267" s="143">
        <v>0.268</v>
      </c>
      <c r="I267" s="144"/>
      <c r="L267" s="139"/>
      <c r="M267" s="145"/>
      <c r="T267" s="146"/>
      <c r="AT267" s="141" t="s">
        <v>144</v>
      </c>
      <c r="AU267" s="141" t="s">
        <v>83</v>
      </c>
      <c r="AV267" s="12" t="s">
        <v>83</v>
      </c>
      <c r="AW267" s="12" t="s">
        <v>34</v>
      </c>
      <c r="AX267" s="12" t="s">
        <v>81</v>
      </c>
      <c r="AY267" s="141" t="s">
        <v>130</v>
      </c>
    </row>
    <row r="268" spans="2:65" s="1" customFormat="1" ht="33" customHeight="1">
      <c r="B268" s="31"/>
      <c r="C268" s="126" t="s">
        <v>450</v>
      </c>
      <c r="D268" s="126" t="s">
        <v>133</v>
      </c>
      <c r="E268" s="127" t="s">
        <v>451</v>
      </c>
      <c r="F268" s="128" t="s">
        <v>452</v>
      </c>
      <c r="G268" s="129" t="s">
        <v>142</v>
      </c>
      <c r="H268" s="130">
        <v>13.15</v>
      </c>
      <c r="I268" s="131"/>
      <c r="J268" s="132">
        <f>ROUND(I268*H268,2)</f>
        <v>0</v>
      </c>
      <c r="K268" s="128" t="s">
        <v>159</v>
      </c>
      <c r="L268" s="31"/>
      <c r="M268" s="133" t="s">
        <v>21</v>
      </c>
      <c r="N268" s="134" t="s">
        <v>44</v>
      </c>
      <c r="P268" s="135">
        <f>O268*H268</f>
        <v>0</v>
      </c>
      <c r="Q268" s="135">
        <v>0.00012</v>
      </c>
      <c r="R268" s="135">
        <f>Q268*H268</f>
        <v>0.001578</v>
      </c>
      <c r="S268" s="135">
        <v>0</v>
      </c>
      <c r="T268" s="136">
        <f>S268*H268</f>
        <v>0</v>
      </c>
      <c r="AR268" s="137" t="s">
        <v>244</v>
      </c>
      <c r="AT268" s="137" t="s">
        <v>133</v>
      </c>
      <c r="AU268" s="137" t="s">
        <v>83</v>
      </c>
      <c r="AY268" s="16" t="s">
        <v>130</v>
      </c>
      <c r="BE268" s="138">
        <f>IF(N268="základní",J268,0)</f>
        <v>0</v>
      </c>
      <c r="BF268" s="138">
        <f>IF(N268="snížená",J268,0)</f>
        <v>0</v>
      </c>
      <c r="BG268" s="138">
        <f>IF(N268="zákl. přenesená",J268,0)</f>
        <v>0</v>
      </c>
      <c r="BH268" s="138">
        <f>IF(N268="sníž. přenesená",J268,0)</f>
        <v>0</v>
      </c>
      <c r="BI268" s="138">
        <f>IF(N268="nulová",J268,0)</f>
        <v>0</v>
      </c>
      <c r="BJ268" s="16" t="s">
        <v>81</v>
      </c>
      <c r="BK268" s="138">
        <f>ROUND(I268*H268,2)</f>
        <v>0</v>
      </c>
      <c r="BL268" s="16" t="s">
        <v>244</v>
      </c>
      <c r="BM268" s="137" t="s">
        <v>453</v>
      </c>
    </row>
    <row r="269" spans="2:47" s="1" customFormat="1" ht="12">
      <c r="B269" s="31"/>
      <c r="D269" s="160" t="s">
        <v>161</v>
      </c>
      <c r="F269" s="161" t="s">
        <v>454</v>
      </c>
      <c r="I269" s="162"/>
      <c r="L269" s="31"/>
      <c r="M269" s="163"/>
      <c r="T269" s="52"/>
      <c r="AT269" s="16" t="s">
        <v>161</v>
      </c>
      <c r="AU269" s="16" t="s">
        <v>83</v>
      </c>
    </row>
    <row r="270" spans="2:51" s="13" customFormat="1" ht="12">
      <c r="B270" s="147"/>
      <c r="D270" s="140" t="s">
        <v>144</v>
      </c>
      <c r="E270" s="148" t="s">
        <v>21</v>
      </c>
      <c r="F270" s="149" t="s">
        <v>455</v>
      </c>
      <c r="H270" s="148" t="s">
        <v>21</v>
      </c>
      <c r="I270" s="150"/>
      <c r="L270" s="147"/>
      <c r="M270" s="151"/>
      <c r="T270" s="152"/>
      <c r="AT270" s="148" t="s">
        <v>144</v>
      </c>
      <c r="AU270" s="148" t="s">
        <v>83</v>
      </c>
      <c r="AV270" s="13" t="s">
        <v>81</v>
      </c>
      <c r="AW270" s="13" t="s">
        <v>34</v>
      </c>
      <c r="AX270" s="13" t="s">
        <v>73</v>
      </c>
      <c r="AY270" s="148" t="s">
        <v>130</v>
      </c>
    </row>
    <row r="271" spans="2:51" s="12" customFormat="1" ht="12">
      <c r="B271" s="139"/>
      <c r="D271" s="140" t="s">
        <v>144</v>
      </c>
      <c r="E271" s="141" t="s">
        <v>21</v>
      </c>
      <c r="F271" s="142" t="s">
        <v>218</v>
      </c>
      <c r="H271" s="143">
        <v>11.4</v>
      </c>
      <c r="I271" s="144"/>
      <c r="L271" s="139"/>
      <c r="M271" s="145"/>
      <c r="T271" s="146"/>
      <c r="AT271" s="141" t="s">
        <v>144</v>
      </c>
      <c r="AU271" s="141" t="s">
        <v>83</v>
      </c>
      <c r="AV271" s="12" t="s">
        <v>83</v>
      </c>
      <c r="AW271" s="12" t="s">
        <v>34</v>
      </c>
      <c r="AX271" s="12" t="s">
        <v>73</v>
      </c>
      <c r="AY271" s="141" t="s">
        <v>130</v>
      </c>
    </row>
    <row r="272" spans="2:51" s="12" customFormat="1" ht="12">
      <c r="B272" s="139"/>
      <c r="D272" s="140" t="s">
        <v>144</v>
      </c>
      <c r="E272" s="141" t="s">
        <v>21</v>
      </c>
      <c r="F272" s="142" t="s">
        <v>219</v>
      </c>
      <c r="H272" s="143">
        <v>1.75</v>
      </c>
      <c r="I272" s="144"/>
      <c r="L272" s="139"/>
      <c r="M272" s="145"/>
      <c r="T272" s="146"/>
      <c r="AT272" s="141" t="s">
        <v>144</v>
      </c>
      <c r="AU272" s="141" t="s">
        <v>83</v>
      </c>
      <c r="AV272" s="12" t="s">
        <v>83</v>
      </c>
      <c r="AW272" s="12" t="s">
        <v>34</v>
      </c>
      <c r="AX272" s="12" t="s">
        <v>73</v>
      </c>
      <c r="AY272" s="141" t="s">
        <v>130</v>
      </c>
    </row>
    <row r="273" spans="2:51" s="14" customFormat="1" ht="12">
      <c r="B273" s="153"/>
      <c r="D273" s="140" t="s">
        <v>144</v>
      </c>
      <c r="E273" s="154" t="s">
        <v>21</v>
      </c>
      <c r="F273" s="155" t="s">
        <v>150</v>
      </c>
      <c r="H273" s="156">
        <v>13.15</v>
      </c>
      <c r="I273" s="157"/>
      <c r="L273" s="153"/>
      <c r="M273" s="158"/>
      <c r="T273" s="159"/>
      <c r="AT273" s="154" t="s">
        <v>144</v>
      </c>
      <c r="AU273" s="154" t="s">
        <v>83</v>
      </c>
      <c r="AV273" s="14" t="s">
        <v>131</v>
      </c>
      <c r="AW273" s="14" t="s">
        <v>34</v>
      </c>
      <c r="AX273" s="14" t="s">
        <v>81</v>
      </c>
      <c r="AY273" s="154" t="s">
        <v>130</v>
      </c>
    </row>
    <row r="274" spans="2:65" s="1" customFormat="1" ht="24.15" customHeight="1">
      <c r="B274" s="31"/>
      <c r="C274" s="126" t="s">
        <v>456</v>
      </c>
      <c r="D274" s="126" t="s">
        <v>133</v>
      </c>
      <c r="E274" s="127" t="s">
        <v>457</v>
      </c>
      <c r="F274" s="128" t="s">
        <v>458</v>
      </c>
      <c r="G274" s="129" t="s">
        <v>142</v>
      </c>
      <c r="H274" s="130">
        <v>13.15</v>
      </c>
      <c r="I274" s="131"/>
      <c r="J274" s="132">
        <f>ROUND(I274*H274,2)</f>
        <v>0</v>
      </c>
      <c r="K274" s="128" t="s">
        <v>159</v>
      </c>
      <c r="L274" s="31"/>
      <c r="M274" s="133" t="s">
        <v>21</v>
      </c>
      <c r="N274" s="134" t="s">
        <v>44</v>
      </c>
      <c r="P274" s="135">
        <f>O274*H274</f>
        <v>0</v>
      </c>
      <c r="Q274" s="135">
        <v>0.01913</v>
      </c>
      <c r="R274" s="135">
        <f>Q274*H274</f>
        <v>0.25155950000000005</v>
      </c>
      <c r="S274" s="135">
        <v>0</v>
      </c>
      <c r="T274" s="136">
        <f>S274*H274</f>
        <v>0</v>
      </c>
      <c r="AR274" s="137" t="s">
        <v>244</v>
      </c>
      <c r="AT274" s="137" t="s">
        <v>133</v>
      </c>
      <c r="AU274" s="137" t="s">
        <v>83</v>
      </c>
      <c r="AY274" s="16" t="s">
        <v>130</v>
      </c>
      <c r="BE274" s="138">
        <f>IF(N274="základní",J274,0)</f>
        <v>0</v>
      </c>
      <c r="BF274" s="138">
        <f>IF(N274="snížená",J274,0)</f>
        <v>0</v>
      </c>
      <c r="BG274" s="138">
        <f>IF(N274="zákl. přenesená",J274,0)</f>
        <v>0</v>
      </c>
      <c r="BH274" s="138">
        <f>IF(N274="sníž. přenesená",J274,0)</f>
        <v>0</v>
      </c>
      <c r="BI274" s="138">
        <f>IF(N274="nulová",J274,0)</f>
        <v>0</v>
      </c>
      <c r="BJ274" s="16" t="s">
        <v>81</v>
      </c>
      <c r="BK274" s="138">
        <f>ROUND(I274*H274,2)</f>
        <v>0</v>
      </c>
      <c r="BL274" s="16" t="s">
        <v>244</v>
      </c>
      <c r="BM274" s="137" t="s">
        <v>459</v>
      </c>
    </row>
    <row r="275" spans="2:47" s="1" customFormat="1" ht="12">
      <c r="B275" s="31"/>
      <c r="D275" s="160" t="s">
        <v>161</v>
      </c>
      <c r="F275" s="161" t="s">
        <v>460</v>
      </c>
      <c r="I275" s="162"/>
      <c r="L275" s="31"/>
      <c r="M275" s="163"/>
      <c r="T275" s="52"/>
      <c r="AT275" s="16" t="s">
        <v>161</v>
      </c>
      <c r="AU275" s="16" t="s">
        <v>83</v>
      </c>
    </row>
    <row r="276" spans="2:65" s="1" customFormat="1" ht="24.15" customHeight="1">
      <c r="B276" s="31"/>
      <c r="C276" s="126" t="s">
        <v>461</v>
      </c>
      <c r="D276" s="126" t="s">
        <v>133</v>
      </c>
      <c r="E276" s="127" t="s">
        <v>462</v>
      </c>
      <c r="F276" s="128" t="s">
        <v>463</v>
      </c>
      <c r="G276" s="129" t="s">
        <v>315</v>
      </c>
      <c r="H276" s="130">
        <v>0.577</v>
      </c>
      <c r="I276" s="131"/>
      <c r="J276" s="132">
        <f>ROUND(I276*H276,2)</f>
        <v>0</v>
      </c>
      <c r="K276" s="128" t="s">
        <v>159</v>
      </c>
      <c r="L276" s="31"/>
      <c r="M276" s="133" t="s">
        <v>21</v>
      </c>
      <c r="N276" s="134" t="s">
        <v>44</v>
      </c>
      <c r="P276" s="135">
        <f>O276*H276</f>
        <v>0</v>
      </c>
      <c r="Q276" s="135">
        <v>0</v>
      </c>
      <c r="R276" s="135">
        <f>Q276*H276</f>
        <v>0</v>
      </c>
      <c r="S276" s="135">
        <v>0</v>
      </c>
      <c r="T276" s="136">
        <f>S276*H276</f>
        <v>0</v>
      </c>
      <c r="AR276" s="137" t="s">
        <v>244</v>
      </c>
      <c r="AT276" s="137" t="s">
        <v>133</v>
      </c>
      <c r="AU276" s="137" t="s">
        <v>83</v>
      </c>
      <c r="AY276" s="16" t="s">
        <v>130</v>
      </c>
      <c r="BE276" s="138">
        <f>IF(N276="základní",J276,0)</f>
        <v>0</v>
      </c>
      <c r="BF276" s="138">
        <f>IF(N276="snížená",J276,0)</f>
        <v>0</v>
      </c>
      <c r="BG276" s="138">
        <f>IF(N276="zákl. přenesená",J276,0)</f>
        <v>0</v>
      </c>
      <c r="BH276" s="138">
        <f>IF(N276="sníž. přenesená",J276,0)</f>
        <v>0</v>
      </c>
      <c r="BI276" s="138">
        <f>IF(N276="nulová",J276,0)</f>
        <v>0</v>
      </c>
      <c r="BJ276" s="16" t="s">
        <v>81</v>
      </c>
      <c r="BK276" s="138">
        <f>ROUND(I276*H276,2)</f>
        <v>0</v>
      </c>
      <c r="BL276" s="16" t="s">
        <v>244</v>
      </c>
      <c r="BM276" s="137" t="s">
        <v>464</v>
      </c>
    </row>
    <row r="277" spans="2:47" s="1" customFormat="1" ht="12">
      <c r="B277" s="31"/>
      <c r="D277" s="160" t="s">
        <v>161</v>
      </c>
      <c r="F277" s="161" t="s">
        <v>465</v>
      </c>
      <c r="I277" s="162"/>
      <c r="L277" s="31"/>
      <c r="M277" s="163"/>
      <c r="T277" s="52"/>
      <c r="AT277" s="16" t="s">
        <v>161</v>
      </c>
      <c r="AU277" s="16" t="s">
        <v>83</v>
      </c>
    </row>
    <row r="278" spans="2:65" s="1" customFormat="1" ht="24.15" customHeight="1">
      <c r="B278" s="31"/>
      <c r="C278" s="126" t="s">
        <v>466</v>
      </c>
      <c r="D278" s="126" t="s">
        <v>133</v>
      </c>
      <c r="E278" s="127" t="s">
        <v>467</v>
      </c>
      <c r="F278" s="128" t="s">
        <v>468</v>
      </c>
      <c r="G278" s="129" t="s">
        <v>315</v>
      </c>
      <c r="H278" s="130">
        <v>0.577</v>
      </c>
      <c r="I278" s="131"/>
      <c r="J278" s="132">
        <f>ROUND(I278*H278,2)</f>
        <v>0</v>
      </c>
      <c r="K278" s="128" t="s">
        <v>159</v>
      </c>
      <c r="L278" s="31"/>
      <c r="M278" s="133" t="s">
        <v>21</v>
      </c>
      <c r="N278" s="134" t="s">
        <v>44</v>
      </c>
      <c r="P278" s="135">
        <f>O278*H278</f>
        <v>0</v>
      </c>
      <c r="Q278" s="135">
        <v>0</v>
      </c>
      <c r="R278" s="135">
        <f>Q278*H278</f>
        <v>0</v>
      </c>
      <c r="S278" s="135">
        <v>0</v>
      </c>
      <c r="T278" s="136">
        <f>S278*H278</f>
        <v>0</v>
      </c>
      <c r="AR278" s="137" t="s">
        <v>244</v>
      </c>
      <c r="AT278" s="137" t="s">
        <v>133</v>
      </c>
      <c r="AU278" s="137" t="s">
        <v>83</v>
      </c>
      <c r="AY278" s="16" t="s">
        <v>130</v>
      </c>
      <c r="BE278" s="138">
        <f>IF(N278="základní",J278,0)</f>
        <v>0</v>
      </c>
      <c r="BF278" s="138">
        <f>IF(N278="snížená",J278,0)</f>
        <v>0</v>
      </c>
      <c r="BG278" s="138">
        <f>IF(N278="zákl. přenesená",J278,0)</f>
        <v>0</v>
      </c>
      <c r="BH278" s="138">
        <f>IF(N278="sníž. přenesená",J278,0)</f>
        <v>0</v>
      </c>
      <c r="BI278" s="138">
        <f>IF(N278="nulová",J278,0)</f>
        <v>0</v>
      </c>
      <c r="BJ278" s="16" t="s">
        <v>81</v>
      </c>
      <c r="BK278" s="138">
        <f>ROUND(I278*H278,2)</f>
        <v>0</v>
      </c>
      <c r="BL278" s="16" t="s">
        <v>244</v>
      </c>
      <c r="BM278" s="137" t="s">
        <v>469</v>
      </c>
    </row>
    <row r="279" spans="2:47" s="1" customFormat="1" ht="12">
      <c r="B279" s="31"/>
      <c r="D279" s="160" t="s">
        <v>161</v>
      </c>
      <c r="F279" s="161" t="s">
        <v>470</v>
      </c>
      <c r="I279" s="162"/>
      <c r="L279" s="31"/>
      <c r="M279" s="163"/>
      <c r="T279" s="52"/>
      <c r="AT279" s="16" t="s">
        <v>161</v>
      </c>
      <c r="AU279" s="16" t="s">
        <v>83</v>
      </c>
    </row>
    <row r="280" spans="2:63" s="11" customFormat="1" ht="22.8" customHeight="1">
      <c r="B280" s="114"/>
      <c r="D280" s="115" t="s">
        <v>72</v>
      </c>
      <c r="E280" s="124" t="s">
        <v>471</v>
      </c>
      <c r="F280" s="124" t="s">
        <v>472</v>
      </c>
      <c r="I280" s="117"/>
      <c r="J280" s="125">
        <f>BK280</f>
        <v>0</v>
      </c>
      <c r="L280" s="114"/>
      <c r="M280" s="119"/>
      <c r="P280" s="120">
        <f>SUM(P281:P288)</f>
        <v>0</v>
      </c>
      <c r="R280" s="120">
        <f>SUM(R281:R288)</f>
        <v>0.40737444</v>
      </c>
      <c r="T280" s="121">
        <f>SUM(T281:T288)</f>
        <v>0</v>
      </c>
      <c r="AR280" s="115" t="s">
        <v>83</v>
      </c>
      <c r="AT280" s="122" t="s">
        <v>72</v>
      </c>
      <c r="AU280" s="122" t="s">
        <v>81</v>
      </c>
      <c r="AY280" s="115" t="s">
        <v>130</v>
      </c>
      <c r="BK280" s="123">
        <f>SUM(BK281:BK288)</f>
        <v>0</v>
      </c>
    </row>
    <row r="281" spans="2:65" s="1" customFormat="1" ht="33" customHeight="1">
      <c r="B281" s="31"/>
      <c r="C281" s="126" t="s">
        <v>473</v>
      </c>
      <c r="D281" s="126" t="s">
        <v>133</v>
      </c>
      <c r="E281" s="127" t="s">
        <v>474</v>
      </c>
      <c r="F281" s="128" t="s">
        <v>475</v>
      </c>
      <c r="G281" s="129" t="s">
        <v>142</v>
      </c>
      <c r="H281" s="130">
        <v>14.487</v>
      </c>
      <c r="I281" s="131"/>
      <c r="J281" s="132">
        <f>ROUND(I281*H281,2)</f>
        <v>0</v>
      </c>
      <c r="K281" s="128" t="s">
        <v>21</v>
      </c>
      <c r="L281" s="31"/>
      <c r="M281" s="133" t="s">
        <v>21</v>
      </c>
      <c r="N281" s="134" t="s">
        <v>44</v>
      </c>
      <c r="P281" s="135">
        <f>O281*H281</f>
        <v>0</v>
      </c>
      <c r="Q281" s="135">
        <v>0.01488</v>
      </c>
      <c r="R281" s="135">
        <f>Q281*H281</f>
        <v>0.21556656000000002</v>
      </c>
      <c r="S281" s="135">
        <v>0</v>
      </c>
      <c r="T281" s="136">
        <f>S281*H281</f>
        <v>0</v>
      </c>
      <c r="AR281" s="137" t="s">
        <v>244</v>
      </c>
      <c r="AT281" s="137" t="s">
        <v>133</v>
      </c>
      <c r="AU281" s="137" t="s">
        <v>83</v>
      </c>
      <c r="AY281" s="16" t="s">
        <v>130</v>
      </c>
      <c r="BE281" s="138">
        <f>IF(N281="základní",J281,0)</f>
        <v>0</v>
      </c>
      <c r="BF281" s="138">
        <f>IF(N281="snížená",J281,0)</f>
        <v>0</v>
      </c>
      <c r="BG281" s="138">
        <f>IF(N281="zákl. přenesená",J281,0)</f>
        <v>0</v>
      </c>
      <c r="BH281" s="138">
        <f>IF(N281="sníž. přenesená",J281,0)</f>
        <v>0</v>
      </c>
      <c r="BI281" s="138">
        <f>IF(N281="nulová",J281,0)</f>
        <v>0</v>
      </c>
      <c r="BJ281" s="16" t="s">
        <v>81</v>
      </c>
      <c r="BK281" s="138">
        <f>ROUND(I281*H281,2)</f>
        <v>0</v>
      </c>
      <c r="BL281" s="16" t="s">
        <v>244</v>
      </c>
      <c r="BM281" s="137" t="s">
        <v>476</v>
      </c>
    </row>
    <row r="282" spans="2:51" s="12" customFormat="1" ht="12">
      <c r="B282" s="139"/>
      <c r="D282" s="140" t="s">
        <v>144</v>
      </c>
      <c r="E282" s="141" t="s">
        <v>21</v>
      </c>
      <c r="F282" s="142" t="s">
        <v>477</v>
      </c>
      <c r="H282" s="143">
        <v>14.487</v>
      </c>
      <c r="I282" s="144"/>
      <c r="L282" s="139"/>
      <c r="M282" s="145"/>
      <c r="T282" s="146"/>
      <c r="AT282" s="141" t="s">
        <v>144</v>
      </c>
      <c r="AU282" s="141" t="s">
        <v>83</v>
      </c>
      <c r="AV282" s="12" t="s">
        <v>83</v>
      </c>
      <c r="AW282" s="12" t="s">
        <v>34</v>
      </c>
      <c r="AX282" s="12" t="s">
        <v>81</v>
      </c>
      <c r="AY282" s="141" t="s">
        <v>130</v>
      </c>
    </row>
    <row r="283" spans="2:65" s="1" customFormat="1" ht="33" customHeight="1">
      <c r="B283" s="31"/>
      <c r="C283" s="126" t="s">
        <v>478</v>
      </c>
      <c r="D283" s="126" t="s">
        <v>133</v>
      </c>
      <c r="E283" s="127" t="s">
        <v>479</v>
      </c>
      <c r="F283" s="128" t="s">
        <v>480</v>
      </c>
      <c r="G283" s="129" t="s">
        <v>142</v>
      </c>
      <c r="H283" s="130">
        <v>14.487</v>
      </c>
      <c r="I283" s="131"/>
      <c r="J283" s="132">
        <f>ROUND(I283*H283,2)</f>
        <v>0</v>
      </c>
      <c r="K283" s="128" t="s">
        <v>159</v>
      </c>
      <c r="L283" s="31"/>
      <c r="M283" s="133" t="s">
        <v>21</v>
      </c>
      <c r="N283" s="134" t="s">
        <v>44</v>
      </c>
      <c r="P283" s="135">
        <f>O283*H283</f>
        <v>0</v>
      </c>
      <c r="Q283" s="135">
        <v>0.01324</v>
      </c>
      <c r="R283" s="135">
        <f>Q283*H283</f>
        <v>0.19180788000000001</v>
      </c>
      <c r="S283" s="135">
        <v>0</v>
      </c>
      <c r="T283" s="136">
        <f>S283*H283</f>
        <v>0</v>
      </c>
      <c r="AR283" s="137" t="s">
        <v>244</v>
      </c>
      <c r="AT283" s="137" t="s">
        <v>133</v>
      </c>
      <c r="AU283" s="137" t="s">
        <v>83</v>
      </c>
      <c r="AY283" s="16" t="s">
        <v>130</v>
      </c>
      <c r="BE283" s="138">
        <f>IF(N283="základní",J283,0)</f>
        <v>0</v>
      </c>
      <c r="BF283" s="138">
        <f>IF(N283="snížená",J283,0)</f>
        <v>0</v>
      </c>
      <c r="BG283" s="138">
        <f>IF(N283="zákl. přenesená",J283,0)</f>
        <v>0</v>
      </c>
      <c r="BH283" s="138">
        <f>IF(N283="sníž. přenesená",J283,0)</f>
        <v>0</v>
      </c>
      <c r="BI283" s="138">
        <f>IF(N283="nulová",J283,0)</f>
        <v>0</v>
      </c>
      <c r="BJ283" s="16" t="s">
        <v>81</v>
      </c>
      <c r="BK283" s="138">
        <f>ROUND(I283*H283,2)</f>
        <v>0</v>
      </c>
      <c r="BL283" s="16" t="s">
        <v>244</v>
      </c>
      <c r="BM283" s="137" t="s">
        <v>481</v>
      </c>
    </row>
    <row r="284" spans="2:47" s="1" customFormat="1" ht="12">
      <c r="B284" s="31"/>
      <c r="D284" s="160" t="s">
        <v>161</v>
      </c>
      <c r="F284" s="161" t="s">
        <v>482</v>
      </c>
      <c r="I284" s="162"/>
      <c r="L284" s="31"/>
      <c r="M284" s="163"/>
      <c r="T284" s="52"/>
      <c r="AT284" s="16" t="s">
        <v>161</v>
      </c>
      <c r="AU284" s="16" t="s">
        <v>83</v>
      </c>
    </row>
    <row r="285" spans="2:65" s="1" customFormat="1" ht="37.8" customHeight="1">
      <c r="B285" s="31"/>
      <c r="C285" s="126" t="s">
        <v>483</v>
      </c>
      <c r="D285" s="126" t="s">
        <v>133</v>
      </c>
      <c r="E285" s="127" t="s">
        <v>484</v>
      </c>
      <c r="F285" s="128" t="s">
        <v>485</v>
      </c>
      <c r="G285" s="129" t="s">
        <v>315</v>
      </c>
      <c r="H285" s="130">
        <v>0.407</v>
      </c>
      <c r="I285" s="131"/>
      <c r="J285" s="132">
        <f>ROUND(I285*H285,2)</f>
        <v>0</v>
      </c>
      <c r="K285" s="128" t="s">
        <v>159</v>
      </c>
      <c r="L285" s="31"/>
      <c r="M285" s="133" t="s">
        <v>21</v>
      </c>
      <c r="N285" s="134" t="s">
        <v>44</v>
      </c>
      <c r="P285" s="135">
        <f>O285*H285</f>
        <v>0</v>
      </c>
      <c r="Q285" s="135">
        <v>0</v>
      </c>
      <c r="R285" s="135">
        <f>Q285*H285</f>
        <v>0</v>
      </c>
      <c r="S285" s="135">
        <v>0</v>
      </c>
      <c r="T285" s="136">
        <f>S285*H285</f>
        <v>0</v>
      </c>
      <c r="AR285" s="137" t="s">
        <v>244</v>
      </c>
      <c r="AT285" s="137" t="s">
        <v>133</v>
      </c>
      <c r="AU285" s="137" t="s">
        <v>83</v>
      </c>
      <c r="AY285" s="16" t="s">
        <v>130</v>
      </c>
      <c r="BE285" s="138">
        <f>IF(N285="základní",J285,0)</f>
        <v>0</v>
      </c>
      <c r="BF285" s="138">
        <f>IF(N285="snížená",J285,0)</f>
        <v>0</v>
      </c>
      <c r="BG285" s="138">
        <f>IF(N285="zákl. přenesená",J285,0)</f>
        <v>0</v>
      </c>
      <c r="BH285" s="138">
        <f>IF(N285="sníž. přenesená",J285,0)</f>
        <v>0</v>
      </c>
      <c r="BI285" s="138">
        <f>IF(N285="nulová",J285,0)</f>
        <v>0</v>
      </c>
      <c r="BJ285" s="16" t="s">
        <v>81</v>
      </c>
      <c r="BK285" s="138">
        <f>ROUND(I285*H285,2)</f>
        <v>0</v>
      </c>
      <c r="BL285" s="16" t="s">
        <v>244</v>
      </c>
      <c r="BM285" s="137" t="s">
        <v>486</v>
      </c>
    </row>
    <row r="286" spans="2:47" s="1" customFormat="1" ht="12">
      <c r="B286" s="31"/>
      <c r="D286" s="160" t="s">
        <v>161</v>
      </c>
      <c r="F286" s="161" t="s">
        <v>487</v>
      </c>
      <c r="I286" s="162"/>
      <c r="L286" s="31"/>
      <c r="M286" s="163"/>
      <c r="T286" s="52"/>
      <c r="AT286" s="16" t="s">
        <v>161</v>
      </c>
      <c r="AU286" s="16" t="s">
        <v>83</v>
      </c>
    </row>
    <row r="287" spans="2:65" s="1" customFormat="1" ht="33" customHeight="1">
      <c r="B287" s="31"/>
      <c r="C287" s="126" t="s">
        <v>488</v>
      </c>
      <c r="D287" s="126" t="s">
        <v>133</v>
      </c>
      <c r="E287" s="127" t="s">
        <v>489</v>
      </c>
      <c r="F287" s="128" t="s">
        <v>490</v>
      </c>
      <c r="G287" s="129" t="s">
        <v>315</v>
      </c>
      <c r="H287" s="130">
        <v>0.407</v>
      </c>
      <c r="I287" s="131"/>
      <c r="J287" s="132">
        <f>ROUND(I287*H287,2)</f>
        <v>0</v>
      </c>
      <c r="K287" s="128" t="s">
        <v>159</v>
      </c>
      <c r="L287" s="31"/>
      <c r="M287" s="133" t="s">
        <v>21</v>
      </c>
      <c r="N287" s="134" t="s">
        <v>44</v>
      </c>
      <c r="P287" s="135">
        <f>O287*H287</f>
        <v>0</v>
      </c>
      <c r="Q287" s="135">
        <v>0</v>
      </c>
      <c r="R287" s="135">
        <f>Q287*H287</f>
        <v>0</v>
      </c>
      <c r="S287" s="135">
        <v>0</v>
      </c>
      <c r="T287" s="136">
        <f>S287*H287</f>
        <v>0</v>
      </c>
      <c r="AR287" s="137" t="s">
        <v>244</v>
      </c>
      <c r="AT287" s="137" t="s">
        <v>133</v>
      </c>
      <c r="AU287" s="137" t="s">
        <v>83</v>
      </c>
      <c r="AY287" s="16" t="s">
        <v>130</v>
      </c>
      <c r="BE287" s="138">
        <f>IF(N287="základní",J287,0)</f>
        <v>0</v>
      </c>
      <c r="BF287" s="138">
        <f>IF(N287="snížená",J287,0)</f>
        <v>0</v>
      </c>
      <c r="BG287" s="138">
        <f>IF(N287="zákl. přenesená",J287,0)</f>
        <v>0</v>
      </c>
      <c r="BH287" s="138">
        <f>IF(N287="sníž. přenesená",J287,0)</f>
        <v>0</v>
      </c>
      <c r="BI287" s="138">
        <f>IF(N287="nulová",J287,0)</f>
        <v>0</v>
      </c>
      <c r="BJ287" s="16" t="s">
        <v>81</v>
      </c>
      <c r="BK287" s="138">
        <f>ROUND(I287*H287,2)</f>
        <v>0</v>
      </c>
      <c r="BL287" s="16" t="s">
        <v>244</v>
      </c>
      <c r="BM287" s="137" t="s">
        <v>491</v>
      </c>
    </row>
    <row r="288" spans="2:47" s="1" customFormat="1" ht="12">
      <c r="B288" s="31"/>
      <c r="D288" s="160" t="s">
        <v>161</v>
      </c>
      <c r="F288" s="161" t="s">
        <v>492</v>
      </c>
      <c r="I288" s="162"/>
      <c r="L288" s="31"/>
      <c r="M288" s="163"/>
      <c r="T288" s="52"/>
      <c r="AT288" s="16" t="s">
        <v>161</v>
      </c>
      <c r="AU288" s="16" t="s">
        <v>83</v>
      </c>
    </row>
    <row r="289" spans="2:63" s="11" customFormat="1" ht="22.8" customHeight="1">
      <c r="B289" s="114"/>
      <c r="D289" s="115" t="s">
        <v>72</v>
      </c>
      <c r="E289" s="124" t="s">
        <v>493</v>
      </c>
      <c r="F289" s="124" t="s">
        <v>494</v>
      </c>
      <c r="I289" s="117"/>
      <c r="J289" s="125">
        <f>BK289</f>
        <v>0</v>
      </c>
      <c r="L289" s="114"/>
      <c r="M289" s="119"/>
      <c r="P289" s="120">
        <f>SUM(P290:P308)</f>
        <v>0</v>
      </c>
      <c r="R289" s="120">
        <f>SUM(R290:R308)</f>
        <v>3.06474</v>
      </c>
      <c r="T289" s="121">
        <f>SUM(T290:T308)</f>
        <v>0</v>
      </c>
      <c r="AR289" s="115" t="s">
        <v>83</v>
      </c>
      <c r="AT289" s="122" t="s">
        <v>72</v>
      </c>
      <c r="AU289" s="122" t="s">
        <v>81</v>
      </c>
      <c r="AY289" s="115" t="s">
        <v>130</v>
      </c>
      <c r="BK289" s="123">
        <f>SUM(BK290:BK308)</f>
        <v>0</v>
      </c>
    </row>
    <row r="290" spans="2:65" s="1" customFormat="1" ht="24.15" customHeight="1">
      <c r="B290" s="31"/>
      <c r="C290" s="126" t="s">
        <v>495</v>
      </c>
      <c r="D290" s="126" t="s">
        <v>133</v>
      </c>
      <c r="E290" s="127" t="s">
        <v>496</v>
      </c>
      <c r="F290" s="128" t="s">
        <v>497</v>
      </c>
      <c r="G290" s="129" t="s">
        <v>142</v>
      </c>
      <c r="H290" s="130">
        <v>14.598</v>
      </c>
      <c r="I290" s="131"/>
      <c r="J290" s="132">
        <f>ROUND(I290*H290,2)</f>
        <v>0</v>
      </c>
      <c r="K290" s="128" t="s">
        <v>21</v>
      </c>
      <c r="L290" s="31"/>
      <c r="M290" s="133" t="s">
        <v>21</v>
      </c>
      <c r="N290" s="134" t="s">
        <v>44</v>
      </c>
      <c r="P290" s="135">
        <f>O290*H290</f>
        <v>0</v>
      </c>
      <c r="Q290" s="135">
        <v>0.03</v>
      </c>
      <c r="R290" s="135">
        <f>Q290*H290</f>
        <v>0.43794</v>
      </c>
      <c r="S290" s="135">
        <v>0</v>
      </c>
      <c r="T290" s="136">
        <f>S290*H290</f>
        <v>0</v>
      </c>
      <c r="AR290" s="137" t="s">
        <v>244</v>
      </c>
      <c r="AT290" s="137" t="s">
        <v>133</v>
      </c>
      <c r="AU290" s="137" t="s">
        <v>83</v>
      </c>
      <c r="AY290" s="16" t="s">
        <v>130</v>
      </c>
      <c r="BE290" s="138">
        <f>IF(N290="základní",J290,0)</f>
        <v>0</v>
      </c>
      <c r="BF290" s="138">
        <f>IF(N290="snížená",J290,0)</f>
        <v>0</v>
      </c>
      <c r="BG290" s="138">
        <f>IF(N290="zákl. přenesená",J290,0)</f>
        <v>0</v>
      </c>
      <c r="BH290" s="138">
        <f>IF(N290="sníž. přenesená",J290,0)</f>
        <v>0</v>
      </c>
      <c r="BI290" s="138">
        <f>IF(N290="nulová",J290,0)</f>
        <v>0</v>
      </c>
      <c r="BJ290" s="16" t="s">
        <v>81</v>
      </c>
      <c r="BK290" s="138">
        <f>ROUND(I290*H290,2)</f>
        <v>0</v>
      </c>
      <c r="BL290" s="16" t="s">
        <v>244</v>
      </c>
      <c r="BM290" s="137" t="s">
        <v>498</v>
      </c>
    </row>
    <row r="291" spans="2:51" s="12" customFormat="1" ht="12">
      <c r="B291" s="139"/>
      <c r="D291" s="140" t="s">
        <v>144</v>
      </c>
      <c r="E291" s="141" t="s">
        <v>21</v>
      </c>
      <c r="F291" s="142" t="s">
        <v>499</v>
      </c>
      <c r="H291" s="143">
        <v>14.598</v>
      </c>
      <c r="I291" s="144"/>
      <c r="L291" s="139"/>
      <c r="M291" s="145"/>
      <c r="T291" s="146"/>
      <c r="AT291" s="141" t="s">
        <v>144</v>
      </c>
      <c r="AU291" s="141" t="s">
        <v>83</v>
      </c>
      <c r="AV291" s="12" t="s">
        <v>83</v>
      </c>
      <c r="AW291" s="12" t="s">
        <v>34</v>
      </c>
      <c r="AX291" s="12" t="s">
        <v>81</v>
      </c>
      <c r="AY291" s="141" t="s">
        <v>130</v>
      </c>
    </row>
    <row r="292" spans="2:65" s="1" customFormat="1" ht="21.75" customHeight="1">
      <c r="B292" s="31"/>
      <c r="C292" s="126" t="s">
        <v>500</v>
      </c>
      <c r="D292" s="126" t="s">
        <v>133</v>
      </c>
      <c r="E292" s="127" t="s">
        <v>501</v>
      </c>
      <c r="F292" s="128" t="s">
        <v>502</v>
      </c>
      <c r="G292" s="129" t="s">
        <v>136</v>
      </c>
      <c r="H292" s="130">
        <v>2</v>
      </c>
      <c r="I292" s="131"/>
      <c r="J292" s="132">
        <f>ROUND(I292*H292,2)</f>
        <v>0</v>
      </c>
      <c r="K292" s="128" t="s">
        <v>21</v>
      </c>
      <c r="L292" s="31"/>
      <c r="M292" s="133" t="s">
        <v>21</v>
      </c>
      <c r="N292" s="134" t="s">
        <v>44</v>
      </c>
      <c r="P292" s="135">
        <f>O292*H292</f>
        <v>0</v>
      </c>
      <c r="Q292" s="135">
        <v>0.03</v>
      </c>
      <c r="R292" s="135">
        <f>Q292*H292</f>
        <v>0.06</v>
      </c>
      <c r="S292" s="135">
        <v>0</v>
      </c>
      <c r="T292" s="136">
        <f>S292*H292</f>
        <v>0</v>
      </c>
      <c r="AR292" s="137" t="s">
        <v>244</v>
      </c>
      <c r="AT292" s="137" t="s">
        <v>133</v>
      </c>
      <c r="AU292" s="137" t="s">
        <v>83</v>
      </c>
      <c r="AY292" s="16" t="s">
        <v>130</v>
      </c>
      <c r="BE292" s="138">
        <f>IF(N292="základní",J292,0)</f>
        <v>0</v>
      </c>
      <c r="BF292" s="138">
        <f>IF(N292="snížená",J292,0)</f>
        <v>0</v>
      </c>
      <c r="BG292" s="138">
        <f>IF(N292="zákl. přenesená",J292,0)</f>
        <v>0</v>
      </c>
      <c r="BH292" s="138">
        <f>IF(N292="sníž. přenesená",J292,0)</f>
        <v>0</v>
      </c>
      <c r="BI292" s="138">
        <f>IF(N292="nulová",J292,0)</f>
        <v>0</v>
      </c>
      <c r="BJ292" s="16" t="s">
        <v>81</v>
      </c>
      <c r="BK292" s="138">
        <f>ROUND(I292*H292,2)</f>
        <v>0</v>
      </c>
      <c r="BL292" s="16" t="s">
        <v>244</v>
      </c>
      <c r="BM292" s="137" t="s">
        <v>503</v>
      </c>
    </row>
    <row r="293" spans="2:51" s="12" customFormat="1" ht="12">
      <c r="B293" s="139"/>
      <c r="D293" s="140" t="s">
        <v>144</v>
      </c>
      <c r="E293" s="141" t="s">
        <v>21</v>
      </c>
      <c r="F293" s="142" t="s">
        <v>504</v>
      </c>
      <c r="H293" s="143">
        <v>2</v>
      </c>
      <c r="I293" s="144"/>
      <c r="L293" s="139"/>
      <c r="M293" s="145"/>
      <c r="T293" s="146"/>
      <c r="AT293" s="141" t="s">
        <v>144</v>
      </c>
      <c r="AU293" s="141" t="s">
        <v>83</v>
      </c>
      <c r="AV293" s="12" t="s">
        <v>83</v>
      </c>
      <c r="AW293" s="12" t="s">
        <v>34</v>
      </c>
      <c r="AX293" s="12" t="s">
        <v>81</v>
      </c>
      <c r="AY293" s="141" t="s">
        <v>130</v>
      </c>
    </row>
    <row r="294" spans="2:65" s="1" customFormat="1" ht="24.15" customHeight="1">
      <c r="B294" s="31"/>
      <c r="C294" s="126" t="s">
        <v>505</v>
      </c>
      <c r="D294" s="126" t="s">
        <v>133</v>
      </c>
      <c r="E294" s="127" t="s">
        <v>506</v>
      </c>
      <c r="F294" s="128" t="s">
        <v>507</v>
      </c>
      <c r="G294" s="129" t="s">
        <v>136</v>
      </c>
      <c r="H294" s="130">
        <v>1</v>
      </c>
      <c r="I294" s="131"/>
      <c r="J294" s="132">
        <f>ROUND(I294*H294,2)</f>
        <v>0</v>
      </c>
      <c r="K294" s="128" t="s">
        <v>21</v>
      </c>
      <c r="L294" s="31"/>
      <c r="M294" s="133" t="s">
        <v>21</v>
      </c>
      <c r="N294" s="134" t="s">
        <v>44</v>
      </c>
      <c r="P294" s="135">
        <f>O294*H294</f>
        <v>0</v>
      </c>
      <c r="Q294" s="135">
        <v>0.03</v>
      </c>
      <c r="R294" s="135">
        <f>Q294*H294</f>
        <v>0.03</v>
      </c>
      <c r="S294" s="135">
        <v>0</v>
      </c>
      <c r="T294" s="136">
        <f>S294*H294</f>
        <v>0</v>
      </c>
      <c r="AR294" s="137" t="s">
        <v>244</v>
      </c>
      <c r="AT294" s="137" t="s">
        <v>133</v>
      </c>
      <c r="AU294" s="137" t="s">
        <v>83</v>
      </c>
      <c r="AY294" s="16" t="s">
        <v>130</v>
      </c>
      <c r="BE294" s="138">
        <f>IF(N294="základní",J294,0)</f>
        <v>0</v>
      </c>
      <c r="BF294" s="138">
        <f>IF(N294="snížená",J294,0)</f>
        <v>0</v>
      </c>
      <c r="BG294" s="138">
        <f>IF(N294="zákl. přenesená",J294,0)</f>
        <v>0</v>
      </c>
      <c r="BH294" s="138">
        <f>IF(N294="sníž. přenesená",J294,0)</f>
        <v>0</v>
      </c>
      <c r="BI294" s="138">
        <f>IF(N294="nulová",J294,0)</f>
        <v>0</v>
      </c>
      <c r="BJ294" s="16" t="s">
        <v>81</v>
      </c>
      <c r="BK294" s="138">
        <f>ROUND(I294*H294,2)</f>
        <v>0</v>
      </c>
      <c r="BL294" s="16" t="s">
        <v>244</v>
      </c>
      <c r="BM294" s="137" t="s">
        <v>508</v>
      </c>
    </row>
    <row r="295" spans="2:51" s="12" customFormat="1" ht="12">
      <c r="B295" s="139"/>
      <c r="D295" s="140" t="s">
        <v>144</v>
      </c>
      <c r="E295" s="141" t="s">
        <v>21</v>
      </c>
      <c r="F295" s="142" t="s">
        <v>509</v>
      </c>
      <c r="H295" s="143">
        <v>1</v>
      </c>
      <c r="I295" s="144"/>
      <c r="L295" s="139"/>
      <c r="M295" s="145"/>
      <c r="T295" s="146"/>
      <c r="AT295" s="141" t="s">
        <v>144</v>
      </c>
      <c r="AU295" s="141" t="s">
        <v>83</v>
      </c>
      <c r="AV295" s="12" t="s">
        <v>83</v>
      </c>
      <c r="AW295" s="12" t="s">
        <v>34</v>
      </c>
      <c r="AX295" s="12" t="s">
        <v>81</v>
      </c>
      <c r="AY295" s="141" t="s">
        <v>130</v>
      </c>
    </row>
    <row r="296" spans="2:65" s="1" customFormat="1" ht="44.25" customHeight="1">
      <c r="B296" s="31"/>
      <c r="C296" s="126" t="s">
        <v>510</v>
      </c>
      <c r="D296" s="126" t="s">
        <v>133</v>
      </c>
      <c r="E296" s="127" t="s">
        <v>511</v>
      </c>
      <c r="F296" s="128" t="s">
        <v>512</v>
      </c>
      <c r="G296" s="129" t="s">
        <v>142</v>
      </c>
      <c r="H296" s="130">
        <v>7.565</v>
      </c>
      <c r="I296" s="131"/>
      <c r="J296" s="132">
        <f>ROUND(I296*H296,2)</f>
        <v>0</v>
      </c>
      <c r="K296" s="128" t="s">
        <v>21</v>
      </c>
      <c r="L296" s="31"/>
      <c r="M296" s="133" t="s">
        <v>21</v>
      </c>
      <c r="N296" s="134" t="s">
        <v>44</v>
      </c>
      <c r="P296" s="135">
        <f>O296*H296</f>
        <v>0</v>
      </c>
      <c r="Q296" s="135">
        <v>0.22</v>
      </c>
      <c r="R296" s="135">
        <f>Q296*H296</f>
        <v>1.6643000000000001</v>
      </c>
      <c r="S296" s="135">
        <v>0</v>
      </c>
      <c r="T296" s="136">
        <f>S296*H296</f>
        <v>0</v>
      </c>
      <c r="AR296" s="137" t="s">
        <v>244</v>
      </c>
      <c r="AT296" s="137" t="s">
        <v>133</v>
      </c>
      <c r="AU296" s="137" t="s">
        <v>83</v>
      </c>
      <c r="AY296" s="16" t="s">
        <v>130</v>
      </c>
      <c r="BE296" s="138">
        <f>IF(N296="základní",J296,0)</f>
        <v>0</v>
      </c>
      <c r="BF296" s="138">
        <f>IF(N296="snížená",J296,0)</f>
        <v>0</v>
      </c>
      <c r="BG296" s="138">
        <f>IF(N296="zákl. přenesená",J296,0)</f>
        <v>0</v>
      </c>
      <c r="BH296" s="138">
        <f>IF(N296="sníž. přenesená",J296,0)</f>
        <v>0</v>
      </c>
      <c r="BI296" s="138">
        <f>IF(N296="nulová",J296,0)</f>
        <v>0</v>
      </c>
      <c r="BJ296" s="16" t="s">
        <v>81</v>
      </c>
      <c r="BK296" s="138">
        <f>ROUND(I296*H296,2)</f>
        <v>0</v>
      </c>
      <c r="BL296" s="16" t="s">
        <v>244</v>
      </c>
      <c r="BM296" s="137" t="s">
        <v>513</v>
      </c>
    </row>
    <row r="297" spans="2:51" s="12" customFormat="1" ht="12">
      <c r="B297" s="139"/>
      <c r="D297" s="140" t="s">
        <v>144</v>
      </c>
      <c r="E297" s="141" t="s">
        <v>21</v>
      </c>
      <c r="F297" s="142" t="s">
        <v>514</v>
      </c>
      <c r="H297" s="143">
        <v>7.565</v>
      </c>
      <c r="I297" s="144"/>
      <c r="L297" s="139"/>
      <c r="M297" s="145"/>
      <c r="T297" s="146"/>
      <c r="AT297" s="141" t="s">
        <v>144</v>
      </c>
      <c r="AU297" s="141" t="s">
        <v>83</v>
      </c>
      <c r="AV297" s="12" t="s">
        <v>83</v>
      </c>
      <c r="AW297" s="12" t="s">
        <v>34</v>
      </c>
      <c r="AX297" s="12" t="s">
        <v>81</v>
      </c>
      <c r="AY297" s="141" t="s">
        <v>130</v>
      </c>
    </row>
    <row r="298" spans="2:65" s="1" customFormat="1" ht="37.8" customHeight="1">
      <c r="B298" s="31"/>
      <c r="C298" s="126" t="s">
        <v>515</v>
      </c>
      <c r="D298" s="126" t="s">
        <v>133</v>
      </c>
      <c r="E298" s="127" t="s">
        <v>516</v>
      </c>
      <c r="F298" s="128" t="s">
        <v>517</v>
      </c>
      <c r="G298" s="129" t="s">
        <v>247</v>
      </c>
      <c r="H298" s="130">
        <v>7.625</v>
      </c>
      <c r="I298" s="131"/>
      <c r="J298" s="132">
        <f>ROUND(I298*H298,2)</f>
        <v>0</v>
      </c>
      <c r="K298" s="128" t="s">
        <v>21</v>
      </c>
      <c r="L298" s="31"/>
      <c r="M298" s="133" t="s">
        <v>21</v>
      </c>
      <c r="N298" s="134" t="s">
        <v>44</v>
      </c>
      <c r="P298" s="135">
        <f>O298*H298</f>
        <v>0</v>
      </c>
      <c r="Q298" s="135">
        <v>0.012</v>
      </c>
      <c r="R298" s="135">
        <f>Q298*H298</f>
        <v>0.0915</v>
      </c>
      <c r="S298" s="135">
        <v>0</v>
      </c>
      <c r="T298" s="136">
        <f>S298*H298</f>
        <v>0</v>
      </c>
      <c r="AR298" s="137" t="s">
        <v>244</v>
      </c>
      <c r="AT298" s="137" t="s">
        <v>133</v>
      </c>
      <c r="AU298" s="137" t="s">
        <v>83</v>
      </c>
      <c r="AY298" s="16" t="s">
        <v>130</v>
      </c>
      <c r="BE298" s="138">
        <f>IF(N298="základní",J298,0)</f>
        <v>0</v>
      </c>
      <c r="BF298" s="138">
        <f>IF(N298="snížená",J298,0)</f>
        <v>0</v>
      </c>
      <c r="BG298" s="138">
        <f>IF(N298="zákl. přenesená",J298,0)</f>
        <v>0</v>
      </c>
      <c r="BH298" s="138">
        <f>IF(N298="sníž. přenesená",J298,0)</f>
        <v>0</v>
      </c>
      <c r="BI298" s="138">
        <f>IF(N298="nulová",J298,0)</f>
        <v>0</v>
      </c>
      <c r="BJ298" s="16" t="s">
        <v>81</v>
      </c>
      <c r="BK298" s="138">
        <f>ROUND(I298*H298,2)</f>
        <v>0</v>
      </c>
      <c r="BL298" s="16" t="s">
        <v>244</v>
      </c>
      <c r="BM298" s="137" t="s">
        <v>518</v>
      </c>
    </row>
    <row r="299" spans="2:51" s="12" customFormat="1" ht="12">
      <c r="B299" s="139"/>
      <c r="D299" s="140" t="s">
        <v>144</v>
      </c>
      <c r="E299" s="141" t="s">
        <v>21</v>
      </c>
      <c r="F299" s="142" t="s">
        <v>519</v>
      </c>
      <c r="H299" s="143">
        <v>7.625</v>
      </c>
      <c r="I299" s="144"/>
      <c r="L299" s="139"/>
      <c r="M299" s="145"/>
      <c r="T299" s="146"/>
      <c r="AT299" s="141" t="s">
        <v>144</v>
      </c>
      <c r="AU299" s="141" t="s">
        <v>83</v>
      </c>
      <c r="AV299" s="12" t="s">
        <v>83</v>
      </c>
      <c r="AW299" s="12" t="s">
        <v>34</v>
      </c>
      <c r="AX299" s="12" t="s">
        <v>81</v>
      </c>
      <c r="AY299" s="141" t="s">
        <v>130</v>
      </c>
    </row>
    <row r="300" spans="2:65" s="1" customFormat="1" ht="44.25" customHeight="1">
      <c r="B300" s="31"/>
      <c r="C300" s="126" t="s">
        <v>520</v>
      </c>
      <c r="D300" s="126" t="s">
        <v>133</v>
      </c>
      <c r="E300" s="127" t="s">
        <v>521</v>
      </c>
      <c r="F300" s="128" t="s">
        <v>522</v>
      </c>
      <c r="G300" s="129" t="s">
        <v>136</v>
      </c>
      <c r="H300" s="130">
        <v>1</v>
      </c>
      <c r="I300" s="131"/>
      <c r="J300" s="132">
        <f aca="true" t="shared" si="0" ref="J300:J305">ROUND(I300*H300,2)</f>
        <v>0</v>
      </c>
      <c r="K300" s="128" t="s">
        <v>21</v>
      </c>
      <c r="L300" s="31"/>
      <c r="M300" s="133" t="s">
        <v>21</v>
      </c>
      <c r="N300" s="134" t="s">
        <v>44</v>
      </c>
      <c r="P300" s="135">
        <f aca="true" t="shared" si="1" ref="P300:P305">O300*H300</f>
        <v>0</v>
      </c>
      <c r="Q300" s="135">
        <v>0.12</v>
      </c>
      <c r="R300" s="135">
        <f aca="true" t="shared" si="2" ref="R300:R305">Q300*H300</f>
        <v>0.12</v>
      </c>
      <c r="S300" s="135">
        <v>0</v>
      </c>
      <c r="T300" s="136">
        <f aca="true" t="shared" si="3" ref="T300:T305">S300*H300</f>
        <v>0</v>
      </c>
      <c r="AR300" s="137" t="s">
        <v>244</v>
      </c>
      <c r="AT300" s="137" t="s">
        <v>133</v>
      </c>
      <c r="AU300" s="137" t="s">
        <v>83</v>
      </c>
      <c r="AY300" s="16" t="s">
        <v>130</v>
      </c>
      <c r="BE300" s="138">
        <f aca="true" t="shared" si="4" ref="BE300:BE305">IF(N300="základní",J300,0)</f>
        <v>0</v>
      </c>
      <c r="BF300" s="138">
        <f aca="true" t="shared" si="5" ref="BF300:BF305">IF(N300="snížená",J300,0)</f>
        <v>0</v>
      </c>
      <c r="BG300" s="138">
        <f aca="true" t="shared" si="6" ref="BG300:BG305">IF(N300="zákl. přenesená",J300,0)</f>
        <v>0</v>
      </c>
      <c r="BH300" s="138">
        <f aca="true" t="shared" si="7" ref="BH300:BH305">IF(N300="sníž. přenesená",J300,0)</f>
        <v>0</v>
      </c>
      <c r="BI300" s="138">
        <f aca="true" t="shared" si="8" ref="BI300:BI305">IF(N300="nulová",J300,0)</f>
        <v>0</v>
      </c>
      <c r="BJ300" s="16" t="s">
        <v>81</v>
      </c>
      <c r="BK300" s="138">
        <f aca="true" t="shared" si="9" ref="BK300:BK305">ROUND(I300*H300,2)</f>
        <v>0</v>
      </c>
      <c r="BL300" s="16" t="s">
        <v>244</v>
      </c>
      <c r="BM300" s="137" t="s">
        <v>523</v>
      </c>
    </row>
    <row r="301" spans="2:65" s="1" customFormat="1" ht="33" customHeight="1">
      <c r="B301" s="31"/>
      <c r="C301" s="126" t="s">
        <v>524</v>
      </c>
      <c r="D301" s="126" t="s">
        <v>133</v>
      </c>
      <c r="E301" s="127" t="s">
        <v>525</v>
      </c>
      <c r="F301" s="128" t="s">
        <v>526</v>
      </c>
      <c r="G301" s="129" t="s">
        <v>136</v>
      </c>
      <c r="H301" s="130">
        <v>1</v>
      </c>
      <c r="I301" s="131"/>
      <c r="J301" s="132">
        <f t="shared" si="0"/>
        <v>0</v>
      </c>
      <c r="K301" s="128" t="s">
        <v>21</v>
      </c>
      <c r="L301" s="31"/>
      <c r="M301" s="133" t="s">
        <v>21</v>
      </c>
      <c r="N301" s="134" t="s">
        <v>44</v>
      </c>
      <c r="P301" s="135">
        <f t="shared" si="1"/>
        <v>0</v>
      </c>
      <c r="Q301" s="135">
        <v>0.08</v>
      </c>
      <c r="R301" s="135">
        <f t="shared" si="2"/>
        <v>0.08</v>
      </c>
      <c r="S301" s="135">
        <v>0</v>
      </c>
      <c r="T301" s="136">
        <f t="shared" si="3"/>
        <v>0</v>
      </c>
      <c r="AR301" s="137" t="s">
        <v>244</v>
      </c>
      <c r="AT301" s="137" t="s">
        <v>133</v>
      </c>
      <c r="AU301" s="137" t="s">
        <v>83</v>
      </c>
      <c r="AY301" s="16" t="s">
        <v>130</v>
      </c>
      <c r="BE301" s="138">
        <f t="shared" si="4"/>
        <v>0</v>
      </c>
      <c r="BF301" s="138">
        <f t="shared" si="5"/>
        <v>0</v>
      </c>
      <c r="BG301" s="138">
        <f t="shared" si="6"/>
        <v>0</v>
      </c>
      <c r="BH301" s="138">
        <f t="shared" si="7"/>
        <v>0</v>
      </c>
      <c r="BI301" s="138">
        <f t="shared" si="8"/>
        <v>0</v>
      </c>
      <c r="BJ301" s="16" t="s">
        <v>81</v>
      </c>
      <c r="BK301" s="138">
        <f t="shared" si="9"/>
        <v>0</v>
      </c>
      <c r="BL301" s="16" t="s">
        <v>244</v>
      </c>
      <c r="BM301" s="137" t="s">
        <v>527</v>
      </c>
    </row>
    <row r="302" spans="2:65" s="1" customFormat="1" ht="24.15" customHeight="1">
      <c r="B302" s="31"/>
      <c r="C302" s="126" t="s">
        <v>528</v>
      </c>
      <c r="D302" s="126" t="s">
        <v>133</v>
      </c>
      <c r="E302" s="127" t="s">
        <v>529</v>
      </c>
      <c r="F302" s="128" t="s">
        <v>530</v>
      </c>
      <c r="G302" s="129" t="s">
        <v>136</v>
      </c>
      <c r="H302" s="130">
        <v>2</v>
      </c>
      <c r="I302" s="131"/>
      <c r="J302" s="132">
        <f t="shared" si="0"/>
        <v>0</v>
      </c>
      <c r="K302" s="128" t="s">
        <v>21</v>
      </c>
      <c r="L302" s="31"/>
      <c r="M302" s="133" t="s">
        <v>21</v>
      </c>
      <c r="N302" s="134" t="s">
        <v>44</v>
      </c>
      <c r="P302" s="135">
        <f t="shared" si="1"/>
        <v>0</v>
      </c>
      <c r="Q302" s="135">
        <v>0.28</v>
      </c>
      <c r="R302" s="135">
        <f t="shared" si="2"/>
        <v>0.56</v>
      </c>
      <c r="S302" s="135">
        <v>0</v>
      </c>
      <c r="T302" s="136">
        <f t="shared" si="3"/>
        <v>0</v>
      </c>
      <c r="AR302" s="137" t="s">
        <v>244</v>
      </c>
      <c r="AT302" s="137" t="s">
        <v>133</v>
      </c>
      <c r="AU302" s="137" t="s">
        <v>83</v>
      </c>
      <c r="AY302" s="16" t="s">
        <v>130</v>
      </c>
      <c r="BE302" s="138">
        <f t="shared" si="4"/>
        <v>0</v>
      </c>
      <c r="BF302" s="138">
        <f t="shared" si="5"/>
        <v>0</v>
      </c>
      <c r="BG302" s="138">
        <f t="shared" si="6"/>
        <v>0</v>
      </c>
      <c r="BH302" s="138">
        <f t="shared" si="7"/>
        <v>0</v>
      </c>
      <c r="BI302" s="138">
        <f t="shared" si="8"/>
        <v>0</v>
      </c>
      <c r="BJ302" s="16" t="s">
        <v>81</v>
      </c>
      <c r="BK302" s="138">
        <f t="shared" si="9"/>
        <v>0</v>
      </c>
      <c r="BL302" s="16" t="s">
        <v>244</v>
      </c>
      <c r="BM302" s="137" t="s">
        <v>531</v>
      </c>
    </row>
    <row r="303" spans="2:65" s="1" customFormat="1" ht="24.15" customHeight="1">
      <c r="B303" s="31"/>
      <c r="C303" s="126" t="s">
        <v>532</v>
      </c>
      <c r="D303" s="126" t="s">
        <v>133</v>
      </c>
      <c r="E303" s="127" t="s">
        <v>533</v>
      </c>
      <c r="F303" s="128" t="s">
        <v>534</v>
      </c>
      <c r="G303" s="129" t="s">
        <v>142</v>
      </c>
      <c r="H303" s="130">
        <v>0.7</v>
      </c>
      <c r="I303" s="131"/>
      <c r="J303" s="132">
        <f t="shared" si="0"/>
        <v>0</v>
      </c>
      <c r="K303" s="128" t="s">
        <v>21</v>
      </c>
      <c r="L303" s="31"/>
      <c r="M303" s="133" t="s">
        <v>21</v>
      </c>
      <c r="N303" s="134" t="s">
        <v>44</v>
      </c>
      <c r="P303" s="135">
        <f t="shared" si="1"/>
        <v>0</v>
      </c>
      <c r="Q303" s="135">
        <v>0.03</v>
      </c>
      <c r="R303" s="135">
        <f t="shared" si="2"/>
        <v>0.020999999999999998</v>
      </c>
      <c r="S303" s="135">
        <v>0</v>
      </c>
      <c r="T303" s="136">
        <f t="shared" si="3"/>
        <v>0</v>
      </c>
      <c r="AR303" s="137" t="s">
        <v>244</v>
      </c>
      <c r="AT303" s="137" t="s">
        <v>133</v>
      </c>
      <c r="AU303" s="137" t="s">
        <v>83</v>
      </c>
      <c r="AY303" s="16" t="s">
        <v>130</v>
      </c>
      <c r="BE303" s="138">
        <f t="shared" si="4"/>
        <v>0</v>
      </c>
      <c r="BF303" s="138">
        <f t="shared" si="5"/>
        <v>0</v>
      </c>
      <c r="BG303" s="138">
        <f t="shared" si="6"/>
        <v>0</v>
      </c>
      <c r="BH303" s="138">
        <f t="shared" si="7"/>
        <v>0</v>
      </c>
      <c r="BI303" s="138">
        <f t="shared" si="8"/>
        <v>0</v>
      </c>
      <c r="BJ303" s="16" t="s">
        <v>81</v>
      </c>
      <c r="BK303" s="138">
        <f t="shared" si="9"/>
        <v>0</v>
      </c>
      <c r="BL303" s="16" t="s">
        <v>244</v>
      </c>
      <c r="BM303" s="137" t="s">
        <v>535</v>
      </c>
    </row>
    <row r="304" spans="2:65" s="1" customFormat="1" ht="1.2" customHeight="1">
      <c r="B304" s="31"/>
      <c r="C304" s="419" t="s">
        <v>536</v>
      </c>
      <c r="D304" s="419"/>
      <c r="E304" s="420"/>
      <c r="F304" s="421"/>
      <c r="G304" s="422"/>
      <c r="H304" s="423"/>
      <c r="I304" s="131"/>
      <c r="J304" s="424"/>
      <c r="K304" s="418"/>
      <c r="L304" s="31"/>
      <c r="M304" s="133" t="s">
        <v>21</v>
      </c>
      <c r="N304" s="134" t="s">
        <v>44</v>
      </c>
      <c r="P304" s="135">
        <f t="shared" si="1"/>
        <v>0</v>
      </c>
      <c r="Q304" s="135">
        <v>0.03</v>
      </c>
      <c r="R304" s="135">
        <f t="shared" si="2"/>
        <v>0</v>
      </c>
      <c r="S304" s="135">
        <v>0</v>
      </c>
      <c r="T304" s="136">
        <f t="shared" si="3"/>
        <v>0</v>
      </c>
      <c r="AR304" s="137" t="s">
        <v>244</v>
      </c>
      <c r="AT304" s="137" t="s">
        <v>133</v>
      </c>
      <c r="AU304" s="137" t="s">
        <v>83</v>
      </c>
      <c r="AY304" s="16" t="s">
        <v>130</v>
      </c>
      <c r="BE304" s="138">
        <f t="shared" si="4"/>
        <v>0</v>
      </c>
      <c r="BF304" s="138">
        <f t="shared" si="5"/>
        <v>0</v>
      </c>
      <c r="BG304" s="138">
        <f t="shared" si="6"/>
        <v>0</v>
      </c>
      <c r="BH304" s="138">
        <f t="shared" si="7"/>
        <v>0</v>
      </c>
      <c r="BI304" s="138">
        <f t="shared" si="8"/>
        <v>0</v>
      </c>
      <c r="BJ304" s="16" t="s">
        <v>81</v>
      </c>
      <c r="BK304" s="138">
        <f t="shared" si="9"/>
        <v>0</v>
      </c>
      <c r="BL304" s="16" t="s">
        <v>244</v>
      </c>
      <c r="BM304" s="137" t="s">
        <v>537</v>
      </c>
    </row>
    <row r="305" spans="2:65" s="1" customFormat="1" ht="24.15" customHeight="1">
      <c r="B305" s="31"/>
      <c r="C305" s="126" t="s">
        <v>538</v>
      </c>
      <c r="D305" s="126" t="s">
        <v>133</v>
      </c>
      <c r="E305" s="127" t="s">
        <v>539</v>
      </c>
      <c r="F305" s="128" t="s">
        <v>540</v>
      </c>
      <c r="G305" s="129" t="s">
        <v>315</v>
      </c>
      <c r="H305" s="130">
        <v>3.095</v>
      </c>
      <c r="I305" s="131"/>
      <c r="J305" s="132">
        <f t="shared" si="0"/>
        <v>0</v>
      </c>
      <c r="K305" s="128" t="s">
        <v>159</v>
      </c>
      <c r="L305" s="31"/>
      <c r="M305" s="133" t="s">
        <v>21</v>
      </c>
      <c r="N305" s="134" t="s">
        <v>44</v>
      </c>
      <c r="P305" s="135">
        <f t="shared" si="1"/>
        <v>0</v>
      </c>
      <c r="Q305" s="135">
        <v>0</v>
      </c>
      <c r="R305" s="135">
        <f t="shared" si="2"/>
        <v>0</v>
      </c>
      <c r="S305" s="135">
        <v>0</v>
      </c>
      <c r="T305" s="136">
        <f t="shared" si="3"/>
        <v>0</v>
      </c>
      <c r="AR305" s="137" t="s">
        <v>244</v>
      </c>
      <c r="AT305" s="137" t="s">
        <v>133</v>
      </c>
      <c r="AU305" s="137" t="s">
        <v>83</v>
      </c>
      <c r="AY305" s="16" t="s">
        <v>130</v>
      </c>
      <c r="BE305" s="138">
        <f t="shared" si="4"/>
        <v>0</v>
      </c>
      <c r="BF305" s="138">
        <f t="shared" si="5"/>
        <v>0</v>
      </c>
      <c r="BG305" s="138">
        <f t="shared" si="6"/>
        <v>0</v>
      </c>
      <c r="BH305" s="138">
        <f t="shared" si="7"/>
        <v>0</v>
      </c>
      <c r="BI305" s="138">
        <f t="shared" si="8"/>
        <v>0</v>
      </c>
      <c r="BJ305" s="16" t="s">
        <v>81</v>
      </c>
      <c r="BK305" s="138">
        <f t="shared" si="9"/>
        <v>0</v>
      </c>
      <c r="BL305" s="16" t="s">
        <v>244</v>
      </c>
      <c r="BM305" s="137" t="s">
        <v>541</v>
      </c>
    </row>
    <row r="306" spans="2:47" s="1" customFormat="1" ht="12">
      <c r="B306" s="31"/>
      <c r="D306" s="160" t="s">
        <v>161</v>
      </c>
      <c r="F306" s="161" t="s">
        <v>542</v>
      </c>
      <c r="I306" s="162"/>
      <c r="L306" s="31"/>
      <c r="M306" s="163"/>
      <c r="T306" s="52"/>
      <c r="AT306" s="16" t="s">
        <v>161</v>
      </c>
      <c r="AU306" s="16" t="s">
        <v>83</v>
      </c>
    </row>
    <row r="307" spans="2:65" s="1" customFormat="1" ht="24.15" customHeight="1">
      <c r="B307" s="31"/>
      <c r="C307" s="126" t="s">
        <v>543</v>
      </c>
      <c r="D307" s="126" t="s">
        <v>133</v>
      </c>
      <c r="E307" s="127" t="s">
        <v>544</v>
      </c>
      <c r="F307" s="128" t="s">
        <v>545</v>
      </c>
      <c r="G307" s="129" t="s">
        <v>315</v>
      </c>
      <c r="H307" s="130">
        <v>3.095</v>
      </c>
      <c r="I307" s="131"/>
      <c r="J307" s="132">
        <f>ROUND(I307*H307,2)</f>
        <v>0</v>
      </c>
      <c r="K307" s="128" t="s">
        <v>159</v>
      </c>
      <c r="L307" s="31"/>
      <c r="M307" s="133" t="s">
        <v>21</v>
      </c>
      <c r="N307" s="134" t="s">
        <v>44</v>
      </c>
      <c r="P307" s="135">
        <f>O307*H307</f>
        <v>0</v>
      </c>
      <c r="Q307" s="135">
        <v>0</v>
      </c>
      <c r="R307" s="135">
        <f>Q307*H307</f>
        <v>0</v>
      </c>
      <c r="S307" s="135">
        <v>0</v>
      </c>
      <c r="T307" s="136">
        <f>S307*H307</f>
        <v>0</v>
      </c>
      <c r="AR307" s="137" t="s">
        <v>244</v>
      </c>
      <c r="AT307" s="137" t="s">
        <v>133</v>
      </c>
      <c r="AU307" s="137" t="s">
        <v>83</v>
      </c>
      <c r="AY307" s="16" t="s">
        <v>130</v>
      </c>
      <c r="BE307" s="138">
        <f>IF(N307="základní",J307,0)</f>
        <v>0</v>
      </c>
      <c r="BF307" s="138">
        <f>IF(N307="snížená",J307,0)</f>
        <v>0</v>
      </c>
      <c r="BG307" s="138">
        <f>IF(N307="zákl. přenesená",J307,0)</f>
        <v>0</v>
      </c>
      <c r="BH307" s="138">
        <f>IF(N307="sníž. přenesená",J307,0)</f>
        <v>0</v>
      </c>
      <c r="BI307" s="138">
        <f>IF(N307="nulová",J307,0)</f>
        <v>0</v>
      </c>
      <c r="BJ307" s="16" t="s">
        <v>81</v>
      </c>
      <c r="BK307" s="138">
        <f>ROUND(I307*H307,2)</f>
        <v>0</v>
      </c>
      <c r="BL307" s="16" t="s">
        <v>244</v>
      </c>
      <c r="BM307" s="137" t="s">
        <v>546</v>
      </c>
    </row>
    <row r="308" spans="2:47" s="1" customFormat="1" ht="12">
      <c r="B308" s="31"/>
      <c r="D308" s="160" t="s">
        <v>161</v>
      </c>
      <c r="F308" s="161" t="s">
        <v>547</v>
      </c>
      <c r="I308" s="162"/>
      <c r="L308" s="31"/>
      <c r="M308" s="163"/>
      <c r="T308" s="52"/>
      <c r="AT308" s="16" t="s">
        <v>161</v>
      </c>
      <c r="AU308" s="16" t="s">
        <v>83</v>
      </c>
    </row>
    <row r="309" spans="2:63" s="11" customFormat="1" ht="22.8" customHeight="1">
      <c r="B309" s="114"/>
      <c r="D309" s="115" t="s">
        <v>72</v>
      </c>
      <c r="E309" s="124" t="s">
        <v>548</v>
      </c>
      <c r="F309" s="124" t="s">
        <v>549</v>
      </c>
      <c r="I309" s="117"/>
      <c r="J309" s="125">
        <f>BK309</f>
        <v>0</v>
      </c>
      <c r="L309" s="114"/>
      <c r="M309" s="119"/>
      <c r="P309" s="120">
        <f>SUM(P310:P318)</f>
        <v>0</v>
      </c>
      <c r="R309" s="120">
        <f>SUM(R310:R318)</f>
        <v>0.271</v>
      </c>
      <c r="T309" s="121">
        <f>SUM(T310:T318)</f>
        <v>0</v>
      </c>
      <c r="AR309" s="115" t="s">
        <v>83</v>
      </c>
      <c r="AT309" s="122" t="s">
        <v>72</v>
      </c>
      <c r="AU309" s="122" t="s">
        <v>81</v>
      </c>
      <c r="AY309" s="115" t="s">
        <v>130</v>
      </c>
      <c r="BK309" s="123">
        <f>SUM(BK310:BK318)</f>
        <v>0</v>
      </c>
    </row>
    <row r="310" spans="2:65" s="1" customFormat="1" ht="37.8" customHeight="1">
      <c r="B310" s="31"/>
      <c r="C310" s="126" t="s">
        <v>550</v>
      </c>
      <c r="D310" s="126" t="s">
        <v>133</v>
      </c>
      <c r="E310" s="127" t="s">
        <v>551</v>
      </c>
      <c r="F310" s="128" t="s">
        <v>552</v>
      </c>
      <c r="G310" s="129" t="s">
        <v>136</v>
      </c>
      <c r="H310" s="130">
        <v>1</v>
      </c>
      <c r="I310" s="131"/>
      <c r="J310" s="132">
        <f aca="true" t="shared" si="10" ref="J310:J315">ROUND(I310*H310,2)</f>
        <v>0</v>
      </c>
      <c r="K310" s="128" t="s">
        <v>21</v>
      </c>
      <c r="L310" s="31"/>
      <c r="M310" s="133" t="s">
        <v>21</v>
      </c>
      <c r="N310" s="134" t="s">
        <v>44</v>
      </c>
      <c r="P310" s="135">
        <f aca="true" t="shared" si="11" ref="P310:P315">O310*H310</f>
        <v>0</v>
      </c>
      <c r="Q310" s="135">
        <v>0.07</v>
      </c>
      <c r="R310" s="135">
        <f aca="true" t="shared" si="12" ref="R310:R315">Q310*H310</f>
        <v>0.07</v>
      </c>
      <c r="S310" s="135">
        <v>0</v>
      </c>
      <c r="T310" s="136">
        <f aca="true" t="shared" si="13" ref="T310:T315">S310*H310</f>
        <v>0</v>
      </c>
      <c r="AR310" s="137" t="s">
        <v>244</v>
      </c>
      <c r="AT310" s="137" t="s">
        <v>133</v>
      </c>
      <c r="AU310" s="137" t="s">
        <v>83</v>
      </c>
      <c r="AY310" s="16" t="s">
        <v>130</v>
      </c>
      <c r="BE310" s="138">
        <f aca="true" t="shared" si="14" ref="BE310:BE315">IF(N310="základní",J310,0)</f>
        <v>0</v>
      </c>
      <c r="BF310" s="138">
        <f aca="true" t="shared" si="15" ref="BF310:BF315">IF(N310="snížená",J310,0)</f>
        <v>0</v>
      </c>
      <c r="BG310" s="138">
        <f aca="true" t="shared" si="16" ref="BG310:BG315">IF(N310="zákl. přenesená",J310,0)</f>
        <v>0</v>
      </c>
      <c r="BH310" s="138">
        <f aca="true" t="shared" si="17" ref="BH310:BH315">IF(N310="sníž. přenesená",J310,0)</f>
        <v>0</v>
      </c>
      <c r="BI310" s="138">
        <f aca="true" t="shared" si="18" ref="BI310:BI315">IF(N310="nulová",J310,0)</f>
        <v>0</v>
      </c>
      <c r="BJ310" s="16" t="s">
        <v>81</v>
      </c>
      <c r="BK310" s="138">
        <f aca="true" t="shared" si="19" ref="BK310:BK315">ROUND(I310*H310,2)</f>
        <v>0</v>
      </c>
      <c r="BL310" s="16" t="s">
        <v>244</v>
      </c>
      <c r="BM310" s="137" t="s">
        <v>553</v>
      </c>
    </row>
    <row r="311" spans="2:65" s="1" customFormat="1" ht="24.15" customHeight="1">
      <c r="B311" s="31"/>
      <c r="C311" s="126" t="s">
        <v>554</v>
      </c>
      <c r="D311" s="126" t="s">
        <v>133</v>
      </c>
      <c r="E311" s="127" t="s">
        <v>555</v>
      </c>
      <c r="F311" s="128" t="s">
        <v>556</v>
      </c>
      <c r="G311" s="129" t="s">
        <v>158</v>
      </c>
      <c r="H311" s="130">
        <v>1</v>
      </c>
      <c r="I311" s="131"/>
      <c r="J311" s="132">
        <f t="shared" si="10"/>
        <v>0</v>
      </c>
      <c r="K311" s="128" t="s">
        <v>21</v>
      </c>
      <c r="L311" s="31"/>
      <c r="M311" s="133" t="s">
        <v>21</v>
      </c>
      <c r="N311" s="134" t="s">
        <v>44</v>
      </c>
      <c r="P311" s="135">
        <f t="shared" si="11"/>
        <v>0</v>
      </c>
      <c r="Q311" s="135">
        <v>0.003</v>
      </c>
      <c r="R311" s="135">
        <f t="shared" si="12"/>
        <v>0.003</v>
      </c>
      <c r="S311" s="135">
        <v>0</v>
      </c>
      <c r="T311" s="136">
        <f t="shared" si="13"/>
        <v>0</v>
      </c>
      <c r="AR311" s="137" t="s">
        <v>244</v>
      </c>
      <c r="AT311" s="137" t="s">
        <v>133</v>
      </c>
      <c r="AU311" s="137" t="s">
        <v>83</v>
      </c>
      <c r="AY311" s="16" t="s">
        <v>130</v>
      </c>
      <c r="BE311" s="138">
        <f t="shared" si="14"/>
        <v>0</v>
      </c>
      <c r="BF311" s="138">
        <f t="shared" si="15"/>
        <v>0</v>
      </c>
      <c r="BG311" s="138">
        <f t="shared" si="16"/>
        <v>0</v>
      </c>
      <c r="BH311" s="138">
        <f t="shared" si="17"/>
        <v>0</v>
      </c>
      <c r="BI311" s="138">
        <f t="shared" si="18"/>
        <v>0</v>
      </c>
      <c r="BJ311" s="16" t="s">
        <v>81</v>
      </c>
      <c r="BK311" s="138">
        <f t="shared" si="19"/>
        <v>0</v>
      </c>
      <c r="BL311" s="16" t="s">
        <v>244</v>
      </c>
      <c r="BM311" s="137" t="s">
        <v>557</v>
      </c>
    </row>
    <row r="312" spans="2:65" s="1" customFormat="1" ht="24.15" customHeight="1">
      <c r="B312" s="31"/>
      <c r="C312" s="126" t="s">
        <v>558</v>
      </c>
      <c r="D312" s="126" t="s">
        <v>133</v>
      </c>
      <c r="E312" s="127" t="s">
        <v>559</v>
      </c>
      <c r="F312" s="128" t="s">
        <v>560</v>
      </c>
      <c r="G312" s="129" t="s">
        <v>158</v>
      </c>
      <c r="H312" s="130">
        <v>1</v>
      </c>
      <c r="I312" s="131"/>
      <c r="J312" s="132">
        <f t="shared" si="10"/>
        <v>0</v>
      </c>
      <c r="K312" s="128" t="s">
        <v>21</v>
      </c>
      <c r="L312" s="31"/>
      <c r="M312" s="133" t="s">
        <v>21</v>
      </c>
      <c r="N312" s="134" t="s">
        <v>44</v>
      </c>
      <c r="P312" s="135">
        <f t="shared" si="11"/>
        <v>0</v>
      </c>
      <c r="Q312" s="135">
        <v>0.01</v>
      </c>
      <c r="R312" s="135">
        <f t="shared" si="12"/>
        <v>0.01</v>
      </c>
      <c r="S312" s="135">
        <v>0</v>
      </c>
      <c r="T312" s="136">
        <f t="shared" si="13"/>
        <v>0</v>
      </c>
      <c r="AR312" s="137" t="s">
        <v>244</v>
      </c>
      <c r="AT312" s="137" t="s">
        <v>133</v>
      </c>
      <c r="AU312" s="137" t="s">
        <v>83</v>
      </c>
      <c r="AY312" s="16" t="s">
        <v>130</v>
      </c>
      <c r="BE312" s="138">
        <f t="shared" si="14"/>
        <v>0</v>
      </c>
      <c r="BF312" s="138">
        <f t="shared" si="15"/>
        <v>0</v>
      </c>
      <c r="BG312" s="138">
        <f t="shared" si="16"/>
        <v>0</v>
      </c>
      <c r="BH312" s="138">
        <f t="shared" si="17"/>
        <v>0</v>
      </c>
      <c r="BI312" s="138">
        <f t="shared" si="18"/>
        <v>0</v>
      </c>
      <c r="BJ312" s="16" t="s">
        <v>81</v>
      </c>
      <c r="BK312" s="138">
        <f t="shared" si="19"/>
        <v>0</v>
      </c>
      <c r="BL312" s="16" t="s">
        <v>244</v>
      </c>
      <c r="BM312" s="137" t="s">
        <v>561</v>
      </c>
    </row>
    <row r="313" spans="2:65" s="1" customFormat="1" ht="24.15" customHeight="1">
      <c r="B313" s="31"/>
      <c r="C313" s="126" t="s">
        <v>562</v>
      </c>
      <c r="D313" s="126" t="s">
        <v>133</v>
      </c>
      <c r="E313" s="127" t="s">
        <v>563</v>
      </c>
      <c r="F313" s="128" t="s">
        <v>564</v>
      </c>
      <c r="G313" s="129" t="s">
        <v>158</v>
      </c>
      <c r="H313" s="130">
        <v>2</v>
      </c>
      <c r="I313" s="131"/>
      <c r="J313" s="132">
        <f t="shared" si="10"/>
        <v>0</v>
      </c>
      <c r="K313" s="128" t="s">
        <v>21</v>
      </c>
      <c r="L313" s="31"/>
      <c r="M313" s="133" t="s">
        <v>21</v>
      </c>
      <c r="N313" s="134" t="s">
        <v>44</v>
      </c>
      <c r="P313" s="135">
        <f t="shared" si="11"/>
        <v>0</v>
      </c>
      <c r="Q313" s="135">
        <v>0.09</v>
      </c>
      <c r="R313" s="135">
        <f t="shared" si="12"/>
        <v>0.18</v>
      </c>
      <c r="S313" s="135">
        <v>0</v>
      </c>
      <c r="T313" s="136">
        <f t="shared" si="13"/>
        <v>0</v>
      </c>
      <c r="AR313" s="137" t="s">
        <v>244</v>
      </c>
      <c r="AT313" s="137" t="s">
        <v>133</v>
      </c>
      <c r="AU313" s="137" t="s">
        <v>83</v>
      </c>
      <c r="AY313" s="16" t="s">
        <v>130</v>
      </c>
      <c r="BE313" s="138">
        <f t="shared" si="14"/>
        <v>0</v>
      </c>
      <c r="BF313" s="138">
        <f t="shared" si="15"/>
        <v>0</v>
      </c>
      <c r="BG313" s="138">
        <f t="shared" si="16"/>
        <v>0</v>
      </c>
      <c r="BH313" s="138">
        <f t="shared" si="17"/>
        <v>0</v>
      </c>
      <c r="BI313" s="138">
        <f t="shared" si="18"/>
        <v>0</v>
      </c>
      <c r="BJ313" s="16" t="s">
        <v>81</v>
      </c>
      <c r="BK313" s="138">
        <f t="shared" si="19"/>
        <v>0</v>
      </c>
      <c r="BL313" s="16" t="s">
        <v>244</v>
      </c>
      <c r="BM313" s="137" t="s">
        <v>565</v>
      </c>
    </row>
    <row r="314" spans="2:65" s="1" customFormat="1" ht="33" customHeight="1">
      <c r="B314" s="31"/>
      <c r="C314" s="126" t="s">
        <v>566</v>
      </c>
      <c r="D314" s="126" t="s">
        <v>133</v>
      </c>
      <c r="E314" s="127" t="s">
        <v>567</v>
      </c>
      <c r="F314" s="128" t="s">
        <v>568</v>
      </c>
      <c r="G314" s="129" t="s">
        <v>158</v>
      </c>
      <c r="H314" s="130">
        <v>1</v>
      </c>
      <c r="I314" s="131"/>
      <c r="J314" s="132">
        <f t="shared" si="10"/>
        <v>0</v>
      </c>
      <c r="K314" s="128" t="s">
        <v>21</v>
      </c>
      <c r="L314" s="31"/>
      <c r="M314" s="133" t="s">
        <v>21</v>
      </c>
      <c r="N314" s="134" t="s">
        <v>44</v>
      </c>
      <c r="P314" s="135">
        <f t="shared" si="11"/>
        <v>0</v>
      </c>
      <c r="Q314" s="135">
        <v>0.008</v>
      </c>
      <c r="R314" s="135">
        <f t="shared" si="12"/>
        <v>0.008</v>
      </c>
      <c r="S314" s="135">
        <v>0</v>
      </c>
      <c r="T314" s="136">
        <f t="shared" si="13"/>
        <v>0</v>
      </c>
      <c r="AR314" s="137" t="s">
        <v>244</v>
      </c>
      <c r="AT314" s="137" t="s">
        <v>133</v>
      </c>
      <c r="AU314" s="137" t="s">
        <v>83</v>
      </c>
      <c r="AY314" s="16" t="s">
        <v>130</v>
      </c>
      <c r="BE314" s="138">
        <f t="shared" si="14"/>
        <v>0</v>
      </c>
      <c r="BF314" s="138">
        <f t="shared" si="15"/>
        <v>0</v>
      </c>
      <c r="BG314" s="138">
        <f t="shared" si="16"/>
        <v>0</v>
      </c>
      <c r="BH314" s="138">
        <f t="shared" si="17"/>
        <v>0</v>
      </c>
      <c r="BI314" s="138">
        <f t="shared" si="18"/>
        <v>0</v>
      </c>
      <c r="BJ314" s="16" t="s">
        <v>81</v>
      </c>
      <c r="BK314" s="138">
        <f t="shared" si="19"/>
        <v>0</v>
      </c>
      <c r="BL314" s="16" t="s">
        <v>244</v>
      </c>
      <c r="BM314" s="137" t="s">
        <v>569</v>
      </c>
    </row>
    <row r="315" spans="2:65" s="1" customFormat="1" ht="24.15" customHeight="1">
      <c r="B315" s="31"/>
      <c r="C315" s="126" t="s">
        <v>570</v>
      </c>
      <c r="D315" s="126" t="s">
        <v>133</v>
      </c>
      <c r="E315" s="127" t="s">
        <v>571</v>
      </c>
      <c r="F315" s="128" t="s">
        <v>572</v>
      </c>
      <c r="G315" s="129" t="s">
        <v>315</v>
      </c>
      <c r="H315" s="130">
        <v>0.271</v>
      </c>
      <c r="I315" s="131"/>
      <c r="J315" s="132">
        <f t="shared" si="10"/>
        <v>0</v>
      </c>
      <c r="K315" s="128" t="s">
        <v>159</v>
      </c>
      <c r="L315" s="31"/>
      <c r="M315" s="133" t="s">
        <v>21</v>
      </c>
      <c r="N315" s="134" t="s">
        <v>44</v>
      </c>
      <c r="P315" s="135">
        <f t="shared" si="11"/>
        <v>0</v>
      </c>
      <c r="Q315" s="135">
        <v>0</v>
      </c>
      <c r="R315" s="135">
        <f t="shared" si="12"/>
        <v>0</v>
      </c>
      <c r="S315" s="135">
        <v>0</v>
      </c>
      <c r="T315" s="136">
        <f t="shared" si="13"/>
        <v>0</v>
      </c>
      <c r="AR315" s="137" t="s">
        <v>244</v>
      </c>
      <c r="AT315" s="137" t="s">
        <v>133</v>
      </c>
      <c r="AU315" s="137" t="s">
        <v>83</v>
      </c>
      <c r="AY315" s="16" t="s">
        <v>130</v>
      </c>
      <c r="BE315" s="138">
        <f t="shared" si="14"/>
        <v>0</v>
      </c>
      <c r="BF315" s="138">
        <f t="shared" si="15"/>
        <v>0</v>
      </c>
      <c r="BG315" s="138">
        <f t="shared" si="16"/>
        <v>0</v>
      </c>
      <c r="BH315" s="138">
        <f t="shared" si="17"/>
        <v>0</v>
      </c>
      <c r="BI315" s="138">
        <f t="shared" si="18"/>
        <v>0</v>
      </c>
      <c r="BJ315" s="16" t="s">
        <v>81</v>
      </c>
      <c r="BK315" s="138">
        <f t="shared" si="19"/>
        <v>0</v>
      </c>
      <c r="BL315" s="16" t="s">
        <v>244</v>
      </c>
      <c r="BM315" s="137" t="s">
        <v>573</v>
      </c>
    </row>
    <row r="316" spans="2:47" s="1" customFormat="1" ht="12">
      <c r="B316" s="31"/>
      <c r="D316" s="160" t="s">
        <v>161</v>
      </c>
      <c r="F316" s="161" t="s">
        <v>574</v>
      </c>
      <c r="I316" s="162"/>
      <c r="L316" s="31"/>
      <c r="M316" s="163"/>
      <c r="T316" s="52"/>
      <c r="AT316" s="16" t="s">
        <v>161</v>
      </c>
      <c r="AU316" s="16" t="s">
        <v>83</v>
      </c>
    </row>
    <row r="317" spans="2:65" s="1" customFormat="1" ht="24.15" customHeight="1">
      <c r="B317" s="31"/>
      <c r="C317" s="126" t="s">
        <v>575</v>
      </c>
      <c r="D317" s="126" t="s">
        <v>133</v>
      </c>
      <c r="E317" s="127" t="s">
        <v>576</v>
      </c>
      <c r="F317" s="128" t="s">
        <v>577</v>
      </c>
      <c r="G317" s="129" t="s">
        <v>315</v>
      </c>
      <c r="H317" s="130">
        <v>0.271</v>
      </c>
      <c r="I317" s="131"/>
      <c r="J317" s="132">
        <f>ROUND(I317*H317,2)</f>
        <v>0</v>
      </c>
      <c r="K317" s="128" t="s">
        <v>159</v>
      </c>
      <c r="L317" s="31"/>
      <c r="M317" s="133" t="s">
        <v>21</v>
      </c>
      <c r="N317" s="134" t="s">
        <v>44</v>
      </c>
      <c r="P317" s="135">
        <f>O317*H317</f>
        <v>0</v>
      </c>
      <c r="Q317" s="135">
        <v>0</v>
      </c>
      <c r="R317" s="135">
        <f>Q317*H317</f>
        <v>0</v>
      </c>
      <c r="S317" s="135">
        <v>0</v>
      </c>
      <c r="T317" s="136">
        <f>S317*H317</f>
        <v>0</v>
      </c>
      <c r="AR317" s="137" t="s">
        <v>244</v>
      </c>
      <c r="AT317" s="137" t="s">
        <v>133</v>
      </c>
      <c r="AU317" s="137" t="s">
        <v>83</v>
      </c>
      <c r="AY317" s="16" t="s">
        <v>130</v>
      </c>
      <c r="BE317" s="138">
        <f>IF(N317="základní",J317,0)</f>
        <v>0</v>
      </c>
      <c r="BF317" s="138">
        <f>IF(N317="snížená",J317,0)</f>
        <v>0</v>
      </c>
      <c r="BG317" s="138">
        <f>IF(N317="zákl. přenesená",J317,0)</f>
        <v>0</v>
      </c>
      <c r="BH317" s="138">
        <f>IF(N317="sníž. přenesená",J317,0)</f>
        <v>0</v>
      </c>
      <c r="BI317" s="138">
        <f>IF(N317="nulová",J317,0)</f>
        <v>0</v>
      </c>
      <c r="BJ317" s="16" t="s">
        <v>81</v>
      </c>
      <c r="BK317" s="138">
        <f>ROUND(I317*H317,2)</f>
        <v>0</v>
      </c>
      <c r="BL317" s="16" t="s">
        <v>244</v>
      </c>
      <c r="BM317" s="137" t="s">
        <v>578</v>
      </c>
    </row>
    <row r="318" spans="2:47" s="1" customFormat="1" ht="12">
      <c r="B318" s="31"/>
      <c r="D318" s="160" t="s">
        <v>161</v>
      </c>
      <c r="F318" s="161" t="s">
        <v>579</v>
      </c>
      <c r="I318" s="162"/>
      <c r="L318" s="31"/>
      <c r="M318" s="163"/>
      <c r="T318" s="52"/>
      <c r="AT318" s="16" t="s">
        <v>161</v>
      </c>
      <c r="AU318" s="16" t="s">
        <v>83</v>
      </c>
    </row>
    <row r="319" spans="2:63" s="11" customFormat="1" ht="22.8" customHeight="1">
      <c r="B319" s="114"/>
      <c r="D319" s="115" t="s">
        <v>72</v>
      </c>
      <c r="E319" s="124" t="s">
        <v>580</v>
      </c>
      <c r="F319" s="124" t="s">
        <v>581</v>
      </c>
      <c r="I319" s="117"/>
      <c r="J319" s="125">
        <f>BK319</f>
        <v>0</v>
      </c>
      <c r="L319" s="114"/>
      <c r="M319" s="119"/>
      <c r="P319" s="120">
        <f>SUM(P320:P331)</f>
        <v>0</v>
      </c>
      <c r="R319" s="120">
        <f>SUM(R320:R331)</f>
        <v>0.1845874</v>
      </c>
      <c r="T319" s="121">
        <f>SUM(T320:T331)</f>
        <v>0</v>
      </c>
      <c r="AR319" s="115" t="s">
        <v>83</v>
      </c>
      <c r="AT319" s="122" t="s">
        <v>72</v>
      </c>
      <c r="AU319" s="122" t="s">
        <v>81</v>
      </c>
      <c r="AY319" s="115" t="s">
        <v>130</v>
      </c>
      <c r="BK319" s="123">
        <f>SUM(BK320:BK331)</f>
        <v>0</v>
      </c>
    </row>
    <row r="320" spans="2:65" s="1" customFormat="1" ht="24.15" customHeight="1">
      <c r="B320" s="31"/>
      <c r="C320" s="126" t="s">
        <v>582</v>
      </c>
      <c r="D320" s="126" t="s">
        <v>133</v>
      </c>
      <c r="E320" s="127" t="s">
        <v>583</v>
      </c>
      <c r="F320" s="128" t="s">
        <v>584</v>
      </c>
      <c r="G320" s="129" t="s">
        <v>247</v>
      </c>
      <c r="H320" s="130">
        <v>32</v>
      </c>
      <c r="I320" s="131"/>
      <c r="J320" s="132">
        <f>ROUND(I320*H320,2)</f>
        <v>0</v>
      </c>
      <c r="K320" s="128" t="s">
        <v>21</v>
      </c>
      <c r="L320" s="31"/>
      <c r="M320" s="133" t="s">
        <v>21</v>
      </c>
      <c r="N320" s="134" t="s">
        <v>44</v>
      </c>
      <c r="P320" s="135">
        <f>O320*H320</f>
        <v>0</v>
      </c>
      <c r="Q320" s="135">
        <v>0.0004</v>
      </c>
      <c r="R320" s="135">
        <f>Q320*H320</f>
        <v>0.0128</v>
      </c>
      <c r="S320" s="135">
        <v>0</v>
      </c>
      <c r="T320" s="136">
        <f>S320*H320</f>
        <v>0</v>
      </c>
      <c r="AR320" s="137" t="s">
        <v>244</v>
      </c>
      <c r="AT320" s="137" t="s">
        <v>133</v>
      </c>
      <c r="AU320" s="137" t="s">
        <v>83</v>
      </c>
      <c r="AY320" s="16" t="s">
        <v>130</v>
      </c>
      <c r="BE320" s="138">
        <f>IF(N320="základní",J320,0)</f>
        <v>0</v>
      </c>
      <c r="BF320" s="138">
        <f>IF(N320="snížená",J320,0)</f>
        <v>0</v>
      </c>
      <c r="BG320" s="138">
        <f>IF(N320="zákl. přenesená",J320,0)</f>
        <v>0</v>
      </c>
      <c r="BH320" s="138">
        <f>IF(N320="sníž. přenesená",J320,0)</f>
        <v>0</v>
      </c>
      <c r="BI320" s="138">
        <f>IF(N320="nulová",J320,0)</f>
        <v>0</v>
      </c>
      <c r="BJ320" s="16" t="s">
        <v>81</v>
      </c>
      <c r="BK320" s="138">
        <f>ROUND(I320*H320,2)</f>
        <v>0</v>
      </c>
      <c r="BL320" s="16" t="s">
        <v>244</v>
      </c>
      <c r="BM320" s="137" t="s">
        <v>585</v>
      </c>
    </row>
    <row r="321" spans="2:51" s="12" customFormat="1" ht="12">
      <c r="B321" s="139"/>
      <c r="D321" s="140" t="s">
        <v>144</v>
      </c>
      <c r="E321" s="141" t="s">
        <v>21</v>
      </c>
      <c r="F321" s="142" t="s">
        <v>586</v>
      </c>
      <c r="H321" s="143">
        <v>32</v>
      </c>
      <c r="I321" s="144"/>
      <c r="L321" s="139"/>
      <c r="M321" s="145"/>
      <c r="T321" s="146"/>
      <c r="AT321" s="141" t="s">
        <v>144</v>
      </c>
      <c r="AU321" s="141" t="s">
        <v>83</v>
      </c>
      <c r="AV321" s="12" t="s">
        <v>83</v>
      </c>
      <c r="AW321" s="12" t="s">
        <v>34</v>
      </c>
      <c r="AX321" s="12" t="s">
        <v>81</v>
      </c>
      <c r="AY321" s="141" t="s">
        <v>130</v>
      </c>
    </row>
    <row r="322" spans="2:65" s="1" customFormat="1" ht="24.15" customHeight="1">
      <c r="B322" s="31"/>
      <c r="C322" s="126" t="s">
        <v>587</v>
      </c>
      <c r="D322" s="126" t="s">
        <v>133</v>
      </c>
      <c r="E322" s="127" t="s">
        <v>588</v>
      </c>
      <c r="F322" s="128" t="s">
        <v>589</v>
      </c>
      <c r="G322" s="129" t="s">
        <v>136</v>
      </c>
      <c r="H322" s="130">
        <v>1</v>
      </c>
      <c r="I322" s="131"/>
      <c r="J322" s="132">
        <f>ROUND(I322*H322,2)</f>
        <v>0</v>
      </c>
      <c r="K322" s="128" t="s">
        <v>21</v>
      </c>
      <c r="L322" s="31"/>
      <c r="M322" s="133" t="s">
        <v>21</v>
      </c>
      <c r="N322" s="134" t="s">
        <v>44</v>
      </c>
      <c r="P322" s="135">
        <f>O322*H322</f>
        <v>0</v>
      </c>
      <c r="Q322" s="135">
        <v>0.01796</v>
      </c>
      <c r="R322" s="135">
        <f>Q322*H322</f>
        <v>0.01796</v>
      </c>
      <c r="S322" s="135">
        <v>0</v>
      </c>
      <c r="T322" s="136">
        <f>S322*H322</f>
        <v>0</v>
      </c>
      <c r="AR322" s="137" t="s">
        <v>244</v>
      </c>
      <c r="AT322" s="137" t="s">
        <v>133</v>
      </c>
      <c r="AU322" s="137" t="s">
        <v>83</v>
      </c>
      <c r="AY322" s="16" t="s">
        <v>130</v>
      </c>
      <c r="BE322" s="138">
        <f>IF(N322="základní",J322,0)</f>
        <v>0</v>
      </c>
      <c r="BF322" s="138">
        <f>IF(N322="snížená",J322,0)</f>
        <v>0</v>
      </c>
      <c r="BG322" s="138">
        <f>IF(N322="zákl. přenesená",J322,0)</f>
        <v>0</v>
      </c>
      <c r="BH322" s="138">
        <f>IF(N322="sníž. přenesená",J322,0)</f>
        <v>0</v>
      </c>
      <c r="BI322" s="138">
        <f>IF(N322="nulová",J322,0)</f>
        <v>0</v>
      </c>
      <c r="BJ322" s="16" t="s">
        <v>81</v>
      </c>
      <c r="BK322" s="138">
        <f>ROUND(I322*H322,2)</f>
        <v>0</v>
      </c>
      <c r="BL322" s="16" t="s">
        <v>244</v>
      </c>
      <c r="BM322" s="137" t="s">
        <v>590</v>
      </c>
    </row>
    <row r="323" spans="2:51" s="12" customFormat="1" ht="12">
      <c r="B323" s="139"/>
      <c r="D323" s="140" t="s">
        <v>144</v>
      </c>
      <c r="E323" s="141" t="s">
        <v>21</v>
      </c>
      <c r="F323" s="142" t="s">
        <v>591</v>
      </c>
      <c r="H323" s="143">
        <v>1</v>
      </c>
      <c r="I323" s="144"/>
      <c r="L323" s="139"/>
      <c r="M323" s="145"/>
      <c r="T323" s="146"/>
      <c r="AT323" s="141" t="s">
        <v>144</v>
      </c>
      <c r="AU323" s="141" t="s">
        <v>83</v>
      </c>
      <c r="AV323" s="12" t="s">
        <v>83</v>
      </c>
      <c r="AW323" s="12" t="s">
        <v>34</v>
      </c>
      <c r="AX323" s="12" t="s">
        <v>81</v>
      </c>
      <c r="AY323" s="141" t="s">
        <v>130</v>
      </c>
    </row>
    <row r="324" spans="2:65" s="1" customFormat="1" ht="24.15" customHeight="1">
      <c r="B324" s="31"/>
      <c r="C324" s="126" t="s">
        <v>592</v>
      </c>
      <c r="D324" s="126" t="s">
        <v>133</v>
      </c>
      <c r="E324" s="127" t="s">
        <v>593</v>
      </c>
      <c r="F324" s="128" t="s">
        <v>594</v>
      </c>
      <c r="G324" s="129" t="s">
        <v>142</v>
      </c>
      <c r="H324" s="130">
        <v>1</v>
      </c>
      <c r="I324" s="131"/>
      <c r="J324" s="132">
        <f>ROUND(I324*H324,2)</f>
        <v>0</v>
      </c>
      <c r="K324" s="128" t="s">
        <v>21</v>
      </c>
      <c r="L324" s="31"/>
      <c r="M324" s="133" t="s">
        <v>21</v>
      </c>
      <c r="N324" s="134" t="s">
        <v>44</v>
      </c>
      <c r="P324" s="135">
        <f>O324*H324</f>
        <v>0</v>
      </c>
      <c r="Q324" s="135">
        <v>0.01796</v>
      </c>
      <c r="R324" s="135">
        <f>Q324*H324</f>
        <v>0.01796</v>
      </c>
      <c r="S324" s="135">
        <v>0</v>
      </c>
      <c r="T324" s="136">
        <f>S324*H324</f>
        <v>0</v>
      </c>
      <c r="AR324" s="137" t="s">
        <v>244</v>
      </c>
      <c r="AT324" s="137" t="s">
        <v>133</v>
      </c>
      <c r="AU324" s="137" t="s">
        <v>83</v>
      </c>
      <c r="AY324" s="16" t="s">
        <v>130</v>
      </c>
      <c r="BE324" s="138">
        <f>IF(N324="základní",J324,0)</f>
        <v>0</v>
      </c>
      <c r="BF324" s="138">
        <f>IF(N324="snížená",J324,0)</f>
        <v>0</v>
      </c>
      <c r="BG324" s="138">
        <f>IF(N324="zákl. přenesená",J324,0)</f>
        <v>0</v>
      </c>
      <c r="BH324" s="138">
        <f>IF(N324="sníž. přenesená",J324,0)</f>
        <v>0</v>
      </c>
      <c r="BI324" s="138">
        <f>IF(N324="nulová",J324,0)</f>
        <v>0</v>
      </c>
      <c r="BJ324" s="16" t="s">
        <v>81</v>
      </c>
      <c r="BK324" s="138">
        <f>ROUND(I324*H324,2)</f>
        <v>0</v>
      </c>
      <c r="BL324" s="16" t="s">
        <v>244</v>
      </c>
      <c r="BM324" s="137" t="s">
        <v>595</v>
      </c>
    </row>
    <row r="325" spans="2:51" s="12" customFormat="1" ht="12">
      <c r="B325" s="139"/>
      <c r="D325" s="140" t="s">
        <v>144</v>
      </c>
      <c r="E325" s="141" t="s">
        <v>21</v>
      </c>
      <c r="F325" s="142" t="s">
        <v>596</v>
      </c>
      <c r="H325" s="143">
        <v>1</v>
      </c>
      <c r="I325" s="144"/>
      <c r="L325" s="139"/>
      <c r="M325" s="145"/>
      <c r="T325" s="146"/>
      <c r="AT325" s="141" t="s">
        <v>144</v>
      </c>
      <c r="AU325" s="141" t="s">
        <v>83</v>
      </c>
      <c r="AV325" s="12" t="s">
        <v>83</v>
      </c>
      <c r="AW325" s="12" t="s">
        <v>34</v>
      </c>
      <c r="AX325" s="12" t="s">
        <v>81</v>
      </c>
      <c r="AY325" s="141" t="s">
        <v>130</v>
      </c>
    </row>
    <row r="326" spans="2:65" s="1" customFormat="1" ht="24.15" customHeight="1">
      <c r="B326" s="31"/>
      <c r="C326" s="126" t="s">
        <v>597</v>
      </c>
      <c r="D326" s="126" t="s">
        <v>133</v>
      </c>
      <c r="E326" s="127" t="s">
        <v>598</v>
      </c>
      <c r="F326" s="128" t="s">
        <v>599</v>
      </c>
      <c r="G326" s="129" t="s">
        <v>142</v>
      </c>
      <c r="H326" s="130">
        <v>7.565</v>
      </c>
      <c r="I326" s="131"/>
      <c r="J326" s="132">
        <f>ROUND(I326*H326,2)</f>
        <v>0</v>
      </c>
      <c r="K326" s="128" t="s">
        <v>21</v>
      </c>
      <c r="L326" s="31"/>
      <c r="M326" s="133" t="s">
        <v>21</v>
      </c>
      <c r="N326" s="134" t="s">
        <v>44</v>
      </c>
      <c r="P326" s="135">
        <f>O326*H326</f>
        <v>0</v>
      </c>
      <c r="Q326" s="135">
        <v>0.01796</v>
      </c>
      <c r="R326" s="135">
        <f>Q326*H326</f>
        <v>0.1358674</v>
      </c>
      <c r="S326" s="135">
        <v>0</v>
      </c>
      <c r="T326" s="136">
        <f>S326*H326</f>
        <v>0</v>
      </c>
      <c r="AR326" s="137" t="s">
        <v>244</v>
      </c>
      <c r="AT326" s="137" t="s">
        <v>133</v>
      </c>
      <c r="AU326" s="137" t="s">
        <v>83</v>
      </c>
      <c r="AY326" s="16" t="s">
        <v>130</v>
      </c>
      <c r="BE326" s="138">
        <f>IF(N326="základní",J326,0)</f>
        <v>0</v>
      </c>
      <c r="BF326" s="138">
        <f>IF(N326="snížená",J326,0)</f>
        <v>0</v>
      </c>
      <c r="BG326" s="138">
        <f>IF(N326="zákl. přenesená",J326,0)</f>
        <v>0</v>
      </c>
      <c r="BH326" s="138">
        <f>IF(N326="sníž. přenesená",J326,0)</f>
        <v>0</v>
      </c>
      <c r="BI326" s="138">
        <f>IF(N326="nulová",J326,0)</f>
        <v>0</v>
      </c>
      <c r="BJ326" s="16" t="s">
        <v>81</v>
      </c>
      <c r="BK326" s="138">
        <f>ROUND(I326*H326,2)</f>
        <v>0</v>
      </c>
      <c r="BL326" s="16" t="s">
        <v>244</v>
      </c>
      <c r="BM326" s="137" t="s">
        <v>600</v>
      </c>
    </row>
    <row r="327" spans="2:51" s="12" customFormat="1" ht="12">
      <c r="B327" s="139"/>
      <c r="D327" s="140" t="s">
        <v>144</v>
      </c>
      <c r="E327" s="141" t="s">
        <v>21</v>
      </c>
      <c r="F327" s="142" t="s">
        <v>514</v>
      </c>
      <c r="H327" s="143">
        <v>7.565</v>
      </c>
      <c r="I327" s="144"/>
      <c r="L327" s="139"/>
      <c r="M327" s="145"/>
      <c r="T327" s="146"/>
      <c r="AT327" s="141" t="s">
        <v>144</v>
      </c>
      <c r="AU327" s="141" t="s">
        <v>83</v>
      </c>
      <c r="AV327" s="12" t="s">
        <v>83</v>
      </c>
      <c r="AW327" s="12" t="s">
        <v>34</v>
      </c>
      <c r="AX327" s="12" t="s">
        <v>81</v>
      </c>
      <c r="AY327" s="141" t="s">
        <v>130</v>
      </c>
    </row>
    <row r="328" spans="2:65" s="1" customFormat="1" ht="24.15" customHeight="1">
      <c r="B328" s="31"/>
      <c r="C328" s="126" t="s">
        <v>601</v>
      </c>
      <c r="D328" s="126" t="s">
        <v>133</v>
      </c>
      <c r="E328" s="127" t="s">
        <v>602</v>
      </c>
      <c r="F328" s="128" t="s">
        <v>603</v>
      </c>
      <c r="G328" s="129" t="s">
        <v>315</v>
      </c>
      <c r="H328" s="130">
        <v>0.185</v>
      </c>
      <c r="I328" s="131"/>
      <c r="J328" s="132">
        <f>ROUND(I328*H328,2)</f>
        <v>0</v>
      </c>
      <c r="K328" s="128" t="s">
        <v>159</v>
      </c>
      <c r="L328" s="31"/>
      <c r="M328" s="133" t="s">
        <v>21</v>
      </c>
      <c r="N328" s="134" t="s">
        <v>44</v>
      </c>
      <c r="P328" s="135">
        <f>O328*H328</f>
        <v>0</v>
      </c>
      <c r="Q328" s="135">
        <v>0</v>
      </c>
      <c r="R328" s="135">
        <f>Q328*H328</f>
        <v>0</v>
      </c>
      <c r="S328" s="135">
        <v>0</v>
      </c>
      <c r="T328" s="136">
        <f>S328*H328</f>
        <v>0</v>
      </c>
      <c r="AR328" s="137" t="s">
        <v>244</v>
      </c>
      <c r="AT328" s="137" t="s">
        <v>133</v>
      </c>
      <c r="AU328" s="137" t="s">
        <v>83</v>
      </c>
      <c r="AY328" s="16" t="s">
        <v>130</v>
      </c>
      <c r="BE328" s="138">
        <f>IF(N328="základní",J328,0)</f>
        <v>0</v>
      </c>
      <c r="BF328" s="138">
        <f>IF(N328="snížená",J328,0)</f>
        <v>0</v>
      </c>
      <c r="BG328" s="138">
        <f>IF(N328="zákl. přenesená",J328,0)</f>
        <v>0</v>
      </c>
      <c r="BH328" s="138">
        <f>IF(N328="sníž. přenesená",J328,0)</f>
        <v>0</v>
      </c>
      <c r="BI328" s="138">
        <f>IF(N328="nulová",J328,0)</f>
        <v>0</v>
      </c>
      <c r="BJ328" s="16" t="s">
        <v>81</v>
      </c>
      <c r="BK328" s="138">
        <f>ROUND(I328*H328,2)</f>
        <v>0</v>
      </c>
      <c r="BL328" s="16" t="s">
        <v>244</v>
      </c>
      <c r="BM328" s="137" t="s">
        <v>604</v>
      </c>
    </row>
    <row r="329" spans="2:47" s="1" customFormat="1" ht="12">
      <c r="B329" s="31"/>
      <c r="D329" s="160" t="s">
        <v>161</v>
      </c>
      <c r="F329" s="161" t="s">
        <v>605</v>
      </c>
      <c r="I329" s="162"/>
      <c r="L329" s="31"/>
      <c r="M329" s="163"/>
      <c r="T329" s="52"/>
      <c r="AT329" s="16" t="s">
        <v>161</v>
      </c>
      <c r="AU329" s="16" t="s">
        <v>83</v>
      </c>
    </row>
    <row r="330" spans="2:65" s="1" customFormat="1" ht="24.15" customHeight="1">
      <c r="B330" s="31"/>
      <c r="C330" s="126" t="s">
        <v>606</v>
      </c>
      <c r="D330" s="126" t="s">
        <v>133</v>
      </c>
      <c r="E330" s="127" t="s">
        <v>607</v>
      </c>
      <c r="F330" s="128" t="s">
        <v>608</v>
      </c>
      <c r="G330" s="129" t="s">
        <v>315</v>
      </c>
      <c r="H330" s="130">
        <v>0.185</v>
      </c>
      <c r="I330" s="131"/>
      <c r="J330" s="132">
        <f>ROUND(I330*H330,2)</f>
        <v>0</v>
      </c>
      <c r="K330" s="128" t="s">
        <v>159</v>
      </c>
      <c r="L330" s="31"/>
      <c r="M330" s="133" t="s">
        <v>21</v>
      </c>
      <c r="N330" s="134" t="s">
        <v>44</v>
      </c>
      <c r="P330" s="135">
        <f>O330*H330</f>
        <v>0</v>
      </c>
      <c r="Q330" s="135">
        <v>0</v>
      </c>
      <c r="R330" s="135">
        <f>Q330*H330</f>
        <v>0</v>
      </c>
      <c r="S330" s="135">
        <v>0</v>
      </c>
      <c r="T330" s="136">
        <f>S330*H330</f>
        <v>0</v>
      </c>
      <c r="AR330" s="137" t="s">
        <v>244</v>
      </c>
      <c r="AT330" s="137" t="s">
        <v>133</v>
      </c>
      <c r="AU330" s="137" t="s">
        <v>83</v>
      </c>
      <c r="AY330" s="16" t="s">
        <v>130</v>
      </c>
      <c r="BE330" s="138">
        <f>IF(N330="základní",J330,0)</f>
        <v>0</v>
      </c>
      <c r="BF330" s="138">
        <f>IF(N330="snížená",J330,0)</f>
        <v>0</v>
      </c>
      <c r="BG330" s="138">
        <f>IF(N330="zákl. přenesená",J330,0)</f>
        <v>0</v>
      </c>
      <c r="BH330" s="138">
        <f>IF(N330="sníž. přenesená",J330,0)</f>
        <v>0</v>
      </c>
      <c r="BI330" s="138">
        <f>IF(N330="nulová",J330,0)</f>
        <v>0</v>
      </c>
      <c r="BJ330" s="16" t="s">
        <v>81</v>
      </c>
      <c r="BK330" s="138">
        <f>ROUND(I330*H330,2)</f>
        <v>0</v>
      </c>
      <c r="BL330" s="16" t="s">
        <v>244</v>
      </c>
      <c r="BM330" s="137" t="s">
        <v>609</v>
      </c>
    </row>
    <row r="331" spans="2:47" s="1" customFormat="1" ht="12">
      <c r="B331" s="31"/>
      <c r="D331" s="160" t="s">
        <v>161</v>
      </c>
      <c r="F331" s="161" t="s">
        <v>610</v>
      </c>
      <c r="I331" s="162"/>
      <c r="L331" s="31"/>
      <c r="M331" s="163"/>
      <c r="T331" s="52"/>
      <c r="AT331" s="16" t="s">
        <v>161</v>
      </c>
      <c r="AU331" s="16" t="s">
        <v>83</v>
      </c>
    </row>
    <row r="332" spans="2:63" s="11" customFormat="1" ht="22.8" customHeight="1">
      <c r="B332" s="114"/>
      <c r="D332" s="115" t="s">
        <v>72</v>
      </c>
      <c r="E332" s="124" t="s">
        <v>611</v>
      </c>
      <c r="F332" s="124" t="s">
        <v>612</v>
      </c>
      <c r="I332" s="117"/>
      <c r="J332" s="125">
        <f>BK332</f>
        <v>0</v>
      </c>
      <c r="L332" s="114"/>
      <c r="M332" s="119"/>
      <c r="P332" s="120">
        <f>SUM(P333:P363)</f>
        <v>0</v>
      </c>
      <c r="R332" s="120">
        <f>SUM(R333:R363)</f>
        <v>0.39716268</v>
      </c>
      <c r="T332" s="121">
        <f>SUM(T333:T363)</f>
        <v>0.0772737</v>
      </c>
      <c r="AR332" s="115" t="s">
        <v>83</v>
      </c>
      <c r="AT332" s="122" t="s">
        <v>72</v>
      </c>
      <c r="AU332" s="122" t="s">
        <v>81</v>
      </c>
      <c r="AY332" s="115" t="s">
        <v>130</v>
      </c>
      <c r="BK332" s="123">
        <f>SUM(BK333:BK363)</f>
        <v>0</v>
      </c>
    </row>
    <row r="333" spans="2:65" s="1" customFormat="1" ht="16.5" customHeight="1">
      <c r="B333" s="31"/>
      <c r="C333" s="126" t="s">
        <v>613</v>
      </c>
      <c r="D333" s="126" t="s">
        <v>133</v>
      </c>
      <c r="E333" s="127" t="s">
        <v>614</v>
      </c>
      <c r="F333" s="128" t="s">
        <v>615</v>
      </c>
      <c r="G333" s="129" t="s">
        <v>142</v>
      </c>
      <c r="H333" s="130">
        <v>249.27</v>
      </c>
      <c r="I333" s="131"/>
      <c r="J333" s="132">
        <f>ROUND(I333*H333,2)</f>
        <v>0</v>
      </c>
      <c r="K333" s="128" t="s">
        <v>159</v>
      </c>
      <c r="L333" s="31"/>
      <c r="M333" s="133" t="s">
        <v>21</v>
      </c>
      <c r="N333" s="134" t="s">
        <v>44</v>
      </c>
      <c r="P333" s="135">
        <f>O333*H333</f>
        <v>0</v>
      </c>
      <c r="Q333" s="135">
        <v>0.001</v>
      </c>
      <c r="R333" s="135">
        <f>Q333*H333</f>
        <v>0.24927000000000002</v>
      </c>
      <c r="S333" s="135">
        <v>0.00031</v>
      </c>
      <c r="T333" s="136">
        <f>S333*H333</f>
        <v>0.0772737</v>
      </c>
      <c r="AR333" s="137" t="s">
        <v>244</v>
      </c>
      <c r="AT333" s="137" t="s">
        <v>133</v>
      </c>
      <c r="AU333" s="137" t="s">
        <v>83</v>
      </c>
      <c r="AY333" s="16" t="s">
        <v>130</v>
      </c>
      <c r="BE333" s="138">
        <f>IF(N333="základní",J333,0)</f>
        <v>0</v>
      </c>
      <c r="BF333" s="138">
        <f>IF(N333="snížená",J333,0)</f>
        <v>0</v>
      </c>
      <c r="BG333" s="138">
        <f>IF(N333="zákl. přenesená",J333,0)</f>
        <v>0</v>
      </c>
      <c r="BH333" s="138">
        <f>IF(N333="sníž. přenesená",J333,0)</f>
        <v>0</v>
      </c>
      <c r="BI333" s="138">
        <f>IF(N333="nulová",J333,0)</f>
        <v>0</v>
      </c>
      <c r="BJ333" s="16" t="s">
        <v>81</v>
      </c>
      <c r="BK333" s="138">
        <f>ROUND(I333*H333,2)</f>
        <v>0</v>
      </c>
      <c r="BL333" s="16" t="s">
        <v>244</v>
      </c>
      <c r="BM333" s="137" t="s">
        <v>616</v>
      </c>
    </row>
    <row r="334" spans="2:47" s="1" customFormat="1" ht="12">
      <c r="B334" s="31"/>
      <c r="D334" s="160" t="s">
        <v>161</v>
      </c>
      <c r="F334" s="161" t="s">
        <v>617</v>
      </c>
      <c r="I334" s="162"/>
      <c r="L334" s="31"/>
      <c r="M334" s="163"/>
      <c r="T334" s="52"/>
      <c r="AT334" s="16" t="s">
        <v>161</v>
      </c>
      <c r="AU334" s="16" t="s">
        <v>83</v>
      </c>
    </row>
    <row r="335" spans="2:51" s="12" customFormat="1" ht="12">
      <c r="B335" s="139"/>
      <c r="D335" s="140" t="s">
        <v>144</v>
      </c>
      <c r="E335" s="141" t="s">
        <v>21</v>
      </c>
      <c r="F335" s="142" t="s">
        <v>618</v>
      </c>
      <c r="H335" s="143">
        <v>90.426</v>
      </c>
      <c r="I335" s="144"/>
      <c r="L335" s="139"/>
      <c r="M335" s="145"/>
      <c r="T335" s="146"/>
      <c r="AT335" s="141" t="s">
        <v>144</v>
      </c>
      <c r="AU335" s="141" t="s">
        <v>83</v>
      </c>
      <c r="AV335" s="12" t="s">
        <v>83</v>
      </c>
      <c r="AW335" s="12" t="s">
        <v>34</v>
      </c>
      <c r="AX335" s="12" t="s">
        <v>73</v>
      </c>
      <c r="AY335" s="141" t="s">
        <v>130</v>
      </c>
    </row>
    <row r="336" spans="2:51" s="13" customFormat="1" ht="12">
      <c r="B336" s="147"/>
      <c r="D336" s="140" t="s">
        <v>144</v>
      </c>
      <c r="E336" s="148" t="s">
        <v>21</v>
      </c>
      <c r="F336" s="149" t="s">
        <v>619</v>
      </c>
      <c r="H336" s="148" t="s">
        <v>21</v>
      </c>
      <c r="I336" s="150"/>
      <c r="L336" s="147"/>
      <c r="M336" s="151"/>
      <c r="T336" s="152"/>
      <c r="AT336" s="148" t="s">
        <v>144</v>
      </c>
      <c r="AU336" s="148" t="s">
        <v>83</v>
      </c>
      <c r="AV336" s="13" t="s">
        <v>81</v>
      </c>
      <c r="AW336" s="13" t="s">
        <v>34</v>
      </c>
      <c r="AX336" s="13" t="s">
        <v>73</v>
      </c>
      <c r="AY336" s="148" t="s">
        <v>130</v>
      </c>
    </row>
    <row r="337" spans="2:51" s="12" customFormat="1" ht="12">
      <c r="B337" s="139"/>
      <c r="D337" s="140" t="s">
        <v>144</v>
      </c>
      <c r="E337" s="141" t="s">
        <v>21</v>
      </c>
      <c r="F337" s="142" t="s">
        <v>173</v>
      </c>
      <c r="H337" s="143">
        <v>171.666</v>
      </c>
      <c r="I337" s="144"/>
      <c r="L337" s="139"/>
      <c r="M337" s="145"/>
      <c r="T337" s="146"/>
      <c r="AT337" s="141" t="s">
        <v>144</v>
      </c>
      <c r="AU337" s="141" t="s">
        <v>83</v>
      </c>
      <c r="AV337" s="12" t="s">
        <v>83</v>
      </c>
      <c r="AW337" s="12" t="s">
        <v>34</v>
      </c>
      <c r="AX337" s="12" t="s">
        <v>73</v>
      </c>
      <c r="AY337" s="141" t="s">
        <v>130</v>
      </c>
    </row>
    <row r="338" spans="2:51" s="12" customFormat="1" ht="12">
      <c r="B338" s="139"/>
      <c r="D338" s="140" t="s">
        <v>144</v>
      </c>
      <c r="E338" s="141" t="s">
        <v>21</v>
      </c>
      <c r="F338" s="142" t="s">
        <v>174</v>
      </c>
      <c r="H338" s="143">
        <v>3.965</v>
      </c>
      <c r="I338" s="144"/>
      <c r="L338" s="139"/>
      <c r="M338" s="145"/>
      <c r="T338" s="146"/>
      <c r="AT338" s="141" t="s">
        <v>144</v>
      </c>
      <c r="AU338" s="141" t="s">
        <v>83</v>
      </c>
      <c r="AV338" s="12" t="s">
        <v>83</v>
      </c>
      <c r="AW338" s="12" t="s">
        <v>34</v>
      </c>
      <c r="AX338" s="12" t="s">
        <v>73</v>
      </c>
      <c r="AY338" s="141" t="s">
        <v>130</v>
      </c>
    </row>
    <row r="339" spans="2:51" s="12" customFormat="1" ht="12">
      <c r="B339" s="139"/>
      <c r="D339" s="140" t="s">
        <v>144</v>
      </c>
      <c r="E339" s="141" t="s">
        <v>21</v>
      </c>
      <c r="F339" s="142" t="s">
        <v>175</v>
      </c>
      <c r="H339" s="143">
        <v>4.716</v>
      </c>
      <c r="I339" s="144"/>
      <c r="L339" s="139"/>
      <c r="M339" s="145"/>
      <c r="T339" s="146"/>
      <c r="AT339" s="141" t="s">
        <v>144</v>
      </c>
      <c r="AU339" s="141" t="s">
        <v>83</v>
      </c>
      <c r="AV339" s="12" t="s">
        <v>83</v>
      </c>
      <c r="AW339" s="12" t="s">
        <v>34</v>
      </c>
      <c r="AX339" s="12" t="s">
        <v>73</v>
      </c>
      <c r="AY339" s="141" t="s">
        <v>130</v>
      </c>
    </row>
    <row r="340" spans="2:51" s="12" customFormat="1" ht="12">
      <c r="B340" s="139"/>
      <c r="D340" s="140" t="s">
        <v>144</v>
      </c>
      <c r="E340" s="141" t="s">
        <v>21</v>
      </c>
      <c r="F340" s="142" t="s">
        <v>620</v>
      </c>
      <c r="H340" s="143">
        <v>1.21</v>
      </c>
      <c r="I340" s="144"/>
      <c r="L340" s="139"/>
      <c r="M340" s="145"/>
      <c r="T340" s="146"/>
      <c r="AT340" s="141" t="s">
        <v>144</v>
      </c>
      <c r="AU340" s="141" t="s">
        <v>83</v>
      </c>
      <c r="AV340" s="12" t="s">
        <v>83</v>
      </c>
      <c r="AW340" s="12" t="s">
        <v>34</v>
      </c>
      <c r="AX340" s="12" t="s">
        <v>73</v>
      </c>
      <c r="AY340" s="141" t="s">
        <v>130</v>
      </c>
    </row>
    <row r="341" spans="2:51" s="13" customFormat="1" ht="12">
      <c r="B341" s="147"/>
      <c r="D341" s="140" t="s">
        <v>144</v>
      </c>
      <c r="E341" s="148" t="s">
        <v>21</v>
      </c>
      <c r="F341" s="149" t="s">
        <v>176</v>
      </c>
      <c r="H341" s="148" t="s">
        <v>21</v>
      </c>
      <c r="I341" s="150"/>
      <c r="L341" s="147"/>
      <c r="M341" s="151"/>
      <c r="T341" s="152"/>
      <c r="AT341" s="148" t="s">
        <v>144</v>
      </c>
      <c r="AU341" s="148" t="s">
        <v>83</v>
      </c>
      <c r="AV341" s="13" t="s">
        <v>81</v>
      </c>
      <c r="AW341" s="13" t="s">
        <v>34</v>
      </c>
      <c r="AX341" s="13" t="s">
        <v>73</v>
      </c>
      <c r="AY341" s="148" t="s">
        <v>130</v>
      </c>
    </row>
    <row r="342" spans="2:51" s="12" customFormat="1" ht="12">
      <c r="B342" s="139"/>
      <c r="D342" s="140" t="s">
        <v>144</v>
      </c>
      <c r="E342" s="141" t="s">
        <v>21</v>
      </c>
      <c r="F342" s="142" t="s">
        <v>621</v>
      </c>
      <c r="H342" s="143">
        <v>0.795</v>
      </c>
      <c r="I342" s="144"/>
      <c r="L342" s="139"/>
      <c r="M342" s="145"/>
      <c r="T342" s="146"/>
      <c r="AT342" s="141" t="s">
        <v>144</v>
      </c>
      <c r="AU342" s="141" t="s">
        <v>83</v>
      </c>
      <c r="AV342" s="12" t="s">
        <v>83</v>
      </c>
      <c r="AW342" s="12" t="s">
        <v>34</v>
      </c>
      <c r="AX342" s="12" t="s">
        <v>73</v>
      </c>
      <c r="AY342" s="141" t="s">
        <v>130</v>
      </c>
    </row>
    <row r="343" spans="2:51" s="12" customFormat="1" ht="12">
      <c r="B343" s="139"/>
      <c r="D343" s="140" t="s">
        <v>144</v>
      </c>
      <c r="E343" s="141" t="s">
        <v>21</v>
      </c>
      <c r="F343" s="142" t="s">
        <v>622</v>
      </c>
      <c r="H343" s="143">
        <v>-8.55</v>
      </c>
      <c r="I343" s="144"/>
      <c r="L343" s="139"/>
      <c r="M343" s="145"/>
      <c r="T343" s="146"/>
      <c r="AT343" s="141" t="s">
        <v>144</v>
      </c>
      <c r="AU343" s="141" t="s">
        <v>83</v>
      </c>
      <c r="AV343" s="12" t="s">
        <v>83</v>
      </c>
      <c r="AW343" s="12" t="s">
        <v>34</v>
      </c>
      <c r="AX343" s="12" t="s">
        <v>73</v>
      </c>
      <c r="AY343" s="141" t="s">
        <v>130</v>
      </c>
    </row>
    <row r="344" spans="2:51" s="12" customFormat="1" ht="12">
      <c r="B344" s="139"/>
      <c r="D344" s="140" t="s">
        <v>144</v>
      </c>
      <c r="E344" s="141" t="s">
        <v>21</v>
      </c>
      <c r="F344" s="142" t="s">
        <v>623</v>
      </c>
      <c r="H344" s="143">
        <v>-13.668</v>
      </c>
      <c r="I344" s="144"/>
      <c r="L344" s="139"/>
      <c r="M344" s="145"/>
      <c r="T344" s="146"/>
      <c r="AT344" s="141" t="s">
        <v>144</v>
      </c>
      <c r="AU344" s="141" t="s">
        <v>83</v>
      </c>
      <c r="AV344" s="12" t="s">
        <v>83</v>
      </c>
      <c r="AW344" s="12" t="s">
        <v>34</v>
      </c>
      <c r="AX344" s="12" t="s">
        <v>73</v>
      </c>
      <c r="AY344" s="141" t="s">
        <v>130</v>
      </c>
    </row>
    <row r="345" spans="2:51" s="12" customFormat="1" ht="12">
      <c r="B345" s="139"/>
      <c r="D345" s="140" t="s">
        <v>144</v>
      </c>
      <c r="E345" s="141" t="s">
        <v>21</v>
      </c>
      <c r="F345" s="142" t="s">
        <v>180</v>
      </c>
      <c r="H345" s="143">
        <v>-1.29</v>
      </c>
      <c r="I345" s="144"/>
      <c r="L345" s="139"/>
      <c r="M345" s="145"/>
      <c r="T345" s="146"/>
      <c r="AT345" s="141" t="s">
        <v>144</v>
      </c>
      <c r="AU345" s="141" t="s">
        <v>83</v>
      </c>
      <c r="AV345" s="12" t="s">
        <v>83</v>
      </c>
      <c r="AW345" s="12" t="s">
        <v>34</v>
      </c>
      <c r="AX345" s="12" t="s">
        <v>73</v>
      </c>
      <c r="AY345" s="141" t="s">
        <v>130</v>
      </c>
    </row>
    <row r="346" spans="2:51" s="14" customFormat="1" ht="12">
      <c r="B346" s="153"/>
      <c r="D346" s="140" t="s">
        <v>144</v>
      </c>
      <c r="E346" s="154" t="s">
        <v>21</v>
      </c>
      <c r="F346" s="155" t="s">
        <v>150</v>
      </c>
      <c r="H346" s="156">
        <v>249.27</v>
      </c>
      <c r="I346" s="157"/>
      <c r="L346" s="153"/>
      <c r="M346" s="158"/>
      <c r="T346" s="159"/>
      <c r="AT346" s="154" t="s">
        <v>144</v>
      </c>
      <c r="AU346" s="154" t="s">
        <v>83</v>
      </c>
      <c r="AV346" s="14" t="s">
        <v>131</v>
      </c>
      <c r="AW346" s="14" t="s">
        <v>34</v>
      </c>
      <c r="AX346" s="14" t="s">
        <v>81</v>
      </c>
      <c r="AY346" s="154" t="s">
        <v>130</v>
      </c>
    </row>
    <row r="347" spans="2:65" s="1" customFormat="1" ht="16.5" customHeight="1">
      <c r="B347" s="31"/>
      <c r="C347" s="126" t="s">
        <v>624</v>
      </c>
      <c r="D347" s="126" t="s">
        <v>133</v>
      </c>
      <c r="E347" s="127" t="s">
        <v>625</v>
      </c>
      <c r="F347" s="128" t="s">
        <v>626</v>
      </c>
      <c r="G347" s="129" t="s">
        <v>142</v>
      </c>
      <c r="H347" s="130">
        <v>249.27</v>
      </c>
      <c r="I347" s="131"/>
      <c r="J347" s="132">
        <f>ROUND(I347*H347,2)</f>
        <v>0</v>
      </c>
      <c r="K347" s="128" t="s">
        <v>159</v>
      </c>
      <c r="L347" s="31"/>
      <c r="M347" s="133" t="s">
        <v>21</v>
      </c>
      <c r="N347" s="134" t="s">
        <v>44</v>
      </c>
      <c r="P347" s="135">
        <f>O347*H347</f>
        <v>0</v>
      </c>
      <c r="Q347" s="135">
        <v>0</v>
      </c>
      <c r="R347" s="135">
        <f>Q347*H347</f>
        <v>0</v>
      </c>
      <c r="S347" s="135">
        <v>0</v>
      </c>
      <c r="T347" s="136">
        <f>S347*H347</f>
        <v>0</v>
      </c>
      <c r="AR347" s="137" t="s">
        <v>244</v>
      </c>
      <c r="AT347" s="137" t="s">
        <v>133</v>
      </c>
      <c r="AU347" s="137" t="s">
        <v>83</v>
      </c>
      <c r="AY347" s="16" t="s">
        <v>130</v>
      </c>
      <c r="BE347" s="138">
        <f>IF(N347="základní",J347,0)</f>
        <v>0</v>
      </c>
      <c r="BF347" s="138">
        <f>IF(N347="snížená",J347,0)</f>
        <v>0</v>
      </c>
      <c r="BG347" s="138">
        <f>IF(N347="zákl. přenesená",J347,0)</f>
        <v>0</v>
      </c>
      <c r="BH347" s="138">
        <f>IF(N347="sníž. přenesená",J347,0)</f>
        <v>0</v>
      </c>
      <c r="BI347" s="138">
        <f>IF(N347="nulová",J347,0)</f>
        <v>0</v>
      </c>
      <c r="BJ347" s="16" t="s">
        <v>81</v>
      </c>
      <c r="BK347" s="138">
        <f>ROUND(I347*H347,2)</f>
        <v>0</v>
      </c>
      <c r="BL347" s="16" t="s">
        <v>244</v>
      </c>
      <c r="BM347" s="137" t="s">
        <v>627</v>
      </c>
    </row>
    <row r="348" spans="2:47" s="1" customFormat="1" ht="12">
      <c r="B348" s="31"/>
      <c r="D348" s="160" t="s">
        <v>161</v>
      </c>
      <c r="F348" s="161" t="s">
        <v>628</v>
      </c>
      <c r="I348" s="162"/>
      <c r="L348" s="31"/>
      <c r="M348" s="163"/>
      <c r="T348" s="52"/>
      <c r="AT348" s="16" t="s">
        <v>161</v>
      </c>
      <c r="AU348" s="16" t="s">
        <v>83</v>
      </c>
    </row>
    <row r="349" spans="2:65" s="1" customFormat="1" ht="24.15" customHeight="1">
      <c r="B349" s="31"/>
      <c r="C349" s="126" t="s">
        <v>629</v>
      </c>
      <c r="D349" s="126" t="s">
        <v>133</v>
      </c>
      <c r="E349" s="127" t="s">
        <v>630</v>
      </c>
      <c r="F349" s="128" t="s">
        <v>631</v>
      </c>
      <c r="G349" s="129" t="s">
        <v>158</v>
      </c>
      <c r="H349" s="130">
        <v>30</v>
      </c>
      <c r="I349" s="131"/>
      <c r="J349" s="132">
        <f>ROUND(I349*H349,2)</f>
        <v>0</v>
      </c>
      <c r="K349" s="128" t="s">
        <v>159</v>
      </c>
      <c r="L349" s="31"/>
      <c r="M349" s="133" t="s">
        <v>21</v>
      </c>
      <c r="N349" s="134" t="s">
        <v>44</v>
      </c>
      <c r="P349" s="135">
        <f>O349*H349</f>
        <v>0</v>
      </c>
      <c r="Q349" s="135">
        <v>0.00048</v>
      </c>
      <c r="R349" s="135">
        <f>Q349*H349</f>
        <v>0.0144</v>
      </c>
      <c r="S349" s="135">
        <v>0</v>
      </c>
      <c r="T349" s="136">
        <f>S349*H349</f>
        <v>0</v>
      </c>
      <c r="AR349" s="137" t="s">
        <v>244</v>
      </c>
      <c r="AT349" s="137" t="s">
        <v>133</v>
      </c>
      <c r="AU349" s="137" t="s">
        <v>83</v>
      </c>
      <c r="AY349" s="16" t="s">
        <v>130</v>
      </c>
      <c r="BE349" s="138">
        <f>IF(N349="základní",J349,0)</f>
        <v>0</v>
      </c>
      <c r="BF349" s="138">
        <f>IF(N349="snížená",J349,0)</f>
        <v>0</v>
      </c>
      <c r="BG349" s="138">
        <f>IF(N349="zákl. přenesená",J349,0)</f>
        <v>0</v>
      </c>
      <c r="BH349" s="138">
        <f>IF(N349="sníž. přenesená",J349,0)</f>
        <v>0</v>
      </c>
      <c r="BI349" s="138">
        <f>IF(N349="nulová",J349,0)</f>
        <v>0</v>
      </c>
      <c r="BJ349" s="16" t="s">
        <v>81</v>
      </c>
      <c r="BK349" s="138">
        <f>ROUND(I349*H349,2)</f>
        <v>0</v>
      </c>
      <c r="BL349" s="16" t="s">
        <v>244</v>
      </c>
      <c r="BM349" s="137" t="s">
        <v>632</v>
      </c>
    </row>
    <row r="350" spans="2:47" s="1" customFormat="1" ht="12">
      <c r="B350" s="31"/>
      <c r="D350" s="160" t="s">
        <v>161</v>
      </c>
      <c r="F350" s="161" t="s">
        <v>633</v>
      </c>
      <c r="I350" s="162"/>
      <c r="L350" s="31"/>
      <c r="M350" s="163"/>
      <c r="T350" s="52"/>
      <c r="AT350" s="16" t="s">
        <v>161</v>
      </c>
      <c r="AU350" s="16" t="s">
        <v>83</v>
      </c>
    </row>
    <row r="351" spans="2:51" s="12" customFormat="1" ht="12">
      <c r="B351" s="139"/>
      <c r="D351" s="140" t="s">
        <v>144</v>
      </c>
      <c r="E351" s="141" t="s">
        <v>21</v>
      </c>
      <c r="F351" s="142" t="s">
        <v>634</v>
      </c>
      <c r="H351" s="143">
        <v>30</v>
      </c>
      <c r="I351" s="144"/>
      <c r="L351" s="139"/>
      <c r="M351" s="145"/>
      <c r="T351" s="146"/>
      <c r="AT351" s="141" t="s">
        <v>144</v>
      </c>
      <c r="AU351" s="141" t="s">
        <v>83</v>
      </c>
      <c r="AV351" s="12" t="s">
        <v>83</v>
      </c>
      <c r="AW351" s="12" t="s">
        <v>34</v>
      </c>
      <c r="AX351" s="12" t="s">
        <v>81</v>
      </c>
      <c r="AY351" s="141" t="s">
        <v>130</v>
      </c>
    </row>
    <row r="352" spans="2:65" s="1" customFormat="1" ht="16.5" customHeight="1">
      <c r="B352" s="31"/>
      <c r="C352" s="126" t="s">
        <v>635</v>
      </c>
      <c r="D352" s="126" t="s">
        <v>133</v>
      </c>
      <c r="E352" s="127" t="s">
        <v>636</v>
      </c>
      <c r="F352" s="128" t="s">
        <v>637</v>
      </c>
      <c r="G352" s="129" t="s">
        <v>142</v>
      </c>
      <c r="H352" s="130">
        <v>249.7</v>
      </c>
      <c r="I352" s="131"/>
      <c r="J352" s="132">
        <f>ROUND(I352*H352,2)</f>
        <v>0</v>
      </c>
      <c r="K352" s="128" t="s">
        <v>159</v>
      </c>
      <c r="L352" s="31"/>
      <c r="M352" s="133" t="s">
        <v>21</v>
      </c>
      <c r="N352" s="134" t="s">
        <v>44</v>
      </c>
      <c r="P352" s="135">
        <f>O352*H352</f>
        <v>0</v>
      </c>
      <c r="Q352" s="135">
        <v>0.0002</v>
      </c>
      <c r="R352" s="135">
        <f>Q352*H352</f>
        <v>0.04994</v>
      </c>
      <c r="S352" s="135">
        <v>0</v>
      </c>
      <c r="T352" s="136">
        <f>S352*H352</f>
        <v>0</v>
      </c>
      <c r="AR352" s="137" t="s">
        <v>244</v>
      </c>
      <c r="AT352" s="137" t="s">
        <v>133</v>
      </c>
      <c r="AU352" s="137" t="s">
        <v>83</v>
      </c>
      <c r="AY352" s="16" t="s">
        <v>130</v>
      </c>
      <c r="BE352" s="138">
        <f>IF(N352="základní",J352,0)</f>
        <v>0</v>
      </c>
      <c r="BF352" s="138">
        <f>IF(N352="snížená",J352,0)</f>
        <v>0</v>
      </c>
      <c r="BG352" s="138">
        <f>IF(N352="zákl. přenesená",J352,0)</f>
        <v>0</v>
      </c>
      <c r="BH352" s="138">
        <f>IF(N352="sníž. přenesená",J352,0)</f>
        <v>0</v>
      </c>
      <c r="BI352" s="138">
        <f>IF(N352="nulová",J352,0)</f>
        <v>0</v>
      </c>
      <c r="BJ352" s="16" t="s">
        <v>81</v>
      </c>
      <c r="BK352" s="138">
        <f>ROUND(I352*H352,2)</f>
        <v>0</v>
      </c>
      <c r="BL352" s="16" t="s">
        <v>244</v>
      </c>
      <c r="BM352" s="137" t="s">
        <v>638</v>
      </c>
    </row>
    <row r="353" spans="2:47" s="1" customFormat="1" ht="12">
      <c r="B353" s="31"/>
      <c r="D353" s="160" t="s">
        <v>161</v>
      </c>
      <c r="F353" s="161" t="s">
        <v>639</v>
      </c>
      <c r="I353" s="162"/>
      <c r="L353" s="31"/>
      <c r="M353" s="163"/>
      <c r="T353" s="52"/>
      <c r="AT353" s="16" t="s">
        <v>161</v>
      </c>
      <c r="AU353" s="16" t="s">
        <v>83</v>
      </c>
    </row>
    <row r="354" spans="2:65" s="1" customFormat="1" ht="24.15" customHeight="1">
      <c r="B354" s="31"/>
      <c r="C354" s="126" t="s">
        <v>640</v>
      </c>
      <c r="D354" s="126" t="s">
        <v>133</v>
      </c>
      <c r="E354" s="127" t="s">
        <v>641</v>
      </c>
      <c r="F354" s="128" t="s">
        <v>642</v>
      </c>
      <c r="G354" s="129" t="s">
        <v>142</v>
      </c>
      <c r="H354" s="130">
        <v>249.7</v>
      </c>
      <c r="I354" s="131"/>
      <c r="J354" s="132">
        <f>ROUND(I354*H354,2)</f>
        <v>0</v>
      </c>
      <c r="K354" s="128" t="s">
        <v>159</v>
      </c>
      <c r="L354" s="31"/>
      <c r="M354" s="133" t="s">
        <v>21</v>
      </c>
      <c r="N354" s="134" t="s">
        <v>44</v>
      </c>
      <c r="P354" s="135">
        <f>O354*H354</f>
        <v>0</v>
      </c>
      <c r="Q354" s="135">
        <v>2E-05</v>
      </c>
      <c r="R354" s="135">
        <f>Q354*H354</f>
        <v>0.004994</v>
      </c>
      <c r="S354" s="135">
        <v>0</v>
      </c>
      <c r="T354" s="136">
        <f>S354*H354</f>
        <v>0</v>
      </c>
      <c r="AR354" s="137" t="s">
        <v>244</v>
      </c>
      <c r="AT354" s="137" t="s">
        <v>133</v>
      </c>
      <c r="AU354" s="137" t="s">
        <v>83</v>
      </c>
      <c r="AY354" s="16" t="s">
        <v>130</v>
      </c>
      <c r="BE354" s="138">
        <f>IF(N354="základní",J354,0)</f>
        <v>0</v>
      </c>
      <c r="BF354" s="138">
        <f>IF(N354="snížená",J354,0)</f>
        <v>0</v>
      </c>
      <c r="BG354" s="138">
        <f>IF(N354="zákl. přenesená",J354,0)</f>
        <v>0</v>
      </c>
      <c r="BH354" s="138">
        <f>IF(N354="sníž. přenesená",J354,0)</f>
        <v>0</v>
      </c>
      <c r="BI354" s="138">
        <f>IF(N354="nulová",J354,0)</f>
        <v>0</v>
      </c>
      <c r="BJ354" s="16" t="s">
        <v>81</v>
      </c>
      <c r="BK354" s="138">
        <f>ROUND(I354*H354,2)</f>
        <v>0</v>
      </c>
      <c r="BL354" s="16" t="s">
        <v>244</v>
      </c>
      <c r="BM354" s="137" t="s">
        <v>643</v>
      </c>
    </row>
    <row r="355" spans="2:47" s="1" customFormat="1" ht="12">
      <c r="B355" s="31"/>
      <c r="D355" s="160" t="s">
        <v>161</v>
      </c>
      <c r="F355" s="161" t="s">
        <v>644</v>
      </c>
      <c r="I355" s="162"/>
      <c r="L355" s="31"/>
      <c r="M355" s="163"/>
      <c r="T355" s="52"/>
      <c r="AT355" s="16" t="s">
        <v>161</v>
      </c>
      <c r="AU355" s="16" t="s">
        <v>83</v>
      </c>
    </row>
    <row r="356" spans="2:65" s="1" customFormat="1" ht="24.15" customHeight="1">
      <c r="B356" s="31"/>
      <c r="C356" s="126" t="s">
        <v>645</v>
      </c>
      <c r="D356" s="126" t="s">
        <v>133</v>
      </c>
      <c r="E356" s="127" t="s">
        <v>646</v>
      </c>
      <c r="F356" s="128" t="s">
        <v>647</v>
      </c>
      <c r="G356" s="129" t="s">
        <v>142</v>
      </c>
      <c r="H356" s="130">
        <v>249.7</v>
      </c>
      <c r="I356" s="131"/>
      <c r="J356" s="132">
        <f>ROUND(I356*H356,2)</f>
        <v>0</v>
      </c>
      <c r="K356" s="128" t="s">
        <v>159</v>
      </c>
      <c r="L356" s="31"/>
      <c r="M356" s="133" t="s">
        <v>21</v>
      </c>
      <c r="N356" s="134" t="s">
        <v>44</v>
      </c>
      <c r="P356" s="135">
        <f>O356*H356</f>
        <v>0</v>
      </c>
      <c r="Q356" s="135">
        <v>0.00029</v>
      </c>
      <c r="R356" s="135">
        <f>Q356*H356</f>
        <v>0.07241299999999999</v>
      </c>
      <c r="S356" s="135">
        <v>0</v>
      </c>
      <c r="T356" s="136">
        <f>S356*H356</f>
        <v>0</v>
      </c>
      <c r="AR356" s="137" t="s">
        <v>244</v>
      </c>
      <c r="AT356" s="137" t="s">
        <v>133</v>
      </c>
      <c r="AU356" s="137" t="s">
        <v>83</v>
      </c>
      <c r="AY356" s="16" t="s">
        <v>130</v>
      </c>
      <c r="BE356" s="138">
        <f>IF(N356="základní",J356,0)</f>
        <v>0</v>
      </c>
      <c r="BF356" s="138">
        <f>IF(N356="snížená",J356,0)</f>
        <v>0</v>
      </c>
      <c r="BG356" s="138">
        <f>IF(N356="zákl. přenesená",J356,0)</f>
        <v>0</v>
      </c>
      <c r="BH356" s="138">
        <f>IF(N356="sníž. přenesená",J356,0)</f>
        <v>0</v>
      </c>
      <c r="BI356" s="138">
        <f>IF(N356="nulová",J356,0)</f>
        <v>0</v>
      </c>
      <c r="BJ356" s="16" t="s">
        <v>81</v>
      </c>
      <c r="BK356" s="138">
        <f>ROUND(I356*H356,2)</f>
        <v>0</v>
      </c>
      <c r="BL356" s="16" t="s">
        <v>244</v>
      </c>
      <c r="BM356" s="137" t="s">
        <v>648</v>
      </c>
    </row>
    <row r="357" spans="2:47" s="1" customFormat="1" ht="12">
      <c r="B357" s="31"/>
      <c r="D357" s="160" t="s">
        <v>161</v>
      </c>
      <c r="F357" s="161" t="s">
        <v>649</v>
      </c>
      <c r="I357" s="162"/>
      <c r="L357" s="31"/>
      <c r="M357" s="163"/>
      <c r="T357" s="52"/>
      <c r="AT357" s="16" t="s">
        <v>161</v>
      </c>
      <c r="AU357" s="16" t="s">
        <v>83</v>
      </c>
    </row>
    <row r="358" spans="2:65" s="1" customFormat="1" ht="24.15" customHeight="1">
      <c r="B358" s="31"/>
      <c r="C358" s="126" t="s">
        <v>650</v>
      </c>
      <c r="D358" s="126" t="s">
        <v>133</v>
      </c>
      <c r="E358" s="127" t="s">
        <v>651</v>
      </c>
      <c r="F358" s="128" t="s">
        <v>652</v>
      </c>
      <c r="G358" s="129" t="s">
        <v>142</v>
      </c>
      <c r="H358" s="130">
        <v>249.7</v>
      </c>
      <c r="I358" s="131"/>
      <c r="J358" s="132">
        <f>ROUND(I358*H358,2)</f>
        <v>0</v>
      </c>
      <c r="K358" s="128" t="s">
        <v>21</v>
      </c>
      <c r="L358" s="31"/>
      <c r="M358" s="133" t="s">
        <v>21</v>
      </c>
      <c r="N358" s="134" t="s">
        <v>44</v>
      </c>
      <c r="P358" s="135">
        <f>O358*H358</f>
        <v>0</v>
      </c>
      <c r="Q358" s="135">
        <v>2E-05</v>
      </c>
      <c r="R358" s="135">
        <f>Q358*H358</f>
        <v>0.004994</v>
      </c>
      <c r="S358" s="135">
        <v>0</v>
      </c>
      <c r="T358" s="136">
        <f>S358*H358</f>
        <v>0</v>
      </c>
      <c r="AR358" s="137" t="s">
        <v>244</v>
      </c>
      <c r="AT358" s="137" t="s">
        <v>133</v>
      </c>
      <c r="AU358" s="137" t="s">
        <v>83</v>
      </c>
      <c r="AY358" s="16" t="s">
        <v>130</v>
      </c>
      <c r="BE358" s="138">
        <f>IF(N358="základní",J358,0)</f>
        <v>0</v>
      </c>
      <c r="BF358" s="138">
        <f>IF(N358="snížená",J358,0)</f>
        <v>0</v>
      </c>
      <c r="BG358" s="138">
        <f>IF(N358="zákl. přenesená",J358,0)</f>
        <v>0</v>
      </c>
      <c r="BH358" s="138">
        <f>IF(N358="sníž. přenesená",J358,0)</f>
        <v>0</v>
      </c>
      <c r="BI358" s="138">
        <f>IF(N358="nulová",J358,0)</f>
        <v>0</v>
      </c>
      <c r="BJ358" s="16" t="s">
        <v>81</v>
      </c>
      <c r="BK358" s="138">
        <f>ROUND(I358*H358,2)</f>
        <v>0</v>
      </c>
      <c r="BL358" s="16" t="s">
        <v>244</v>
      </c>
      <c r="BM358" s="137" t="s">
        <v>653</v>
      </c>
    </row>
    <row r="359" spans="2:65" s="1" customFormat="1" ht="24.15" customHeight="1">
      <c r="B359" s="31"/>
      <c r="C359" s="126" t="s">
        <v>654</v>
      </c>
      <c r="D359" s="126" t="s">
        <v>133</v>
      </c>
      <c r="E359" s="127" t="s">
        <v>655</v>
      </c>
      <c r="F359" s="128" t="s">
        <v>656</v>
      </c>
      <c r="G359" s="129" t="s">
        <v>142</v>
      </c>
      <c r="H359" s="130">
        <v>28.792</v>
      </c>
      <c r="I359" s="131"/>
      <c r="J359" s="132">
        <f>ROUND(I359*H359,2)</f>
        <v>0</v>
      </c>
      <c r="K359" s="128" t="s">
        <v>21</v>
      </c>
      <c r="L359" s="31"/>
      <c r="M359" s="133" t="s">
        <v>21</v>
      </c>
      <c r="N359" s="134" t="s">
        <v>44</v>
      </c>
      <c r="P359" s="135">
        <f>O359*H359</f>
        <v>0</v>
      </c>
      <c r="Q359" s="135">
        <v>2E-05</v>
      </c>
      <c r="R359" s="135">
        <f>Q359*H359</f>
        <v>0.0005758400000000001</v>
      </c>
      <c r="S359" s="135">
        <v>0</v>
      </c>
      <c r="T359" s="136">
        <f>S359*H359</f>
        <v>0</v>
      </c>
      <c r="AR359" s="137" t="s">
        <v>244</v>
      </c>
      <c r="AT359" s="137" t="s">
        <v>133</v>
      </c>
      <c r="AU359" s="137" t="s">
        <v>83</v>
      </c>
      <c r="AY359" s="16" t="s">
        <v>130</v>
      </c>
      <c r="BE359" s="138">
        <f>IF(N359="základní",J359,0)</f>
        <v>0</v>
      </c>
      <c r="BF359" s="138">
        <f>IF(N359="snížená",J359,0)</f>
        <v>0</v>
      </c>
      <c r="BG359" s="138">
        <f>IF(N359="zákl. přenesená",J359,0)</f>
        <v>0</v>
      </c>
      <c r="BH359" s="138">
        <f>IF(N359="sníž. přenesená",J359,0)</f>
        <v>0</v>
      </c>
      <c r="BI359" s="138">
        <f>IF(N359="nulová",J359,0)</f>
        <v>0</v>
      </c>
      <c r="BJ359" s="16" t="s">
        <v>81</v>
      </c>
      <c r="BK359" s="138">
        <f>ROUND(I359*H359,2)</f>
        <v>0</v>
      </c>
      <c r="BL359" s="16" t="s">
        <v>244</v>
      </c>
      <c r="BM359" s="137" t="s">
        <v>657</v>
      </c>
    </row>
    <row r="360" spans="2:51" s="12" customFormat="1" ht="12">
      <c r="B360" s="139"/>
      <c r="D360" s="140" t="s">
        <v>144</v>
      </c>
      <c r="E360" s="141" t="s">
        <v>21</v>
      </c>
      <c r="F360" s="142" t="s">
        <v>658</v>
      </c>
      <c r="H360" s="143">
        <v>5.815</v>
      </c>
      <c r="I360" s="144"/>
      <c r="L360" s="139"/>
      <c r="M360" s="145"/>
      <c r="T360" s="146"/>
      <c r="AT360" s="141" t="s">
        <v>144</v>
      </c>
      <c r="AU360" s="141" t="s">
        <v>83</v>
      </c>
      <c r="AV360" s="12" t="s">
        <v>83</v>
      </c>
      <c r="AW360" s="12" t="s">
        <v>34</v>
      </c>
      <c r="AX360" s="12" t="s">
        <v>73</v>
      </c>
      <c r="AY360" s="141" t="s">
        <v>130</v>
      </c>
    </row>
    <row r="361" spans="2:51" s="12" customFormat="1" ht="12">
      <c r="B361" s="139"/>
      <c r="D361" s="140" t="s">
        <v>144</v>
      </c>
      <c r="E361" s="141" t="s">
        <v>21</v>
      </c>
      <c r="F361" s="142" t="s">
        <v>659</v>
      </c>
      <c r="H361" s="143">
        <v>22.977</v>
      </c>
      <c r="I361" s="144"/>
      <c r="L361" s="139"/>
      <c r="M361" s="145"/>
      <c r="T361" s="146"/>
      <c r="AT361" s="141" t="s">
        <v>144</v>
      </c>
      <c r="AU361" s="141" t="s">
        <v>83</v>
      </c>
      <c r="AV361" s="12" t="s">
        <v>83</v>
      </c>
      <c r="AW361" s="12" t="s">
        <v>34</v>
      </c>
      <c r="AX361" s="12" t="s">
        <v>73</v>
      </c>
      <c r="AY361" s="141" t="s">
        <v>130</v>
      </c>
    </row>
    <row r="362" spans="2:51" s="14" customFormat="1" ht="12">
      <c r="B362" s="153"/>
      <c r="D362" s="140" t="s">
        <v>144</v>
      </c>
      <c r="E362" s="154" t="s">
        <v>21</v>
      </c>
      <c r="F362" s="155" t="s">
        <v>150</v>
      </c>
      <c r="H362" s="156">
        <v>28.792</v>
      </c>
      <c r="I362" s="157"/>
      <c r="L362" s="153"/>
      <c r="M362" s="158"/>
      <c r="T362" s="159"/>
      <c r="AT362" s="154" t="s">
        <v>144</v>
      </c>
      <c r="AU362" s="154" t="s">
        <v>83</v>
      </c>
      <c r="AV362" s="14" t="s">
        <v>131</v>
      </c>
      <c r="AW362" s="14" t="s">
        <v>34</v>
      </c>
      <c r="AX362" s="14" t="s">
        <v>81</v>
      </c>
      <c r="AY362" s="154" t="s">
        <v>130</v>
      </c>
    </row>
    <row r="363" spans="2:65" s="1" customFormat="1" ht="16.5" customHeight="1">
      <c r="B363" s="31"/>
      <c r="C363" s="126" t="s">
        <v>220</v>
      </c>
      <c r="D363" s="126" t="s">
        <v>133</v>
      </c>
      <c r="E363" s="127" t="s">
        <v>660</v>
      </c>
      <c r="F363" s="128" t="s">
        <v>661</v>
      </c>
      <c r="G363" s="129" t="s">
        <v>142</v>
      </c>
      <c r="H363" s="130">
        <v>28.792</v>
      </c>
      <c r="I363" s="131"/>
      <c r="J363" s="132">
        <f>ROUND(I363*H363,2)</f>
        <v>0</v>
      </c>
      <c r="K363" s="128" t="s">
        <v>21</v>
      </c>
      <c r="L363" s="31"/>
      <c r="M363" s="133" t="s">
        <v>21</v>
      </c>
      <c r="N363" s="134" t="s">
        <v>44</v>
      </c>
      <c r="P363" s="135">
        <f>O363*H363</f>
        <v>0</v>
      </c>
      <c r="Q363" s="135">
        <v>2E-05</v>
      </c>
      <c r="R363" s="135">
        <f>Q363*H363</f>
        <v>0.0005758400000000001</v>
      </c>
      <c r="S363" s="135">
        <v>0</v>
      </c>
      <c r="T363" s="136">
        <f>S363*H363</f>
        <v>0</v>
      </c>
      <c r="AR363" s="137" t="s">
        <v>244</v>
      </c>
      <c r="AT363" s="137" t="s">
        <v>133</v>
      </c>
      <c r="AU363" s="137" t="s">
        <v>83</v>
      </c>
      <c r="AY363" s="16" t="s">
        <v>130</v>
      </c>
      <c r="BE363" s="138">
        <f>IF(N363="základní",J363,0)</f>
        <v>0</v>
      </c>
      <c r="BF363" s="138">
        <f>IF(N363="snížená",J363,0)</f>
        <v>0</v>
      </c>
      <c r="BG363" s="138">
        <f>IF(N363="zákl. přenesená",J363,0)</f>
        <v>0</v>
      </c>
      <c r="BH363" s="138">
        <f>IF(N363="sníž. přenesená",J363,0)</f>
        <v>0</v>
      </c>
      <c r="BI363" s="138">
        <f>IF(N363="nulová",J363,0)</f>
        <v>0</v>
      </c>
      <c r="BJ363" s="16" t="s">
        <v>81</v>
      </c>
      <c r="BK363" s="138">
        <f>ROUND(I363*H363,2)</f>
        <v>0</v>
      </c>
      <c r="BL363" s="16" t="s">
        <v>244</v>
      </c>
      <c r="BM363" s="137" t="s">
        <v>662</v>
      </c>
    </row>
    <row r="364" spans="2:63" s="11" customFormat="1" ht="22.8" customHeight="1">
      <c r="B364" s="114"/>
      <c r="D364" s="115" t="s">
        <v>72</v>
      </c>
      <c r="E364" s="124" t="s">
        <v>663</v>
      </c>
      <c r="F364" s="124" t="s">
        <v>664</v>
      </c>
      <c r="I364" s="117"/>
      <c r="J364" s="125">
        <f>BK364</f>
        <v>0</v>
      </c>
      <c r="L364" s="114"/>
      <c r="M364" s="119"/>
      <c r="P364" s="120">
        <f>SUM(P365:P367)</f>
        <v>0</v>
      </c>
      <c r="R364" s="120">
        <f>SUM(R365:R367)</f>
        <v>0.15000000000000002</v>
      </c>
      <c r="T364" s="121">
        <f>SUM(T365:T367)</f>
        <v>0</v>
      </c>
      <c r="AR364" s="115" t="s">
        <v>83</v>
      </c>
      <c r="AT364" s="122" t="s">
        <v>72</v>
      </c>
      <c r="AU364" s="122" t="s">
        <v>81</v>
      </c>
      <c r="AY364" s="115" t="s">
        <v>130</v>
      </c>
      <c r="BK364" s="123">
        <f>SUM(BK365:BK367)</f>
        <v>0</v>
      </c>
    </row>
    <row r="365" spans="2:65" s="1" customFormat="1" ht="24.15" customHeight="1">
      <c r="B365" s="31"/>
      <c r="C365" s="126" t="s">
        <v>228</v>
      </c>
      <c r="D365" s="126" t="s">
        <v>133</v>
      </c>
      <c r="E365" s="127" t="s">
        <v>665</v>
      </c>
      <c r="F365" s="128" t="s">
        <v>666</v>
      </c>
      <c r="G365" s="129" t="s">
        <v>136</v>
      </c>
      <c r="H365" s="130">
        <v>1</v>
      </c>
      <c r="I365" s="131"/>
      <c r="J365" s="132">
        <f>ROUND(I365*H365,2)</f>
        <v>0</v>
      </c>
      <c r="K365" s="128" t="s">
        <v>21</v>
      </c>
      <c r="L365" s="31"/>
      <c r="M365" s="133" t="s">
        <v>21</v>
      </c>
      <c r="N365" s="134" t="s">
        <v>44</v>
      </c>
      <c r="P365" s="135">
        <f>O365*H365</f>
        <v>0</v>
      </c>
      <c r="Q365" s="135">
        <v>0.05</v>
      </c>
      <c r="R365" s="135">
        <f>Q365*H365</f>
        <v>0.05</v>
      </c>
      <c r="S365" s="135">
        <v>0</v>
      </c>
      <c r="T365" s="136">
        <f>S365*H365</f>
        <v>0</v>
      </c>
      <c r="AR365" s="137" t="s">
        <v>244</v>
      </c>
      <c r="AT365" s="137" t="s">
        <v>133</v>
      </c>
      <c r="AU365" s="137" t="s">
        <v>83</v>
      </c>
      <c r="AY365" s="16" t="s">
        <v>130</v>
      </c>
      <c r="BE365" s="138">
        <f>IF(N365="základní",J365,0)</f>
        <v>0</v>
      </c>
      <c r="BF365" s="138">
        <f>IF(N365="snížená",J365,0)</f>
        <v>0</v>
      </c>
      <c r="BG365" s="138">
        <f>IF(N365="zákl. přenesená",J365,0)</f>
        <v>0</v>
      </c>
      <c r="BH365" s="138">
        <f>IF(N365="sníž. přenesená",J365,0)</f>
        <v>0</v>
      </c>
      <c r="BI365" s="138">
        <f>IF(N365="nulová",J365,0)</f>
        <v>0</v>
      </c>
      <c r="BJ365" s="16" t="s">
        <v>81</v>
      </c>
      <c r="BK365" s="138">
        <f>ROUND(I365*H365,2)</f>
        <v>0</v>
      </c>
      <c r="BL365" s="16" t="s">
        <v>244</v>
      </c>
      <c r="BM365" s="137" t="s">
        <v>667</v>
      </c>
    </row>
    <row r="366" spans="2:65" s="1" customFormat="1" ht="24.15" customHeight="1">
      <c r="B366" s="31"/>
      <c r="C366" s="126" t="s">
        <v>242</v>
      </c>
      <c r="D366" s="126" t="s">
        <v>133</v>
      </c>
      <c r="E366" s="127" t="s">
        <v>668</v>
      </c>
      <c r="F366" s="128" t="s">
        <v>669</v>
      </c>
      <c r="G366" s="129" t="s">
        <v>136</v>
      </c>
      <c r="H366" s="130">
        <v>1</v>
      </c>
      <c r="I366" s="131"/>
      <c r="J366" s="132">
        <f>ROUND(I366*H366,2)</f>
        <v>0</v>
      </c>
      <c r="K366" s="128" t="s">
        <v>21</v>
      </c>
      <c r="L366" s="31"/>
      <c r="M366" s="133" t="s">
        <v>21</v>
      </c>
      <c r="N366" s="134" t="s">
        <v>44</v>
      </c>
      <c r="P366" s="135">
        <f>O366*H366</f>
        <v>0</v>
      </c>
      <c r="Q366" s="135">
        <v>0.05</v>
      </c>
      <c r="R366" s="135">
        <f>Q366*H366</f>
        <v>0.05</v>
      </c>
      <c r="S366" s="135">
        <v>0</v>
      </c>
      <c r="T366" s="136">
        <f>S366*H366</f>
        <v>0</v>
      </c>
      <c r="AR366" s="137" t="s">
        <v>244</v>
      </c>
      <c r="AT366" s="137" t="s">
        <v>133</v>
      </c>
      <c r="AU366" s="137" t="s">
        <v>83</v>
      </c>
      <c r="AY366" s="16" t="s">
        <v>130</v>
      </c>
      <c r="BE366" s="138">
        <f>IF(N366="základní",J366,0)</f>
        <v>0</v>
      </c>
      <c r="BF366" s="138">
        <f>IF(N366="snížená",J366,0)</f>
        <v>0</v>
      </c>
      <c r="BG366" s="138">
        <f>IF(N366="zákl. přenesená",J366,0)</f>
        <v>0</v>
      </c>
      <c r="BH366" s="138">
        <f>IF(N366="sníž. přenesená",J366,0)</f>
        <v>0</v>
      </c>
      <c r="BI366" s="138">
        <f>IF(N366="nulová",J366,0)</f>
        <v>0</v>
      </c>
      <c r="BJ366" s="16" t="s">
        <v>81</v>
      </c>
      <c r="BK366" s="138">
        <f>ROUND(I366*H366,2)</f>
        <v>0</v>
      </c>
      <c r="BL366" s="16" t="s">
        <v>244</v>
      </c>
      <c r="BM366" s="137" t="s">
        <v>670</v>
      </c>
    </row>
    <row r="367" spans="2:65" s="1" customFormat="1" ht="24.15" customHeight="1">
      <c r="B367" s="31"/>
      <c r="C367" s="126" t="s">
        <v>671</v>
      </c>
      <c r="D367" s="126" t="s">
        <v>133</v>
      </c>
      <c r="E367" s="127" t="s">
        <v>672</v>
      </c>
      <c r="F367" s="128" t="s">
        <v>673</v>
      </c>
      <c r="G367" s="129" t="s">
        <v>136</v>
      </c>
      <c r="H367" s="130">
        <v>1</v>
      </c>
      <c r="I367" s="131"/>
      <c r="J367" s="132">
        <f>ROUND(I367*H367,2)</f>
        <v>0</v>
      </c>
      <c r="K367" s="128" t="s">
        <v>21</v>
      </c>
      <c r="L367" s="31"/>
      <c r="M367" s="133" t="s">
        <v>21</v>
      </c>
      <c r="N367" s="134" t="s">
        <v>44</v>
      </c>
      <c r="P367" s="135">
        <f>O367*H367</f>
        <v>0</v>
      </c>
      <c r="Q367" s="135">
        <v>0.05</v>
      </c>
      <c r="R367" s="135">
        <f>Q367*H367</f>
        <v>0.05</v>
      </c>
      <c r="S367" s="135">
        <v>0</v>
      </c>
      <c r="T367" s="136">
        <f>S367*H367</f>
        <v>0</v>
      </c>
      <c r="AR367" s="137" t="s">
        <v>244</v>
      </c>
      <c r="AT367" s="137" t="s">
        <v>133</v>
      </c>
      <c r="AU367" s="137" t="s">
        <v>83</v>
      </c>
      <c r="AY367" s="16" t="s">
        <v>130</v>
      </c>
      <c r="BE367" s="138">
        <f>IF(N367="základní",J367,0)</f>
        <v>0</v>
      </c>
      <c r="BF367" s="138">
        <f>IF(N367="snížená",J367,0)</f>
        <v>0</v>
      </c>
      <c r="BG367" s="138">
        <f>IF(N367="zákl. přenesená",J367,0)</f>
        <v>0</v>
      </c>
      <c r="BH367" s="138">
        <f>IF(N367="sníž. přenesená",J367,0)</f>
        <v>0</v>
      </c>
      <c r="BI367" s="138">
        <f>IF(N367="nulová",J367,0)</f>
        <v>0</v>
      </c>
      <c r="BJ367" s="16" t="s">
        <v>81</v>
      </c>
      <c r="BK367" s="138">
        <f>ROUND(I367*H367,2)</f>
        <v>0</v>
      </c>
      <c r="BL367" s="16" t="s">
        <v>244</v>
      </c>
      <c r="BM367" s="137" t="s">
        <v>674</v>
      </c>
    </row>
    <row r="368" spans="2:63" s="11" customFormat="1" ht="25.95" customHeight="1">
      <c r="B368" s="114"/>
      <c r="D368" s="115" t="s">
        <v>72</v>
      </c>
      <c r="E368" s="116" t="s">
        <v>675</v>
      </c>
      <c r="F368" s="116" t="s">
        <v>676</v>
      </c>
      <c r="I368" s="117"/>
      <c r="J368" s="118">
        <f>BK368</f>
        <v>0</v>
      </c>
      <c r="L368" s="114"/>
      <c r="M368" s="119"/>
      <c r="P368" s="120">
        <f>P369</f>
        <v>0</v>
      </c>
      <c r="R368" s="120">
        <f>R369</f>
        <v>0</v>
      </c>
      <c r="T368" s="121">
        <f>T369</f>
        <v>0</v>
      </c>
      <c r="AR368" s="115" t="s">
        <v>131</v>
      </c>
      <c r="AT368" s="122" t="s">
        <v>72</v>
      </c>
      <c r="AU368" s="122" t="s">
        <v>73</v>
      </c>
      <c r="AY368" s="115" t="s">
        <v>130</v>
      </c>
      <c r="BK368" s="123">
        <f>BK369</f>
        <v>0</v>
      </c>
    </row>
    <row r="369" spans="2:63" s="11" customFormat="1" ht="22.8" customHeight="1">
      <c r="B369" s="114"/>
      <c r="D369" s="115" t="s">
        <v>72</v>
      </c>
      <c r="E369" s="124" t="s">
        <v>677</v>
      </c>
      <c r="F369" s="124" t="s">
        <v>678</v>
      </c>
      <c r="I369" s="117"/>
      <c r="J369" s="125">
        <f>BK369</f>
        <v>0</v>
      </c>
      <c r="L369" s="114"/>
      <c r="M369" s="119"/>
      <c r="P369" s="120">
        <f>SUM(P370:P372)</f>
        <v>0</v>
      </c>
      <c r="R369" s="120">
        <f>SUM(R370:R372)</f>
        <v>0</v>
      </c>
      <c r="T369" s="121">
        <f>SUM(T370:T372)</f>
        <v>0</v>
      </c>
      <c r="AR369" s="115" t="s">
        <v>131</v>
      </c>
      <c r="AT369" s="122" t="s">
        <v>72</v>
      </c>
      <c r="AU369" s="122" t="s">
        <v>81</v>
      </c>
      <c r="AY369" s="115" t="s">
        <v>130</v>
      </c>
      <c r="BK369" s="123">
        <f>SUM(BK370:BK372)</f>
        <v>0</v>
      </c>
    </row>
    <row r="370" spans="2:65" s="1" customFormat="1" ht="1.8" customHeight="1">
      <c r="B370" s="31"/>
      <c r="C370" s="419" t="s">
        <v>679</v>
      </c>
      <c r="D370" s="419"/>
      <c r="E370" s="420"/>
      <c r="F370" s="421"/>
      <c r="G370" s="422"/>
      <c r="H370" s="423"/>
      <c r="I370" s="131"/>
      <c r="J370" s="424"/>
      <c r="K370" s="421"/>
      <c r="L370" s="31"/>
      <c r="M370" s="133" t="s">
        <v>21</v>
      </c>
      <c r="N370" s="134" t="s">
        <v>44</v>
      </c>
      <c r="P370" s="135">
        <f>O370*H370</f>
        <v>0</v>
      </c>
      <c r="Q370" s="135">
        <v>0.2</v>
      </c>
      <c r="R370" s="135">
        <f>Q370*H370</f>
        <v>0</v>
      </c>
      <c r="S370" s="135">
        <v>0</v>
      </c>
      <c r="T370" s="136">
        <f>S370*H370</f>
        <v>0</v>
      </c>
      <c r="AR370" s="137" t="s">
        <v>680</v>
      </c>
      <c r="AT370" s="137" t="s">
        <v>133</v>
      </c>
      <c r="AU370" s="137" t="s">
        <v>83</v>
      </c>
      <c r="AY370" s="16" t="s">
        <v>130</v>
      </c>
      <c r="BE370" s="138">
        <f>IF(N370="základní",J370,0)</f>
        <v>0</v>
      </c>
      <c r="BF370" s="138">
        <f>IF(N370="snížená",J370,0)</f>
        <v>0</v>
      </c>
      <c r="BG370" s="138">
        <f>IF(N370="zákl. přenesená",J370,0)</f>
        <v>0</v>
      </c>
      <c r="BH370" s="138">
        <f>IF(N370="sníž. přenesená",J370,0)</f>
        <v>0</v>
      </c>
      <c r="BI370" s="138">
        <f>IF(N370="nulová",J370,0)</f>
        <v>0</v>
      </c>
      <c r="BJ370" s="16" t="s">
        <v>81</v>
      </c>
      <c r="BK370" s="138">
        <f>ROUND(I370*H370,2)</f>
        <v>0</v>
      </c>
      <c r="BL370" s="16" t="s">
        <v>680</v>
      </c>
      <c r="BM370" s="137" t="s">
        <v>681</v>
      </c>
    </row>
    <row r="371" spans="2:65" s="1" customFormat="1" ht="2.4" customHeight="1">
      <c r="B371" s="31"/>
      <c r="C371" s="419" t="s">
        <v>682</v>
      </c>
      <c r="D371" s="419"/>
      <c r="E371" s="420"/>
      <c r="F371" s="421"/>
      <c r="G371" s="422"/>
      <c r="H371" s="423"/>
      <c r="I371" s="131"/>
      <c r="J371" s="424"/>
      <c r="K371" s="421"/>
      <c r="L371" s="31"/>
      <c r="M371" s="133" t="s">
        <v>21</v>
      </c>
      <c r="N371" s="134" t="s">
        <v>44</v>
      </c>
      <c r="P371" s="135">
        <f>O371*H371</f>
        <v>0</v>
      </c>
      <c r="Q371" s="135">
        <v>0.2</v>
      </c>
      <c r="R371" s="135">
        <f>Q371*H371</f>
        <v>0</v>
      </c>
      <c r="S371" s="135">
        <v>0</v>
      </c>
      <c r="T371" s="136">
        <f>S371*H371</f>
        <v>0</v>
      </c>
      <c r="AR371" s="137" t="s">
        <v>680</v>
      </c>
      <c r="AT371" s="137" t="s">
        <v>133</v>
      </c>
      <c r="AU371" s="137" t="s">
        <v>83</v>
      </c>
      <c r="AY371" s="16" t="s">
        <v>130</v>
      </c>
      <c r="BE371" s="138">
        <f>IF(N371="základní",J371,0)</f>
        <v>0</v>
      </c>
      <c r="BF371" s="138">
        <f>IF(N371="snížená",J371,0)</f>
        <v>0</v>
      </c>
      <c r="BG371" s="138">
        <f>IF(N371="zákl. přenesená",J371,0)</f>
        <v>0</v>
      </c>
      <c r="BH371" s="138">
        <f>IF(N371="sníž. přenesená",J371,0)</f>
        <v>0</v>
      </c>
      <c r="BI371" s="138">
        <f>IF(N371="nulová",J371,0)</f>
        <v>0</v>
      </c>
      <c r="BJ371" s="16" t="s">
        <v>81</v>
      </c>
      <c r="BK371" s="138">
        <f>ROUND(I371*H371,2)</f>
        <v>0</v>
      </c>
      <c r="BL371" s="16" t="s">
        <v>680</v>
      </c>
      <c r="BM371" s="137" t="s">
        <v>683</v>
      </c>
    </row>
    <row r="372" spans="2:65" s="1" customFormat="1" ht="1.2" customHeight="1">
      <c r="B372" s="31"/>
      <c r="C372" s="419" t="s">
        <v>684</v>
      </c>
      <c r="D372" s="419"/>
      <c r="E372" s="420"/>
      <c r="F372" s="421"/>
      <c r="G372" s="422"/>
      <c r="H372" s="423"/>
      <c r="I372" s="131"/>
      <c r="J372" s="424"/>
      <c r="K372" s="421"/>
      <c r="L372" s="31"/>
      <c r="M372" s="174" t="s">
        <v>21</v>
      </c>
      <c r="N372" s="175" t="s">
        <v>44</v>
      </c>
      <c r="O372" s="176"/>
      <c r="P372" s="177">
        <f>O372*H372</f>
        <v>0</v>
      </c>
      <c r="Q372" s="177">
        <v>0.2</v>
      </c>
      <c r="R372" s="177">
        <f>Q372*H372</f>
        <v>0</v>
      </c>
      <c r="S372" s="177">
        <v>0</v>
      </c>
      <c r="T372" s="178">
        <f>S372*H372</f>
        <v>0</v>
      </c>
      <c r="AR372" s="137" t="s">
        <v>680</v>
      </c>
      <c r="AT372" s="137" t="s">
        <v>133</v>
      </c>
      <c r="AU372" s="137" t="s">
        <v>83</v>
      </c>
      <c r="AY372" s="16" t="s">
        <v>130</v>
      </c>
      <c r="BE372" s="138">
        <f>IF(N372="základní",J372,0)</f>
        <v>0</v>
      </c>
      <c r="BF372" s="138">
        <f>IF(N372="snížená",J372,0)</f>
        <v>0</v>
      </c>
      <c r="BG372" s="138">
        <f>IF(N372="zákl. přenesená",J372,0)</f>
        <v>0</v>
      </c>
      <c r="BH372" s="138">
        <f>IF(N372="sníž. přenesená",J372,0)</f>
        <v>0</v>
      </c>
      <c r="BI372" s="138">
        <f>IF(N372="nulová",J372,0)</f>
        <v>0</v>
      </c>
      <c r="BJ372" s="16" t="s">
        <v>81</v>
      </c>
      <c r="BK372" s="138">
        <f>ROUND(I372*H372,2)</f>
        <v>0</v>
      </c>
      <c r="BL372" s="16" t="s">
        <v>680</v>
      </c>
      <c r="BM372" s="137" t="s">
        <v>685</v>
      </c>
    </row>
    <row r="373" spans="2:12" s="1" customFormat="1" ht="7.05" customHeight="1">
      <c r="B373" s="40"/>
      <c r="C373" s="41"/>
      <c r="D373" s="41"/>
      <c r="E373" s="41"/>
      <c r="F373" s="41"/>
      <c r="G373" s="41"/>
      <c r="H373" s="41"/>
      <c r="I373" s="41"/>
      <c r="J373" s="41"/>
      <c r="K373" s="41"/>
      <c r="L373" s="31"/>
    </row>
  </sheetData>
  <sheetProtection algorithmName="SHA-512" hashValue="UigHQPB+gM8sA+ewKjP8E7G28iScEYwaZ5ggnXpmskrV46lNfnBbpNIdIvCkYFDlLojBjdrzyTkeqyTZFUlJ5Q==" saltValue="RrOSBws9EhaKXkoSFAufIw==" spinCount="100000" sheet="1" formatColumns="0" formatRows="0" autoFilter="0"/>
  <autoFilter ref="C99:K372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15" r:id="rId1" display="https://podminky.urs.cz/item/CS_URS_2022_01/612345215"/>
    <hyperlink ref="F120" r:id="rId2" display="https://podminky.urs.cz/item/CS_URS_2022_01/612345411"/>
    <hyperlink ref="F131" r:id="rId3" display="https://podminky.urs.cz/item/CS_URS_2022_01/612345452"/>
    <hyperlink ref="F134" r:id="rId4" display="https://podminky.urs.cz/item/CS_URS_2022_01/619996117"/>
    <hyperlink ref="F139" r:id="rId5" display="https://podminky.urs.cz/item/CS_URS_2022_01/631311121"/>
    <hyperlink ref="F147" r:id="rId6" display="https://podminky.urs.cz/item/CS_URS_2022_01/636211421"/>
    <hyperlink ref="F158" r:id="rId7" display="https://podminky.urs.cz/item/CS_URS_2022_01/952901114"/>
    <hyperlink ref="F163" r:id="rId8" display="https://podminky.urs.cz/item/CS_URS_2022_01/952902031"/>
    <hyperlink ref="F169" r:id="rId9" display="https://podminky.urs.cz/item/CS_URS_2022_01/762344811"/>
    <hyperlink ref="F188" r:id="rId10" display="https://podminky.urs.cz/item/CS_URS_2022_01/775411820"/>
    <hyperlink ref="F196" r:id="rId11" display="https://podminky.urs.cz/item/CS_URS_2022_01/965082941"/>
    <hyperlink ref="F201" r:id="rId12" display="https://podminky.urs.cz/item/CS_URS_2022_01/967031132"/>
    <hyperlink ref="F204" r:id="rId13" display="https://podminky.urs.cz/item/CS_URS_2022_01/973031151"/>
    <hyperlink ref="F210" r:id="rId14" display="https://podminky.urs.cz/item/CS_URS_2022_01/997013213"/>
    <hyperlink ref="F212" r:id="rId15" display="https://podminky.urs.cz/item/CS_URS_2022_01/997013219"/>
    <hyperlink ref="F214" r:id="rId16" display="https://podminky.urs.cz/item/CS_URS_2022_01/997013501"/>
    <hyperlink ref="F216" r:id="rId17" display="https://podminky.urs.cz/item/CS_URS_2022_01/997013509"/>
    <hyperlink ref="F219" r:id="rId18" display="https://podminky.urs.cz/item/CS_URS_2022_01/997013871"/>
    <hyperlink ref="F222" r:id="rId19" display="https://podminky.urs.cz/item/CS_URS_2022_01/998018002"/>
    <hyperlink ref="F235" r:id="rId20" display="https://podminky.urs.cz/item/CS_URS_2022_01/998751101"/>
    <hyperlink ref="F237" r:id="rId21" display="https://podminky.urs.cz/item/CS_URS_2022_01/998751181"/>
    <hyperlink ref="F250" r:id="rId22" display="https://podminky.urs.cz/item/CS_URS_2022_01/762131124"/>
    <hyperlink ref="F255" r:id="rId23" display="https://podminky.urs.cz/item/CS_URS_2022_01/762101922"/>
    <hyperlink ref="F258" r:id="rId24" display="https://podminky.urs.cz/item/CS_URS_2022_01/762191912"/>
    <hyperlink ref="F261" r:id="rId25" display="https://podminky.urs.cz/item/CS_URS_2022_01/762192901"/>
    <hyperlink ref="F266" r:id="rId26" display="https://podminky.urs.cz/item/CS_URS_2022_01/762195000"/>
    <hyperlink ref="F269" r:id="rId27" display="https://podminky.urs.cz/item/CS_URS_2022_01/762522917"/>
    <hyperlink ref="F275" r:id="rId28" display="https://podminky.urs.cz/item/CS_URS_2022_01/762812934"/>
    <hyperlink ref="F277" r:id="rId29" display="https://podminky.urs.cz/item/CS_URS_2022_01/998762102"/>
    <hyperlink ref="F279" r:id="rId30" display="https://podminky.urs.cz/item/CS_URS_2022_01/998762181"/>
    <hyperlink ref="F284" r:id="rId31" display="https://podminky.urs.cz/item/CS_URS_2022_01/763121415"/>
    <hyperlink ref="F286" r:id="rId32" display="https://podminky.urs.cz/item/CS_URS_2022_01/998763302"/>
    <hyperlink ref="F288" r:id="rId33" display="https://podminky.urs.cz/item/CS_URS_2022_01/998763381"/>
    <hyperlink ref="F306" r:id="rId34" display="https://podminky.urs.cz/item/CS_URS_2022_01/998766102"/>
    <hyperlink ref="F308" r:id="rId35" display="https://podminky.urs.cz/item/CS_URS_2022_01/998766181"/>
    <hyperlink ref="F316" r:id="rId36" display="https://podminky.urs.cz/item/CS_URS_2022_01/998767102"/>
    <hyperlink ref="F318" r:id="rId37" display="https://podminky.urs.cz/item/CS_URS_2022_01/998767181"/>
    <hyperlink ref="F329" r:id="rId38" display="https://podminky.urs.cz/item/CS_URS_2022_01/998775102"/>
    <hyperlink ref="F331" r:id="rId39" display="https://podminky.urs.cz/item/CS_URS_2022_01/998775181"/>
    <hyperlink ref="F334" r:id="rId40" display="https://podminky.urs.cz/item/CS_URS_2022_01/784121005"/>
    <hyperlink ref="F348" r:id="rId41" display="https://podminky.urs.cz/item/CS_URS_2022_01/784121015"/>
    <hyperlink ref="F350" r:id="rId42" display="https://podminky.urs.cz/item/CS_URS_2022_01/784161205"/>
    <hyperlink ref="F353" r:id="rId43" display="https://podminky.urs.cz/item/CS_URS_2022_01/784181105"/>
    <hyperlink ref="F355" r:id="rId44" display="https://podminky.urs.cz/item/CS_URS_2022_01/784211161"/>
    <hyperlink ref="F357" r:id="rId45" display="https://podminky.urs.cz/item/CS_URS_2022_01/7842211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47"/>
  <headerFooter>
    <oddFooter>&amp;CStrana &amp;P z &amp;N</oddFooter>
  </headerFooter>
  <drawing r:id="rId4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02"/>
  <sheetViews>
    <sheetView zoomScaleSheetLayoutView="100" workbookViewId="0" topLeftCell="A1">
      <pane ySplit="2" topLeftCell="A99" activePane="bottomLeft" state="frozen"/>
      <selection pane="topLeft" activeCell="B18" sqref="B18"/>
      <selection pane="bottomLeft" activeCell="C117" sqref="C117"/>
    </sheetView>
  </sheetViews>
  <sheetFormatPr defaultColWidth="11.28125" defaultRowHeight="12" outlineLevelRow="2"/>
  <cols>
    <col min="1" max="1" width="6.140625" style="283" customWidth="1"/>
    <col min="2" max="2" width="15.8515625" style="284" customWidth="1"/>
    <col min="3" max="3" width="69.8515625" style="285" customWidth="1"/>
    <col min="4" max="4" width="24.7109375" style="285" customWidth="1"/>
    <col min="5" max="5" width="5.140625" style="286" customWidth="1"/>
    <col min="6" max="6" width="16.8515625" style="287" customWidth="1"/>
    <col min="7" max="8" width="16.8515625" style="288" customWidth="1"/>
    <col min="9" max="9" width="11.28125" style="186" customWidth="1"/>
    <col min="10" max="10" width="13.421875" style="186" bestFit="1" customWidth="1"/>
    <col min="11" max="16384" width="11.28125" style="186" customWidth="1"/>
  </cols>
  <sheetData>
    <row r="1" spans="1:8" ht="21.6" thickBot="1">
      <c r="A1" s="179" t="s">
        <v>704</v>
      </c>
      <c r="B1" s="180" t="s">
        <v>54</v>
      </c>
      <c r="C1" s="181" t="s">
        <v>55</v>
      </c>
      <c r="D1" s="182" t="s">
        <v>705</v>
      </c>
      <c r="E1" s="183" t="s">
        <v>117</v>
      </c>
      <c r="F1" s="184" t="s">
        <v>706</v>
      </c>
      <c r="G1" s="185" t="s">
        <v>707</v>
      </c>
      <c r="H1" s="185" t="s">
        <v>708</v>
      </c>
    </row>
    <row r="2" spans="1:8" ht="12">
      <c r="A2" s="187"/>
      <c r="B2" s="188"/>
      <c r="C2" s="189"/>
      <c r="D2" s="189"/>
      <c r="E2" s="190"/>
      <c r="F2" s="191"/>
      <c r="G2" s="192"/>
      <c r="H2" s="192"/>
    </row>
    <row r="3" spans="1:10" s="200" customFormat="1" ht="12">
      <c r="A3" s="193"/>
      <c r="B3" s="194"/>
      <c r="C3" s="195" t="s">
        <v>709</v>
      </c>
      <c r="D3" s="194"/>
      <c r="E3" s="196"/>
      <c r="F3" s="197"/>
      <c r="G3" s="198"/>
      <c r="H3" s="199"/>
      <c r="J3" s="200" t="s">
        <v>710</v>
      </c>
    </row>
    <row r="4" spans="1:10" s="200" customFormat="1" ht="11.4">
      <c r="A4" s="193"/>
      <c r="B4" s="194"/>
      <c r="C4" s="201" t="s">
        <v>711</v>
      </c>
      <c r="D4" s="202"/>
      <c r="E4" s="203"/>
      <c r="F4" s="204"/>
      <c r="G4" s="205"/>
      <c r="H4" s="206">
        <f>H24+H25+H34+H35+H36+H37+H38+H39+H40+H41+H42+H45+H46+H47+H48+H51+H52+H53+H54+H55+H56+H57+H60+H61+H62+H63+H64+H65+H68+H71+H72+H73+H74+H75+H76+H79+H80+H81</f>
        <v>0</v>
      </c>
      <c r="J4" s="207">
        <f>SUM(H9:H102)</f>
        <v>0</v>
      </c>
    </row>
    <row r="5" spans="1:8" s="200" customFormat="1" ht="11.4">
      <c r="A5" s="193"/>
      <c r="B5" s="194"/>
      <c r="C5" s="201" t="s">
        <v>712</v>
      </c>
      <c r="D5" s="202"/>
      <c r="E5" s="203"/>
      <c r="F5" s="204"/>
      <c r="G5" s="205"/>
      <c r="H5" s="208">
        <f>H9+H12+H19+H20+H21+H22+H23+H27+H28+H29+H30+H31+H32+H33+H84+H85+H86+H87+H88+H90+H91+H92+H93+H94+H95+H96+H97+H98+H99+H100+H101+H102</f>
        <v>0</v>
      </c>
    </row>
    <row r="6" spans="1:8" s="200" customFormat="1" ht="12">
      <c r="A6" s="193"/>
      <c r="B6" s="194"/>
      <c r="C6" s="195" t="s">
        <v>713</v>
      </c>
      <c r="D6" s="194"/>
      <c r="E6" s="196"/>
      <c r="F6" s="197"/>
      <c r="G6" s="198"/>
      <c r="H6" s="199">
        <f>H5+H4</f>
        <v>0</v>
      </c>
    </row>
    <row r="7" spans="1:8" s="200" customFormat="1" ht="12">
      <c r="A7" s="193"/>
      <c r="B7" s="194"/>
      <c r="C7" s="195"/>
      <c r="D7" s="194"/>
      <c r="E7" s="196"/>
      <c r="F7" s="197"/>
      <c r="G7" s="198"/>
      <c r="H7" s="198"/>
    </row>
    <row r="8" spans="1:8" s="216" customFormat="1" ht="12" outlineLevel="1">
      <c r="A8" s="209"/>
      <c r="B8" s="210"/>
      <c r="C8" s="211" t="s">
        <v>714</v>
      </c>
      <c r="D8" s="212"/>
      <c r="E8" s="213"/>
      <c r="F8" s="214"/>
      <c r="G8" s="215"/>
      <c r="H8" s="215"/>
    </row>
    <row r="9" spans="1:8" s="225" customFormat="1" ht="12" outlineLevel="2">
      <c r="A9" s="217" t="s">
        <v>715</v>
      </c>
      <c r="B9" s="218" t="s">
        <v>716</v>
      </c>
      <c r="C9" s="219" t="s">
        <v>717</v>
      </c>
      <c r="D9" s="220"/>
      <c r="E9" s="221" t="s">
        <v>718</v>
      </c>
      <c r="F9" s="222">
        <v>1</v>
      </c>
      <c r="G9" s="223"/>
      <c r="H9" s="224">
        <f>G9*F9</f>
        <v>0</v>
      </c>
    </row>
    <row r="10" spans="1:8" s="225" customFormat="1" ht="11.4" outlineLevel="2">
      <c r="A10" s="226" t="s">
        <v>719</v>
      </c>
      <c r="B10" s="227" t="s">
        <v>720</v>
      </c>
      <c r="C10" s="228" t="s">
        <v>721</v>
      </c>
      <c r="D10" s="220"/>
      <c r="E10" s="221"/>
      <c r="F10" s="222"/>
      <c r="G10" s="224"/>
      <c r="H10" s="224"/>
    </row>
    <row r="11" spans="1:8" s="225" customFormat="1" ht="11.4" outlineLevel="2">
      <c r="A11" s="229" t="s">
        <v>722</v>
      </c>
      <c r="B11" s="230" t="s">
        <v>720</v>
      </c>
      <c r="C11" s="231" t="s">
        <v>723</v>
      </c>
      <c r="D11" s="232"/>
      <c r="E11" s="233"/>
      <c r="F11" s="234"/>
      <c r="G11" s="235"/>
      <c r="H11" s="235"/>
    </row>
    <row r="12" spans="1:8" s="225" customFormat="1" ht="12" outlineLevel="2">
      <c r="A12" s="236" t="s">
        <v>724</v>
      </c>
      <c r="B12" s="237" t="s">
        <v>716</v>
      </c>
      <c r="C12" s="238" t="s">
        <v>725</v>
      </c>
      <c r="D12" s="239"/>
      <c r="E12" s="240" t="s">
        <v>718</v>
      </c>
      <c r="F12" s="241">
        <v>1</v>
      </c>
      <c r="G12" s="242"/>
      <c r="H12" s="243">
        <f>G12*F12</f>
        <v>0</v>
      </c>
    </row>
    <row r="13" spans="1:8" s="225" customFormat="1" ht="11.4" outlineLevel="2">
      <c r="A13" s="217" t="s">
        <v>726</v>
      </c>
      <c r="B13" s="218" t="s">
        <v>716</v>
      </c>
      <c r="C13" s="220" t="s">
        <v>727</v>
      </c>
      <c r="D13" s="220"/>
      <c r="E13" s="221" t="s">
        <v>728</v>
      </c>
      <c r="F13" s="222">
        <v>1</v>
      </c>
      <c r="G13" s="224"/>
      <c r="H13" s="224"/>
    </row>
    <row r="14" spans="1:8" s="225" customFormat="1" ht="22.8" outlineLevel="2">
      <c r="A14" s="217" t="s">
        <v>729</v>
      </c>
      <c r="B14" s="218" t="s">
        <v>716</v>
      </c>
      <c r="C14" s="220" t="s">
        <v>730</v>
      </c>
      <c r="D14" s="220"/>
      <c r="E14" s="221" t="s">
        <v>728</v>
      </c>
      <c r="F14" s="222">
        <v>1</v>
      </c>
      <c r="G14" s="224"/>
      <c r="H14" s="224"/>
    </row>
    <row r="15" spans="1:8" s="225" customFormat="1" ht="11.4" outlineLevel="2">
      <c r="A15" s="244" t="s">
        <v>731</v>
      </c>
      <c r="B15" s="245" t="s">
        <v>716</v>
      </c>
      <c r="C15" s="232" t="s">
        <v>732</v>
      </c>
      <c r="D15" s="232"/>
      <c r="E15" s="233" t="s">
        <v>728</v>
      </c>
      <c r="F15" s="234">
        <v>1</v>
      </c>
      <c r="G15" s="235"/>
      <c r="H15" s="235"/>
    </row>
    <row r="16" spans="1:8" s="225" customFormat="1" ht="11.4" outlineLevel="2">
      <c r="A16" s="246"/>
      <c r="B16" s="247"/>
      <c r="C16" s="248"/>
      <c r="D16" s="248"/>
      <c r="E16" s="249"/>
      <c r="F16" s="250"/>
      <c r="G16" s="251"/>
      <c r="H16" s="251"/>
    </row>
    <row r="17" spans="1:8" s="216" customFormat="1" ht="12" outlineLevel="1">
      <c r="A17" s="209"/>
      <c r="B17" s="210"/>
      <c r="C17" s="211" t="s">
        <v>733</v>
      </c>
      <c r="D17" s="212"/>
      <c r="E17" s="213"/>
      <c r="F17" s="214"/>
      <c r="G17" s="215"/>
      <c r="H17" s="215"/>
    </row>
    <row r="18" spans="1:8" s="225" customFormat="1" ht="48" outlineLevel="2">
      <c r="A18" s="209"/>
      <c r="B18" s="210"/>
      <c r="C18" s="252" t="s">
        <v>734</v>
      </c>
      <c r="D18" s="212"/>
      <c r="E18" s="213"/>
      <c r="F18" s="214"/>
      <c r="G18" s="215"/>
      <c r="H18" s="215"/>
    </row>
    <row r="19" spans="1:8" s="225" customFormat="1" ht="11.4" outlineLevel="2">
      <c r="A19" s="244" t="s">
        <v>715</v>
      </c>
      <c r="B19" s="245" t="s">
        <v>716</v>
      </c>
      <c r="C19" s="253" t="s">
        <v>735</v>
      </c>
      <c r="D19" s="253"/>
      <c r="E19" s="254" t="s">
        <v>728</v>
      </c>
      <c r="F19" s="255">
        <v>10</v>
      </c>
      <c r="G19" s="256"/>
      <c r="H19" s="257">
        <f>G19*F19</f>
        <v>0</v>
      </c>
    </row>
    <row r="20" spans="1:8" s="225" customFormat="1" ht="11.4" outlineLevel="2">
      <c r="A20" s="244" t="s">
        <v>724</v>
      </c>
      <c r="B20" s="245" t="s">
        <v>716</v>
      </c>
      <c r="C20" s="253" t="s">
        <v>736</v>
      </c>
      <c r="D20" s="253"/>
      <c r="E20" s="254" t="s">
        <v>728</v>
      </c>
      <c r="F20" s="255">
        <v>2</v>
      </c>
      <c r="G20" s="256"/>
      <c r="H20" s="257">
        <f aca="true" t="shared" si="0" ref="H20:H42">G20*F20</f>
        <v>0</v>
      </c>
    </row>
    <row r="21" spans="1:8" s="225" customFormat="1" ht="11.4" outlineLevel="2">
      <c r="A21" s="244" t="s">
        <v>726</v>
      </c>
      <c r="B21" s="245" t="s">
        <v>716</v>
      </c>
      <c r="C21" s="253" t="s">
        <v>737</v>
      </c>
      <c r="D21" s="253"/>
      <c r="E21" s="254" t="s">
        <v>728</v>
      </c>
      <c r="F21" s="255">
        <v>3</v>
      </c>
      <c r="G21" s="256"/>
      <c r="H21" s="257">
        <f t="shared" si="0"/>
        <v>0</v>
      </c>
    </row>
    <row r="22" spans="1:8" s="225" customFormat="1" ht="11.4" outlineLevel="2">
      <c r="A22" s="244" t="s">
        <v>729</v>
      </c>
      <c r="B22" s="245" t="s">
        <v>716</v>
      </c>
      <c r="C22" s="253" t="s">
        <v>738</v>
      </c>
      <c r="D22" s="253"/>
      <c r="E22" s="254" t="s">
        <v>728</v>
      </c>
      <c r="F22" s="255">
        <v>2</v>
      </c>
      <c r="G22" s="256"/>
      <c r="H22" s="257">
        <f t="shared" si="0"/>
        <v>0</v>
      </c>
    </row>
    <row r="23" spans="1:8" s="225" customFormat="1" ht="22.8" outlineLevel="2">
      <c r="A23" s="244" t="s">
        <v>731</v>
      </c>
      <c r="B23" s="245" t="s">
        <v>716</v>
      </c>
      <c r="C23" s="253" t="s">
        <v>739</v>
      </c>
      <c r="D23" s="253"/>
      <c r="E23" s="254" t="s">
        <v>728</v>
      </c>
      <c r="F23" s="255">
        <v>12</v>
      </c>
      <c r="G23" s="256"/>
      <c r="H23" s="257">
        <f t="shared" si="0"/>
        <v>0</v>
      </c>
    </row>
    <row r="24" spans="1:8" s="225" customFormat="1" ht="22.8" outlineLevel="2">
      <c r="A24" s="244" t="s">
        <v>740</v>
      </c>
      <c r="B24" s="245" t="s">
        <v>716</v>
      </c>
      <c r="C24" s="253" t="s">
        <v>741</v>
      </c>
      <c r="D24" s="253"/>
      <c r="E24" s="254" t="s">
        <v>728</v>
      </c>
      <c r="F24" s="255">
        <v>12</v>
      </c>
      <c r="G24" s="256"/>
      <c r="H24" s="257">
        <f t="shared" si="0"/>
        <v>0</v>
      </c>
    </row>
    <row r="25" spans="1:8" s="225" customFormat="1" ht="45.6" outlineLevel="2">
      <c r="A25" s="244" t="s">
        <v>742</v>
      </c>
      <c r="B25" s="245" t="s">
        <v>716</v>
      </c>
      <c r="C25" s="253" t="s">
        <v>743</v>
      </c>
      <c r="D25" s="253"/>
      <c r="E25" s="254" t="s">
        <v>728</v>
      </c>
      <c r="F25" s="255">
        <v>3</v>
      </c>
      <c r="G25" s="256"/>
      <c r="H25" s="257">
        <f t="shared" si="0"/>
        <v>0</v>
      </c>
    </row>
    <row r="26" spans="1:8" s="225" customFormat="1" ht="11.4" outlineLevel="2">
      <c r="A26" s="229" t="s">
        <v>744</v>
      </c>
      <c r="B26" s="230" t="s">
        <v>720</v>
      </c>
      <c r="C26" s="258" t="s">
        <v>745</v>
      </c>
      <c r="D26" s="258"/>
      <c r="E26" s="259"/>
      <c r="F26" s="260"/>
      <c r="G26" s="261"/>
      <c r="H26" s="261"/>
    </row>
    <row r="27" spans="1:8" s="225" customFormat="1" ht="11.4" outlineLevel="2">
      <c r="A27" s="244" t="s">
        <v>746</v>
      </c>
      <c r="B27" s="245" t="s">
        <v>716</v>
      </c>
      <c r="C27" s="253" t="s">
        <v>747</v>
      </c>
      <c r="D27" s="253"/>
      <c r="E27" s="254" t="s">
        <v>728</v>
      </c>
      <c r="F27" s="255">
        <v>60</v>
      </c>
      <c r="G27" s="256"/>
      <c r="H27" s="257">
        <f t="shared" si="0"/>
        <v>0</v>
      </c>
    </row>
    <row r="28" spans="1:8" s="225" customFormat="1" ht="11.4" outlineLevel="2">
      <c r="A28" s="244" t="s">
        <v>748</v>
      </c>
      <c r="B28" s="245" t="s">
        <v>716</v>
      </c>
      <c r="C28" s="253" t="s">
        <v>749</v>
      </c>
      <c r="D28" s="253"/>
      <c r="E28" s="254" t="s">
        <v>728</v>
      </c>
      <c r="F28" s="255">
        <v>60</v>
      </c>
      <c r="G28" s="256"/>
      <c r="H28" s="257">
        <f t="shared" si="0"/>
        <v>0</v>
      </c>
    </row>
    <row r="29" spans="1:8" s="225" customFormat="1" ht="11.4" outlineLevel="2">
      <c r="A29" s="244" t="s">
        <v>750</v>
      </c>
      <c r="B29" s="245" t="s">
        <v>716</v>
      </c>
      <c r="C29" s="253" t="s">
        <v>751</v>
      </c>
      <c r="D29" s="253"/>
      <c r="E29" s="254" t="s">
        <v>247</v>
      </c>
      <c r="F29" s="255">
        <v>50</v>
      </c>
      <c r="G29" s="256"/>
      <c r="H29" s="257">
        <f t="shared" si="0"/>
        <v>0</v>
      </c>
    </row>
    <row r="30" spans="1:8" s="225" customFormat="1" ht="11.4" outlineLevel="2">
      <c r="A30" s="244" t="s">
        <v>752</v>
      </c>
      <c r="B30" s="245" t="s">
        <v>716</v>
      </c>
      <c r="C30" s="253" t="s">
        <v>753</v>
      </c>
      <c r="D30" s="253"/>
      <c r="E30" s="254" t="s">
        <v>247</v>
      </c>
      <c r="F30" s="255">
        <v>50</v>
      </c>
      <c r="G30" s="256"/>
      <c r="H30" s="257">
        <f t="shared" si="0"/>
        <v>0</v>
      </c>
    </row>
    <row r="31" spans="1:8" s="225" customFormat="1" ht="11.4" outlineLevel="2">
      <c r="A31" s="244" t="s">
        <v>754</v>
      </c>
      <c r="B31" s="245" t="s">
        <v>716</v>
      </c>
      <c r="C31" s="253" t="s">
        <v>755</v>
      </c>
      <c r="D31" s="253"/>
      <c r="E31" s="254" t="s">
        <v>247</v>
      </c>
      <c r="F31" s="255">
        <v>100</v>
      </c>
      <c r="G31" s="256"/>
      <c r="H31" s="257">
        <f t="shared" si="0"/>
        <v>0</v>
      </c>
    </row>
    <row r="32" spans="1:8" s="225" customFormat="1" ht="11.4" outlineLevel="2">
      <c r="A32" s="244" t="s">
        <v>756</v>
      </c>
      <c r="B32" s="245" t="s">
        <v>716</v>
      </c>
      <c r="C32" s="253" t="s">
        <v>757</v>
      </c>
      <c r="D32" s="253"/>
      <c r="E32" s="254" t="s">
        <v>247</v>
      </c>
      <c r="F32" s="255">
        <v>100</v>
      </c>
      <c r="G32" s="256"/>
      <c r="H32" s="257">
        <f t="shared" si="0"/>
        <v>0</v>
      </c>
    </row>
    <row r="33" spans="1:8" s="225" customFormat="1" ht="11.4" outlineLevel="2">
      <c r="A33" s="244" t="s">
        <v>758</v>
      </c>
      <c r="B33" s="245" t="s">
        <v>716</v>
      </c>
      <c r="C33" s="253" t="s">
        <v>759</v>
      </c>
      <c r="D33" s="253"/>
      <c r="E33" s="254" t="s">
        <v>247</v>
      </c>
      <c r="F33" s="255">
        <v>50</v>
      </c>
      <c r="G33" s="256"/>
      <c r="H33" s="257">
        <f t="shared" si="0"/>
        <v>0</v>
      </c>
    </row>
    <row r="34" spans="1:8" s="225" customFormat="1" ht="11.4" outlineLevel="2">
      <c r="A34" s="244" t="s">
        <v>760</v>
      </c>
      <c r="B34" s="245" t="s">
        <v>716</v>
      </c>
      <c r="C34" s="253" t="s">
        <v>761</v>
      </c>
      <c r="D34" s="253"/>
      <c r="E34" s="254" t="s">
        <v>247</v>
      </c>
      <c r="F34" s="255">
        <v>50</v>
      </c>
      <c r="G34" s="256"/>
      <c r="H34" s="257">
        <f t="shared" si="0"/>
        <v>0</v>
      </c>
    </row>
    <row r="35" spans="1:8" s="225" customFormat="1" ht="11.4" outlineLevel="2">
      <c r="A35" s="244" t="s">
        <v>762</v>
      </c>
      <c r="B35" s="245" t="s">
        <v>716</v>
      </c>
      <c r="C35" s="253" t="s">
        <v>763</v>
      </c>
      <c r="D35" s="253"/>
      <c r="E35" s="254" t="s">
        <v>247</v>
      </c>
      <c r="F35" s="255">
        <v>100</v>
      </c>
      <c r="G35" s="256"/>
      <c r="H35" s="257">
        <f t="shared" si="0"/>
        <v>0</v>
      </c>
    </row>
    <row r="36" spans="1:8" s="225" customFormat="1" ht="11.4" outlineLevel="2">
      <c r="A36" s="244" t="s">
        <v>764</v>
      </c>
      <c r="B36" s="245" t="s">
        <v>716</v>
      </c>
      <c r="C36" s="253" t="s">
        <v>765</v>
      </c>
      <c r="D36" s="253"/>
      <c r="E36" s="254" t="s">
        <v>247</v>
      </c>
      <c r="F36" s="255">
        <v>100</v>
      </c>
      <c r="G36" s="256"/>
      <c r="H36" s="257">
        <f t="shared" si="0"/>
        <v>0</v>
      </c>
    </row>
    <row r="37" spans="1:8" s="225" customFormat="1" ht="11.4" outlineLevel="2">
      <c r="A37" s="244" t="s">
        <v>766</v>
      </c>
      <c r="B37" s="245" t="s">
        <v>716</v>
      </c>
      <c r="C37" s="253" t="s">
        <v>767</v>
      </c>
      <c r="D37" s="253"/>
      <c r="E37" s="254" t="s">
        <v>247</v>
      </c>
      <c r="F37" s="255">
        <v>300</v>
      </c>
      <c r="G37" s="256"/>
      <c r="H37" s="257">
        <f t="shared" si="0"/>
        <v>0</v>
      </c>
    </row>
    <row r="38" spans="1:8" s="225" customFormat="1" ht="11.4" outlineLevel="2">
      <c r="A38" s="244" t="s">
        <v>768</v>
      </c>
      <c r="B38" s="245" t="s">
        <v>716</v>
      </c>
      <c r="C38" s="253" t="s">
        <v>769</v>
      </c>
      <c r="D38" s="253"/>
      <c r="E38" s="254" t="s">
        <v>247</v>
      </c>
      <c r="F38" s="255">
        <v>75</v>
      </c>
      <c r="G38" s="256"/>
      <c r="H38" s="257">
        <f t="shared" si="0"/>
        <v>0</v>
      </c>
    </row>
    <row r="39" spans="1:8" s="225" customFormat="1" ht="11.4" outlineLevel="2">
      <c r="A39" s="244" t="s">
        <v>770</v>
      </c>
      <c r="B39" s="245" t="s">
        <v>716</v>
      </c>
      <c r="C39" s="253" t="s">
        <v>771</v>
      </c>
      <c r="D39" s="253"/>
      <c r="E39" s="254" t="s">
        <v>247</v>
      </c>
      <c r="F39" s="255">
        <v>500</v>
      </c>
      <c r="G39" s="256"/>
      <c r="H39" s="257">
        <f t="shared" si="0"/>
        <v>0</v>
      </c>
    </row>
    <row r="40" spans="1:8" s="225" customFormat="1" ht="11.4" outlineLevel="2">
      <c r="A40" s="244" t="s">
        <v>772</v>
      </c>
      <c r="B40" s="245" t="s">
        <v>716</v>
      </c>
      <c r="C40" s="253" t="s">
        <v>773</v>
      </c>
      <c r="D40" s="253"/>
      <c r="E40" s="254" t="s">
        <v>247</v>
      </c>
      <c r="F40" s="255">
        <v>200</v>
      </c>
      <c r="G40" s="256"/>
      <c r="H40" s="257">
        <f t="shared" si="0"/>
        <v>0</v>
      </c>
    </row>
    <row r="41" spans="1:8" s="225" customFormat="1" ht="11.4" outlineLevel="2">
      <c r="A41" s="244" t="s">
        <v>774</v>
      </c>
      <c r="B41" s="245" t="s">
        <v>716</v>
      </c>
      <c r="C41" s="253" t="s">
        <v>775</v>
      </c>
      <c r="D41" s="253"/>
      <c r="E41" s="254" t="s">
        <v>776</v>
      </c>
      <c r="F41" s="255">
        <v>4</v>
      </c>
      <c r="G41" s="256"/>
      <c r="H41" s="257">
        <f t="shared" si="0"/>
        <v>0</v>
      </c>
    </row>
    <row r="42" spans="1:8" s="225" customFormat="1" ht="11.4" outlineLevel="2">
      <c r="A42" s="244" t="s">
        <v>777</v>
      </c>
      <c r="B42" s="245" t="s">
        <v>716</v>
      </c>
      <c r="C42" s="253" t="s">
        <v>778</v>
      </c>
      <c r="D42" s="253"/>
      <c r="E42" s="254" t="s">
        <v>776</v>
      </c>
      <c r="F42" s="255">
        <v>3</v>
      </c>
      <c r="G42" s="256"/>
      <c r="H42" s="257">
        <f t="shared" si="0"/>
        <v>0</v>
      </c>
    </row>
    <row r="43" spans="1:8" s="225" customFormat="1" ht="11.4" outlineLevel="2">
      <c r="A43" s="244"/>
      <c r="B43" s="245"/>
      <c r="C43" s="253"/>
      <c r="D43" s="253"/>
      <c r="E43" s="254"/>
      <c r="F43" s="255"/>
      <c r="G43" s="257"/>
      <c r="H43" s="257"/>
    </row>
    <row r="44" spans="1:8" s="216" customFormat="1" ht="12" outlineLevel="1">
      <c r="A44" s="209"/>
      <c r="B44" s="210"/>
      <c r="C44" s="211" t="s">
        <v>779</v>
      </c>
      <c r="D44" s="212"/>
      <c r="E44" s="213"/>
      <c r="F44" s="214"/>
      <c r="G44" s="215"/>
      <c r="H44" s="215"/>
    </row>
    <row r="45" spans="1:8" s="225" customFormat="1" ht="68.4" outlineLevel="2">
      <c r="A45" s="244" t="s">
        <v>715</v>
      </c>
      <c r="B45" s="245" t="s">
        <v>716</v>
      </c>
      <c r="C45" s="253" t="s">
        <v>780</v>
      </c>
      <c r="D45" s="253" t="s">
        <v>781</v>
      </c>
      <c r="E45" s="254" t="s">
        <v>728</v>
      </c>
      <c r="F45" s="255">
        <v>1</v>
      </c>
      <c r="G45" s="256"/>
      <c r="H45" s="257">
        <f>G45*F45</f>
        <v>0</v>
      </c>
    </row>
    <row r="46" spans="1:8" s="225" customFormat="1" ht="11.4" outlineLevel="2">
      <c r="A46" s="244" t="s">
        <v>724</v>
      </c>
      <c r="B46" s="245" t="s">
        <v>716</v>
      </c>
      <c r="C46" s="253" t="s">
        <v>782</v>
      </c>
      <c r="D46" s="253" t="s">
        <v>783</v>
      </c>
      <c r="E46" s="254" t="s">
        <v>728</v>
      </c>
      <c r="F46" s="255">
        <v>1</v>
      </c>
      <c r="G46" s="256"/>
      <c r="H46" s="257">
        <f>G46*F46</f>
        <v>0</v>
      </c>
    </row>
    <row r="47" spans="1:8" s="225" customFormat="1" ht="45.6" outlineLevel="2">
      <c r="A47" s="244" t="s">
        <v>726</v>
      </c>
      <c r="B47" s="245" t="s">
        <v>716</v>
      </c>
      <c r="C47" s="253" t="s">
        <v>784</v>
      </c>
      <c r="D47" s="253" t="s">
        <v>785</v>
      </c>
      <c r="E47" s="254" t="s">
        <v>728</v>
      </c>
      <c r="F47" s="255">
        <v>1</v>
      </c>
      <c r="G47" s="256"/>
      <c r="H47" s="257">
        <f>G47*F47</f>
        <v>0</v>
      </c>
    </row>
    <row r="48" spans="1:8" s="225" customFormat="1" ht="22.8" outlineLevel="2">
      <c r="A48" s="244" t="s">
        <v>729</v>
      </c>
      <c r="B48" s="245" t="s">
        <v>716</v>
      </c>
      <c r="C48" s="253" t="s">
        <v>786</v>
      </c>
      <c r="D48" s="253" t="s">
        <v>787</v>
      </c>
      <c r="E48" s="254" t="s">
        <v>728</v>
      </c>
      <c r="F48" s="255">
        <v>1</v>
      </c>
      <c r="G48" s="256"/>
      <c r="H48" s="257">
        <f>G48*F48</f>
        <v>0</v>
      </c>
    </row>
    <row r="49" spans="1:8" s="225" customFormat="1" ht="11.4" outlineLevel="2">
      <c r="A49" s="244"/>
      <c r="B49" s="245"/>
      <c r="C49" s="253"/>
      <c r="D49" s="253"/>
      <c r="E49" s="254"/>
      <c r="F49" s="255"/>
      <c r="G49" s="257"/>
      <c r="H49" s="257"/>
    </row>
    <row r="50" spans="1:8" s="216" customFormat="1" ht="12" outlineLevel="1">
      <c r="A50" s="209"/>
      <c r="B50" s="210"/>
      <c r="C50" s="211" t="s">
        <v>788</v>
      </c>
      <c r="D50" s="212"/>
      <c r="E50" s="213"/>
      <c r="F50" s="214"/>
      <c r="G50" s="215"/>
      <c r="H50" s="215"/>
    </row>
    <row r="51" spans="1:8" s="225" customFormat="1" ht="34.2" outlineLevel="2">
      <c r="A51" s="244" t="s">
        <v>715</v>
      </c>
      <c r="B51" s="245" t="s">
        <v>716</v>
      </c>
      <c r="C51" s="253" t="s">
        <v>789</v>
      </c>
      <c r="D51" s="253" t="s">
        <v>790</v>
      </c>
      <c r="E51" s="254" t="s">
        <v>728</v>
      </c>
      <c r="F51" s="255">
        <v>2</v>
      </c>
      <c r="G51" s="256"/>
      <c r="H51" s="257">
        <f aca="true" t="shared" si="1" ref="H51:H57">G51*F51</f>
        <v>0</v>
      </c>
    </row>
    <row r="52" spans="1:8" s="225" customFormat="1" ht="45.6" outlineLevel="2">
      <c r="A52" s="244" t="s">
        <v>724</v>
      </c>
      <c r="B52" s="245" t="s">
        <v>716</v>
      </c>
      <c r="C52" s="253" t="s">
        <v>791</v>
      </c>
      <c r="D52" s="253" t="s">
        <v>792</v>
      </c>
      <c r="E52" s="254" t="s">
        <v>728</v>
      </c>
      <c r="F52" s="255">
        <v>2</v>
      </c>
      <c r="G52" s="256"/>
      <c r="H52" s="257">
        <f t="shared" si="1"/>
        <v>0</v>
      </c>
    </row>
    <row r="53" spans="1:8" s="225" customFormat="1" ht="34.2" outlineLevel="2">
      <c r="A53" s="244" t="s">
        <v>726</v>
      </c>
      <c r="B53" s="245" t="s">
        <v>716</v>
      </c>
      <c r="C53" s="253" t="s">
        <v>793</v>
      </c>
      <c r="D53" s="253" t="s">
        <v>794</v>
      </c>
      <c r="E53" s="254" t="s">
        <v>728</v>
      </c>
      <c r="F53" s="255">
        <v>2</v>
      </c>
      <c r="G53" s="256"/>
      <c r="H53" s="257">
        <f t="shared" si="1"/>
        <v>0</v>
      </c>
    </row>
    <row r="54" spans="1:8" s="225" customFormat="1" ht="34.2" outlineLevel="2">
      <c r="A54" s="244" t="s">
        <v>729</v>
      </c>
      <c r="B54" s="245" t="s">
        <v>716</v>
      </c>
      <c r="C54" s="253" t="s">
        <v>795</v>
      </c>
      <c r="D54" s="253" t="s">
        <v>796</v>
      </c>
      <c r="E54" s="254" t="s">
        <v>728</v>
      </c>
      <c r="F54" s="255">
        <v>2</v>
      </c>
      <c r="G54" s="256"/>
      <c r="H54" s="257">
        <f t="shared" si="1"/>
        <v>0</v>
      </c>
    </row>
    <row r="55" spans="1:8" s="225" customFormat="1" ht="22.8" outlineLevel="2">
      <c r="A55" s="244" t="s">
        <v>731</v>
      </c>
      <c r="B55" s="245" t="s">
        <v>716</v>
      </c>
      <c r="C55" s="253" t="s">
        <v>797</v>
      </c>
      <c r="D55" s="253" t="s">
        <v>798</v>
      </c>
      <c r="E55" s="254" t="s">
        <v>728</v>
      </c>
      <c r="F55" s="255">
        <v>2</v>
      </c>
      <c r="G55" s="256"/>
      <c r="H55" s="257">
        <f t="shared" si="1"/>
        <v>0</v>
      </c>
    </row>
    <row r="56" spans="1:8" s="225" customFormat="1" ht="22.8" outlineLevel="2">
      <c r="A56" s="244" t="s">
        <v>799</v>
      </c>
      <c r="B56" s="245" t="s">
        <v>716</v>
      </c>
      <c r="C56" s="253" t="s">
        <v>800</v>
      </c>
      <c r="D56" s="253" t="s">
        <v>801</v>
      </c>
      <c r="E56" s="254" t="s">
        <v>728</v>
      </c>
      <c r="F56" s="255">
        <v>2</v>
      </c>
      <c r="G56" s="256"/>
      <c r="H56" s="257">
        <f t="shared" si="1"/>
        <v>0</v>
      </c>
    </row>
    <row r="57" spans="1:8" s="225" customFormat="1" ht="11.4" outlineLevel="2">
      <c r="A57" s="244" t="s">
        <v>746</v>
      </c>
      <c r="B57" s="245" t="s">
        <v>716</v>
      </c>
      <c r="C57" s="253" t="s">
        <v>802</v>
      </c>
      <c r="D57" s="253"/>
      <c r="E57" s="254" t="s">
        <v>728</v>
      </c>
      <c r="F57" s="255">
        <v>1</v>
      </c>
      <c r="G57" s="256"/>
      <c r="H57" s="257">
        <f t="shared" si="1"/>
        <v>0</v>
      </c>
    </row>
    <row r="58" spans="1:8" s="225" customFormat="1" ht="11.4" outlineLevel="2">
      <c r="A58" s="246"/>
      <c r="B58" s="247"/>
      <c r="C58" s="262"/>
      <c r="D58" s="262"/>
      <c r="E58" s="263"/>
      <c r="F58" s="264"/>
      <c r="G58" s="265"/>
      <c r="H58" s="265"/>
    </row>
    <row r="59" spans="1:8" s="216" customFormat="1" ht="12" hidden="1" outlineLevel="1">
      <c r="A59" s="209"/>
      <c r="B59" s="210"/>
      <c r="C59" s="211"/>
      <c r="D59" s="212"/>
      <c r="E59" s="213"/>
      <c r="F59" s="214"/>
      <c r="G59" s="215"/>
      <c r="H59" s="215"/>
    </row>
    <row r="60" spans="1:8" s="225" customFormat="1" ht="11.4" hidden="1" outlineLevel="2">
      <c r="A60" s="244"/>
      <c r="B60" s="245"/>
      <c r="C60" s="253"/>
      <c r="D60" s="253"/>
      <c r="E60" s="254"/>
      <c r="F60" s="255"/>
      <c r="G60" s="256"/>
      <c r="H60" s="257"/>
    </row>
    <row r="61" spans="1:8" s="225" customFormat="1" ht="11.4" hidden="1" outlineLevel="2">
      <c r="A61" s="244"/>
      <c r="B61" s="245"/>
      <c r="C61" s="253"/>
      <c r="D61" s="253"/>
      <c r="E61" s="254"/>
      <c r="F61" s="255"/>
      <c r="G61" s="256"/>
      <c r="H61" s="257"/>
    </row>
    <row r="62" spans="1:8" s="225" customFormat="1" ht="11.4" hidden="1" outlineLevel="2">
      <c r="A62" s="244"/>
      <c r="B62" s="245"/>
      <c r="C62" s="253"/>
      <c r="D62" s="253"/>
      <c r="E62" s="254"/>
      <c r="F62" s="255"/>
      <c r="G62" s="256"/>
      <c r="H62" s="257"/>
    </row>
    <row r="63" spans="1:8" s="225" customFormat="1" ht="11.4" hidden="1" outlineLevel="2">
      <c r="A63" s="244"/>
      <c r="B63" s="245"/>
      <c r="C63" s="253"/>
      <c r="D63" s="253"/>
      <c r="E63" s="254"/>
      <c r="F63" s="255"/>
      <c r="G63" s="256"/>
      <c r="H63" s="257"/>
    </row>
    <row r="64" spans="1:8" s="225" customFormat="1" ht="11.4" hidden="1" outlineLevel="2">
      <c r="A64" s="244"/>
      <c r="B64" s="245"/>
      <c r="C64" s="253"/>
      <c r="D64" s="253"/>
      <c r="E64" s="254"/>
      <c r="F64" s="255"/>
      <c r="G64" s="256"/>
      <c r="H64" s="257"/>
    </row>
    <row r="65" spans="1:8" s="225" customFormat="1" ht="11.4" hidden="1" outlineLevel="2">
      <c r="A65" s="244"/>
      <c r="B65" s="245"/>
      <c r="C65" s="253"/>
      <c r="D65" s="253"/>
      <c r="E65" s="254"/>
      <c r="F65" s="255"/>
      <c r="G65" s="256"/>
      <c r="H65" s="257"/>
    </row>
    <row r="66" spans="1:8" s="225" customFormat="1" ht="11.4" hidden="1" outlineLevel="2">
      <c r="A66" s="246"/>
      <c r="B66" s="247"/>
      <c r="C66" s="262"/>
      <c r="D66" s="262"/>
      <c r="E66" s="263"/>
      <c r="F66" s="264"/>
      <c r="G66" s="265"/>
      <c r="H66" s="265"/>
    </row>
    <row r="67" spans="1:8" s="216" customFormat="1" ht="12" hidden="1" outlineLevel="1">
      <c r="A67" s="209"/>
      <c r="B67" s="210"/>
      <c r="C67" s="211"/>
      <c r="D67" s="212"/>
      <c r="E67" s="213"/>
      <c r="F67" s="214"/>
      <c r="G67" s="215"/>
      <c r="H67" s="215"/>
    </row>
    <row r="68" spans="1:8" s="225" customFormat="1" ht="11.4" hidden="1" outlineLevel="2">
      <c r="A68" s="244"/>
      <c r="B68" s="245"/>
      <c r="C68" s="253"/>
      <c r="D68" s="253"/>
      <c r="E68" s="254"/>
      <c r="F68" s="255"/>
      <c r="G68" s="256"/>
      <c r="H68" s="257"/>
    </row>
    <row r="69" spans="1:8" s="225" customFormat="1" ht="11.4" outlineLevel="2">
      <c r="A69" s="246"/>
      <c r="B69" s="247"/>
      <c r="C69" s="262"/>
      <c r="D69" s="262"/>
      <c r="E69" s="263"/>
      <c r="F69" s="264"/>
      <c r="G69" s="265"/>
      <c r="H69" s="265"/>
    </row>
    <row r="70" spans="1:8" s="216" customFormat="1" ht="12" outlineLevel="1">
      <c r="A70" s="209"/>
      <c r="B70" s="210"/>
      <c r="C70" s="211" t="s">
        <v>803</v>
      </c>
      <c r="D70" s="212"/>
      <c r="E70" s="213"/>
      <c r="F70" s="214"/>
      <c r="G70" s="215"/>
      <c r="H70" s="215"/>
    </row>
    <row r="71" spans="1:8" s="225" customFormat="1" ht="22.8" outlineLevel="2">
      <c r="A71" s="244" t="s">
        <v>715</v>
      </c>
      <c r="B71" s="245" t="s">
        <v>716</v>
      </c>
      <c r="C71" s="253" t="s">
        <v>804</v>
      </c>
      <c r="D71" s="253" t="s">
        <v>805</v>
      </c>
      <c r="E71" s="254" t="s">
        <v>728</v>
      </c>
      <c r="F71" s="255">
        <v>2</v>
      </c>
      <c r="G71" s="256"/>
      <c r="H71" s="257">
        <f aca="true" t="shared" si="2" ref="H71:H76">G71*F71</f>
        <v>0</v>
      </c>
    </row>
    <row r="72" spans="1:8" s="225" customFormat="1" ht="22.8" outlineLevel="2">
      <c r="A72" s="244" t="s">
        <v>724</v>
      </c>
      <c r="B72" s="245" t="s">
        <v>716</v>
      </c>
      <c r="C72" s="253" t="s">
        <v>806</v>
      </c>
      <c r="D72" s="253" t="s">
        <v>807</v>
      </c>
      <c r="E72" s="254" t="s">
        <v>247</v>
      </c>
      <c r="F72" s="255">
        <v>80</v>
      </c>
      <c r="G72" s="256"/>
      <c r="H72" s="257">
        <f t="shared" si="2"/>
        <v>0</v>
      </c>
    </row>
    <row r="73" spans="1:8" s="225" customFormat="1" ht="22.8" outlineLevel="2">
      <c r="A73" s="244" t="s">
        <v>726</v>
      </c>
      <c r="B73" s="245" t="s">
        <v>716</v>
      </c>
      <c r="C73" s="253" t="s">
        <v>808</v>
      </c>
      <c r="D73" s="253" t="s">
        <v>809</v>
      </c>
      <c r="E73" s="254" t="s">
        <v>247</v>
      </c>
      <c r="F73" s="255">
        <v>40</v>
      </c>
      <c r="G73" s="256"/>
      <c r="H73" s="257">
        <f t="shared" si="2"/>
        <v>0</v>
      </c>
    </row>
    <row r="74" spans="1:8" s="225" customFormat="1" ht="11.4" outlineLevel="2">
      <c r="A74" s="244" t="s">
        <v>729</v>
      </c>
      <c r="B74" s="245" t="s">
        <v>716</v>
      </c>
      <c r="C74" s="253" t="s">
        <v>810</v>
      </c>
      <c r="D74" s="253" t="s">
        <v>811</v>
      </c>
      <c r="E74" s="254" t="s">
        <v>728</v>
      </c>
      <c r="F74" s="255">
        <v>1</v>
      </c>
      <c r="G74" s="256"/>
      <c r="H74" s="257">
        <f t="shared" si="2"/>
        <v>0</v>
      </c>
    </row>
    <row r="75" spans="1:8" s="225" customFormat="1" ht="11.4" outlineLevel="2">
      <c r="A75" s="244" t="s">
        <v>731</v>
      </c>
      <c r="B75" s="245" t="s">
        <v>716</v>
      </c>
      <c r="C75" s="253" t="s">
        <v>812</v>
      </c>
      <c r="D75" s="253" t="s">
        <v>813</v>
      </c>
      <c r="E75" s="254" t="s">
        <v>718</v>
      </c>
      <c r="F75" s="255">
        <v>1</v>
      </c>
      <c r="G75" s="256"/>
      <c r="H75" s="257">
        <f t="shared" si="2"/>
        <v>0</v>
      </c>
    </row>
    <row r="76" spans="1:8" s="225" customFormat="1" ht="22.8" outlineLevel="2">
      <c r="A76" s="244" t="s">
        <v>799</v>
      </c>
      <c r="B76" s="245" t="s">
        <v>716</v>
      </c>
      <c r="C76" s="253" t="s">
        <v>814</v>
      </c>
      <c r="D76" s="253" t="s">
        <v>815</v>
      </c>
      <c r="E76" s="254" t="s">
        <v>718</v>
      </c>
      <c r="F76" s="255">
        <v>1</v>
      </c>
      <c r="G76" s="256"/>
      <c r="H76" s="257">
        <f t="shared" si="2"/>
        <v>0</v>
      </c>
    </row>
    <row r="77" spans="1:8" s="225" customFormat="1" ht="11.4" outlineLevel="2">
      <c r="A77" s="244"/>
      <c r="B77" s="245"/>
      <c r="C77" s="253"/>
      <c r="D77" s="253"/>
      <c r="E77" s="254"/>
      <c r="F77" s="255"/>
      <c r="G77" s="257"/>
      <c r="H77" s="257"/>
    </row>
    <row r="78" spans="1:8" s="216" customFormat="1" ht="12" outlineLevel="1">
      <c r="A78" s="209"/>
      <c r="B78" s="210"/>
      <c r="C78" s="211" t="s">
        <v>816</v>
      </c>
      <c r="D78" s="212"/>
      <c r="E78" s="213"/>
      <c r="F78" s="214"/>
      <c r="G78" s="215"/>
      <c r="H78" s="215"/>
    </row>
    <row r="79" spans="1:8" s="225" customFormat="1" ht="22.8" outlineLevel="2">
      <c r="A79" s="244" t="s">
        <v>715</v>
      </c>
      <c r="B79" s="245" t="s">
        <v>716</v>
      </c>
      <c r="C79" s="253" t="s">
        <v>938</v>
      </c>
      <c r="D79" s="253" t="s">
        <v>817</v>
      </c>
      <c r="E79" s="254" t="s">
        <v>818</v>
      </c>
      <c r="F79" s="255">
        <v>30</v>
      </c>
      <c r="G79" s="256"/>
      <c r="H79" s="257">
        <f>G79*F79</f>
        <v>0</v>
      </c>
    </row>
    <row r="80" spans="1:8" s="225" customFormat="1" ht="11.4" outlineLevel="2">
      <c r="A80" s="244" t="s">
        <v>724</v>
      </c>
      <c r="B80" s="245" t="s">
        <v>716</v>
      </c>
      <c r="C80" s="253" t="s">
        <v>819</v>
      </c>
      <c r="D80" s="253" t="s">
        <v>820</v>
      </c>
      <c r="E80" s="254" t="s">
        <v>818</v>
      </c>
      <c r="F80" s="255">
        <v>5</v>
      </c>
      <c r="G80" s="256"/>
      <c r="H80" s="257">
        <f>G80*F80</f>
        <v>0</v>
      </c>
    </row>
    <row r="81" spans="1:8" s="225" customFormat="1" ht="11.4" outlineLevel="2">
      <c r="A81" s="244" t="s">
        <v>726</v>
      </c>
      <c r="B81" s="245" t="s">
        <v>716</v>
      </c>
      <c r="C81" s="253" t="s">
        <v>821</v>
      </c>
      <c r="D81" s="253" t="s">
        <v>820</v>
      </c>
      <c r="E81" s="254" t="s">
        <v>718</v>
      </c>
      <c r="F81" s="255">
        <v>5</v>
      </c>
      <c r="G81" s="256"/>
      <c r="H81" s="257">
        <f>G81*F81</f>
        <v>0</v>
      </c>
    </row>
    <row r="82" spans="1:8" s="225" customFormat="1" ht="11.4" outlineLevel="2">
      <c r="A82" s="244"/>
      <c r="B82" s="245"/>
      <c r="C82" s="253"/>
      <c r="D82" s="253"/>
      <c r="E82" s="254"/>
      <c r="F82" s="255"/>
      <c r="G82" s="257"/>
      <c r="H82" s="257"/>
    </row>
    <row r="83" spans="1:8" s="216" customFormat="1" ht="12" outlineLevel="1">
      <c r="A83" s="209"/>
      <c r="B83" s="210"/>
      <c r="C83" s="211" t="s">
        <v>822</v>
      </c>
      <c r="D83" s="212"/>
      <c r="E83" s="213"/>
      <c r="F83" s="214"/>
      <c r="G83" s="215"/>
      <c r="H83" s="215"/>
    </row>
    <row r="84" spans="1:8" s="225" customFormat="1" ht="11.4" outlineLevel="2">
      <c r="A84" s="244" t="s">
        <v>715</v>
      </c>
      <c r="B84" s="245"/>
      <c r="C84" s="253" t="s">
        <v>823</v>
      </c>
      <c r="D84" s="253"/>
      <c r="E84" s="254" t="s">
        <v>718</v>
      </c>
      <c r="F84" s="255">
        <v>1</v>
      </c>
      <c r="G84" s="256"/>
      <c r="H84" s="257">
        <f aca="true" t="shared" si="3" ref="H84:H85">G84*F84</f>
        <v>0</v>
      </c>
    </row>
    <row r="85" spans="1:8" s="225" customFormat="1" ht="11.4" outlineLevel="2">
      <c r="A85" s="244" t="s">
        <v>724</v>
      </c>
      <c r="B85" s="245"/>
      <c r="C85" s="253" t="s">
        <v>824</v>
      </c>
      <c r="D85" s="253"/>
      <c r="E85" s="254" t="s">
        <v>718</v>
      </c>
      <c r="F85" s="255">
        <v>1</v>
      </c>
      <c r="G85" s="256"/>
      <c r="H85" s="257">
        <f t="shared" si="3"/>
        <v>0</v>
      </c>
    </row>
    <row r="86" spans="1:8" s="225" customFormat="1" ht="22.8" outlineLevel="2">
      <c r="A86" s="244" t="s">
        <v>726</v>
      </c>
      <c r="B86" s="245"/>
      <c r="C86" s="232" t="s">
        <v>825</v>
      </c>
      <c r="D86" s="253" t="s">
        <v>826</v>
      </c>
      <c r="E86" s="254" t="s">
        <v>827</v>
      </c>
      <c r="F86" s="266">
        <v>1</v>
      </c>
      <c r="G86" s="267"/>
      <c r="H86" s="257">
        <f>G86*F86</f>
        <v>0</v>
      </c>
    </row>
    <row r="87" spans="1:8" s="225" customFormat="1" ht="22.8" outlineLevel="2">
      <c r="A87" s="244" t="s">
        <v>729</v>
      </c>
      <c r="B87" s="268"/>
      <c r="C87" s="269" t="s">
        <v>828</v>
      </c>
      <c r="D87" s="270" t="s">
        <v>826</v>
      </c>
      <c r="E87" s="271" t="s">
        <v>827</v>
      </c>
      <c r="F87" s="272">
        <v>1</v>
      </c>
      <c r="G87" s="273"/>
      <c r="H87" s="274">
        <f>G87*F87</f>
        <v>0</v>
      </c>
    </row>
    <row r="88" spans="1:8" s="225" customFormat="1" ht="22.8" outlineLevel="2">
      <c r="A88" s="244" t="s">
        <v>731</v>
      </c>
      <c r="B88" s="237"/>
      <c r="C88" s="239" t="s">
        <v>829</v>
      </c>
      <c r="D88" s="275" t="s">
        <v>826</v>
      </c>
      <c r="E88" s="276" t="s">
        <v>827</v>
      </c>
      <c r="F88" s="277">
        <v>1</v>
      </c>
      <c r="G88" s="242"/>
      <c r="H88" s="278">
        <f>G88*F88</f>
        <v>0</v>
      </c>
    </row>
    <row r="89" spans="1:8" s="225" customFormat="1" ht="22.8" outlineLevel="2">
      <c r="A89" s="229" t="s">
        <v>830</v>
      </c>
      <c r="B89" s="230" t="s">
        <v>720</v>
      </c>
      <c r="C89" s="231" t="s">
        <v>831</v>
      </c>
      <c r="D89" s="279"/>
      <c r="E89" s="280"/>
      <c r="F89" s="266"/>
      <c r="G89" s="281"/>
      <c r="H89" s="281"/>
    </row>
    <row r="90" spans="1:8" s="225" customFormat="1" ht="11.4" outlineLevel="2">
      <c r="A90" s="282" t="s">
        <v>799</v>
      </c>
      <c r="B90" s="268"/>
      <c r="C90" s="269" t="s">
        <v>832</v>
      </c>
      <c r="D90" s="270"/>
      <c r="E90" s="271" t="s">
        <v>827</v>
      </c>
      <c r="F90" s="272">
        <v>1</v>
      </c>
      <c r="G90" s="273"/>
      <c r="H90" s="274">
        <f aca="true" t="shared" si="4" ref="H90:H102">G90*F90</f>
        <v>0</v>
      </c>
    </row>
    <row r="91" spans="1:8" s="225" customFormat="1" ht="22.8" outlineLevel="2">
      <c r="A91" s="282" t="s">
        <v>746</v>
      </c>
      <c r="B91" s="268"/>
      <c r="C91" s="269" t="s">
        <v>833</v>
      </c>
      <c r="D91" s="270"/>
      <c r="E91" s="271" t="s">
        <v>827</v>
      </c>
      <c r="F91" s="272">
        <v>1</v>
      </c>
      <c r="G91" s="273"/>
      <c r="H91" s="274">
        <f t="shared" si="4"/>
        <v>0</v>
      </c>
    </row>
    <row r="92" spans="1:8" s="225" customFormat="1" ht="11.4" outlineLevel="2">
      <c r="A92" s="282" t="s">
        <v>748</v>
      </c>
      <c r="B92" s="268"/>
      <c r="C92" s="269" t="s">
        <v>834</v>
      </c>
      <c r="D92" s="270"/>
      <c r="E92" s="271" t="s">
        <v>827</v>
      </c>
      <c r="F92" s="272">
        <v>1</v>
      </c>
      <c r="G92" s="273"/>
      <c r="H92" s="257">
        <f t="shared" si="4"/>
        <v>0</v>
      </c>
    </row>
    <row r="93" spans="1:8" s="225" customFormat="1" ht="45.6" outlineLevel="2">
      <c r="A93" s="282" t="s">
        <v>750</v>
      </c>
      <c r="B93" s="268"/>
      <c r="C93" s="269" t="s">
        <v>835</v>
      </c>
      <c r="D93" s="270"/>
      <c r="E93" s="271" t="s">
        <v>827</v>
      </c>
      <c r="F93" s="272">
        <v>1</v>
      </c>
      <c r="G93" s="273"/>
      <c r="H93" s="257">
        <f t="shared" si="4"/>
        <v>0</v>
      </c>
    </row>
    <row r="94" spans="1:8" s="225" customFormat="1" ht="45.6" outlineLevel="2">
      <c r="A94" s="282" t="s">
        <v>752</v>
      </c>
      <c r="B94" s="268"/>
      <c r="C94" s="269" t="s">
        <v>836</v>
      </c>
      <c r="D94" s="270"/>
      <c r="E94" s="271" t="s">
        <v>827</v>
      </c>
      <c r="F94" s="272">
        <v>1</v>
      </c>
      <c r="G94" s="273"/>
      <c r="H94" s="257">
        <f t="shared" si="4"/>
        <v>0</v>
      </c>
    </row>
    <row r="95" spans="1:8" s="225" customFormat="1" ht="57" outlineLevel="2">
      <c r="A95" s="282" t="s">
        <v>754</v>
      </c>
      <c r="B95" s="268"/>
      <c r="C95" s="269" t="s">
        <v>837</v>
      </c>
      <c r="D95" s="270"/>
      <c r="E95" s="271" t="s">
        <v>827</v>
      </c>
      <c r="F95" s="272">
        <v>1</v>
      </c>
      <c r="G95" s="273"/>
      <c r="H95" s="257">
        <f t="shared" si="4"/>
        <v>0</v>
      </c>
    </row>
    <row r="96" spans="1:8" s="225" customFormat="1" ht="62.25" customHeight="1" outlineLevel="2">
      <c r="A96" s="282" t="s">
        <v>756</v>
      </c>
      <c r="B96" s="268"/>
      <c r="C96" s="269" t="s">
        <v>838</v>
      </c>
      <c r="D96" s="270"/>
      <c r="E96" s="271" t="s">
        <v>827</v>
      </c>
      <c r="F96" s="272">
        <v>1</v>
      </c>
      <c r="G96" s="273"/>
      <c r="H96" s="257">
        <f t="shared" si="4"/>
        <v>0</v>
      </c>
    </row>
    <row r="97" spans="1:8" s="225" customFormat="1" ht="79.8" outlineLevel="2">
      <c r="A97" s="282" t="s">
        <v>758</v>
      </c>
      <c r="B97" s="268"/>
      <c r="C97" s="269" t="s">
        <v>839</v>
      </c>
      <c r="D97" s="270"/>
      <c r="E97" s="271" t="s">
        <v>827</v>
      </c>
      <c r="F97" s="272">
        <v>1</v>
      </c>
      <c r="G97" s="273"/>
      <c r="H97" s="257">
        <f t="shared" si="4"/>
        <v>0</v>
      </c>
    </row>
    <row r="98" spans="1:8" s="225" customFormat="1" ht="216.6" outlineLevel="2">
      <c r="A98" s="282" t="s">
        <v>760</v>
      </c>
      <c r="B98" s="268"/>
      <c r="C98" s="269" t="s">
        <v>840</v>
      </c>
      <c r="D98" s="270"/>
      <c r="E98" s="271" t="s">
        <v>827</v>
      </c>
      <c r="F98" s="272">
        <v>1</v>
      </c>
      <c r="G98" s="273"/>
      <c r="H98" s="257">
        <f t="shared" si="4"/>
        <v>0</v>
      </c>
    </row>
    <row r="99" spans="1:8" s="225" customFormat="1" ht="34.2" outlineLevel="2">
      <c r="A99" s="282" t="s">
        <v>762</v>
      </c>
      <c r="B99" s="268"/>
      <c r="C99" s="269" t="s">
        <v>841</v>
      </c>
      <c r="D99" s="270"/>
      <c r="E99" s="271" t="s">
        <v>827</v>
      </c>
      <c r="F99" s="272">
        <v>1</v>
      </c>
      <c r="G99" s="273"/>
      <c r="H99" s="257">
        <f t="shared" si="4"/>
        <v>0</v>
      </c>
    </row>
    <row r="100" spans="1:8" s="225" customFormat="1" ht="102.6" outlineLevel="2">
      <c r="A100" s="282" t="s">
        <v>764</v>
      </c>
      <c r="B100" s="268"/>
      <c r="C100" s="269" t="s">
        <v>842</v>
      </c>
      <c r="D100" s="270"/>
      <c r="E100" s="271" t="s">
        <v>827</v>
      </c>
      <c r="F100" s="272">
        <v>1</v>
      </c>
      <c r="G100" s="273"/>
      <c r="H100" s="257">
        <f t="shared" si="4"/>
        <v>0</v>
      </c>
    </row>
    <row r="101" spans="1:8" s="225" customFormat="1" ht="34.2" outlineLevel="2">
      <c r="A101" s="282" t="s">
        <v>766</v>
      </c>
      <c r="B101" s="268"/>
      <c r="C101" s="269" t="s">
        <v>843</v>
      </c>
      <c r="D101" s="270"/>
      <c r="E101" s="271" t="s">
        <v>827</v>
      </c>
      <c r="F101" s="272">
        <v>1</v>
      </c>
      <c r="G101" s="273"/>
      <c r="H101" s="257">
        <f t="shared" si="4"/>
        <v>0</v>
      </c>
    </row>
    <row r="102" spans="1:8" s="225" customFormat="1" ht="11.4" outlineLevel="2">
      <c r="A102" s="282" t="s">
        <v>768</v>
      </c>
      <c r="B102" s="268"/>
      <c r="C102" s="269" t="s">
        <v>821</v>
      </c>
      <c r="D102" s="270"/>
      <c r="E102" s="271" t="s">
        <v>827</v>
      </c>
      <c r="F102" s="272">
        <v>1</v>
      </c>
      <c r="G102" s="273"/>
      <c r="H102" s="257">
        <f t="shared" si="4"/>
        <v>0</v>
      </c>
    </row>
  </sheetData>
  <sheetProtection algorithmName="SHA-512" hashValue="0sRX2lyjuOlBb61JQhjYe6Hnbey4Ocu9IRRmguIHQ23WXBpJPmOKk5w7izRH19ByYJtnl7XMRYkY9sd2vAFSWw==" saltValue="XlAlqcfti4NGd0ytSPUfzg==" spinCount="100000" sheet="1" objects="1" scenarios="1"/>
  <autoFilter ref="A2:F93"/>
  <printOptions gridLines="1"/>
  <pageMargins left="0.4330708661417323" right="0.3937007874015748" top="0.5905511811023623" bottom="0.5905511811023623" header="0.3937007874015748" footer="0.3937007874015748"/>
  <pageSetup fitToHeight="9999" fitToWidth="1" horizontalDpi="600" verticalDpi="600" orientation="portrait" paperSize="9" scale="68" r:id="rId1"/>
  <headerFooter alignWithMargins="0">
    <oddFooter>&amp;C&amp;8&amp;P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7">
      <selection activeCell="F29" sqref="F29"/>
    </sheetView>
  </sheetViews>
  <sheetFormatPr defaultColWidth="11.140625" defaultRowHeight="12"/>
  <cols>
    <col min="1" max="1" width="2.421875" style="291" customWidth="1"/>
    <col min="2" max="2" width="18.28125" style="291" customWidth="1"/>
    <col min="3" max="3" width="19.421875" style="291" customWidth="1"/>
    <col min="4" max="4" width="17.7109375" style="291" customWidth="1"/>
    <col min="5" max="5" width="16.57421875" style="291" customWidth="1"/>
    <col min="6" max="6" width="20.28125" style="291" customWidth="1"/>
    <col min="7" max="7" width="18.7109375" style="291" customWidth="1"/>
    <col min="8" max="256" width="11.140625" style="291" customWidth="1"/>
    <col min="257" max="257" width="2.421875" style="291" customWidth="1"/>
    <col min="258" max="258" width="18.28125" style="291" customWidth="1"/>
    <col min="259" max="259" width="19.421875" style="291" customWidth="1"/>
    <col min="260" max="260" width="17.7109375" style="291" customWidth="1"/>
    <col min="261" max="261" width="16.57421875" style="291" customWidth="1"/>
    <col min="262" max="262" width="20.28125" style="291" customWidth="1"/>
    <col min="263" max="263" width="18.7109375" style="291" customWidth="1"/>
    <col min="264" max="512" width="11.140625" style="291" customWidth="1"/>
    <col min="513" max="513" width="2.421875" style="291" customWidth="1"/>
    <col min="514" max="514" width="18.28125" style="291" customWidth="1"/>
    <col min="515" max="515" width="19.421875" style="291" customWidth="1"/>
    <col min="516" max="516" width="17.7109375" style="291" customWidth="1"/>
    <col min="517" max="517" width="16.57421875" style="291" customWidth="1"/>
    <col min="518" max="518" width="20.28125" style="291" customWidth="1"/>
    <col min="519" max="519" width="18.7109375" style="291" customWidth="1"/>
    <col min="520" max="768" width="11.140625" style="291" customWidth="1"/>
    <col min="769" max="769" width="2.421875" style="291" customWidth="1"/>
    <col min="770" max="770" width="18.28125" style="291" customWidth="1"/>
    <col min="771" max="771" width="19.421875" style="291" customWidth="1"/>
    <col min="772" max="772" width="17.7109375" style="291" customWidth="1"/>
    <col min="773" max="773" width="16.57421875" style="291" customWidth="1"/>
    <col min="774" max="774" width="20.28125" style="291" customWidth="1"/>
    <col min="775" max="775" width="18.7109375" style="291" customWidth="1"/>
    <col min="776" max="1024" width="11.140625" style="291" customWidth="1"/>
    <col min="1025" max="1025" width="2.421875" style="291" customWidth="1"/>
    <col min="1026" max="1026" width="18.28125" style="291" customWidth="1"/>
    <col min="1027" max="1027" width="19.421875" style="291" customWidth="1"/>
    <col min="1028" max="1028" width="17.7109375" style="291" customWidth="1"/>
    <col min="1029" max="1029" width="16.57421875" style="291" customWidth="1"/>
    <col min="1030" max="1030" width="20.28125" style="291" customWidth="1"/>
    <col min="1031" max="1031" width="18.7109375" style="291" customWidth="1"/>
    <col min="1032" max="1280" width="11.140625" style="291" customWidth="1"/>
    <col min="1281" max="1281" width="2.421875" style="291" customWidth="1"/>
    <col min="1282" max="1282" width="18.28125" style="291" customWidth="1"/>
    <col min="1283" max="1283" width="19.421875" style="291" customWidth="1"/>
    <col min="1284" max="1284" width="17.7109375" style="291" customWidth="1"/>
    <col min="1285" max="1285" width="16.57421875" style="291" customWidth="1"/>
    <col min="1286" max="1286" width="20.28125" style="291" customWidth="1"/>
    <col min="1287" max="1287" width="18.7109375" style="291" customWidth="1"/>
    <col min="1288" max="1536" width="11.140625" style="291" customWidth="1"/>
    <col min="1537" max="1537" width="2.421875" style="291" customWidth="1"/>
    <col min="1538" max="1538" width="18.28125" style="291" customWidth="1"/>
    <col min="1539" max="1539" width="19.421875" style="291" customWidth="1"/>
    <col min="1540" max="1540" width="17.7109375" style="291" customWidth="1"/>
    <col min="1541" max="1541" width="16.57421875" style="291" customWidth="1"/>
    <col min="1542" max="1542" width="20.28125" style="291" customWidth="1"/>
    <col min="1543" max="1543" width="18.7109375" style="291" customWidth="1"/>
    <col min="1544" max="1792" width="11.140625" style="291" customWidth="1"/>
    <col min="1793" max="1793" width="2.421875" style="291" customWidth="1"/>
    <col min="1794" max="1794" width="18.28125" style="291" customWidth="1"/>
    <col min="1795" max="1795" width="19.421875" style="291" customWidth="1"/>
    <col min="1796" max="1796" width="17.7109375" style="291" customWidth="1"/>
    <col min="1797" max="1797" width="16.57421875" style="291" customWidth="1"/>
    <col min="1798" max="1798" width="20.28125" style="291" customWidth="1"/>
    <col min="1799" max="1799" width="18.7109375" style="291" customWidth="1"/>
    <col min="1800" max="2048" width="11.140625" style="291" customWidth="1"/>
    <col min="2049" max="2049" width="2.421875" style="291" customWidth="1"/>
    <col min="2050" max="2050" width="18.28125" style="291" customWidth="1"/>
    <col min="2051" max="2051" width="19.421875" style="291" customWidth="1"/>
    <col min="2052" max="2052" width="17.7109375" style="291" customWidth="1"/>
    <col min="2053" max="2053" width="16.57421875" style="291" customWidth="1"/>
    <col min="2054" max="2054" width="20.28125" style="291" customWidth="1"/>
    <col min="2055" max="2055" width="18.7109375" style="291" customWidth="1"/>
    <col min="2056" max="2304" width="11.140625" style="291" customWidth="1"/>
    <col min="2305" max="2305" width="2.421875" style="291" customWidth="1"/>
    <col min="2306" max="2306" width="18.28125" style="291" customWidth="1"/>
    <col min="2307" max="2307" width="19.421875" style="291" customWidth="1"/>
    <col min="2308" max="2308" width="17.7109375" style="291" customWidth="1"/>
    <col min="2309" max="2309" width="16.57421875" style="291" customWidth="1"/>
    <col min="2310" max="2310" width="20.28125" style="291" customWidth="1"/>
    <col min="2311" max="2311" width="18.7109375" style="291" customWidth="1"/>
    <col min="2312" max="2560" width="11.140625" style="291" customWidth="1"/>
    <col min="2561" max="2561" width="2.421875" style="291" customWidth="1"/>
    <col min="2562" max="2562" width="18.28125" style="291" customWidth="1"/>
    <col min="2563" max="2563" width="19.421875" style="291" customWidth="1"/>
    <col min="2564" max="2564" width="17.7109375" style="291" customWidth="1"/>
    <col min="2565" max="2565" width="16.57421875" style="291" customWidth="1"/>
    <col min="2566" max="2566" width="20.28125" style="291" customWidth="1"/>
    <col min="2567" max="2567" width="18.7109375" style="291" customWidth="1"/>
    <col min="2568" max="2816" width="11.140625" style="291" customWidth="1"/>
    <col min="2817" max="2817" width="2.421875" style="291" customWidth="1"/>
    <col min="2818" max="2818" width="18.28125" style="291" customWidth="1"/>
    <col min="2819" max="2819" width="19.421875" style="291" customWidth="1"/>
    <col min="2820" max="2820" width="17.7109375" style="291" customWidth="1"/>
    <col min="2821" max="2821" width="16.57421875" style="291" customWidth="1"/>
    <col min="2822" max="2822" width="20.28125" style="291" customWidth="1"/>
    <col min="2823" max="2823" width="18.7109375" style="291" customWidth="1"/>
    <col min="2824" max="3072" width="11.140625" style="291" customWidth="1"/>
    <col min="3073" max="3073" width="2.421875" style="291" customWidth="1"/>
    <col min="3074" max="3074" width="18.28125" style="291" customWidth="1"/>
    <col min="3075" max="3075" width="19.421875" style="291" customWidth="1"/>
    <col min="3076" max="3076" width="17.7109375" style="291" customWidth="1"/>
    <col min="3077" max="3077" width="16.57421875" style="291" customWidth="1"/>
    <col min="3078" max="3078" width="20.28125" style="291" customWidth="1"/>
    <col min="3079" max="3079" width="18.7109375" style="291" customWidth="1"/>
    <col min="3080" max="3328" width="11.140625" style="291" customWidth="1"/>
    <col min="3329" max="3329" width="2.421875" style="291" customWidth="1"/>
    <col min="3330" max="3330" width="18.28125" style="291" customWidth="1"/>
    <col min="3331" max="3331" width="19.421875" style="291" customWidth="1"/>
    <col min="3332" max="3332" width="17.7109375" style="291" customWidth="1"/>
    <col min="3333" max="3333" width="16.57421875" style="291" customWidth="1"/>
    <col min="3334" max="3334" width="20.28125" style="291" customWidth="1"/>
    <col min="3335" max="3335" width="18.7109375" style="291" customWidth="1"/>
    <col min="3336" max="3584" width="11.140625" style="291" customWidth="1"/>
    <col min="3585" max="3585" width="2.421875" style="291" customWidth="1"/>
    <col min="3586" max="3586" width="18.28125" style="291" customWidth="1"/>
    <col min="3587" max="3587" width="19.421875" style="291" customWidth="1"/>
    <col min="3588" max="3588" width="17.7109375" style="291" customWidth="1"/>
    <col min="3589" max="3589" width="16.57421875" style="291" customWidth="1"/>
    <col min="3590" max="3590" width="20.28125" style="291" customWidth="1"/>
    <col min="3591" max="3591" width="18.7109375" style="291" customWidth="1"/>
    <col min="3592" max="3840" width="11.140625" style="291" customWidth="1"/>
    <col min="3841" max="3841" width="2.421875" style="291" customWidth="1"/>
    <col min="3842" max="3842" width="18.28125" style="291" customWidth="1"/>
    <col min="3843" max="3843" width="19.421875" style="291" customWidth="1"/>
    <col min="3844" max="3844" width="17.7109375" style="291" customWidth="1"/>
    <col min="3845" max="3845" width="16.57421875" style="291" customWidth="1"/>
    <col min="3846" max="3846" width="20.28125" style="291" customWidth="1"/>
    <col min="3847" max="3847" width="18.7109375" style="291" customWidth="1"/>
    <col min="3848" max="4096" width="11.140625" style="291" customWidth="1"/>
    <col min="4097" max="4097" width="2.421875" style="291" customWidth="1"/>
    <col min="4098" max="4098" width="18.28125" style="291" customWidth="1"/>
    <col min="4099" max="4099" width="19.421875" style="291" customWidth="1"/>
    <col min="4100" max="4100" width="17.7109375" style="291" customWidth="1"/>
    <col min="4101" max="4101" width="16.57421875" style="291" customWidth="1"/>
    <col min="4102" max="4102" width="20.28125" style="291" customWidth="1"/>
    <col min="4103" max="4103" width="18.7109375" style="291" customWidth="1"/>
    <col min="4104" max="4352" width="11.140625" style="291" customWidth="1"/>
    <col min="4353" max="4353" width="2.421875" style="291" customWidth="1"/>
    <col min="4354" max="4354" width="18.28125" style="291" customWidth="1"/>
    <col min="4355" max="4355" width="19.421875" style="291" customWidth="1"/>
    <col min="4356" max="4356" width="17.7109375" style="291" customWidth="1"/>
    <col min="4357" max="4357" width="16.57421875" style="291" customWidth="1"/>
    <col min="4358" max="4358" width="20.28125" style="291" customWidth="1"/>
    <col min="4359" max="4359" width="18.7109375" style="291" customWidth="1"/>
    <col min="4360" max="4608" width="11.140625" style="291" customWidth="1"/>
    <col min="4609" max="4609" width="2.421875" style="291" customWidth="1"/>
    <col min="4610" max="4610" width="18.28125" style="291" customWidth="1"/>
    <col min="4611" max="4611" width="19.421875" style="291" customWidth="1"/>
    <col min="4612" max="4612" width="17.7109375" style="291" customWidth="1"/>
    <col min="4613" max="4613" width="16.57421875" style="291" customWidth="1"/>
    <col min="4614" max="4614" width="20.28125" style="291" customWidth="1"/>
    <col min="4615" max="4615" width="18.7109375" style="291" customWidth="1"/>
    <col min="4616" max="4864" width="11.140625" style="291" customWidth="1"/>
    <col min="4865" max="4865" width="2.421875" style="291" customWidth="1"/>
    <col min="4866" max="4866" width="18.28125" style="291" customWidth="1"/>
    <col min="4867" max="4867" width="19.421875" style="291" customWidth="1"/>
    <col min="4868" max="4868" width="17.7109375" style="291" customWidth="1"/>
    <col min="4869" max="4869" width="16.57421875" style="291" customWidth="1"/>
    <col min="4870" max="4870" width="20.28125" style="291" customWidth="1"/>
    <col min="4871" max="4871" width="18.7109375" style="291" customWidth="1"/>
    <col min="4872" max="5120" width="11.140625" style="291" customWidth="1"/>
    <col min="5121" max="5121" width="2.421875" style="291" customWidth="1"/>
    <col min="5122" max="5122" width="18.28125" style="291" customWidth="1"/>
    <col min="5123" max="5123" width="19.421875" style="291" customWidth="1"/>
    <col min="5124" max="5124" width="17.7109375" style="291" customWidth="1"/>
    <col min="5125" max="5125" width="16.57421875" style="291" customWidth="1"/>
    <col min="5126" max="5126" width="20.28125" style="291" customWidth="1"/>
    <col min="5127" max="5127" width="18.7109375" style="291" customWidth="1"/>
    <col min="5128" max="5376" width="11.140625" style="291" customWidth="1"/>
    <col min="5377" max="5377" width="2.421875" style="291" customWidth="1"/>
    <col min="5378" max="5378" width="18.28125" style="291" customWidth="1"/>
    <col min="5379" max="5379" width="19.421875" style="291" customWidth="1"/>
    <col min="5380" max="5380" width="17.7109375" style="291" customWidth="1"/>
    <col min="5381" max="5381" width="16.57421875" style="291" customWidth="1"/>
    <col min="5382" max="5382" width="20.28125" style="291" customWidth="1"/>
    <col min="5383" max="5383" width="18.7109375" style="291" customWidth="1"/>
    <col min="5384" max="5632" width="11.140625" style="291" customWidth="1"/>
    <col min="5633" max="5633" width="2.421875" style="291" customWidth="1"/>
    <col min="5634" max="5634" width="18.28125" style="291" customWidth="1"/>
    <col min="5635" max="5635" width="19.421875" style="291" customWidth="1"/>
    <col min="5636" max="5636" width="17.7109375" style="291" customWidth="1"/>
    <col min="5637" max="5637" width="16.57421875" style="291" customWidth="1"/>
    <col min="5638" max="5638" width="20.28125" style="291" customWidth="1"/>
    <col min="5639" max="5639" width="18.7109375" style="291" customWidth="1"/>
    <col min="5640" max="5888" width="11.140625" style="291" customWidth="1"/>
    <col min="5889" max="5889" width="2.421875" style="291" customWidth="1"/>
    <col min="5890" max="5890" width="18.28125" style="291" customWidth="1"/>
    <col min="5891" max="5891" width="19.421875" style="291" customWidth="1"/>
    <col min="5892" max="5892" width="17.7109375" style="291" customWidth="1"/>
    <col min="5893" max="5893" width="16.57421875" style="291" customWidth="1"/>
    <col min="5894" max="5894" width="20.28125" style="291" customWidth="1"/>
    <col min="5895" max="5895" width="18.7109375" style="291" customWidth="1"/>
    <col min="5896" max="6144" width="11.140625" style="291" customWidth="1"/>
    <col min="6145" max="6145" width="2.421875" style="291" customWidth="1"/>
    <col min="6146" max="6146" width="18.28125" style="291" customWidth="1"/>
    <col min="6147" max="6147" width="19.421875" style="291" customWidth="1"/>
    <col min="6148" max="6148" width="17.7109375" style="291" customWidth="1"/>
    <col min="6149" max="6149" width="16.57421875" style="291" customWidth="1"/>
    <col min="6150" max="6150" width="20.28125" style="291" customWidth="1"/>
    <col min="6151" max="6151" width="18.7109375" style="291" customWidth="1"/>
    <col min="6152" max="6400" width="11.140625" style="291" customWidth="1"/>
    <col min="6401" max="6401" width="2.421875" style="291" customWidth="1"/>
    <col min="6402" max="6402" width="18.28125" style="291" customWidth="1"/>
    <col min="6403" max="6403" width="19.421875" style="291" customWidth="1"/>
    <col min="6404" max="6404" width="17.7109375" style="291" customWidth="1"/>
    <col min="6405" max="6405" width="16.57421875" style="291" customWidth="1"/>
    <col min="6406" max="6406" width="20.28125" style="291" customWidth="1"/>
    <col min="6407" max="6407" width="18.7109375" style="291" customWidth="1"/>
    <col min="6408" max="6656" width="11.140625" style="291" customWidth="1"/>
    <col min="6657" max="6657" width="2.421875" style="291" customWidth="1"/>
    <col min="6658" max="6658" width="18.28125" style="291" customWidth="1"/>
    <col min="6659" max="6659" width="19.421875" style="291" customWidth="1"/>
    <col min="6660" max="6660" width="17.7109375" style="291" customWidth="1"/>
    <col min="6661" max="6661" width="16.57421875" style="291" customWidth="1"/>
    <col min="6662" max="6662" width="20.28125" style="291" customWidth="1"/>
    <col min="6663" max="6663" width="18.7109375" style="291" customWidth="1"/>
    <col min="6664" max="6912" width="11.140625" style="291" customWidth="1"/>
    <col min="6913" max="6913" width="2.421875" style="291" customWidth="1"/>
    <col min="6914" max="6914" width="18.28125" style="291" customWidth="1"/>
    <col min="6915" max="6915" width="19.421875" style="291" customWidth="1"/>
    <col min="6916" max="6916" width="17.7109375" style="291" customWidth="1"/>
    <col min="6917" max="6917" width="16.57421875" style="291" customWidth="1"/>
    <col min="6918" max="6918" width="20.28125" style="291" customWidth="1"/>
    <col min="6919" max="6919" width="18.7109375" style="291" customWidth="1"/>
    <col min="6920" max="7168" width="11.140625" style="291" customWidth="1"/>
    <col min="7169" max="7169" width="2.421875" style="291" customWidth="1"/>
    <col min="7170" max="7170" width="18.28125" style="291" customWidth="1"/>
    <col min="7171" max="7171" width="19.421875" style="291" customWidth="1"/>
    <col min="7172" max="7172" width="17.7109375" style="291" customWidth="1"/>
    <col min="7173" max="7173" width="16.57421875" style="291" customWidth="1"/>
    <col min="7174" max="7174" width="20.28125" style="291" customWidth="1"/>
    <col min="7175" max="7175" width="18.7109375" style="291" customWidth="1"/>
    <col min="7176" max="7424" width="11.140625" style="291" customWidth="1"/>
    <col min="7425" max="7425" width="2.421875" style="291" customWidth="1"/>
    <col min="7426" max="7426" width="18.28125" style="291" customWidth="1"/>
    <col min="7427" max="7427" width="19.421875" style="291" customWidth="1"/>
    <col min="7428" max="7428" width="17.7109375" style="291" customWidth="1"/>
    <col min="7429" max="7429" width="16.57421875" style="291" customWidth="1"/>
    <col min="7430" max="7430" width="20.28125" style="291" customWidth="1"/>
    <col min="7431" max="7431" width="18.7109375" style="291" customWidth="1"/>
    <col min="7432" max="7680" width="11.140625" style="291" customWidth="1"/>
    <col min="7681" max="7681" width="2.421875" style="291" customWidth="1"/>
    <col min="7682" max="7682" width="18.28125" style="291" customWidth="1"/>
    <col min="7683" max="7683" width="19.421875" style="291" customWidth="1"/>
    <col min="7684" max="7684" width="17.7109375" style="291" customWidth="1"/>
    <col min="7685" max="7685" width="16.57421875" style="291" customWidth="1"/>
    <col min="7686" max="7686" width="20.28125" style="291" customWidth="1"/>
    <col min="7687" max="7687" width="18.7109375" style="291" customWidth="1"/>
    <col min="7688" max="7936" width="11.140625" style="291" customWidth="1"/>
    <col min="7937" max="7937" width="2.421875" style="291" customWidth="1"/>
    <col min="7938" max="7938" width="18.28125" style="291" customWidth="1"/>
    <col min="7939" max="7939" width="19.421875" style="291" customWidth="1"/>
    <col min="7940" max="7940" width="17.7109375" style="291" customWidth="1"/>
    <col min="7941" max="7941" width="16.57421875" style="291" customWidth="1"/>
    <col min="7942" max="7942" width="20.28125" style="291" customWidth="1"/>
    <col min="7943" max="7943" width="18.7109375" style="291" customWidth="1"/>
    <col min="7944" max="8192" width="11.140625" style="291" customWidth="1"/>
    <col min="8193" max="8193" width="2.421875" style="291" customWidth="1"/>
    <col min="8194" max="8194" width="18.28125" style="291" customWidth="1"/>
    <col min="8195" max="8195" width="19.421875" style="291" customWidth="1"/>
    <col min="8196" max="8196" width="17.7109375" style="291" customWidth="1"/>
    <col min="8197" max="8197" width="16.57421875" style="291" customWidth="1"/>
    <col min="8198" max="8198" width="20.28125" style="291" customWidth="1"/>
    <col min="8199" max="8199" width="18.7109375" style="291" customWidth="1"/>
    <col min="8200" max="8448" width="11.140625" style="291" customWidth="1"/>
    <col min="8449" max="8449" width="2.421875" style="291" customWidth="1"/>
    <col min="8450" max="8450" width="18.28125" style="291" customWidth="1"/>
    <col min="8451" max="8451" width="19.421875" style="291" customWidth="1"/>
    <col min="8452" max="8452" width="17.7109375" style="291" customWidth="1"/>
    <col min="8453" max="8453" width="16.57421875" style="291" customWidth="1"/>
    <col min="8454" max="8454" width="20.28125" style="291" customWidth="1"/>
    <col min="8455" max="8455" width="18.7109375" style="291" customWidth="1"/>
    <col min="8456" max="8704" width="11.140625" style="291" customWidth="1"/>
    <col min="8705" max="8705" width="2.421875" style="291" customWidth="1"/>
    <col min="8706" max="8706" width="18.28125" style="291" customWidth="1"/>
    <col min="8707" max="8707" width="19.421875" style="291" customWidth="1"/>
    <col min="8708" max="8708" width="17.7109375" style="291" customWidth="1"/>
    <col min="8709" max="8709" width="16.57421875" style="291" customWidth="1"/>
    <col min="8710" max="8710" width="20.28125" style="291" customWidth="1"/>
    <col min="8711" max="8711" width="18.7109375" style="291" customWidth="1"/>
    <col min="8712" max="8960" width="11.140625" style="291" customWidth="1"/>
    <col min="8961" max="8961" width="2.421875" style="291" customWidth="1"/>
    <col min="8962" max="8962" width="18.28125" style="291" customWidth="1"/>
    <col min="8963" max="8963" width="19.421875" style="291" customWidth="1"/>
    <col min="8964" max="8964" width="17.7109375" style="291" customWidth="1"/>
    <col min="8965" max="8965" width="16.57421875" style="291" customWidth="1"/>
    <col min="8966" max="8966" width="20.28125" style="291" customWidth="1"/>
    <col min="8967" max="8967" width="18.7109375" style="291" customWidth="1"/>
    <col min="8968" max="9216" width="11.140625" style="291" customWidth="1"/>
    <col min="9217" max="9217" width="2.421875" style="291" customWidth="1"/>
    <col min="9218" max="9218" width="18.28125" style="291" customWidth="1"/>
    <col min="9219" max="9219" width="19.421875" style="291" customWidth="1"/>
    <col min="9220" max="9220" width="17.7109375" style="291" customWidth="1"/>
    <col min="9221" max="9221" width="16.57421875" style="291" customWidth="1"/>
    <col min="9222" max="9222" width="20.28125" style="291" customWidth="1"/>
    <col min="9223" max="9223" width="18.7109375" style="291" customWidth="1"/>
    <col min="9224" max="9472" width="11.140625" style="291" customWidth="1"/>
    <col min="9473" max="9473" width="2.421875" style="291" customWidth="1"/>
    <col min="9474" max="9474" width="18.28125" style="291" customWidth="1"/>
    <col min="9475" max="9475" width="19.421875" style="291" customWidth="1"/>
    <col min="9476" max="9476" width="17.7109375" style="291" customWidth="1"/>
    <col min="9477" max="9477" width="16.57421875" style="291" customWidth="1"/>
    <col min="9478" max="9478" width="20.28125" style="291" customWidth="1"/>
    <col min="9479" max="9479" width="18.7109375" style="291" customWidth="1"/>
    <col min="9480" max="9728" width="11.140625" style="291" customWidth="1"/>
    <col min="9729" max="9729" width="2.421875" style="291" customWidth="1"/>
    <col min="9730" max="9730" width="18.28125" style="291" customWidth="1"/>
    <col min="9731" max="9731" width="19.421875" style="291" customWidth="1"/>
    <col min="9732" max="9732" width="17.7109375" style="291" customWidth="1"/>
    <col min="9733" max="9733" width="16.57421875" style="291" customWidth="1"/>
    <col min="9734" max="9734" width="20.28125" style="291" customWidth="1"/>
    <col min="9735" max="9735" width="18.7109375" style="291" customWidth="1"/>
    <col min="9736" max="9984" width="11.140625" style="291" customWidth="1"/>
    <col min="9985" max="9985" width="2.421875" style="291" customWidth="1"/>
    <col min="9986" max="9986" width="18.28125" style="291" customWidth="1"/>
    <col min="9987" max="9987" width="19.421875" style="291" customWidth="1"/>
    <col min="9988" max="9988" width="17.7109375" style="291" customWidth="1"/>
    <col min="9989" max="9989" width="16.57421875" style="291" customWidth="1"/>
    <col min="9990" max="9990" width="20.28125" style="291" customWidth="1"/>
    <col min="9991" max="9991" width="18.7109375" style="291" customWidth="1"/>
    <col min="9992" max="10240" width="11.140625" style="291" customWidth="1"/>
    <col min="10241" max="10241" width="2.421875" style="291" customWidth="1"/>
    <col min="10242" max="10242" width="18.28125" style="291" customWidth="1"/>
    <col min="10243" max="10243" width="19.421875" style="291" customWidth="1"/>
    <col min="10244" max="10244" width="17.7109375" style="291" customWidth="1"/>
    <col min="10245" max="10245" width="16.57421875" style="291" customWidth="1"/>
    <col min="10246" max="10246" width="20.28125" style="291" customWidth="1"/>
    <col min="10247" max="10247" width="18.7109375" style="291" customWidth="1"/>
    <col min="10248" max="10496" width="11.140625" style="291" customWidth="1"/>
    <col min="10497" max="10497" width="2.421875" style="291" customWidth="1"/>
    <col min="10498" max="10498" width="18.28125" style="291" customWidth="1"/>
    <col min="10499" max="10499" width="19.421875" style="291" customWidth="1"/>
    <col min="10500" max="10500" width="17.7109375" style="291" customWidth="1"/>
    <col min="10501" max="10501" width="16.57421875" style="291" customWidth="1"/>
    <col min="10502" max="10502" width="20.28125" style="291" customWidth="1"/>
    <col min="10503" max="10503" width="18.7109375" style="291" customWidth="1"/>
    <col min="10504" max="10752" width="11.140625" style="291" customWidth="1"/>
    <col min="10753" max="10753" width="2.421875" style="291" customWidth="1"/>
    <col min="10754" max="10754" width="18.28125" style="291" customWidth="1"/>
    <col min="10755" max="10755" width="19.421875" style="291" customWidth="1"/>
    <col min="10756" max="10756" width="17.7109375" style="291" customWidth="1"/>
    <col min="10757" max="10757" width="16.57421875" style="291" customWidth="1"/>
    <col min="10758" max="10758" width="20.28125" style="291" customWidth="1"/>
    <col min="10759" max="10759" width="18.7109375" style="291" customWidth="1"/>
    <col min="10760" max="11008" width="11.140625" style="291" customWidth="1"/>
    <col min="11009" max="11009" width="2.421875" style="291" customWidth="1"/>
    <col min="11010" max="11010" width="18.28125" style="291" customWidth="1"/>
    <col min="11011" max="11011" width="19.421875" style="291" customWidth="1"/>
    <col min="11012" max="11012" width="17.7109375" style="291" customWidth="1"/>
    <col min="11013" max="11013" width="16.57421875" style="291" customWidth="1"/>
    <col min="11014" max="11014" width="20.28125" style="291" customWidth="1"/>
    <col min="11015" max="11015" width="18.7109375" style="291" customWidth="1"/>
    <col min="11016" max="11264" width="11.140625" style="291" customWidth="1"/>
    <col min="11265" max="11265" width="2.421875" style="291" customWidth="1"/>
    <col min="11266" max="11266" width="18.28125" style="291" customWidth="1"/>
    <col min="11267" max="11267" width="19.421875" style="291" customWidth="1"/>
    <col min="11268" max="11268" width="17.7109375" style="291" customWidth="1"/>
    <col min="11269" max="11269" width="16.57421875" style="291" customWidth="1"/>
    <col min="11270" max="11270" width="20.28125" style="291" customWidth="1"/>
    <col min="11271" max="11271" width="18.7109375" style="291" customWidth="1"/>
    <col min="11272" max="11520" width="11.140625" style="291" customWidth="1"/>
    <col min="11521" max="11521" width="2.421875" style="291" customWidth="1"/>
    <col min="11522" max="11522" width="18.28125" style="291" customWidth="1"/>
    <col min="11523" max="11523" width="19.421875" style="291" customWidth="1"/>
    <col min="11524" max="11524" width="17.7109375" style="291" customWidth="1"/>
    <col min="11525" max="11525" width="16.57421875" style="291" customWidth="1"/>
    <col min="11526" max="11526" width="20.28125" style="291" customWidth="1"/>
    <col min="11527" max="11527" width="18.7109375" style="291" customWidth="1"/>
    <col min="11528" max="11776" width="11.140625" style="291" customWidth="1"/>
    <col min="11777" max="11777" width="2.421875" style="291" customWidth="1"/>
    <col min="11778" max="11778" width="18.28125" style="291" customWidth="1"/>
    <col min="11779" max="11779" width="19.421875" style="291" customWidth="1"/>
    <col min="11780" max="11780" width="17.7109375" style="291" customWidth="1"/>
    <col min="11781" max="11781" width="16.57421875" style="291" customWidth="1"/>
    <col min="11782" max="11782" width="20.28125" style="291" customWidth="1"/>
    <col min="11783" max="11783" width="18.7109375" style="291" customWidth="1"/>
    <col min="11784" max="12032" width="11.140625" style="291" customWidth="1"/>
    <col min="12033" max="12033" width="2.421875" style="291" customWidth="1"/>
    <col min="12034" max="12034" width="18.28125" style="291" customWidth="1"/>
    <col min="12035" max="12035" width="19.421875" style="291" customWidth="1"/>
    <col min="12036" max="12036" width="17.7109375" style="291" customWidth="1"/>
    <col min="12037" max="12037" width="16.57421875" style="291" customWidth="1"/>
    <col min="12038" max="12038" width="20.28125" style="291" customWidth="1"/>
    <col min="12039" max="12039" width="18.7109375" style="291" customWidth="1"/>
    <col min="12040" max="12288" width="11.140625" style="291" customWidth="1"/>
    <col min="12289" max="12289" width="2.421875" style="291" customWidth="1"/>
    <col min="12290" max="12290" width="18.28125" style="291" customWidth="1"/>
    <col min="12291" max="12291" width="19.421875" style="291" customWidth="1"/>
    <col min="12292" max="12292" width="17.7109375" style="291" customWidth="1"/>
    <col min="12293" max="12293" width="16.57421875" style="291" customWidth="1"/>
    <col min="12294" max="12294" width="20.28125" style="291" customWidth="1"/>
    <col min="12295" max="12295" width="18.7109375" style="291" customWidth="1"/>
    <col min="12296" max="12544" width="11.140625" style="291" customWidth="1"/>
    <col min="12545" max="12545" width="2.421875" style="291" customWidth="1"/>
    <col min="12546" max="12546" width="18.28125" style="291" customWidth="1"/>
    <col min="12547" max="12547" width="19.421875" style="291" customWidth="1"/>
    <col min="12548" max="12548" width="17.7109375" style="291" customWidth="1"/>
    <col min="12549" max="12549" width="16.57421875" style="291" customWidth="1"/>
    <col min="12550" max="12550" width="20.28125" style="291" customWidth="1"/>
    <col min="12551" max="12551" width="18.7109375" style="291" customWidth="1"/>
    <col min="12552" max="12800" width="11.140625" style="291" customWidth="1"/>
    <col min="12801" max="12801" width="2.421875" style="291" customWidth="1"/>
    <col min="12802" max="12802" width="18.28125" style="291" customWidth="1"/>
    <col min="12803" max="12803" width="19.421875" style="291" customWidth="1"/>
    <col min="12804" max="12804" width="17.7109375" style="291" customWidth="1"/>
    <col min="12805" max="12805" width="16.57421875" style="291" customWidth="1"/>
    <col min="12806" max="12806" width="20.28125" style="291" customWidth="1"/>
    <col min="12807" max="12807" width="18.7109375" style="291" customWidth="1"/>
    <col min="12808" max="13056" width="11.140625" style="291" customWidth="1"/>
    <col min="13057" max="13057" width="2.421875" style="291" customWidth="1"/>
    <col min="13058" max="13058" width="18.28125" style="291" customWidth="1"/>
    <col min="13059" max="13059" width="19.421875" style="291" customWidth="1"/>
    <col min="13060" max="13060" width="17.7109375" style="291" customWidth="1"/>
    <col min="13061" max="13061" width="16.57421875" style="291" customWidth="1"/>
    <col min="13062" max="13062" width="20.28125" style="291" customWidth="1"/>
    <col min="13063" max="13063" width="18.7109375" style="291" customWidth="1"/>
    <col min="13064" max="13312" width="11.140625" style="291" customWidth="1"/>
    <col min="13313" max="13313" width="2.421875" style="291" customWidth="1"/>
    <col min="13314" max="13314" width="18.28125" style="291" customWidth="1"/>
    <col min="13315" max="13315" width="19.421875" style="291" customWidth="1"/>
    <col min="13316" max="13316" width="17.7109375" style="291" customWidth="1"/>
    <col min="13317" max="13317" width="16.57421875" style="291" customWidth="1"/>
    <col min="13318" max="13318" width="20.28125" style="291" customWidth="1"/>
    <col min="13319" max="13319" width="18.7109375" style="291" customWidth="1"/>
    <col min="13320" max="13568" width="11.140625" style="291" customWidth="1"/>
    <col min="13569" max="13569" width="2.421875" style="291" customWidth="1"/>
    <col min="13570" max="13570" width="18.28125" style="291" customWidth="1"/>
    <col min="13571" max="13571" width="19.421875" style="291" customWidth="1"/>
    <col min="13572" max="13572" width="17.7109375" style="291" customWidth="1"/>
    <col min="13573" max="13573" width="16.57421875" style="291" customWidth="1"/>
    <col min="13574" max="13574" width="20.28125" style="291" customWidth="1"/>
    <col min="13575" max="13575" width="18.7109375" style="291" customWidth="1"/>
    <col min="13576" max="13824" width="11.140625" style="291" customWidth="1"/>
    <col min="13825" max="13825" width="2.421875" style="291" customWidth="1"/>
    <col min="13826" max="13826" width="18.28125" style="291" customWidth="1"/>
    <col min="13827" max="13827" width="19.421875" style="291" customWidth="1"/>
    <col min="13828" max="13828" width="17.7109375" style="291" customWidth="1"/>
    <col min="13829" max="13829" width="16.57421875" style="291" customWidth="1"/>
    <col min="13830" max="13830" width="20.28125" style="291" customWidth="1"/>
    <col min="13831" max="13831" width="18.7109375" style="291" customWidth="1"/>
    <col min="13832" max="14080" width="11.140625" style="291" customWidth="1"/>
    <col min="14081" max="14081" width="2.421875" style="291" customWidth="1"/>
    <col min="14082" max="14082" width="18.28125" style="291" customWidth="1"/>
    <col min="14083" max="14083" width="19.421875" style="291" customWidth="1"/>
    <col min="14084" max="14084" width="17.7109375" style="291" customWidth="1"/>
    <col min="14085" max="14085" width="16.57421875" style="291" customWidth="1"/>
    <col min="14086" max="14086" width="20.28125" style="291" customWidth="1"/>
    <col min="14087" max="14087" width="18.7109375" style="291" customWidth="1"/>
    <col min="14088" max="14336" width="11.140625" style="291" customWidth="1"/>
    <col min="14337" max="14337" width="2.421875" style="291" customWidth="1"/>
    <col min="14338" max="14338" width="18.28125" style="291" customWidth="1"/>
    <col min="14339" max="14339" width="19.421875" style="291" customWidth="1"/>
    <col min="14340" max="14340" width="17.7109375" style="291" customWidth="1"/>
    <col min="14341" max="14341" width="16.57421875" style="291" customWidth="1"/>
    <col min="14342" max="14342" width="20.28125" style="291" customWidth="1"/>
    <col min="14343" max="14343" width="18.7109375" style="291" customWidth="1"/>
    <col min="14344" max="14592" width="11.140625" style="291" customWidth="1"/>
    <col min="14593" max="14593" width="2.421875" style="291" customWidth="1"/>
    <col min="14594" max="14594" width="18.28125" style="291" customWidth="1"/>
    <col min="14595" max="14595" width="19.421875" style="291" customWidth="1"/>
    <col min="14596" max="14596" width="17.7109375" style="291" customWidth="1"/>
    <col min="14597" max="14597" width="16.57421875" style="291" customWidth="1"/>
    <col min="14598" max="14598" width="20.28125" style="291" customWidth="1"/>
    <col min="14599" max="14599" width="18.7109375" style="291" customWidth="1"/>
    <col min="14600" max="14848" width="11.140625" style="291" customWidth="1"/>
    <col min="14849" max="14849" width="2.421875" style="291" customWidth="1"/>
    <col min="14850" max="14850" width="18.28125" style="291" customWidth="1"/>
    <col min="14851" max="14851" width="19.421875" style="291" customWidth="1"/>
    <col min="14852" max="14852" width="17.7109375" style="291" customWidth="1"/>
    <col min="14853" max="14853" width="16.57421875" style="291" customWidth="1"/>
    <col min="14854" max="14854" width="20.28125" style="291" customWidth="1"/>
    <col min="14855" max="14855" width="18.7109375" style="291" customWidth="1"/>
    <col min="14856" max="15104" width="11.140625" style="291" customWidth="1"/>
    <col min="15105" max="15105" width="2.421875" style="291" customWidth="1"/>
    <col min="15106" max="15106" width="18.28125" style="291" customWidth="1"/>
    <col min="15107" max="15107" width="19.421875" style="291" customWidth="1"/>
    <col min="15108" max="15108" width="17.7109375" style="291" customWidth="1"/>
    <col min="15109" max="15109" width="16.57421875" style="291" customWidth="1"/>
    <col min="15110" max="15110" width="20.28125" style="291" customWidth="1"/>
    <col min="15111" max="15111" width="18.7109375" style="291" customWidth="1"/>
    <col min="15112" max="15360" width="11.140625" style="291" customWidth="1"/>
    <col min="15361" max="15361" width="2.421875" style="291" customWidth="1"/>
    <col min="15362" max="15362" width="18.28125" style="291" customWidth="1"/>
    <col min="15363" max="15363" width="19.421875" style="291" customWidth="1"/>
    <col min="15364" max="15364" width="17.7109375" style="291" customWidth="1"/>
    <col min="15365" max="15365" width="16.57421875" style="291" customWidth="1"/>
    <col min="15366" max="15366" width="20.28125" style="291" customWidth="1"/>
    <col min="15367" max="15367" width="18.7109375" style="291" customWidth="1"/>
    <col min="15368" max="15616" width="11.140625" style="291" customWidth="1"/>
    <col min="15617" max="15617" width="2.421875" style="291" customWidth="1"/>
    <col min="15618" max="15618" width="18.28125" style="291" customWidth="1"/>
    <col min="15619" max="15619" width="19.421875" style="291" customWidth="1"/>
    <col min="15620" max="15620" width="17.7109375" style="291" customWidth="1"/>
    <col min="15621" max="15621" width="16.57421875" style="291" customWidth="1"/>
    <col min="15622" max="15622" width="20.28125" style="291" customWidth="1"/>
    <col min="15623" max="15623" width="18.7109375" style="291" customWidth="1"/>
    <col min="15624" max="15872" width="11.140625" style="291" customWidth="1"/>
    <col min="15873" max="15873" width="2.421875" style="291" customWidth="1"/>
    <col min="15874" max="15874" width="18.28125" style="291" customWidth="1"/>
    <col min="15875" max="15875" width="19.421875" style="291" customWidth="1"/>
    <col min="15876" max="15876" width="17.7109375" style="291" customWidth="1"/>
    <col min="15877" max="15877" width="16.57421875" style="291" customWidth="1"/>
    <col min="15878" max="15878" width="20.28125" style="291" customWidth="1"/>
    <col min="15879" max="15879" width="18.7109375" style="291" customWidth="1"/>
    <col min="15880" max="16128" width="11.140625" style="291" customWidth="1"/>
    <col min="16129" max="16129" width="2.421875" style="291" customWidth="1"/>
    <col min="16130" max="16130" width="18.28125" style="291" customWidth="1"/>
    <col min="16131" max="16131" width="19.421875" style="291" customWidth="1"/>
    <col min="16132" max="16132" width="17.7109375" style="291" customWidth="1"/>
    <col min="16133" max="16133" width="16.57421875" style="291" customWidth="1"/>
    <col min="16134" max="16134" width="20.28125" style="291" customWidth="1"/>
    <col min="16135" max="16135" width="18.7109375" style="291" customWidth="1"/>
    <col min="16136" max="16384" width="11.140625" style="291" customWidth="1"/>
  </cols>
  <sheetData>
    <row r="1" spans="1:7" ht="24.75" customHeight="1" thickBot="1">
      <c r="A1" s="289" t="s">
        <v>844</v>
      </c>
      <c r="B1" s="290"/>
      <c r="C1" s="290"/>
      <c r="D1" s="290"/>
      <c r="E1" s="290"/>
      <c r="F1" s="290"/>
      <c r="G1" s="290"/>
    </row>
    <row r="2" spans="1:7" ht="12.75" customHeight="1">
      <c r="A2" s="292" t="s">
        <v>845</v>
      </c>
      <c r="B2" s="293"/>
      <c r="C2" s="294">
        <v>100</v>
      </c>
      <c r="D2" s="294" t="s">
        <v>846</v>
      </c>
      <c r="E2" s="293"/>
      <c r="F2" s="295" t="s">
        <v>847</v>
      </c>
      <c r="G2" s="296"/>
    </row>
    <row r="3" spans="1:7" ht="3" customHeight="1" hidden="1">
      <c r="A3" s="297"/>
      <c r="B3" s="298"/>
      <c r="C3" s="299"/>
      <c r="D3" s="299"/>
      <c r="E3" s="298"/>
      <c r="F3" s="300"/>
      <c r="G3" s="301"/>
    </row>
    <row r="4" spans="1:7" ht="12" customHeight="1">
      <c r="A4" s="302" t="s">
        <v>848</v>
      </c>
      <c r="B4" s="298"/>
      <c r="C4" s="299"/>
      <c r="D4" s="299"/>
      <c r="E4" s="298"/>
      <c r="F4" s="300" t="s">
        <v>849</v>
      </c>
      <c r="G4" s="303"/>
    </row>
    <row r="5" spans="1:7" ht="12.9" customHeight="1">
      <c r="A5" s="304"/>
      <c r="B5" s="305"/>
      <c r="C5" s="306" t="s">
        <v>850</v>
      </c>
      <c r="D5" s="307"/>
      <c r="E5" s="308"/>
      <c r="F5" s="300" t="s">
        <v>851</v>
      </c>
      <c r="G5" s="301"/>
    </row>
    <row r="6" spans="1:7" ht="12.9" customHeight="1">
      <c r="A6" s="302" t="s">
        <v>852</v>
      </c>
      <c r="B6" s="298"/>
      <c r="C6" s="299"/>
      <c r="D6" s="299"/>
      <c r="E6" s="298"/>
      <c r="F6" s="300" t="s">
        <v>853</v>
      </c>
      <c r="G6" s="309">
        <v>0</v>
      </c>
    </row>
    <row r="7" spans="1:7" ht="12.9" customHeight="1">
      <c r="A7" s="310"/>
      <c r="B7" s="311"/>
      <c r="C7" s="312" t="s">
        <v>854</v>
      </c>
      <c r="D7" s="313"/>
      <c r="E7" s="313"/>
      <c r="F7" s="314" t="s">
        <v>855</v>
      </c>
      <c r="G7" s="309">
        <f>IF(G6=0,,ROUND((F30+F32)/G6,1))</f>
        <v>0</v>
      </c>
    </row>
    <row r="8" spans="1:7" ht="12">
      <c r="A8" s="315" t="s">
        <v>856</v>
      </c>
      <c r="B8" s="300"/>
      <c r="C8" s="474"/>
      <c r="D8" s="474"/>
      <c r="E8" s="475"/>
      <c r="F8" s="300" t="s">
        <v>857</v>
      </c>
      <c r="G8" s="316"/>
    </row>
    <row r="9" spans="1:7" ht="12">
      <c r="A9" s="315" t="s">
        <v>858</v>
      </c>
      <c r="B9" s="300"/>
      <c r="C9" s="474"/>
      <c r="D9" s="474"/>
      <c r="E9" s="475"/>
      <c r="F9" s="300"/>
      <c r="G9" s="316"/>
    </row>
    <row r="10" spans="1:7" ht="12">
      <c r="A10" s="315" t="s">
        <v>859</v>
      </c>
      <c r="B10" s="300"/>
      <c r="C10" s="474"/>
      <c r="D10" s="474"/>
      <c r="E10" s="474"/>
      <c r="F10" s="300"/>
      <c r="G10" s="317"/>
    </row>
    <row r="11" spans="1:57" ht="13.5" customHeight="1">
      <c r="A11" s="315" t="s">
        <v>860</v>
      </c>
      <c r="B11" s="300"/>
      <c r="C11" s="474"/>
      <c r="D11" s="474"/>
      <c r="E11" s="474"/>
      <c r="F11" s="300" t="s">
        <v>861</v>
      </c>
      <c r="G11" s="317"/>
      <c r="BA11" s="318"/>
      <c r="BB11" s="318"/>
      <c r="BC11" s="318"/>
      <c r="BD11" s="318"/>
      <c r="BE11" s="318"/>
    </row>
    <row r="12" spans="1:7" ht="12.75" customHeight="1">
      <c r="A12" s="319" t="s">
        <v>862</v>
      </c>
      <c r="B12" s="298"/>
      <c r="C12" s="476"/>
      <c r="D12" s="476"/>
      <c r="E12" s="476"/>
      <c r="F12" s="320" t="s">
        <v>863</v>
      </c>
      <c r="G12" s="321"/>
    </row>
    <row r="13" spans="1:7" ht="28.5" customHeight="1" thickBot="1">
      <c r="A13" s="322" t="s">
        <v>864</v>
      </c>
      <c r="B13" s="323"/>
      <c r="C13" s="323"/>
      <c r="D13" s="323"/>
      <c r="E13" s="324"/>
      <c r="F13" s="324"/>
      <c r="G13" s="325"/>
    </row>
    <row r="14" spans="1:7" ht="17.25" customHeight="1" thickBot="1">
      <c r="A14" s="326" t="s">
        <v>865</v>
      </c>
      <c r="B14" s="327"/>
      <c r="C14" s="328"/>
      <c r="D14" s="329" t="s">
        <v>866</v>
      </c>
      <c r="E14" s="330"/>
      <c r="F14" s="330"/>
      <c r="G14" s="328"/>
    </row>
    <row r="15" spans="1:7" ht="15.9" customHeight="1">
      <c r="A15" s="331"/>
      <c r="B15" s="332" t="s">
        <v>867</v>
      </c>
      <c r="C15" s="333">
        <v>0</v>
      </c>
      <c r="D15" s="334" t="s">
        <v>868</v>
      </c>
      <c r="E15" s="335"/>
      <c r="F15" s="336"/>
      <c r="G15" s="337" t="s">
        <v>868</v>
      </c>
    </row>
    <row r="16" spans="1:7" ht="15.9" customHeight="1">
      <c r="A16" s="331" t="s">
        <v>869</v>
      </c>
      <c r="B16" s="332" t="s">
        <v>870</v>
      </c>
      <c r="C16" s="333">
        <v>0</v>
      </c>
      <c r="D16" s="297"/>
      <c r="E16" s="338"/>
      <c r="F16" s="339"/>
      <c r="G16" s="337"/>
    </row>
    <row r="17" spans="1:7" ht="15.9" customHeight="1">
      <c r="A17" s="331" t="s">
        <v>871</v>
      </c>
      <c r="B17" s="332" t="s">
        <v>872</v>
      </c>
      <c r="C17" s="333">
        <v>0</v>
      </c>
      <c r="D17" s="297"/>
      <c r="E17" s="338"/>
      <c r="F17" s="339"/>
      <c r="G17" s="337"/>
    </row>
    <row r="18" spans="1:7" ht="15.9" customHeight="1">
      <c r="A18" s="340" t="s">
        <v>873</v>
      </c>
      <c r="B18" s="341" t="s">
        <v>874</v>
      </c>
      <c r="C18" s="333">
        <v>0</v>
      </c>
      <c r="D18" s="297"/>
      <c r="E18" s="338"/>
      <c r="F18" s="339"/>
      <c r="G18" s="337"/>
    </row>
    <row r="19" spans="1:7" ht="15.9" customHeight="1">
      <c r="A19" s="342" t="s">
        <v>875</v>
      </c>
      <c r="B19" s="332"/>
      <c r="C19" s="333">
        <f>SUM(C15:C18)</f>
        <v>0</v>
      </c>
      <c r="D19" s="297"/>
      <c r="E19" s="338"/>
      <c r="F19" s="339"/>
      <c r="G19" s="337"/>
    </row>
    <row r="20" spans="1:7" ht="15.9" customHeight="1">
      <c r="A20" s="342"/>
      <c r="B20" s="332"/>
      <c r="C20" s="337"/>
      <c r="D20" s="297"/>
      <c r="E20" s="338"/>
      <c r="F20" s="339"/>
      <c r="G20" s="337"/>
    </row>
    <row r="21" spans="1:7" ht="15.9" customHeight="1">
      <c r="A21" s="342" t="s">
        <v>876</v>
      </c>
      <c r="B21" s="332"/>
      <c r="C21" s="333">
        <v>0</v>
      </c>
      <c r="D21" s="297"/>
      <c r="E21" s="338"/>
      <c r="F21" s="339"/>
      <c r="G21" s="337"/>
    </row>
    <row r="22" spans="1:7" ht="15.9" customHeight="1">
      <c r="A22" s="343" t="s">
        <v>877</v>
      </c>
      <c r="C22" s="333">
        <f>C19+C21</f>
        <v>0</v>
      </c>
      <c r="D22" s="297" t="s">
        <v>878</v>
      </c>
      <c r="E22" s="338"/>
      <c r="F22" s="339"/>
      <c r="G22" s="333">
        <v>0</v>
      </c>
    </row>
    <row r="23" spans="1:7" ht="15.9" customHeight="1" thickBot="1">
      <c r="A23" s="472" t="s">
        <v>879</v>
      </c>
      <c r="B23" s="473"/>
      <c r="C23" s="344">
        <v>0</v>
      </c>
      <c r="D23" s="345" t="s">
        <v>880</v>
      </c>
      <c r="E23" s="346"/>
      <c r="F23" s="347"/>
      <c r="G23" s="333">
        <v>0</v>
      </c>
    </row>
    <row r="24" spans="1:7" ht="12">
      <c r="A24" s="348" t="s">
        <v>881</v>
      </c>
      <c r="B24" s="349"/>
      <c r="C24" s="350"/>
      <c r="D24" s="349" t="s">
        <v>882</v>
      </c>
      <c r="E24" s="349"/>
      <c r="F24" s="351" t="s">
        <v>883</v>
      </c>
      <c r="G24" s="352"/>
    </row>
    <row r="25" spans="1:7" ht="12">
      <c r="A25" s="343" t="s">
        <v>884</v>
      </c>
      <c r="B25" s="353"/>
      <c r="C25" s="354"/>
      <c r="D25" s="353" t="s">
        <v>884</v>
      </c>
      <c r="E25" s="353"/>
      <c r="F25" s="355" t="s">
        <v>884</v>
      </c>
      <c r="G25" s="356"/>
    </row>
    <row r="26" spans="1:7" ht="37.5" customHeight="1">
      <c r="A26" s="343" t="s">
        <v>885</v>
      </c>
      <c r="B26" s="357"/>
      <c r="C26" s="354"/>
      <c r="D26" s="353" t="s">
        <v>885</v>
      </c>
      <c r="E26" s="353"/>
      <c r="F26" s="355" t="s">
        <v>885</v>
      </c>
      <c r="G26" s="356"/>
    </row>
    <row r="27" spans="1:7" ht="12">
      <c r="A27" s="343"/>
      <c r="B27" s="358"/>
      <c r="C27" s="354"/>
      <c r="D27" s="353"/>
      <c r="E27" s="353"/>
      <c r="F27" s="355"/>
      <c r="G27" s="356"/>
    </row>
    <row r="28" spans="1:7" ht="12">
      <c r="A28" s="343" t="s">
        <v>886</v>
      </c>
      <c r="B28" s="353"/>
      <c r="C28" s="354"/>
      <c r="D28" s="355" t="s">
        <v>887</v>
      </c>
      <c r="E28" s="354"/>
      <c r="F28" s="353" t="s">
        <v>887</v>
      </c>
      <c r="G28" s="356"/>
    </row>
    <row r="29" spans="1:7" ht="69" customHeight="1">
      <c r="A29" s="343"/>
      <c r="B29" s="353"/>
      <c r="C29" s="359"/>
      <c r="D29" s="360"/>
      <c r="E29" s="359"/>
      <c r="F29" s="353"/>
      <c r="G29" s="356"/>
    </row>
    <row r="30" spans="1:7" ht="12">
      <c r="A30" s="361" t="s">
        <v>888</v>
      </c>
      <c r="B30" s="362"/>
      <c r="C30" s="363">
        <v>15</v>
      </c>
      <c r="D30" s="362" t="s">
        <v>889</v>
      </c>
      <c r="E30" s="364"/>
      <c r="F30" s="467">
        <v>0</v>
      </c>
      <c r="G30" s="468"/>
    </row>
    <row r="31" spans="1:7" ht="12">
      <c r="A31" s="361" t="s">
        <v>43</v>
      </c>
      <c r="B31" s="362"/>
      <c r="C31" s="363">
        <f>C30</f>
        <v>15</v>
      </c>
      <c r="D31" s="362" t="s">
        <v>890</v>
      </c>
      <c r="E31" s="364"/>
      <c r="F31" s="467">
        <f>ROUND(PRODUCT(F30,C31/100),0)</f>
        <v>0</v>
      </c>
      <c r="G31" s="468"/>
    </row>
    <row r="32" spans="1:7" ht="12">
      <c r="A32" s="361" t="s">
        <v>888</v>
      </c>
      <c r="B32" s="362"/>
      <c r="C32" s="363">
        <v>0</v>
      </c>
      <c r="D32" s="362" t="s">
        <v>890</v>
      </c>
      <c r="E32" s="364"/>
      <c r="F32" s="467">
        <v>0</v>
      </c>
      <c r="G32" s="468"/>
    </row>
    <row r="33" spans="1:7" ht="12">
      <c r="A33" s="361" t="s">
        <v>43</v>
      </c>
      <c r="B33" s="365"/>
      <c r="C33" s="366">
        <f>C32</f>
        <v>0</v>
      </c>
      <c r="D33" s="362" t="s">
        <v>890</v>
      </c>
      <c r="E33" s="339"/>
      <c r="F33" s="467">
        <f>ROUND(PRODUCT(F32,C33/100),0)</f>
        <v>0</v>
      </c>
      <c r="G33" s="468"/>
    </row>
    <row r="34" spans="1:7" s="370" customFormat="1" ht="19.5" customHeight="1" thickBot="1">
      <c r="A34" s="367" t="s">
        <v>891</v>
      </c>
      <c r="B34" s="368"/>
      <c r="C34" s="368"/>
      <c r="D34" s="368"/>
      <c r="E34" s="369"/>
      <c r="F34" s="469">
        <f>ROUND(SUM(F30:F33),0)</f>
        <v>0</v>
      </c>
      <c r="G34" s="470"/>
    </row>
    <row r="36" spans="1:8" ht="12">
      <c r="A36" s="291" t="s">
        <v>892</v>
      </c>
      <c r="H36" s="291" t="s">
        <v>868</v>
      </c>
    </row>
    <row r="37" spans="2:8" ht="14.25" customHeight="1">
      <c r="B37" s="471" t="s">
        <v>893</v>
      </c>
      <c r="C37" s="471"/>
      <c r="D37" s="471"/>
      <c r="E37" s="471"/>
      <c r="F37" s="471"/>
      <c r="G37" s="471"/>
      <c r="H37" s="291" t="s">
        <v>868</v>
      </c>
    </row>
    <row r="38" spans="1:8" ht="12.75" customHeight="1">
      <c r="A38" s="371"/>
      <c r="B38" s="471"/>
      <c r="C38" s="471"/>
      <c r="D38" s="471"/>
      <c r="E38" s="471"/>
      <c r="F38" s="471"/>
      <c r="G38" s="471"/>
      <c r="H38" s="291" t="s">
        <v>868</v>
      </c>
    </row>
    <row r="39" spans="1:8" ht="12">
      <c r="A39" s="371"/>
      <c r="B39" s="471"/>
      <c r="C39" s="471"/>
      <c r="D39" s="471"/>
      <c r="E39" s="471"/>
      <c r="F39" s="471"/>
      <c r="G39" s="471"/>
      <c r="H39" s="291" t="s">
        <v>868</v>
      </c>
    </row>
    <row r="40" spans="1:8" ht="12">
      <c r="A40" s="371"/>
      <c r="B40" s="471"/>
      <c r="C40" s="471"/>
      <c r="D40" s="471"/>
      <c r="E40" s="471"/>
      <c r="F40" s="471"/>
      <c r="G40" s="471"/>
      <c r="H40" s="291" t="s">
        <v>868</v>
      </c>
    </row>
    <row r="41" spans="1:8" ht="12">
      <c r="A41" s="371"/>
      <c r="B41" s="471"/>
      <c r="C41" s="471"/>
      <c r="D41" s="471"/>
      <c r="E41" s="471"/>
      <c r="F41" s="471"/>
      <c r="G41" s="471"/>
      <c r="H41" s="291" t="s">
        <v>868</v>
      </c>
    </row>
    <row r="42" spans="1:8" ht="12">
      <c r="A42" s="371"/>
      <c r="B42" s="471"/>
      <c r="C42" s="471"/>
      <c r="D42" s="471"/>
      <c r="E42" s="471"/>
      <c r="F42" s="471"/>
      <c r="G42" s="471"/>
      <c r="H42" s="291" t="s">
        <v>868</v>
      </c>
    </row>
    <row r="43" spans="1:8" ht="12">
      <c r="A43" s="371"/>
      <c r="B43" s="471"/>
      <c r="C43" s="471"/>
      <c r="D43" s="471"/>
      <c r="E43" s="471"/>
      <c r="F43" s="471"/>
      <c r="G43" s="471"/>
      <c r="H43" s="291" t="s">
        <v>868</v>
      </c>
    </row>
    <row r="44" spans="1:8" ht="12.75" customHeight="1">
      <c r="A44" s="371"/>
      <c r="B44" s="471"/>
      <c r="C44" s="471"/>
      <c r="D44" s="471"/>
      <c r="E44" s="471"/>
      <c r="F44" s="471"/>
      <c r="G44" s="471"/>
      <c r="H44" s="291" t="s">
        <v>868</v>
      </c>
    </row>
    <row r="45" spans="1:8" ht="12.75" customHeight="1">
      <c r="A45" s="371"/>
      <c r="B45" s="471"/>
      <c r="C45" s="471"/>
      <c r="D45" s="471"/>
      <c r="E45" s="471"/>
      <c r="F45" s="471"/>
      <c r="G45" s="471"/>
      <c r="H45" s="291" t="s">
        <v>868</v>
      </c>
    </row>
    <row r="46" spans="2:7" ht="12">
      <c r="B46" s="466"/>
      <c r="C46" s="466"/>
      <c r="D46" s="466"/>
      <c r="E46" s="466"/>
      <c r="F46" s="466"/>
      <c r="G46" s="466"/>
    </row>
    <row r="47" spans="2:7" ht="12">
      <c r="B47" s="466"/>
      <c r="C47" s="466"/>
      <c r="D47" s="466"/>
      <c r="E47" s="466"/>
      <c r="F47" s="466"/>
      <c r="G47" s="466"/>
    </row>
    <row r="48" spans="2:7" ht="12">
      <c r="B48" s="466"/>
      <c r="C48" s="466"/>
      <c r="D48" s="466"/>
      <c r="E48" s="466"/>
      <c r="F48" s="466"/>
      <c r="G48" s="466"/>
    </row>
    <row r="49" spans="2:7" ht="12">
      <c r="B49" s="466"/>
      <c r="C49" s="466"/>
      <c r="D49" s="466"/>
      <c r="E49" s="466"/>
      <c r="F49" s="466"/>
      <c r="G49" s="466"/>
    </row>
    <row r="50" spans="2:7" ht="12">
      <c r="B50" s="466"/>
      <c r="C50" s="466"/>
      <c r="D50" s="466"/>
      <c r="E50" s="466"/>
      <c r="F50" s="466"/>
      <c r="G50" s="466"/>
    </row>
    <row r="51" spans="2:7" ht="12">
      <c r="B51" s="466"/>
      <c r="C51" s="466"/>
      <c r="D51" s="466"/>
      <c r="E51" s="466"/>
      <c r="F51" s="466"/>
      <c r="G51" s="466"/>
    </row>
  </sheetData>
  <sheetProtection password="90AC" sheet="1"/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1"/>
  <sheetViews>
    <sheetView showGridLines="0" showZeros="0" zoomScaleSheetLayoutView="100" workbookViewId="0" topLeftCell="A10">
      <selection activeCell="F17" sqref="F17"/>
    </sheetView>
  </sheetViews>
  <sheetFormatPr defaultColWidth="11.140625" defaultRowHeight="12"/>
  <cols>
    <col min="1" max="1" width="5.421875" style="372" customWidth="1"/>
    <col min="2" max="2" width="14.140625" style="372" customWidth="1"/>
    <col min="3" max="3" width="49.421875" style="372" customWidth="1"/>
    <col min="4" max="4" width="6.7109375" style="372" customWidth="1"/>
    <col min="5" max="5" width="10.421875" style="384" customWidth="1"/>
    <col min="6" max="6" width="12.140625" style="372" customWidth="1"/>
    <col min="7" max="7" width="17.00390625" style="372" customWidth="1"/>
    <col min="8" max="8" width="14.28125" style="372" hidden="1" customWidth="1"/>
    <col min="9" max="9" width="14.140625" style="372" hidden="1" customWidth="1"/>
    <col min="10" max="10" width="13.421875" style="372" hidden="1" customWidth="1"/>
    <col min="11" max="11" width="12.7109375" style="372" hidden="1" customWidth="1"/>
    <col min="12" max="12" width="92.28125" style="372" customWidth="1"/>
    <col min="13" max="13" width="55.421875" style="372" customWidth="1"/>
    <col min="14" max="256" width="11.140625" style="372" customWidth="1"/>
    <col min="257" max="257" width="5.421875" style="372" customWidth="1"/>
    <col min="258" max="258" width="14.140625" style="372" customWidth="1"/>
    <col min="259" max="259" width="49.421875" style="372" customWidth="1"/>
    <col min="260" max="260" width="6.7109375" style="372" customWidth="1"/>
    <col min="261" max="261" width="10.421875" style="372" customWidth="1"/>
    <col min="262" max="262" width="12.140625" style="372" customWidth="1"/>
    <col min="263" max="263" width="17.00390625" style="372" customWidth="1"/>
    <col min="264" max="267" width="11.140625" style="372" hidden="1" customWidth="1"/>
    <col min="268" max="268" width="92.28125" style="372" customWidth="1"/>
    <col min="269" max="269" width="55.421875" style="372" customWidth="1"/>
    <col min="270" max="512" width="11.140625" style="372" customWidth="1"/>
    <col min="513" max="513" width="5.421875" style="372" customWidth="1"/>
    <col min="514" max="514" width="14.140625" style="372" customWidth="1"/>
    <col min="515" max="515" width="49.421875" style="372" customWidth="1"/>
    <col min="516" max="516" width="6.7109375" style="372" customWidth="1"/>
    <col min="517" max="517" width="10.421875" style="372" customWidth="1"/>
    <col min="518" max="518" width="12.140625" style="372" customWidth="1"/>
    <col min="519" max="519" width="17.00390625" style="372" customWidth="1"/>
    <col min="520" max="523" width="11.140625" style="372" hidden="1" customWidth="1"/>
    <col min="524" max="524" width="92.28125" style="372" customWidth="1"/>
    <col min="525" max="525" width="55.421875" style="372" customWidth="1"/>
    <col min="526" max="768" width="11.140625" style="372" customWidth="1"/>
    <col min="769" max="769" width="5.421875" style="372" customWidth="1"/>
    <col min="770" max="770" width="14.140625" style="372" customWidth="1"/>
    <col min="771" max="771" width="49.421875" style="372" customWidth="1"/>
    <col min="772" max="772" width="6.7109375" style="372" customWidth="1"/>
    <col min="773" max="773" width="10.421875" style="372" customWidth="1"/>
    <col min="774" max="774" width="12.140625" style="372" customWidth="1"/>
    <col min="775" max="775" width="17.00390625" style="372" customWidth="1"/>
    <col min="776" max="779" width="11.140625" style="372" hidden="1" customWidth="1"/>
    <col min="780" max="780" width="92.28125" style="372" customWidth="1"/>
    <col min="781" max="781" width="55.421875" style="372" customWidth="1"/>
    <col min="782" max="1024" width="11.140625" style="372" customWidth="1"/>
    <col min="1025" max="1025" width="5.421875" style="372" customWidth="1"/>
    <col min="1026" max="1026" width="14.140625" style="372" customWidth="1"/>
    <col min="1027" max="1027" width="49.421875" style="372" customWidth="1"/>
    <col min="1028" max="1028" width="6.7109375" style="372" customWidth="1"/>
    <col min="1029" max="1029" width="10.421875" style="372" customWidth="1"/>
    <col min="1030" max="1030" width="12.140625" style="372" customWidth="1"/>
    <col min="1031" max="1031" width="17.00390625" style="372" customWidth="1"/>
    <col min="1032" max="1035" width="11.140625" style="372" hidden="1" customWidth="1"/>
    <col min="1036" max="1036" width="92.28125" style="372" customWidth="1"/>
    <col min="1037" max="1037" width="55.421875" style="372" customWidth="1"/>
    <col min="1038" max="1280" width="11.140625" style="372" customWidth="1"/>
    <col min="1281" max="1281" width="5.421875" style="372" customWidth="1"/>
    <col min="1282" max="1282" width="14.140625" style="372" customWidth="1"/>
    <col min="1283" max="1283" width="49.421875" style="372" customWidth="1"/>
    <col min="1284" max="1284" width="6.7109375" style="372" customWidth="1"/>
    <col min="1285" max="1285" width="10.421875" style="372" customWidth="1"/>
    <col min="1286" max="1286" width="12.140625" style="372" customWidth="1"/>
    <col min="1287" max="1287" width="17.00390625" style="372" customWidth="1"/>
    <col min="1288" max="1291" width="11.140625" style="372" hidden="1" customWidth="1"/>
    <col min="1292" max="1292" width="92.28125" style="372" customWidth="1"/>
    <col min="1293" max="1293" width="55.421875" style="372" customWidth="1"/>
    <col min="1294" max="1536" width="11.140625" style="372" customWidth="1"/>
    <col min="1537" max="1537" width="5.421875" style="372" customWidth="1"/>
    <col min="1538" max="1538" width="14.140625" style="372" customWidth="1"/>
    <col min="1539" max="1539" width="49.421875" style="372" customWidth="1"/>
    <col min="1540" max="1540" width="6.7109375" style="372" customWidth="1"/>
    <col min="1541" max="1541" width="10.421875" style="372" customWidth="1"/>
    <col min="1542" max="1542" width="12.140625" style="372" customWidth="1"/>
    <col min="1543" max="1543" width="17.00390625" style="372" customWidth="1"/>
    <col min="1544" max="1547" width="11.140625" style="372" hidden="1" customWidth="1"/>
    <col min="1548" max="1548" width="92.28125" style="372" customWidth="1"/>
    <col min="1549" max="1549" width="55.421875" style="372" customWidth="1"/>
    <col min="1550" max="1792" width="11.140625" style="372" customWidth="1"/>
    <col min="1793" max="1793" width="5.421875" style="372" customWidth="1"/>
    <col min="1794" max="1794" width="14.140625" style="372" customWidth="1"/>
    <col min="1795" max="1795" width="49.421875" style="372" customWidth="1"/>
    <col min="1796" max="1796" width="6.7109375" style="372" customWidth="1"/>
    <col min="1797" max="1797" width="10.421875" style="372" customWidth="1"/>
    <col min="1798" max="1798" width="12.140625" style="372" customWidth="1"/>
    <col min="1799" max="1799" width="17.00390625" style="372" customWidth="1"/>
    <col min="1800" max="1803" width="11.140625" style="372" hidden="1" customWidth="1"/>
    <col min="1804" max="1804" width="92.28125" style="372" customWidth="1"/>
    <col min="1805" max="1805" width="55.421875" style="372" customWidth="1"/>
    <col min="1806" max="2048" width="11.140625" style="372" customWidth="1"/>
    <col min="2049" max="2049" width="5.421875" style="372" customWidth="1"/>
    <col min="2050" max="2050" width="14.140625" style="372" customWidth="1"/>
    <col min="2051" max="2051" width="49.421875" style="372" customWidth="1"/>
    <col min="2052" max="2052" width="6.7109375" style="372" customWidth="1"/>
    <col min="2053" max="2053" width="10.421875" style="372" customWidth="1"/>
    <col min="2054" max="2054" width="12.140625" style="372" customWidth="1"/>
    <col min="2055" max="2055" width="17.00390625" style="372" customWidth="1"/>
    <col min="2056" max="2059" width="11.140625" style="372" hidden="1" customWidth="1"/>
    <col min="2060" max="2060" width="92.28125" style="372" customWidth="1"/>
    <col min="2061" max="2061" width="55.421875" style="372" customWidth="1"/>
    <col min="2062" max="2304" width="11.140625" style="372" customWidth="1"/>
    <col min="2305" max="2305" width="5.421875" style="372" customWidth="1"/>
    <col min="2306" max="2306" width="14.140625" style="372" customWidth="1"/>
    <col min="2307" max="2307" width="49.421875" style="372" customWidth="1"/>
    <col min="2308" max="2308" width="6.7109375" style="372" customWidth="1"/>
    <col min="2309" max="2309" width="10.421875" style="372" customWidth="1"/>
    <col min="2310" max="2310" width="12.140625" style="372" customWidth="1"/>
    <col min="2311" max="2311" width="17.00390625" style="372" customWidth="1"/>
    <col min="2312" max="2315" width="11.140625" style="372" hidden="1" customWidth="1"/>
    <col min="2316" max="2316" width="92.28125" style="372" customWidth="1"/>
    <col min="2317" max="2317" width="55.421875" style="372" customWidth="1"/>
    <col min="2318" max="2560" width="11.140625" style="372" customWidth="1"/>
    <col min="2561" max="2561" width="5.421875" style="372" customWidth="1"/>
    <col min="2562" max="2562" width="14.140625" style="372" customWidth="1"/>
    <col min="2563" max="2563" width="49.421875" style="372" customWidth="1"/>
    <col min="2564" max="2564" width="6.7109375" style="372" customWidth="1"/>
    <col min="2565" max="2565" width="10.421875" style="372" customWidth="1"/>
    <col min="2566" max="2566" width="12.140625" style="372" customWidth="1"/>
    <col min="2567" max="2567" width="17.00390625" style="372" customWidth="1"/>
    <col min="2568" max="2571" width="11.140625" style="372" hidden="1" customWidth="1"/>
    <col min="2572" max="2572" width="92.28125" style="372" customWidth="1"/>
    <col min="2573" max="2573" width="55.421875" style="372" customWidth="1"/>
    <col min="2574" max="2816" width="11.140625" style="372" customWidth="1"/>
    <col min="2817" max="2817" width="5.421875" style="372" customWidth="1"/>
    <col min="2818" max="2818" width="14.140625" style="372" customWidth="1"/>
    <col min="2819" max="2819" width="49.421875" style="372" customWidth="1"/>
    <col min="2820" max="2820" width="6.7109375" style="372" customWidth="1"/>
    <col min="2821" max="2821" width="10.421875" style="372" customWidth="1"/>
    <col min="2822" max="2822" width="12.140625" style="372" customWidth="1"/>
    <col min="2823" max="2823" width="17.00390625" style="372" customWidth="1"/>
    <col min="2824" max="2827" width="11.140625" style="372" hidden="1" customWidth="1"/>
    <col min="2828" max="2828" width="92.28125" style="372" customWidth="1"/>
    <col min="2829" max="2829" width="55.421875" style="372" customWidth="1"/>
    <col min="2830" max="3072" width="11.140625" style="372" customWidth="1"/>
    <col min="3073" max="3073" width="5.421875" style="372" customWidth="1"/>
    <col min="3074" max="3074" width="14.140625" style="372" customWidth="1"/>
    <col min="3075" max="3075" width="49.421875" style="372" customWidth="1"/>
    <col min="3076" max="3076" width="6.7109375" style="372" customWidth="1"/>
    <col min="3077" max="3077" width="10.421875" style="372" customWidth="1"/>
    <col min="3078" max="3078" width="12.140625" style="372" customWidth="1"/>
    <col min="3079" max="3079" width="17.00390625" style="372" customWidth="1"/>
    <col min="3080" max="3083" width="11.140625" style="372" hidden="1" customWidth="1"/>
    <col min="3084" max="3084" width="92.28125" style="372" customWidth="1"/>
    <col min="3085" max="3085" width="55.421875" style="372" customWidth="1"/>
    <col min="3086" max="3328" width="11.140625" style="372" customWidth="1"/>
    <col min="3329" max="3329" width="5.421875" style="372" customWidth="1"/>
    <col min="3330" max="3330" width="14.140625" style="372" customWidth="1"/>
    <col min="3331" max="3331" width="49.421875" style="372" customWidth="1"/>
    <col min="3332" max="3332" width="6.7109375" style="372" customWidth="1"/>
    <col min="3333" max="3333" width="10.421875" style="372" customWidth="1"/>
    <col min="3334" max="3334" width="12.140625" style="372" customWidth="1"/>
    <col min="3335" max="3335" width="17.00390625" style="372" customWidth="1"/>
    <col min="3336" max="3339" width="11.140625" style="372" hidden="1" customWidth="1"/>
    <col min="3340" max="3340" width="92.28125" style="372" customWidth="1"/>
    <col min="3341" max="3341" width="55.421875" style="372" customWidth="1"/>
    <col min="3342" max="3584" width="11.140625" style="372" customWidth="1"/>
    <col min="3585" max="3585" width="5.421875" style="372" customWidth="1"/>
    <col min="3586" max="3586" width="14.140625" style="372" customWidth="1"/>
    <col min="3587" max="3587" width="49.421875" style="372" customWidth="1"/>
    <col min="3588" max="3588" width="6.7109375" style="372" customWidth="1"/>
    <col min="3589" max="3589" width="10.421875" style="372" customWidth="1"/>
    <col min="3590" max="3590" width="12.140625" style="372" customWidth="1"/>
    <col min="3591" max="3591" width="17.00390625" style="372" customWidth="1"/>
    <col min="3592" max="3595" width="11.140625" style="372" hidden="1" customWidth="1"/>
    <col min="3596" max="3596" width="92.28125" style="372" customWidth="1"/>
    <col min="3597" max="3597" width="55.421875" style="372" customWidth="1"/>
    <col min="3598" max="3840" width="11.140625" style="372" customWidth="1"/>
    <col min="3841" max="3841" width="5.421875" style="372" customWidth="1"/>
    <col min="3842" max="3842" width="14.140625" style="372" customWidth="1"/>
    <col min="3843" max="3843" width="49.421875" style="372" customWidth="1"/>
    <col min="3844" max="3844" width="6.7109375" style="372" customWidth="1"/>
    <col min="3845" max="3845" width="10.421875" style="372" customWidth="1"/>
    <col min="3846" max="3846" width="12.140625" style="372" customWidth="1"/>
    <col min="3847" max="3847" width="17.00390625" style="372" customWidth="1"/>
    <col min="3848" max="3851" width="11.140625" style="372" hidden="1" customWidth="1"/>
    <col min="3852" max="3852" width="92.28125" style="372" customWidth="1"/>
    <col min="3853" max="3853" width="55.421875" style="372" customWidth="1"/>
    <col min="3854" max="4096" width="11.140625" style="372" customWidth="1"/>
    <col min="4097" max="4097" width="5.421875" style="372" customWidth="1"/>
    <col min="4098" max="4098" width="14.140625" style="372" customWidth="1"/>
    <col min="4099" max="4099" width="49.421875" style="372" customWidth="1"/>
    <col min="4100" max="4100" width="6.7109375" style="372" customWidth="1"/>
    <col min="4101" max="4101" width="10.421875" style="372" customWidth="1"/>
    <col min="4102" max="4102" width="12.140625" style="372" customWidth="1"/>
    <col min="4103" max="4103" width="17.00390625" style="372" customWidth="1"/>
    <col min="4104" max="4107" width="11.140625" style="372" hidden="1" customWidth="1"/>
    <col min="4108" max="4108" width="92.28125" style="372" customWidth="1"/>
    <col min="4109" max="4109" width="55.421875" style="372" customWidth="1"/>
    <col min="4110" max="4352" width="11.140625" style="372" customWidth="1"/>
    <col min="4353" max="4353" width="5.421875" style="372" customWidth="1"/>
    <col min="4354" max="4354" width="14.140625" style="372" customWidth="1"/>
    <col min="4355" max="4355" width="49.421875" style="372" customWidth="1"/>
    <col min="4356" max="4356" width="6.7109375" style="372" customWidth="1"/>
    <col min="4357" max="4357" width="10.421875" style="372" customWidth="1"/>
    <col min="4358" max="4358" width="12.140625" style="372" customWidth="1"/>
    <col min="4359" max="4359" width="17.00390625" style="372" customWidth="1"/>
    <col min="4360" max="4363" width="11.140625" style="372" hidden="1" customWidth="1"/>
    <col min="4364" max="4364" width="92.28125" style="372" customWidth="1"/>
    <col min="4365" max="4365" width="55.421875" style="372" customWidth="1"/>
    <col min="4366" max="4608" width="11.140625" style="372" customWidth="1"/>
    <col min="4609" max="4609" width="5.421875" style="372" customWidth="1"/>
    <col min="4610" max="4610" width="14.140625" style="372" customWidth="1"/>
    <col min="4611" max="4611" width="49.421875" style="372" customWidth="1"/>
    <col min="4612" max="4612" width="6.7109375" style="372" customWidth="1"/>
    <col min="4613" max="4613" width="10.421875" style="372" customWidth="1"/>
    <col min="4614" max="4614" width="12.140625" style="372" customWidth="1"/>
    <col min="4615" max="4615" width="17.00390625" style="372" customWidth="1"/>
    <col min="4616" max="4619" width="11.140625" style="372" hidden="1" customWidth="1"/>
    <col min="4620" max="4620" width="92.28125" style="372" customWidth="1"/>
    <col min="4621" max="4621" width="55.421875" style="372" customWidth="1"/>
    <col min="4622" max="4864" width="11.140625" style="372" customWidth="1"/>
    <col min="4865" max="4865" width="5.421875" style="372" customWidth="1"/>
    <col min="4866" max="4866" width="14.140625" style="372" customWidth="1"/>
    <col min="4867" max="4867" width="49.421875" style="372" customWidth="1"/>
    <col min="4868" max="4868" width="6.7109375" style="372" customWidth="1"/>
    <col min="4869" max="4869" width="10.421875" style="372" customWidth="1"/>
    <col min="4870" max="4870" width="12.140625" style="372" customWidth="1"/>
    <col min="4871" max="4871" width="17.00390625" style="372" customWidth="1"/>
    <col min="4872" max="4875" width="11.140625" style="372" hidden="1" customWidth="1"/>
    <col min="4876" max="4876" width="92.28125" style="372" customWidth="1"/>
    <col min="4877" max="4877" width="55.421875" style="372" customWidth="1"/>
    <col min="4878" max="5120" width="11.140625" style="372" customWidth="1"/>
    <col min="5121" max="5121" width="5.421875" style="372" customWidth="1"/>
    <col min="5122" max="5122" width="14.140625" style="372" customWidth="1"/>
    <col min="5123" max="5123" width="49.421875" style="372" customWidth="1"/>
    <col min="5124" max="5124" width="6.7109375" style="372" customWidth="1"/>
    <col min="5125" max="5125" width="10.421875" style="372" customWidth="1"/>
    <col min="5126" max="5126" width="12.140625" style="372" customWidth="1"/>
    <col min="5127" max="5127" width="17.00390625" style="372" customWidth="1"/>
    <col min="5128" max="5131" width="11.140625" style="372" hidden="1" customWidth="1"/>
    <col min="5132" max="5132" width="92.28125" style="372" customWidth="1"/>
    <col min="5133" max="5133" width="55.421875" style="372" customWidth="1"/>
    <col min="5134" max="5376" width="11.140625" style="372" customWidth="1"/>
    <col min="5377" max="5377" width="5.421875" style="372" customWidth="1"/>
    <col min="5378" max="5378" width="14.140625" style="372" customWidth="1"/>
    <col min="5379" max="5379" width="49.421875" style="372" customWidth="1"/>
    <col min="5380" max="5380" width="6.7109375" style="372" customWidth="1"/>
    <col min="5381" max="5381" width="10.421875" style="372" customWidth="1"/>
    <col min="5382" max="5382" width="12.140625" style="372" customWidth="1"/>
    <col min="5383" max="5383" width="17.00390625" style="372" customWidth="1"/>
    <col min="5384" max="5387" width="11.140625" style="372" hidden="1" customWidth="1"/>
    <col min="5388" max="5388" width="92.28125" style="372" customWidth="1"/>
    <col min="5389" max="5389" width="55.421875" style="372" customWidth="1"/>
    <col min="5390" max="5632" width="11.140625" style="372" customWidth="1"/>
    <col min="5633" max="5633" width="5.421875" style="372" customWidth="1"/>
    <col min="5634" max="5634" width="14.140625" style="372" customWidth="1"/>
    <col min="5635" max="5635" width="49.421875" style="372" customWidth="1"/>
    <col min="5636" max="5636" width="6.7109375" style="372" customWidth="1"/>
    <col min="5637" max="5637" width="10.421875" style="372" customWidth="1"/>
    <col min="5638" max="5638" width="12.140625" style="372" customWidth="1"/>
    <col min="5639" max="5639" width="17.00390625" style="372" customWidth="1"/>
    <col min="5640" max="5643" width="11.140625" style="372" hidden="1" customWidth="1"/>
    <col min="5644" max="5644" width="92.28125" style="372" customWidth="1"/>
    <col min="5645" max="5645" width="55.421875" style="372" customWidth="1"/>
    <col min="5646" max="5888" width="11.140625" style="372" customWidth="1"/>
    <col min="5889" max="5889" width="5.421875" style="372" customWidth="1"/>
    <col min="5890" max="5890" width="14.140625" style="372" customWidth="1"/>
    <col min="5891" max="5891" width="49.421875" style="372" customWidth="1"/>
    <col min="5892" max="5892" width="6.7109375" style="372" customWidth="1"/>
    <col min="5893" max="5893" width="10.421875" style="372" customWidth="1"/>
    <col min="5894" max="5894" width="12.140625" style="372" customWidth="1"/>
    <col min="5895" max="5895" width="17.00390625" style="372" customWidth="1"/>
    <col min="5896" max="5899" width="11.140625" style="372" hidden="1" customWidth="1"/>
    <col min="5900" max="5900" width="92.28125" style="372" customWidth="1"/>
    <col min="5901" max="5901" width="55.421875" style="372" customWidth="1"/>
    <col min="5902" max="6144" width="11.140625" style="372" customWidth="1"/>
    <col min="6145" max="6145" width="5.421875" style="372" customWidth="1"/>
    <col min="6146" max="6146" width="14.140625" style="372" customWidth="1"/>
    <col min="6147" max="6147" width="49.421875" style="372" customWidth="1"/>
    <col min="6148" max="6148" width="6.7109375" style="372" customWidth="1"/>
    <col min="6149" max="6149" width="10.421875" style="372" customWidth="1"/>
    <col min="6150" max="6150" width="12.140625" style="372" customWidth="1"/>
    <col min="6151" max="6151" width="17.00390625" style="372" customWidth="1"/>
    <col min="6152" max="6155" width="11.140625" style="372" hidden="1" customWidth="1"/>
    <col min="6156" max="6156" width="92.28125" style="372" customWidth="1"/>
    <col min="6157" max="6157" width="55.421875" style="372" customWidth="1"/>
    <col min="6158" max="6400" width="11.140625" style="372" customWidth="1"/>
    <col min="6401" max="6401" width="5.421875" style="372" customWidth="1"/>
    <col min="6402" max="6402" width="14.140625" style="372" customWidth="1"/>
    <col min="6403" max="6403" width="49.421875" style="372" customWidth="1"/>
    <col min="6404" max="6404" width="6.7109375" style="372" customWidth="1"/>
    <col min="6405" max="6405" width="10.421875" style="372" customWidth="1"/>
    <col min="6406" max="6406" width="12.140625" style="372" customWidth="1"/>
    <col min="6407" max="6407" width="17.00390625" style="372" customWidth="1"/>
    <col min="6408" max="6411" width="11.140625" style="372" hidden="1" customWidth="1"/>
    <col min="6412" max="6412" width="92.28125" style="372" customWidth="1"/>
    <col min="6413" max="6413" width="55.421875" style="372" customWidth="1"/>
    <col min="6414" max="6656" width="11.140625" style="372" customWidth="1"/>
    <col min="6657" max="6657" width="5.421875" style="372" customWidth="1"/>
    <col min="6658" max="6658" width="14.140625" style="372" customWidth="1"/>
    <col min="6659" max="6659" width="49.421875" style="372" customWidth="1"/>
    <col min="6660" max="6660" width="6.7109375" style="372" customWidth="1"/>
    <col min="6661" max="6661" width="10.421875" style="372" customWidth="1"/>
    <col min="6662" max="6662" width="12.140625" style="372" customWidth="1"/>
    <col min="6663" max="6663" width="17.00390625" style="372" customWidth="1"/>
    <col min="6664" max="6667" width="11.140625" style="372" hidden="1" customWidth="1"/>
    <col min="6668" max="6668" width="92.28125" style="372" customWidth="1"/>
    <col min="6669" max="6669" width="55.421875" style="372" customWidth="1"/>
    <col min="6670" max="6912" width="11.140625" style="372" customWidth="1"/>
    <col min="6913" max="6913" width="5.421875" style="372" customWidth="1"/>
    <col min="6914" max="6914" width="14.140625" style="372" customWidth="1"/>
    <col min="6915" max="6915" width="49.421875" style="372" customWidth="1"/>
    <col min="6916" max="6916" width="6.7109375" style="372" customWidth="1"/>
    <col min="6917" max="6917" width="10.421875" style="372" customWidth="1"/>
    <col min="6918" max="6918" width="12.140625" style="372" customWidth="1"/>
    <col min="6919" max="6919" width="17.00390625" style="372" customWidth="1"/>
    <col min="6920" max="6923" width="11.140625" style="372" hidden="1" customWidth="1"/>
    <col min="6924" max="6924" width="92.28125" style="372" customWidth="1"/>
    <col min="6925" max="6925" width="55.421875" style="372" customWidth="1"/>
    <col min="6926" max="7168" width="11.140625" style="372" customWidth="1"/>
    <col min="7169" max="7169" width="5.421875" style="372" customWidth="1"/>
    <col min="7170" max="7170" width="14.140625" style="372" customWidth="1"/>
    <col min="7171" max="7171" width="49.421875" style="372" customWidth="1"/>
    <col min="7172" max="7172" width="6.7109375" style="372" customWidth="1"/>
    <col min="7173" max="7173" width="10.421875" style="372" customWidth="1"/>
    <col min="7174" max="7174" width="12.140625" style="372" customWidth="1"/>
    <col min="7175" max="7175" width="17.00390625" style="372" customWidth="1"/>
    <col min="7176" max="7179" width="11.140625" style="372" hidden="1" customWidth="1"/>
    <col min="7180" max="7180" width="92.28125" style="372" customWidth="1"/>
    <col min="7181" max="7181" width="55.421875" style="372" customWidth="1"/>
    <col min="7182" max="7424" width="11.140625" style="372" customWidth="1"/>
    <col min="7425" max="7425" width="5.421875" style="372" customWidth="1"/>
    <col min="7426" max="7426" width="14.140625" style="372" customWidth="1"/>
    <col min="7427" max="7427" width="49.421875" style="372" customWidth="1"/>
    <col min="7428" max="7428" width="6.7109375" style="372" customWidth="1"/>
    <col min="7429" max="7429" width="10.421875" style="372" customWidth="1"/>
    <col min="7430" max="7430" width="12.140625" style="372" customWidth="1"/>
    <col min="7431" max="7431" width="17.00390625" style="372" customWidth="1"/>
    <col min="7432" max="7435" width="11.140625" style="372" hidden="1" customWidth="1"/>
    <col min="7436" max="7436" width="92.28125" style="372" customWidth="1"/>
    <col min="7437" max="7437" width="55.421875" style="372" customWidth="1"/>
    <col min="7438" max="7680" width="11.140625" style="372" customWidth="1"/>
    <col min="7681" max="7681" width="5.421875" style="372" customWidth="1"/>
    <col min="7682" max="7682" width="14.140625" style="372" customWidth="1"/>
    <col min="7683" max="7683" width="49.421875" style="372" customWidth="1"/>
    <col min="7684" max="7684" width="6.7109375" style="372" customWidth="1"/>
    <col min="7685" max="7685" width="10.421875" style="372" customWidth="1"/>
    <col min="7686" max="7686" width="12.140625" style="372" customWidth="1"/>
    <col min="7687" max="7687" width="17.00390625" style="372" customWidth="1"/>
    <col min="7688" max="7691" width="11.140625" style="372" hidden="1" customWidth="1"/>
    <col min="7692" max="7692" width="92.28125" style="372" customWidth="1"/>
    <col min="7693" max="7693" width="55.421875" style="372" customWidth="1"/>
    <col min="7694" max="7936" width="11.140625" style="372" customWidth="1"/>
    <col min="7937" max="7937" width="5.421875" style="372" customWidth="1"/>
    <col min="7938" max="7938" width="14.140625" style="372" customWidth="1"/>
    <col min="7939" max="7939" width="49.421875" style="372" customWidth="1"/>
    <col min="7940" max="7940" width="6.7109375" style="372" customWidth="1"/>
    <col min="7941" max="7941" width="10.421875" style="372" customWidth="1"/>
    <col min="7942" max="7942" width="12.140625" style="372" customWidth="1"/>
    <col min="7943" max="7943" width="17.00390625" style="372" customWidth="1"/>
    <col min="7944" max="7947" width="11.140625" style="372" hidden="1" customWidth="1"/>
    <col min="7948" max="7948" width="92.28125" style="372" customWidth="1"/>
    <col min="7949" max="7949" width="55.421875" style="372" customWidth="1"/>
    <col min="7950" max="8192" width="11.140625" style="372" customWidth="1"/>
    <col min="8193" max="8193" width="5.421875" style="372" customWidth="1"/>
    <col min="8194" max="8194" width="14.140625" style="372" customWidth="1"/>
    <col min="8195" max="8195" width="49.421875" style="372" customWidth="1"/>
    <col min="8196" max="8196" width="6.7109375" style="372" customWidth="1"/>
    <col min="8197" max="8197" width="10.421875" style="372" customWidth="1"/>
    <col min="8198" max="8198" width="12.140625" style="372" customWidth="1"/>
    <col min="8199" max="8199" width="17.00390625" style="372" customWidth="1"/>
    <col min="8200" max="8203" width="11.140625" style="372" hidden="1" customWidth="1"/>
    <col min="8204" max="8204" width="92.28125" style="372" customWidth="1"/>
    <col min="8205" max="8205" width="55.421875" style="372" customWidth="1"/>
    <col min="8206" max="8448" width="11.140625" style="372" customWidth="1"/>
    <col min="8449" max="8449" width="5.421875" style="372" customWidth="1"/>
    <col min="8450" max="8450" width="14.140625" style="372" customWidth="1"/>
    <col min="8451" max="8451" width="49.421875" style="372" customWidth="1"/>
    <col min="8452" max="8452" width="6.7109375" style="372" customWidth="1"/>
    <col min="8453" max="8453" width="10.421875" style="372" customWidth="1"/>
    <col min="8454" max="8454" width="12.140625" style="372" customWidth="1"/>
    <col min="8455" max="8455" width="17.00390625" style="372" customWidth="1"/>
    <col min="8456" max="8459" width="11.140625" style="372" hidden="1" customWidth="1"/>
    <col min="8460" max="8460" width="92.28125" style="372" customWidth="1"/>
    <col min="8461" max="8461" width="55.421875" style="372" customWidth="1"/>
    <col min="8462" max="8704" width="11.140625" style="372" customWidth="1"/>
    <col min="8705" max="8705" width="5.421875" style="372" customWidth="1"/>
    <col min="8706" max="8706" width="14.140625" style="372" customWidth="1"/>
    <col min="8707" max="8707" width="49.421875" style="372" customWidth="1"/>
    <col min="8708" max="8708" width="6.7109375" style="372" customWidth="1"/>
    <col min="8709" max="8709" width="10.421875" style="372" customWidth="1"/>
    <col min="8710" max="8710" width="12.140625" style="372" customWidth="1"/>
    <col min="8711" max="8711" width="17.00390625" style="372" customWidth="1"/>
    <col min="8712" max="8715" width="11.140625" style="372" hidden="1" customWidth="1"/>
    <col min="8716" max="8716" width="92.28125" style="372" customWidth="1"/>
    <col min="8717" max="8717" width="55.421875" style="372" customWidth="1"/>
    <col min="8718" max="8960" width="11.140625" style="372" customWidth="1"/>
    <col min="8961" max="8961" width="5.421875" style="372" customWidth="1"/>
    <col min="8962" max="8962" width="14.140625" style="372" customWidth="1"/>
    <col min="8963" max="8963" width="49.421875" style="372" customWidth="1"/>
    <col min="8964" max="8964" width="6.7109375" style="372" customWidth="1"/>
    <col min="8965" max="8965" width="10.421875" style="372" customWidth="1"/>
    <col min="8966" max="8966" width="12.140625" style="372" customWidth="1"/>
    <col min="8967" max="8967" width="17.00390625" style="372" customWidth="1"/>
    <col min="8968" max="8971" width="11.140625" style="372" hidden="1" customWidth="1"/>
    <col min="8972" max="8972" width="92.28125" style="372" customWidth="1"/>
    <col min="8973" max="8973" width="55.421875" style="372" customWidth="1"/>
    <col min="8974" max="9216" width="11.140625" style="372" customWidth="1"/>
    <col min="9217" max="9217" width="5.421875" style="372" customWidth="1"/>
    <col min="9218" max="9218" width="14.140625" style="372" customWidth="1"/>
    <col min="9219" max="9219" width="49.421875" style="372" customWidth="1"/>
    <col min="9220" max="9220" width="6.7109375" style="372" customWidth="1"/>
    <col min="9221" max="9221" width="10.421875" style="372" customWidth="1"/>
    <col min="9222" max="9222" width="12.140625" style="372" customWidth="1"/>
    <col min="9223" max="9223" width="17.00390625" style="372" customWidth="1"/>
    <col min="9224" max="9227" width="11.140625" style="372" hidden="1" customWidth="1"/>
    <col min="9228" max="9228" width="92.28125" style="372" customWidth="1"/>
    <col min="9229" max="9229" width="55.421875" style="372" customWidth="1"/>
    <col min="9230" max="9472" width="11.140625" style="372" customWidth="1"/>
    <col min="9473" max="9473" width="5.421875" style="372" customWidth="1"/>
    <col min="9474" max="9474" width="14.140625" style="372" customWidth="1"/>
    <col min="9475" max="9475" width="49.421875" style="372" customWidth="1"/>
    <col min="9476" max="9476" width="6.7109375" style="372" customWidth="1"/>
    <col min="9477" max="9477" width="10.421875" style="372" customWidth="1"/>
    <col min="9478" max="9478" width="12.140625" style="372" customWidth="1"/>
    <col min="9479" max="9479" width="17.00390625" style="372" customWidth="1"/>
    <col min="9480" max="9483" width="11.140625" style="372" hidden="1" customWidth="1"/>
    <col min="9484" max="9484" width="92.28125" style="372" customWidth="1"/>
    <col min="9485" max="9485" width="55.421875" style="372" customWidth="1"/>
    <col min="9486" max="9728" width="11.140625" style="372" customWidth="1"/>
    <col min="9729" max="9729" width="5.421875" style="372" customWidth="1"/>
    <col min="9730" max="9730" width="14.140625" style="372" customWidth="1"/>
    <col min="9731" max="9731" width="49.421875" style="372" customWidth="1"/>
    <col min="9732" max="9732" width="6.7109375" style="372" customWidth="1"/>
    <col min="9733" max="9733" width="10.421875" style="372" customWidth="1"/>
    <col min="9734" max="9734" width="12.140625" style="372" customWidth="1"/>
    <col min="9735" max="9735" width="17.00390625" style="372" customWidth="1"/>
    <col min="9736" max="9739" width="11.140625" style="372" hidden="1" customWidth="1"/>
    <col min="9740" max="9740" width="92.28125" style="372" customWidth="1"/>
    <col min="9741" max="9741" width="55.421875" style="372" customWidth="1"/>
    <col min="9742" max="9984" width="11.140625" style="372" customWidth="1"/>
    <col min="9985" max="9985" width="5.421875" style="372" customWidth="1"/>
    <col min="9986" max="9986" width="14.140625" style="372" customWidth="1"/>
    <col min="9987" max="9987" width="49.421875" style="372" customWidth="1"/>
    <col min="9988" max="9988" width="6.7109375" style="372" customWidth="1"/>
    <col min="9989" max="9989" width="10.421875" style="372" customWidth="1"/>
    <col min="9990" max="9990" width="12.140625" style="372" customWidth="1"/>
    <col min="9991" max="9991" width="17.00390625" style="372" customWidth="1"/>
    <col min="9992" max="9995" width="11.140625" style="372" hidden="1" customWidth="1"/>
    <col min="9996" max="9996" width="92.28125" style="372" customWidth="1"/>
    <col min="9997" max="9997" width="55.421875" style="372" customWidth="1"/>
    <col min="9998" max="10240" width="11.140625" style="372" customWidth="1"/>
    <col min="10241" max="10241" width="5.421875" style="372" customWidth="1"/>
    <col min="10242" max="10242" width="14.140625" style="372" customWidth="1"/>
    <col min="10243" max="10243" width="49.421875" style="372" customWidth="1"/>
    <col min="10244" max="10244" width="6.7109375" style="372" customWidth="1"/>
    <col min="10245" max="10245" width="10.421875" style="372" customWidth="1"/>
    <col min="10246" max="10246" width="12.140625" style="372" customWidth="1"/>
    <col min="10247" max="10247" width="17.00390625" style="372" customWidth="1"/>
    <col min="10248" max="10251" width="11.140625" style="372" hidden="1" customWidth="1"/>
    <col min="10252" max="10252" width="92.28125" style="372" customWidth="1"/>
    <col min="10253" max="10253" width="55.421875" style="372" customWidth="1"/>
    <col min="10254" max="10496" width="11.140625" style="372" customWidth="1"/>
    <col min="10497" max="10497" width="5.421875" style="372" customWidth="1"/>
    <col min="10498" max="10498" width="14.140625" style="372" customWidth="1"/>
    <col min="10499" max="10499" width="49.421875" style="372" customWidth="1"/>
    <col min="10500" max="10500" width="6.7109375" style="372" customWidth="1"/>
    <col min="10501" max="10501" width="10.421875" style="372" customWidth="1"/>
    <col min="10502" max="10502" width="12.140625" style="372" customWidth="1"/>
    <col min="10503" max="10503" width="17.00390625" style="372" customWidth="1"/>
    <col min="10504" max="10507" width="11.140625" style="372" hidden="1" customWidth="1"/>
    <col min="10508" max="10508" width="92.28125" style="372" customWidth="1"/>
    <col min="10509" max="10509" width="55.421875" style="372" customWidth="1"/>
    <col min="10510" max="10752" width="11.140625" style="372" customWidth="1"/>
    <col min="10753" max="10753" width="5.421875" style="372" customWidth="1"/>
    <col min="10754" max="10754" width="14.140625" style="372" customWidth="1"/>
    <col min="10755" max="10755" width="49.421875" style="372" customWidth="1"/>
    <col min="10756" max="10756" width="6.7109375" style="372" customWidth="1"/>
    <col min="10757" max="10757" width="10.421875" style="372" customWidth="1"/>
    <col min="10758" max="10758" width="12.140625" style="372" customWidth="1"/>
    <col min="10759" max="10759" width="17.00390625" style="372" customWidth="1"/>
    <col min="10760" max="10763" width="11.140625" style="372" hidden="1" customWidth="1"/>
    <col min="10764" max="10764" width="92.28125" style="372" customWidth="1"/>
    <col min="10765" max="10765" width="55.421875" style="372" customWidth="1"/>
    <col min="10766" max="11008" width="11.140625" style="372" customWidth="1"/>
    <col min="11009" max="11009" width="5.421875" style="372" customWidth="1"/>
    <col min="11010" max="11010" width="14.140625" style="372" customWidth="1"/>
    <col min="11011" max="11011" width="49.421875" style="372" customWidth="1"/>
    <col min="11012" max="11012" width="6.7109375" style="372" customWidth="1"/>
    <col min="11013" max="11013" width="10.421875" style="372" customWidth="1"/>
    <col min="11014" max="11014" width="12.140625" style="372" customWidth="1"/>
    <col min="11015" max="11015" width="17.00390625" style="372" customWidth="1"/>
    <col min="11016" max="11019" width="11.140625" style="372" hidden="1" customWidth="1"/>
    <col min="11020" max="11020" width="92.28125" style="372" customWidth="1"/>
    <col min="11021" max="11021" width="55.421875" style="372" customWidth="1"/>
    <col min="11022" max="11264" width="11.140625" style="372" customWidth="1"/>
    <col min="11265" max="11265" width="5.421875" style="372" customWidth="1"/>
    <col min="11266" max="11266" width="14.140625" style="372" customWidth="1"/>
    <col min="11267" max="11267" width="49.421875" style="372" customWidth="1"/>
    <col min="11268" max="11268" width="6.7109375" style="372" customWidth="1"/>
    <col min="11269" max="11269" width="10.421875" style="372" customWidth="1"/>
    <col min="11270" max="11270" width="12.140625" style="372" customWidth="1"/>
    <col min="11271" max="11271" width="17.00390625" style="372" customWidth="1"/>
    <col min="11272" max="11275" width="11.140625" style="372" hidden="1" customWidth="1"/>
    <col min="11276" max="11276" width="92.28125" style="372" customWidth="1"/>
    <col min="11277" max="11277" width="55.421875" style="372" customWidth="1"/>
    <col min="11278" max="11520" width="11.140625" style="372" customWidth="1"/>
    <col min="11521" max="11521" width="5.421875" style="372" customWidth="1"/>
    <col min="11522" max="11522" width="14.140625" style="372" customWidth="1"/>
    <col min="11523" max="11523" width="49.421875" style="372" customWidth="1"/>
    <col min="11524" max="11524" width="6.7109375" style="372" customWidth="1"/>
    <col min="11525" max="11525" width="10.421875" style="372" customWidth="1"/>
    <col min="11526" max="11526" width="12.140625" style="372" customWidth="1"/>
    <col min="11527" max="11527" width="17.00390625" style="372" customWidth="1"/>
    <col min="11528" max="11531" width="11.140625" style="372" hidden="1" customWidth="1"/>
    <col min="11532" max="11532" width="92.28125" style="372" customWidth="1"/>
    <col min="11533" max="11533" width="55.421875" style="372" customWidth="1"/>
    <col min="11534" max="11776" width="11.140625" style="372" customWidth="1"/>
    <col min="11777" max="11777" width="5.421875" style="372" customWidth="1"/>
    <col min="11778" max="11778" width="14.140625" style="372" customWidth="1"/>
    <col min="11779" max="11779" width="49.421875" style="372" customWidth="1"/>
    <col min="11780" max="11780" width="6.7109375" style="372" customWidth="1"/>
    <col min="11781" max="11781" width="10.421875" style="372" customWidth="1"/>
    <col min="11782" max="11782" width="12.140625" style="372" customWidth="1"/>
    <col min="11783" max="11783" width="17.00390625" style="372" customWidth="1"/>
    <col min="11784" max="11787" width="11.140625" style="372" hidden="1" customWidth="1"/>
    <col min="11788" max="11788" width="92.28125" style="372" customWidth="1"/>
    <col min="11789" max="11789" width="55.421875" style="372" customWidth="1"/>
    <col min="11790" max="12032" width="11.140625" style="372" customWidth="1"/>
    <col min="12033" max="12033" width="5.421875" style="372" customWidth="1"/>
    <col min="12034" max="12034" width="14.140625" style="372" customWidth="1"/>
    <col min="12035" max="12035" width="49.421875" style="372" customWidth="1"/>
    <col min="12036" max="12036" width="6.7109375" style="372" customWidth="1"/>
    <col min="12037" max="12037" width="10.421875" style="372" customWidth="1"/>
    <col min="12038" max="12038" width="12.140625" style="372" customWidth="1"/>
    <col min="12039" max="12039" width="17.00390625" style="372" customWidth="1"/>
    <col min="12040" max="12043" width="11.140625" style="372" hidden="1" customWidth="1"/>
    <col min="12044" max="12044" width="92.28125" style="372" customWidth="1"/>
    <col min="12045" max="12045" width="55.421875" style="372" customWidth="1"/>
    <col min="12046" max="12288" width="11.140625" style="372" customWidth="1"/>
    <col min="12289" max="12289" width="5.421875" style="372" customWidth="1"/>
    <col min="12290" max="12290" width="14.140625" style="372" customWidth="1"/>
    <col min="12291" max="12291" width="49.421875" style="372" customWidth="1"/>
    <col min="12292" max="12292" width="6.7109375" style="372" customWidth="1"/>
    <col min="12293" max="12293" width="10.421875" style="372" customWidth="1"/>
    <col min="12294" max="12294" width="12.140625" style="372" customWidth="1"/>
    <col min="12295" max="12295" width="17.00390625" style="372" customWidth="1"/>
    <col min="12296" max="12299" width="11.140625" style="372" hidden="1" customWidth="1"/>
    <col min="12300" max="12300" width="92.28125" style="372" customWidth="1"/>
    <col min="12301" max="12301" width="55.421875" style="372" customWidth="1"/>
    <col min="12302" max="12544" width="11.140625" style="372" customWidth="1"/>
    <col min="12545" max="12545" width="5.421875" style="372" customWidth="1"/>
    <col min="12546" max="12546" width="14.140625" style="372" customWidth="1"/>
    <col min="12547" max="12547" width="49.421875" style="372" customWidth="1"/>
    <col min="12548" max="12548" width="6.7109375" style="372" customWidth="1"/>
    <col min="12549" max="12549" width="10.421875" style="372" customWidth="1"/>
    <col min="12550" max="12550" width="12.140625" style="372" customWidth="1"/>
    <col min="12551" max="12551" width="17.00390625" style="372" customWidth="1"/>
    <col min="12552" max="12555" width="11.140625" style="372" hidden="1" customWidth="1"/>
    <col min="12556" max="12556" width="92.28125" style="372" customWidth="1"/>
    <col min="12557" max="12557" width="55.421875" style="372" customWidth="1"/>
    <col min="12558" max="12800" width="11.140625" style="372" customWidth="1"/>
    <col min="12801" max="12801" width="5.421875" style="372" customWidth="1"/>
    <col min="12802" max="12802" width="14.140625" style="372" customWidth="1"/>
    <col min="12803" max="12803" width="49.421875" style="372" customWidth="1"/>
    <col min="12804" max="12804" width="6.7109375" style="372" customWidth="1"/>
    <col min="12805" max="12805" width="10.421875" style="372" customWidth="1"/>
    <col min="12806" max="12806" width="12.140625" style="372" customWidth="1"/>
    <col min="12807" max="12807" width="17.00390625" style="372" customWidth="1"/>
    <col min="12808" max="12811" width="11.140625" style="372" hidden="1" customWidth="1"/>
    <col min="12812" max="12812" width="92.28125" style="372" customWidth="1"/>
    <col min="12813" max="12813" width="55.421875" style="372" customWidth="1"/>
    <col min="12814" max="13056" width="11.140625" style="372" customWidth="1"/>
    <col min="13057" max="13057" width="5.421875" style="372" customWidth="1"/>
    <col min="13058" max="13058" width="14.140625" style="372" customWidth="1"/>
    <col min="13059" max="13059" width="49.421875" style="372" customWidth="1"/>
    <col min="13060" max="13060" width="6.7109375" style="372" customWidth="1"/>
    <col min="13061" max="13061" width="10.421875" style="372" customWidth="1"/>
    <col min="13062" max="13062" width="12.140625" style="372" customWidth="1"/>
    <col min="13063" max="13063" width="17.00390625" style="372" customWidth="1"/>
    <col min="13064" max="13067" width="11.140625" style="372" hidden="1" customWidth="1"/>
    <col min="13068" max="13068" width="92.28125" style="372" customWidth="1"/>
    <col min="13069" max="13069" width="55.421875" style="372" customWidth="1"/>
    <col min="13070" max="13312" width="11.140625" style="372" customWidth="1"/>
    <col min="13313" max="13313" width="5.421875" style="372" customWidth="1"/>
    <col min="13314" max="13314" width="14.140625" style="372" customWidth="1"/>
    <col min="13315" max="13315" width="49.421875" style="372" customWidth="1"/>
    <col min="13316" max="13316" width="6.7109375" style="372" customWidth="1"/>
    <col min="13317" max="13317" width="10.421875" style="372" customWidth="1"/>
    <col min="13318" max="13318" width="12.140625" style="372" customWidth="1"/>
    <col min="13319" max="13319" width="17.00390625" style="372" customWidth="1"/>
    <col min="13320" max="13323" width="11.140625" style="372" hidden="1" customWidth="1"/>
    <col min="13324" max="13324" width="92.28125" style="372" customWidth="1"/>
    <col min="13325" max="13325" width="55.421875" style="372" customWidth="1"/>
    <col min="13326" max="13568" width="11.140625" style="372" customWidth="1"/>
    <col min="13569" max="13569" width="5.421875" style="372" customWidth="1"/>
    <col min="13570" max="13570" width="14.140625" style="372" customWidth="1"/>
    <col min="13571" max="13571" width="49.421875" style="372" customWidth="1"/>
    <col min="13572" max="13572" width="6.7109375" style="372" customWidth="1"/>
    <col min="13573" max="13573" width="10.421875" style="372" customWidth="1"/>
    <col min="13574" max="13574" width="12.140625" style="372" customWidth="1"/>
    <col min="13575" max="13575" width="17.00390625" style="372" customWidth="1"/>
    <col min="13576" max="13579" width="11.140625" style="372" hidden="1" customWidth="1"/>
    <col min="13580" max="13580" width="92.28125" style="372" customWidth="1"/>
    <col min="13581" max="13581" width="55.421875" style="372" customWidth="1"/>
    <col min="13582" max="13824" width="11.140625" style="372" customWidth="1"/>
    <col min="13825" max="13825" width="5.421875" style="372" customWidth="1"/>
    <col min="13826" max="13826" width="14.140625" style="372" customWidth="1"/>
    <col min="13827" max="13827" width="49.421875" style="372" customWidth="1"/>
    <col min="13828" max="13828" width="6.7109375" style="372" customWidth="1"/>
    <col min="13829" max="13829" width="10.421875" style="372" customWidth="1"/>
    <col min="13830" max="13830" width="12.140625" style="372" customWidth="1"/>
    <col min="13831" max="13831" width="17.00390625" style="372" customWidth="1"/>
    <col min="13832" max="13835" width="11.140625" style="372" hidden="1" customWidth="1"/>
    <col min="13836" max="13836" width="92.28125" style="372" customWidth="1"/>
    <col min="13837" max="13837" width="55.421875" style="372" customWidth="1"/>
    <col min="13838" max="14080" width="11.140625" style="372" customWidth="1"/>
    <col min="14081" max="14081" width="5.421875" style="372" customWidth="1"/>
    <col min="14082" max="14082" width="14.140625" style="372" customWidth="1"/>
    <col min="14083" max="14083" width="49.421875" style="372" customWidth="1"/>
    <col min="14084" max="14084" width="6.7109375" style="372" customWidth="1"/>
    <col min="14085" max="14085" width="10.421875" style="372" customWidth="1"/>
    <col min="14086" max="14086" width="12.140625" style="372" customWidth="1"/>
    <col min="14087" max="14087" width="17.00390625" style="372" customWidth="1"/>
    <col min="14088" max="14091" width="11.140625" style="372" hidden="1" customWidth="1"/>
    <col min="14092" max="14092" width="92.28125" style="372" customWidth="1"/>
    <col min="14093" max="14093" width="55.421875" style="372" customWidth="1"/>
    <col min="14094" max="14336" width="11.140625" style="372" customWidth="1"/>
    <col min="14337" max="14337" width="5.421875" style="372" customWidth="1"/>
    <col min="14338" max="14338" width="14.140625" style="372" customWidth="1"/>
    <col min="14339" max="14339" width="49.421875" style="372" customWidth="1"/>
    <col min="14340" max="14340" width="6.7109375" style="372" customWidth="1"/>
    <col min="14341" max="14341" width="10.421875" style="372" customWidth="1"/>
    <col min="14342" max="14342" width="12.140625" style="372" customWidth="1"/>
    <col min="14343" max="14343" width="17.00390625" style="372" customWidth="1"/>
    <col min="14344" max="14347" width="11.140625" style="372" hidden="1" customWidth="1"/>
    <col min="14348" max="14348" width="92.28125" style="372" customWidth="1"/>
    <col min="14349" max="14349" width="55.421875" style="372" customWidth="1"/>
    <col min="14350" max="14592" width="11.140625" style="372" customWidth="1"/>
    <col min="14593" max="14593" width="5.421875" style="372" customWidth="1"/>
    <col min="14594" max="14594" width="14.140625" style="372" customWidth="1"/>
    <col min="14595" max="14595" width="49.421875" style="372" customWidth="1"/>
    <col min="14596" max="14596" width="6.7109375" style="372" customWidth="1"/>
    <col min="14597" max="14597" width="10.421875" style="372" customWidth="1"/>
    <col min="14598" max="14598" width="12.140625" style="372" customWidth="1"/>
    <col min="14599" max="14599" width="17.00390625" style="372" customWidth="1"/>
    <col min="14600" max="14603" width="11.140625" style="372" hidden="1" customWidth="1"/>
    <col min="14604" max="14604" width="92.28125" style="372" customWidth="1"/>
    <col min="14605" max="14605" width="55.421875" style="372" customWidth="1"/>
    <col min="14606" max="14848" width="11.140625" style="372" customWidth="1"/>
    <col min="14849" max="14849" width="5.421875" style="372" customWidth="1"/>
    <col min="14850" max="14850" width="14.140625" style="372" customWidth="1"/>
    <col min="14851" max="14851" width="49.421875" style="372" customWidth="1"/>
    <col min="14852" max="14852" width="6.7109375" style="372" customWidth="1"/>
    <col min="14853" max="14853" width="10.421875" style="372" customWidth="1"/>
    <col min="14854" max="14854" width="12.140625" style="372" customWidth="1"/>
    <col min="14855" max="14855" width="17.00390625" style="372" customWidth="1"/>
    <col min="14856" max="14859" width="11.140625" style="372" hidden="1" customWidth="1"/>
    <col min="14860" max="14860" width="92.28125" style="372" customWidth="1"/>
    <col min="14861" max="14861" width="55.421875" style="372" customWidth="1"/>
    <col min="14862" max="15104" width="11.140625" style="372" customWidth="1"/>
    <col min="15105" max="15105" width="5.421875" style="372" customWidth="1"/>
    <col min="15106" max="15106" width="14.140625" style="372" customWidth="1"/>
    <col min="15107" max="15107" width="49.421875" style="372" customWidth="1"/>
    <col min="15108" max="15108" width="6.7109375" style="372" customWidth="1"/>
    <col min="15109" max="15109" width="10.421875" style="372" customWidth="1"/>
    <col min="15110" max="15110" width="12.140625" style="372" customWidth="1"/>
    <col min="15111" max="15111" width="17.00390625" style="372" customWidth="1"/>
    <col min="15112" max="15115" width="11.140625" style="372" hidden="1" customWidth="1"/>
    <col min="15116" max="15116" width="92.28125" style="372" customWidth="1"/>
    <col min="15117" max="15117" width="55.421875" style="372" customWidth="1"/>
    <col min="15118" max="15360" width="11.140625" style="372" customWidth="1"/>
    <col min="15361" max="15361" width="5.421875" style="372" customWidth="1"/>
    <col min="15362" max="15362" width="14.140625" style="372" customWidth="1"/>
    <col min="15363" max="15363" width="49.421875" style="372" customWidth="1"/>
    <col min="15364" max="15364" width="6.7109375" style="372" customWidth="1"/>
    <col min="15365" max="15365" width="10.421875" style="372" customWidth="1"/>
    <col min="15366" max="15366" width="12.140625" style="372" customWidth="1"/>
    <col min="15367" max="15367" width="17.00390625" style="372" customWidth="1"/>
    <col min="15368" max="15371" width="11.140625" style="372" hidden="1" customWidth="1"/>
    <col min="15372" max="15372" width="92.28125" style="372" customWidth="1"/>
    <col min="15373" max="15373" width="55.421875" style="372" customWidth="1"/>
    <col min="15374" max="15616" width="11.140625" style="372" customWidth="1"/>
    <col min="15617" max="15617" width="5.421875" style="372" customWidth="1"/>
    <col min="15618" max="15618" width="14.140625" style="372" customWidth="1"/>
    <col min="15619" max="15619" width="49.421875" style="372" customWidth="1"/>
    <col min="15620" max="15620" width="6.7109375" style="372" customWidth="1"/>
    <col min="15621" max="15621" width="10.421875" style="372" customWidth="1"/>
    <col min="15622" max="15622" width="12.140625" style="372" customWidth="1"/>
    <col min="15623" max="15623" width="17.00390625" style="372" customWidth="1"/>
    <col min="15624" max="15627" width="11.140625" style="372" hidden="1" customWidth="1"/>
    <col min="15628" max="15628" width="92.28125" style="372" customWidth="1"/>
    <col min="15629" max="15629" width="55.421875" style="372" customWidth="1"/>
    <col min="15630" max="15872" width="11.140625" style="372" customWidth="1"/>
    <col min="15873" max="15873" width="5.421875" style="372" customWidth="1"/>
    <col min="15874" max="15874" width="14.140625" style="372" customWidth="1"/>
    <col min="15875" max="15875" width="49.421875" style="372" customWidth="1"/>
    <col min="15876" max="15876" width="6.7109375" style="372" customWidth="1"/>
    <col min="15877" max="15877" width="10.421875" style="372" customWidth="1"/>
    <col min="15878" max="15878" width="12.140625" style="372" customWidth="1"/>
    <col min="15879" max="15879" width="17.00390625" style="372" customWidth="1"/>
    <col min="15880" max="15883" width="11.140625" style="372" hidden="1" customWidth="1"/>
    <col min="15884" max="15884" width="92.28125" style="372" customWidth="1"/>
    <col min="15885" max="15885" width="55.421875" style="372" customWidth="1"/>
    <col min="15886" max="16128" width="11.140625" style="372" customWidth="1"/>
    <col min="16129" max="16129" width="5.421875" style="372" customWidth="1"/>
    <col min="16130" max="16130" width="14.140625" style="372" customWidth="1"/>
    <col min="16131" max="16131" width="49.421875" style="372" customWidth="1"/>
    <col min="16132" max="16132" width="6.7109375" style="372" customWidth="1"/>
    <col min="16133" max="16133" width="10.421875" style="372" customWidth="1"/>
    <col min="16134" max="16134" width="12.140625" style="372" customWidth="1"/>
    <col min="16135" max="16135" width="17.00390625" style="372" customWidth="1"/>
    <col min="16136" max="16139" width="11.140625" style="372" hidden="1" customWidth="1"/>
    <col min="16140" max="16140" width="92.28125" style="372" customWidth="1"/>
    <col min="16141" max="16141" width="55.421875" style="372" customWidth="1"/>
    <col min="16142" max="16384" width="11.140625" style="372" customWidth="1"/>
  </cols>
  <sheetData>
    <row r="1" spans="1:7" ht="15.6">
      <c r="A1" s="477" t="s">
        <v>894</v>
      </c>
      <c r="B1" s="477"/>
      <c r="C1" s="477"/>
      <c r="D1" s="477"/>
      <c r="E1" s="477"/>
      <c r="F1" s="477"/>
      <c r="G1" s="477"/>
    </row>
    <row r="2" spans="2:7" ht="14.25" customHeight="1" thickBot="1">
      <c r="B2" s="373"/>
      <c r="C2" s="374"/>
      <c r="D2" s="374"/>
      <c r="E2" s="375"/>
      <c r="F2" s="374"/>
      <c r="G2" s="374"/>
    </row>
    <row r="3" spans="1:7" ht="13.8" thickTop="1">
      <c r="A3" s="478" t="s">
        <v>895</v>
      </c>
      <c r="B3" s="479"/>
      <c r="C3" s="376" t="s">
        <v>854</v>
      </c>
      <c r="D3" s="377"/>
      <c r="E3" s="378" t="s">
        <v>896</v>
      </c>
      <c r="F3" s="379"/>
      <c r="G3" s="380"/>
    </row>
    <row r="4" spans="1:7" ht="13.8" thickBot="1">
      <c r="A4" s="480" t="s">
        <v>897</v>
      </c>
      <c r="B4" s="481"/>
      <c r="C4" s="381" t="s">
        <v>846</v>
      </c>
      <c r="D4" s="382"/>
      <c r="E4" s="482"/>
      <c r="F4" s="483"/>
      <c r="G4" s="484"/>
    </row>
    <row r="5" ht="13.8" thickTop="1">
      <c r="A5" s="383"/>
    </row>
    <row r="6" spans="1:11" ht="27" customHeight="1">
      <c r="A6" s="385" t="s">
        <v>898</v>
      </c>
      <c r="B6" s="386" t="s">
        <v>899</v>
      </c>
      <c r="C6" s="386" t="s">
        <v>900</v>
      </c>
      <c r="D6" s="386" t="s">
        <v>117</v>
      </c>
      <c r="E6" s="386" t="s">
        <v>901</v>
      </c>
      <c r="F6" s="386" t="s">
        <v>902</v>
      </c>
      <c r="G6" s="387" t="s">
        <v>903</v>
      </c>
      <c r="H6" s="388" t="s">
        <v>904</v>
      </c>
      <c r="I6" s="388" t="s">
        <v>905</v>
      </c>
      <c r="J6" s="388" t="s">
        <v>906</v>
      </c>
      <c r="K6" s="388" t="s">
        <v>907</v>
      </c>
    </row>
    <row r="7" spans="1:15" ht="12">
      <c r="A7" s="389" t="s">
        <v>908</v>
      </c>
      <c r="B7" s="390" t="s">
        <v>684</v>
      </c>
      <c r="C7" s="391" t="s">
        <v>909</v>
      </c>
      <c r="D7" s="392"/>
      <c r="E7" s="393"/>
      <c r="F7" s="393"/>
      <c r="G7" s="394"/>
      <c r="H7" s="395"/>
      <c r="I7" s="396"/>
      <c r="J7" s="395"/>
      <c r="K7" s="396"/>
      <c r="O7" s="397">
        <v>1</v>
      </c>
    </row>
    <row r="8" spans="1:80" ht="12">
      <c r="A8" s="398">
        <v>1</v>
      </c>
      <c r="B8" s="399" t="s">
        <v>81</v>
      </c>
      <c r="C8" s="400" t="s">
        <v>910</v>
      </c>
      <c r="D8" s="401" t="s">
        <v>868</v>
      </c>
      <c r="E8" s="402">
        <v>0</v>
      </c>
      <c r="F8" s="402">
        <v>0</v>
      </c>
      <c r="G8" s="403">
        <f>E8*F8</f>
        <v>0</v>
      </c>
      <c r="H8" s="404">
        <v>0</v>
      </c>
      <c r="I8" s="405">
        <f aca="true" t="shared" si="0" ref="I8:I33">E8*H8</f>
        <v>0</v>
      </c>
      <c r="J8" s="404"/>
      <c r="K8" s="405">
        <f aca="true" t="shared" si="1" ref="K8:K33">E8*J8</f>
        <v>0</v>
      </c>
      <c r="O8" s="397">
        <v>2</v>
      </c>
      <c r="AA8" s="372">
        <v>12</v>
      </c>
      <c r="AB8" s="372">
        <v>0</v>
      </c>
      <c r="AC8" s="372">
        <v>1</v>
      </c>
      <c r="AZ8" s="372">
        <v>2</v>
      </c>
      <c r="BA8" s="372">
        <f aca="true" t="shared" si="2" ref="BA8:BA33">IF(AZ8=1,G8,0)</f>
        <v>0</v>
      </c>
      <c r="BB8" s="372">
        <f aca="true" t="shared" si="3" ref="BB8:BB33">IF(AZ8=2,G8,0)</f>
        <v>0</v>
      </c>
      <c r="BC8" s="372">
        <f aca="true" t="shared" si="4" ref="BC8:BC33">IF(AZ8=3,G8,0)</f>
        <v>0</v>
      </c>
      <c r="BD8" s="372">
        <f aca="true" t="shared" si="5" ref="BD8:BD33">IF(AZ8=4,G8,0)</f>
        <v>0</v>
      </c>
      <c r="BE8" s="372">
        <f aca="true" t="shared" si="6" ref="BE8:BE33">IF(AZ8=5,G8,0)</f>
        <v>0</v>
      </c>
      <c r="CA8" s="397">
        <v>12</v>
      </c>
      <c r="CB8" s="397">
        <v>0</v>
      </c>
    </row>
    <row r="9" spans="1:80" ht="30.6">
      <c r="A9" s="398">
        <v>2</v>
      </c>
      <c r="B9" s="399"/>
      <c r="C9" s="400" t="s">
        <v>911</v>
      </c>
      <c r="D9" s="401" t="s">
        <v>728</v>
      </c>
      <c r="E9" s="402">
        <v>10</v>
      </c>
      <c r="F9" s="406">
        <v>0</v>
      </c>
      <c r="G9" s="403">
        <f>E9*F9</f>
        <v>0</v>
      </c>
      <c r="H9" s="404">
        <v>0</v>
      </c>
      <c r="I9" s="405">
        <f t="shared" si="0"/>
        <v>0</v>
      </c>
      <c r="J9" s="404"/>
      <c r="K9" s="405">
        <f t="shared" si="1"/>
        <v>0</v>
      </c>
      <c r="O9" s="397">
        <v>2</v>
      </c>
      <c r="AA9" s="372">
        <v>12</v>
      </c>
      <c r="AB9" s="372">
        <v>0</v>
      </c>
      <c r="AC9" s="372">
        <v>2</v>
      </c>
      <c r="AZ9" s="372">
        <v>2</v>
      </c>
      <c r="BA9" s="372">
        <f t="shared" si="2"/>
        <v>0</v>
      </c>
      <c r="BB9" s="372">
        <f t="shared" si="3"/>
        <v>0</v>
      </c>
      <c r="BC9" s="372">
        <f t="shared" si="4"/>
        <v>0</v>
      </c>
      <c r="BD9" s="372">
        <f t="shared" si="5"/>
        <v>0</v>
      </c>
      <c r="BE9" s="372">
        <f t="shared" si="6"/>
        <v>0</v>
      </c>
      <c r="CA9" s="397">
        <v>12</v>
      </c>
      <c r="CB9" s="397">
        <v>0</v>
      </c>
    </row>
    <row r="10" spans="1:80" ht="12">
      <c r="A10" s="398">
        <v>3</v>
      </c>
      <c r="B10" s="399"/>
      <c r="C10" s="400" t="s">
        <v>912</v>
      </c>
      <c r="D10" s="401" t="s">
        <v>913</v>
      </c>
      <c r="E10" s="402">
        <v>10</v>
      </c>
      <c r="F10" s="406">
        <v>0</v>
      </c>
      <c r="G10" s="403">
        <f>E10*F10</f>
        <v>0</v>
      </c>
      <c r="H10" s="404">
        <v>0</v>
      </c>
      <c r="I10" s="405">
        <f t="shared" si="0"/>
        <v>0</v>
      </c>
      <c r="J10" s="404"/>
      <c r="K10" s="405">
        <f t="shared" si="1"/>
        <v>0</v>
      </c>
      <c r="O10" s="397">
        <v>2</v>
      </c>
      <c r="AA10" s="372">
        <v>12</v>
      </c>
      <c r="AB10" s="372">
        <v>0</v>
      </c>
      <c r="AC10" s="372">
        <v>3</v>
      </c>
      <c r="AZ10" s="372">
        <v>2</v>
      </c>
      <c r="BA10" s="372">
        <f t="shared" si="2"/>
        <v>0</v>
      </c>
      <c r="BB10" s="372">
        <f t="shared" si="3"/>
        <v>0</v>
      </c>
      <c r="BC10" s="372">
        <f t="shared" si="4"/>
        <v>0</v>
      </c>
      <c r="BD10" s="372">
        <f t="shared" si="5"/>
        <v>0</v>
      </c>
      <c r="BE10" s="372">
        <f t="shared" si="6"/>
        <v>0</v>
      </c>
      <c r="CA10" s="397">
        <v>12</v>
      </c>
      <c r="CB10" s="397">
        <v>0</v>
      </c>
    </row>
    <row r="11" spans="1:80" ht="12">
      <c r="A11" s="398">
        <v>4</v>
      </c>
      <c r="B11" s="399" t="s">
        <v>83</v>
      </c>
      <c r="C11" s="400" t="s">
        <v>914</v>
      </c>
      <c r="D11" s="401"/>
      <c r="E11" s="402"/>
      <c r="F11" s="406"/>
      <c r="G11" s="403"/>
      <c r="H11" s="404">
        <v>0</v>
      </c>
      <c r="I11" s="405">
        <f t="shared" si="0"/>
        <v>0</v>
      </c>
      <c r="J11" s="404"/>
      <c r="K11" s="405">
        <f t="shared" si="1"/>
        <v>0</v>
      </c>
      <c r="O11" s="397">
        <v>2</v>
      </c>
      <c r="AA11" s="372">
        <v>12</v>
      </c>
      <c r="AB11" s="372">
        <v>0</v>
      </c>
      <c r="AC11" s="372">
        <v>4</v>
      </c>
      <c r="AZ11" s="372">
        <v>2</v>
      </c>
      <c r="BA11" s="372">
        <f t="shared" si="2"/>
        <v>0</v>
      </c>
      <c r="BB11" s="372">
        <f t="shared" si="3"/>
        <v>0</v>
      </c>
      <c r="BC11" s="372">
        <f t="shared" si="4"/>
        <v>0</v>
      </c>
      <c r="BD11" s="372">
        <f t="shared" si="5"/>
        <v>0</v>
      </c>
      <c r="BE11" s="372">
        <f t="shared" si="6"/>
        <v>0</v>
      </c>
      <c r="CA11" s="397">
        <v>12</v>
      </c>
      <c r="CB11" s="397">
        <v>0</v>
      </c>
    </row>
    <row r="12" spans="1:80" ht="12">
      <c r="A12" s="398">
        <v>5</v>
      </c>
      <c r="B12" s="399"/>
      <c r="C12" s="400" t="s">
        <v>915</v>
      </c>
      <c r="D12" s="401" t="s">
        <v>728</v>
      </c>
      <c r="E12" s="402">
        <v>10</v>
      </c>
      <c r="F12" s="406">
        <v>0</v>
      </c>
      <c r="G12" s="403">
        <f>E12*F12</f>
        <v>0</v>
      </c>
      <c r="H12" s="404">
        <v>0</v>
      </c>
      <c r="I12" s="405">
        <f t="shared" si="0"/>
        <v>0</v>
      </c>
      <c r="J12" s="404"/>
      <c r="K12" s="405">
        <f t="shared" si="1"/>
        <v>0</v>
      </c>
      <c r="O12" s="397">
        <v>2</v>
      </c>
      <c r="AA12" s="372">
        <v>12</v>
      </c>
      <c r="AB12" s="372">
        <v>0</v>
      </c>
      <c r="AC12" s="372">
        <v>5</v>
      </c>
      <c r="AZ12" s="372">
        <v>2</v>
      </c>
      <c r="BA12" s="372">
        <f t="shared" si="2"/>
        <v>0</v>
      </c>
      <c r="BB12" s="372">
        <f t="shared" si="3"/>
        <v>0</v>
      </c>
      <c r="BC12" s="372">
        <f t="shared" si="4"/>
        <v>0</v>
      </c>
      <c r="BD12" s="372">
        <f t="shared" si="5"/>
        <v>0</v>
      </c>
      <c r="BE12" s="372">
        <f t="shared" si="6"/>
        <v>0</v>
      </c>
      <c r="CA12" s="397">
        <v>12</v>
      </c>
      <c r="CB12" s="397">
        <v>0</v>
      </c>
    </row>
    <row r="13" spans="1:80" ht="12">
      <c r="A13" s="398">
        <v>6</v>
      </c>
      <c r="B13" s="399"/>
      <c r="C13" s="400" t="s">
        <v>916</v>
      </c>
      <c r="D13" s="401" t="s">
        <v>728</v>
      </c>
      <c r="E13" s="402">
        <v>10</v>
      </c>
      <c r="F13" s="406">
        <v>0</v>
      </c>
      <c r="G13" s="403">
        <f>E13*F13</f>
        <v>0</v>
      </c>
      <c r="H13" s="404">
        <v>0</v>
      </c>
      <c r="I13" s="405">
        <f t="shared" si="0"/>
        <v>0</v>
      </c>
      <c r="J13" s="404"/>
      <c r="K13" s="405">
        <f t="shared" si="1"/>
        <v>0</v>
      </c>
      <c r="O13" s="397">
        <v>2</v>
      </c>
      <c r="AA13" s="372">
        <v>12</v>
      </c>
      <c r="AB13" s="372">
        <v>0</v>
      </c>
      <c r="AC13" s="372">
        <v>6</v>
      </c>
      <c r="AZ13" s="372">
        <v>2</v>
      </c>
      <c r="BA13" s="372">
        <f t="shared" si="2"/>
        <v>0</v>
      </c>
      <c r="BB13" s="372">
        <f t="shared" si="3"/>
        <v>0</v>
      </c>
      <c r="BC13" s="372">
        <f t="shared" si="4"/>
        <v>0</v>
      </c>
      <c r="BD13" s="372">
        <f t="shared" si="5"/>
        <v>0</v>
      </c>
      <c r="BE13" s="372">
        <f t="shared" si="6"/>
        <v>0</v>
      </c>
      <c r="CA13" s="397">
        <v>12</v>
      </c>
      <c r="CB13" s="397">
        <v>0</v>
      </c>
    </row>
    <row r="14" spans="1:80" ht="12">
      <c r="A14" s="398">
        <v>7</v>
      </c>
      <c r="B14" s="399" t="s">
        <v>868</v>
      </c>
      <c r="C14" s="400" t="s">
        <v>917</v>
      </c>
      <c r="D14" s="401" t="s">
        <v>728</v>
      </c>
      <c r="E14" s="402">
        <v>10</v>
      </c>
      <c r="F14" s="406">
        <v>0</v>
      </c>
      <c r="G14" s="403">
        <f>E14*F14</f>
        <v>0</v>
      </c>
      <c r="H14" s="404">
        <v>0</v>
      </c>
      <c r="I14" s="405">
        <f t="shared" si="0"/>
        <v>0</v>
      </c>
      <c r="J14" s="404"/>
      <c r="K14" s="405">
        <f t="shared" si="1"/>
        <v>0</v>
      </c>
      <c r="O14" s="397">
        <v>2</v>
      </c>
      <c r="AA14" s="372">
        <v>12</v>
      </c>
      <c r="AB14" s="372">
        <v>0</v>
      </c>
      <c r="AC14" s="372">
        <v>7</v>
      </c>
      <c r="AZ14" s="372">
        <v>2</v>
      </c>
      <c r="BA14" s="372">
        <f t="shared" si="2"/>
        <v>0</v>
      </c>
      <c r="BB14" s="372">
        <f t="shared" si="3"/>
        <v>0</v>
      </c>
      <c r="BC14" s="372">
        <f t="shared" si="4"/>
        <v>0</v>
      </c>
      <c r="BD14" s="372">
        <f t="shared" si="5"/>
        <v>0</v>
      </c>
      <c r="BE14" s="372">
        <f t="shared" si="6"/>
        <v>0</v>
      </c>
      <c r="CA14" s="397">
        <v>12</v>
      </c>
      <c r="CB14" s="397">
        <v>0</v>
      </c>
    </row>
    <row r="15" spans="1:80" ht="12">
      <c r="A15" s="398">
        <v>8</v>
      </c>
      <c r="B15" s="399" t="s">
        <v>868</v>
      </c>
      <c r="C15" s="400" t="s">
        <v>918</v>
      </c>
      <c r="D15" s="401" t="s">
        <v>728</v>
      </c>
      <c r="E15" s="402">
        <v>10</v>
      </c>
      <c r="F15" s="406">
        <v>0</v>
      </c>
      <c r="G15" s="403">
        <f>E15*F15</f>
        <v>0</v>
      </c>
      <c r="H15" s="404">
        <v>0</v>
      </c>
      <c r="I15" s="405">
        <f t="shared" si="0"/>
        <v>0</v>
      </c>
      <c r="J15" s="404"/>
      <c r="K15" s="405">
        <f t="shared" si="1"/>
        <v>0</v>
      </c>
      <c r="O15" s="397">
        <v>2</v>
      </c>
      <c r="AA15" s="372">
        <v>12</v>
      </c>
      <c r="AB15" s="372">
        <v>0</v>
      </c>
      <c r="AC15" s="372">
        <v>8</v>
      </c>
      <c r="AZ15" s="372">
        <v>2</v>
      </c>
      <c r="BA15" s="372">
        <f t="shared" si="2"/>
        <v>0</v>
      </c>
      <c r="BB15" s="372">
        <f t="shared" si="3"/>
        <v>0</v>
      </c>
      <c r="BC15" s="372">
        <f t="shared" si="4"/>
        <v>0</v>
      </c>
      <c r="BD15" s="372">
        <f t="shared" si="5"/>
        <v>0</v>
      </c>
      <c r="BE15" s="372">
        <f t="shared" si="6"/>
        <v>0</v>
      </c>
      <c r="CA15" s="397">
        <v>12</v>
      </c>
      <c r="CB15" s="397">
        <v>0</v>
      </c>
    </row>
    <row r="16" spans="1:80" ht="12">
      <c r="A16" s="398">
        <v>9</v>
      </c>
      <c r="B16" s="399" t="s">
        <v>151</v>
      </c>
      <c r="C16" s="400" t="s">
        <v>919</v>
      </c>
      <c r="D16" s="401" t="s">
        <v>868</v>
      </c>
      <c r="E16" s="402" t="s">
        <v>868</v>
      </c>
      <c r="F16" s="402" t="s">
        <v>868</v>
      </c>
      <c r="G16" s="403" t="s">
        <v>868</v>
      </c>
      <c r="H16" s="404">
        <v>0</v>
      </c>
      <c r="I16" s="405" t="e">
        <f t="shared" si="0"/>
        <v>#VALUE!</v>
      </c>
      <c r="J16" s="404"/>
      <c r="K16" s="405" t="e">
        <f t="shared" si="1"/>
        <v>#VALUE!</v>
      </c>
      <c r="O16" s="397">
        <v>2</v>
      </c>
      <c r="AA16" s="372">
        <v>12</v>
      </c>
      <c r="AB16" s="372">
        <v>0</v>
      </c>
      <c r="AC16" s="372">
        <v>9</v>
      </c>
      <c r="AZ16" s="372">
        <v>2</v>
      </c>
      <c r="BA16" s="372">
        <f t="shared" si="2"/>
        <v>0</v>
      </c>
      <c r="BB16" s="372" t="str">
        <f t="shared" si="3"/>
        <v xml:space="preserve"> </v>
      </c>
      <c r="BC16" s="372">
        <f t="shared" si="4"/>
        <v>0</v>
      </c>
      <c r="BD16" s="372">
        <f t="shared" si="5"/>
        <v>0</v>
      </c>
      <c r="BE16" s="372">
        <f t="shared" si="6"/>
        <v>0</v>
      </c>
      <c r="CA16" s="397">
        <v>12</v>
      </c>
      <c r="CB16" s="397">
        <v>0</v>
      </c>
    </row>
    <row r="17" spans="1:80" ht="12">
      <c r="A17" s="398">
        <v>10</v>
      </c>
      <c r="B17" s="399" t="s">
        <v>868</v>
      </c>
      <c r="C17" s="407" t="s">
        <v>920</v>
      </c>
      <c r="D17" s="401" t="s">
        <v>921</v>
      </c>
      <c r="E17" s="402">
        <v>20</v>
      </c>
      <c r="F17" s="406">
        <v>0</v>
      </c>
      <c r="G17" s="403">
        <f aca="true" t="shared" si="7" ref="G17:G29">E17*F17</f>
        <v>0</v>
      </c>
      <c r="H17" s="404">
        <v>0</v>
      </c>
      <c r="I17" s="405">
        <f t="shared" si="0"/>
        <v>0</v>
      </c>
      <c r="J17" s="404"/>
      <c r="K17" s="405">
        <f t="shared" si="1"/>
        <v>0</v>
      </c>
      <c r="O17" s="397">
        <v>2</v>
      </c>
      <c r="AA17" s="372">
        <v>12</v>
      </c>
      <c r="AB17" s="372">
        <v>0</v>
      </c>
      <c r="AC17" s="372">
        <v>10</v>
      </c>
      <c r="AZ17" s="372">
        <v>2</v>
      </c>
      <c r="BA17" s="372">
        <f t="shared" si="2"/>
        <v>0</v>
      </c>
      <c r="BB17" s="372">
        <f t="shared" si="3"/>
        <v>0</v>
      </c>
      <c r="BC17" s="372">
        <f t="shared" si="4"/>
        <v>0</v>
      </c>
      <c r="BD17" s="372">
        <f t="shared" si="5"/>
        <v>0</v>
      </c>
      <c r="BE17" s="372">
        <f t="shared" si="6"/>
        <v>0</v>
      </c>
      <c r="CA17" s="397">
        <v>12</v>
      </c>
      <c r="CB17" s="397">
        <v>0</v>
      </c>
    </row>
    <row r="18" spans="1:80" ht="12">
      <c r="A18" s="398">
        <v>11</v>
      </c>
      <c r="B18" s="399" t="s">
        <v>868</v>
      </c>
      <c r="C18" s="407" t="s">
        <v>922</v>
      </c>
      <c r="D18" s="401" t="s">
        <v>921</v>
      </c>
      <c r="E18" s="402">
        <v>31</v>
      </c>
      <c r="F18" s="406">
        <v>0</v>
      </c>
      <c r="G18" s="403">
        <f t="shared" si="7"/>
        <v>0</v>
      </c>
      <c r="H18" s="404">
        <v>0</v>
      </c>
      <c r="I18" s="405">
        <f t="shared" si="0"/>
        <v>0</v>
      </c>
      <c r="J18" s="404"/>
      <c r="K18" s="405">
        <f t="shared" si="1"/>
        <v>0</v>
      </c>
      <c r="O18" s="397">
        <v>2</v>
      </c>
      <c r="AA18" s="372">
        <v>12</v>
      </c>
      <c r="AB18" s="372">
        <v>0</v>
      </c>
      <c r="AC18" s="372">
        <v>11</v>
      </c>
      <c r="AZ18" s="372">
        <v>2</v>
      </c>
      <c r="BA18" s="372">
        <f t="shared" si="2"/>
        <v>0</v>
      </c>
      <c r="BB18" s="372">
        <f t="shared" si="3"/>
        <v>0</v>
      </c>
      <c r="BC18" s="372">
        <f t="shared" si="4"/>
        <v>0</v>
      </c>
      <c r="BD18" s="372">
        <f t="shared" si="5"/>
        <v>0</v>
      </c>
      <c r="BE18" s="372">
        <f t="shared" si="6"/>
        <v>0</v>
      </c>
      <c r="CA18" s="397">
        <v>12</v>
      </c>
      <c r="CB18" s="397">
        <v>0</v>
      </c>
    </row>
    <row r="19" spans="1:80" ht="20.4">
      <c r="A19" s="398">
        <v>12</v>
      </c>
      <c r="B19" s="399" t="s">
        <v>868</v>
      </c>
      <c r="C19" s="400" t="s">
        <v>923</v>
      </c>
      <c r="D19" s="401" t="s">
        <v>921</v>
      </c>
      <c r="E19" s="402">
        <v>19</v>
      </c>
      <c r="F19" s="406">
        <v>0</v>
      </c>
      <c r="G19" s="403">
        <f t="shared" si="7"/>
        <v>0</v>
      </c>
      <c r="H19" s="404">
        <v>0</v>
      </c>
      <c r="I19" s="405">
        <f t="shared" si="0"/>
        <v>0</v>
      </c>
      <c r="J19" s="404"/>
      <c r="K19" s="405">
        <f t="shared" si="1"/>
        <v>0</v>
      </c>
      <c r="O19" s="397">
        <v>2</v>
      </c>
      <c r="AA19" s="372">
        <v>12</v>
      </c>
      <c r="AB19" s="372">
        <v>0</v>
      </c>
      <c r="AC19" s="372">
        <v>12</v>
      </c>
      <c r="AZ19" s="372">
        <v>2</v>
      </c>
      <c r="BA19" s="372">
        <f t="shared" si="2"/>
        <v>0</v>
      </c>
      <c r="BB19" s="372">
        <f t="shared" si="3"/>
        <v>0</v>
      </c>
      <c r="BC19" s="372">
        <f t="shared" si="4"/>
        <v>0</v>
      </c>
      <c r="BD19" s="372">
        <f t="shared" si="5"/>
        <v>0</v>
      </c>
      <c r="BE19" s="372">
        <f t="shared" si="6"/>
        <v>0</v>
      </c>
      <c r="CA19" s="397">
        <v>12</v>
      </c>
      <c r="CB19" s="397">
        <v>0</v>
      </c>
    </row>
    <row r="20" spans="1:80" ht="12">
      <c r="A20" s="398">
        <v>13</v>
      </c>
      <c r="B20" s="399" t="s">
        <v>868</v>
      </c>
      <c r="C20" s="400" t="s">
        <v>924</v>
      </c>
      <c r="D20" s="401" t="s">
        <v>718</v>
      </c>
      <c r="E20" s="402">
        <v>1</v>
      </c>
      <c r="F20" s="406">
        <v>0</v>
      </c>
      <c r="G20" s="403">
        <f t="shared" si="7"/>
        <v>0</v>
      </c>
      <c r="H20" s="404">
        <v>0</v>
      </c>
      <c r="I20" s="405">
        <f t="shared" si="0"/>
        <v>0</v>
      </c>
      <c r="J20" s="404"/>
      <c r="K20" s="405">
        <f t="shared" si="1"/>
        <v>0</v>
      </c>
      <c r="O20" s="397">
        <v>2</v>
      </c>
      <c r="AA20" s="372">
        <v>12</v>
      </c>
      <c r="AB20" s="372">
        <v>0</v>
      </c>
      <c r="AC20" s="372">
        <v>13</v>
      </c>
      <c r="AZ20" s="372">
        <v>2</v>
      </c>
      <c r="BA20" s="372">
        <f t="shared" si="2"/>
        <v>0</v>
      </c>
      <c r="BB20" s="372">
        <f t="shared" si="3"/>
        <v>0</v>
      </c>
      <c r="BC20" s="372">
        <f t="shared" si="4"/>
        <v>0</v>
      </c>
      <c r="BD20" s="372">
        <f t="shared" si="5"/>
        <v>0</v>
      </c>
      <c r="BE20" s="372">
        <f t="shared" si="6"/>
        <v>0</v>
      </c>
      <c r="CA20" s="397">
        <v>12</v>
      </c>
      <c r="CB20" s="397">
        <v>0</v>
      </c>
    </row>
    <row r="21" spans="1:80" ht="12">
      <c r="A21" s="398">
        <v>14</v>
      </c>
      <c r="B21" s="399"/>
      <c r="C21" s="400" t="s">
        <v>925</v>
      </c>
      <c r="D21" s="401" t="s">
        <v>728</v>
      </c>
      <c r="E21" s="402">
        <v>20</v>
      </c>
      <c r="F21" s="406">
        <v>0</v>
      </c>
      <c r="G21" s="403">
        <f t="shared" si="7"/>
        <v>0</v>
      </c>
      <c r="H21" s="404">
        <v>0</v>
      </c>
      <c r="I21" s="405">
        <f t="shared" si="0"/>
        <v>0</v>
      </c>
      <c r="J21" s="404"/>
      <c r="K21" s="405">
        <f t="shared" si="1"/>
        <v>0</v>
      </c>
      <c r="O21" s="397">
        <v>2</v>
      </c>
      <c r="AA21" s="372">
        <v>12</v>
      </c>
      <c r="AB21" s="372">
        <v>0</v>
      </c>
      <c r="AC21" s="372">
        <v>14</v>
      </c>
      <c r="AZ21" s="372">
        <v>2</v>
      </c>
      <c r="BA21" s="372">
        <f t="shared" si="2"/>
        <v>0</v>
      </c>
      <c r="BB21" s="372">
        <f t="shared" si="3"/>
        <v>0</v>
      </c>
      <c r="BC21" s="372">
        <f t="shared" si="4"/>
        <v>0</v>
      </c>
      <c r="BD21" s="372">
        <f t="shared" si="5"/>
        <v>0</v>
      </c>
      <c r="BE21" s="372">
        <f t="shared" si="6"/>
        <v>0</v>
      </c>
      <c r="CA21" s="397">
        <v>12</v>
      </c>
      <c r="CB21" s="397">
        <v>0</v>
      </c>
    </row>
    <row r="22" spans="1:80" ht="12">
      <c r="A22" s="398">
        <v>15</v>
      </c>
      <c r="B22" s="399" t="s">
        <v>131</v>
      </c>
      <c r="C22" s="400" t="s">
        <v>926</v>
      </c>
      <c r="D22" s="401" t="s">
        <v>913</v>
      </c>
      <c r="E22" s="402">
        <v>3</v>
      </c>
      <c r="F22" s="406">
        <v>0</v>
      </c>
      <c r="G22" s="403">
        <f t="shared" si="7"/>
        <v>0</v>
      </c>
      <c r="H22" s="404">
        <v>0</v>
      </c>
      <c r="I22" s="405">
        <f t="shared" si="0"/>
        <v>0</v>
      </c>
      <c r="J22" s="404"/>
      <c r="K22" s="405">
        <f t="shared" si="1"/>
        <v>0</v>
      </c>
      <c r="O22" s="397">
        <v>2</v>
      </c>
      <c r="AA22" s="372">
        <v>12</v>
      </c>
      <c r="AB22" s="372">
        <v>0</v>
      </c>
      <c r="AC22" s="372">
        <v>15</v>
      </c>
      <c r="AZ22" s="372">
        <v>2</v>
      </c>
      <c r="BA22" s="372">
        <f t="shared" si="2"/>
        <v>0</v>
      </c>
      <c r="BB22" s="372">
        <f t="shared" si="3"/>
        <v>0</v>
      </c>
      <c r="BC22" s="372">
        <f t="shared" si="4"/>
        <v>0</v>
      </c>
      <c r="BD22" s="372">
        <f t="shared" si="5"/>
        <v>0</v>
      </c>
      <c r="BE22" s="372">
        <f t="shared" si="6"/>
        <v>0</v>
      </c>
      <c r="CA22" s="397">
        <v>12</v>
      </c>
      <c r="CB22" s="397">
        <v>0</v>
      </c>
    </row>
    <row r="23" spans="1:80" ht="12">
      <c r="A23" s="398">
        <v>16</v>
      </c>
      <c r="B23" s="399"/>
      <c r="C23" s="400" t="s">
        <v>927</v>
      </c>
      <c r="D23" s="401" t="s">
        <v>728</v>
      </c>
      <c r="E23" s="402">
        <v>1</v>
      </c>
      <c r="F23" s="406">
        <v>0</v>
      </c>
      <c r="G23" s="403">
        <f t="shared" si="7"/>
        <v>0</v>
      </c>
      <c r="H23" s="404">
        <v>0</v>
      </c>
      <c r="I23" s="405">
        <f t="shared" si="0"/>
        <v>0</v>
      </c>
      <c r="J23" s="404"/>
      <c r="K23" s="405">
        <f t="shared" si="1"/>
        <v>0</v>
      </c>
      <c r="O23" s="397">
        <v>2</v>
      </c>
      <c r="AA23" s="372">
        <v>12</v>
      </c>
      <c r="AB23" s="372">
        <v>0</v>
      </c>
      <c r="AC23" s="372">
        <v>16</v>
      </c>
      <c r="AZ23" s="372">
        <v>2</v>
      </c>
      <c r="BA23" s="372">
        <f t="shared" si="2"/>
        <v>0</v>
      </c>
      <c r="BB23" s="372">
        <f t="shared" si="3"/>
        <v>0</v>
      </c>
      <c r="BC23" s="372">
        <f t="shared" si="4"/>
        <v>0</v>
      </c>
      <c r="BD23" s="372">
        <f t="shared" si="5"/>
        <v>0</v>
      </c>
      <c r="BE23" s="372">
        <f t="shared" si="6"/>
        <v>0</v>
      </c>
      <c r="CA23" s="397">
        <v>12</v>
      </c>
      <c r="CB23" s="397">
        <v>0</v>
      </c>
    </row>
    <row r="24" spans="1:80" ht="12">
      <c r="A24" s="398">
        <v>17</v>
      </c>
      <c r="B24" s="399"/>
      <c r="C24" s="400" t="s">
        <v>928</v>
      </c>
      <c r="D24" s="401" t="s">
        <v>728</v>
      </c>
      <c r="E24" s="402">
        <v>1</v>
      </c>
      <c r="F24" s="406">
        <v>0</v>
      </c>
      <c r="G24" s="403">
        <f t="shared" si="7"/>
        <v>0</v>
      </c>
      <c r="H24" s="404">
        <v>0</v>
      </c>
      <c r="I24" s="405">
        <f t="shared" si="0"/>
        <v>0</v>
      </c>
      <c r="J24" s="404"/>
      <c r="K24" s="405">
        <f t="shared" si="1"/>
        <v>0</v>
      </c>
      <c r="O24" s="397">
        <v>2</v>
      </c>
      <c r="AA24" s="372">
        <v>12</v>
      </c>
      <c r="AB24" s="372">
        <v>0</v>
      </c>
      <c r="AC24" s="372">
        <v>17</v>
      </c>
      <c r="AZ24" s="372">
        <v>2</v>
      </c>
      <c r="BA24" s="372">
        <f t="shared" si="2"/>
        <v>0</v>
      </c>
      <c r="BB24" s="372">
        <f t="shared" si="3"/>
        <v>0</v>
      </c>
      <c r="BC24" s="372">
        <f t="shared" si="4"/>
        <v>0</v>
      </c>
      <c r="BD24" s="372">
        <f t="shared" si="5"/>
        <v>0</v>
      </c>
      <c r="BE24" s="372">
        <f t="shared" si="6"/>
        <v>0</v>
      </c>
      <c r="CA24" s="397">
        <v>12</v>
      </c>
      <c r="CB24" s="397">
        <v>0</v>
      </c>
    </row>
    <row r="25" spans="1:80" ht="12">
      <c r="A25" s="398">
        <v>18</v>
      </c>
      <c r="B25" s="399"/>
      <c r="C25" s="400" t="s">
        <v>929</v>
      </c>
      <c r="D25" s="401" t="s">
        <v>728</v>
      </c>
      <c r="E25" s="402">
        <v>1</v>
      </c>
      <c r="F25" s="406">
        <v>0</v>
      </c>
      <c r="G25" s="403">
        <f t="shared" si="7"/>
        <v>0</v>
      </c>
      <c r="H25" s="404">
        <v>0</v>
      </c>
      <c r="I25" s="405">
        <f t="shared" si="0"/>
        <v>0</v>
      </c>
      <c r="J25" s="404"/>
      <c r="K25" s="405">
        <f t="shared" si="1"/>
        <v>0</v>
      </c>
      <c r="O25" s="397">
        <v>2</v>
      </c>
      <c r="AA25" s="372">
        <v>12</v>
      </c>
      <c r="AB25" s="372">
        <v>0</v>
      </c>
      <c r="AC25" s="372">
        <v>18</v>
      </c>
      <c r="AZ25" s="372">
        <v>2</v>
      </c>
      <c r="BA25" s="372">
        <f t="shared" si="2"/>
        <v>0</v>
      </c>
      <c r="BB25" s="372">
        <f t="shared" si="3"/>
        <v>0</v>
      </c>
      <c r="BC25" s="372">
        <f t="shared" si="4"/>
        <v>0</v>
      </c>
      <c r="BD25" s="372">
        <f t="shared" si="5"/>
        <v>0</v>
      </c>
      <c r="BE25" s="372">
        <f t="shared" si="6"/>
        <v>0</v>
      </c>
      <c r="CA25" s="397">
        <v>12</v>
      </c>
      <c r="CB25" s="397">
        <v>0</v>
      </c>
    </row>
    <row r="26" spans="1:80" ht="12">
      <c r="A26" s="398">
        <v>19</v>
      </c>
      <c r="B26" s="399"/>
      <c r="C26" s="400" t="s">
        <v>930</v>
      </c>
      <c r="D26" s="401" t="s">
        <v>728</v>
      </c>
      <c r="E26" s="402">
        <v>1</v>
      </c>
      <c r="F26" s="406">
        <v>0</v>
      </c>
      <c r="G26" s="403">
        <f t="shared" si="7"/>
        <v>0</v>
      </c>
      <c r="H26" s="404">
        <v>0</v>
      </c>
      <c r="I26" s="405">
        <f t="shared" si="0"/>
        <v>0</v>
      </c>
      <c r="J26" s="404"/>
      <c r="K26" s="405">
        <f t="shared" si="1"/>
        <v>0</v>
      </c>
      <c r="O26" s="397">
        <v>2</v>
      </c>
      <c r="AA26" s="372">
        <v>12</v>
      </c>
      <c r="AB26" s="372">
        <v>0</v>
      </c>
      <c r="AC26" s="372">
        <v>19</v>
      </c>
      <c r="AZ26" s="372">
        <v>2</v>
      </c>
      <c r="BA26" s="372">
        <f t="shared" si="2"/>
        <v>0</v>
      </c>
      <c r="BB26" s="372">
        <f t="shared" si="3"/>
        <v>0</v>
      </c>
      <c r="BC26" s="372">
        <f t="shared" si="4"/>
        <v>0</v>
      </c>
      <c r="BD26" s="372">
        <f t="shared" si="5"/>
        <v>0</v>
      </c>
      <c r="BE26" s="372">
        <f t="shared" si="6"/>
        <v>0</v>
      </c>
      <c r="CA26" s="397">
        <v>12</v>
      </c>
      <c r="CB26" s="397">
        <v>0</v>
      </c>
    </row>
    <row r="27" spans="1:80" ht="12">
      <c r="A27" s="398">
        <v>20</v>
      </c>
      <c r="B27" s="399"/>
      <c r="C27" s="400" t="s">
        <v>931</v>
      </c>
      <c r="D27" s="401" t="s">
        <v>728</v>
      </c>
      <c r="E27" s="402">
        <v>1</v>
      </c>
      <c r="F27" s="406">
        <v>0</v>
      </c>
      <c r="G27" s="403">
        <f t="shared" si="7"/>
        <v>0</v>
      </c>
      <c r="H27" s="404">
        <v>0</v>
      </c>
      <c r="I27" s="405">
        <f t="shared" si="0"/>
        <v>0</v>
      </c>
      <c r="J27" s="404"/>
      <c r="K27" s="405">
        <f t="shared" si="1"/>
        <v>0</v>
      </c>
      <c r="O27" s="397">
        <v>2</v>
      </c>
      <c r="AA27" s="372">
        <v>12</v>
      </c>
      <c r="AB27" s="372">
        <v>0</v>
      </c>
      <c r="AC27" s="372">
        <v>20</v>
      </c>
      <c r="AZ27" s="372">
        <v>2</v>
      </c>
      <c r="BA27" s="372">
        <f t="shared" si="2"/>
        <v>0</v>
      </c>
      <c r="BB27" s="372">
        <f t="shared" si="3"/>
        <v>0</v>
      </c>
      <c r="BC27" s="372">
        <f t="shared" si="4"/>
        <v>0</v>
      </c>
      <c r="BD27" s="372">
        <f t="shared" si="5"/>
        <v>0</v>
      </c>
      <c r="BE27" s="372">
        <f t="shared" si="6"/>
        <v>0</v>
      </c>
      <c r="CA27" s="397">
        <v>12</v>
      </c>
      <c r="CB27" s="397">
        <v>0</v>
      </c>
    </row>
    <row r="28" spans="1:80" ht="12">
      <c r="A28" s="398">
        <v>21</v>
      </c>
      <c r="B28" s="399"/>
      <c r="C28" s="400" t="s">
        <v>932</v>
      </c>
      <c r="D28" s="401" t="s">
        <v>728</v>
      </c>
      <c r="E28" s="402">
        <v>1</v>
      </c>
      <c r="F28" s="406">
        <v>0</v>
      </c>
      <c r="G28" s="403">
        <f t="shared" si="7"/>
        <v>0</v>
      </c>
      <c r="H28" s="404">
        <v>0</v>
      </c>
      <c r="I28" s="405">
        <f t="shared" si="0"/>
        <v>0</v>
      </c>
      <c r="J28" s="404"/>
      <c r="K28" s="405">
        <f t="shared" si="1"/>
        <v>0</v>
      </c>
      <c r="O28" s="397">
        <v>2</v>
      </c>
      <c r="AA28" s="372">
        <v>12</v>
      </c>
      <c r="AB28" s="372">
        <v>0</v>
      </c>
      <c r="AC28" s="372">
        <v>21</v>
      </c>
      <c r="AZ28" s="372">
        <v>2</v>
      </c>
      <c r="BA28" s="372">
        <f t="shared" si="2"/>
        <v>0</v>
      </c>
      <c r="BB28" s="372">
        <f t="shared" si="3"/>
        <v>0</v>
      </c>
      <c r="BC28" s="372">
        <f t="shared" si="4"/>
        <v>0</v>
      </c>
      <c r="BD28" s="372">
        <f t="shared" si="5"/>
        <v>0</v>
      </c>
      <c r="BE28" s="372">
        <f t="shared" si="6"/>
        <v>0</v>
      </c>
      <c r="CA28" s="397">
        <v>12</v>
      </c>
      <c r="CB28" s="397">
        <v>0</v>
      </c>
    </row>
    <row r="29" spans="1:80" ht="12">
      <c r="A29" s="398">
        <v>22</v>
      </c>
      <c r="B29" s="399"/>
      <c r="C29" s="400" t="s">
        <v>933</v>
      </c>
      <c r="D29" s="401" t="s">
        <v>728</v>
      </c>
      <c r="E29" s="402">
        <v>1</v>
      </c>
      <c r="F29" s="406">
        <v>0</v>
      </c>
      <c r="G29" s="403">
        <f t="shared" si="7"/>
        <v>0</v>
      </c>
      <c r="H29" s="404">
        <v>0</v>
      </c>
      <c r="I29" s="405">
        <f t="shared" si="0"/>
        <v>0</v>
      </c>
      <c r="J29" s="404"/>
      <c r="K29" s="405">
        <f t="shared" si="1"/>
        <v>0</v>
      </c>
      <c r="O29" s="397">
        <v>2</v>
      </c>
      <c r="AA29" s="372">
        <v>12</v>
      </c>
      <c r="AB29" s="372">
        <v>0</v>
      </c>
      <c r="AC29" s="372">
        <v>22</v>
      </c>
      <c r="AZ29" s="372">
        <v>2</v>
      </c>
      <c r="BA29" s="372">
        <f t="shared" si="2"/>
        <v>0</v>
      </c>
      <c r="BB29" s="372">
        <f t="shared" si="3"/>
        <v>0</v>
      </c>
      <c r="BC29" s="372">
        <f t="shared" si="4"/>
        <v>0</v>
      </c>
      <c r="BD29" s="372">
        <f t="shared" si="5"/>
        <v>0</v>
      </c>
      <c r="BE29" s="372">
        <f t="shared" si="6"/>
        <v>0</v>
      </c>
      <c r="CA29" s="397">
        <v>12</v>
      </c>
      <c r="CB29" s="397">
        <v>0</v>
      </c>
    </row>
    <row r="30" spans="1:80" ht="24.75" customHeight="1">
      <c r="A30" s="398">
        <v>23</v>
      </c>
      <c r="B30" s="399" t="s">
        <v>164</v>
      </c>
      <c r="C30" s="400" t="s">
        <v>934</v>
      </c>
      <c r="D30" s="401" t="s">
        <v>728</v>
      </c>
      <c r="E30" s="402">
        <v>10</v>
      </c>
      <c r="F30" s="406">
        <v>0</v>
      </c>
      <c r="G30" s="403">
        <f>E30*F30</f>
        <v>0</v>
      </c>
      <c r="H30" s="404">
        <v>0</v>
      </c>
      <c r="I30" s="405">
        <f t="shared" si="0"/>
        <v>0</v>
      </c>
      <c r="J30" s="404"/>
      <c r="K30" s="405">
        <f t="shared" si="1"/>
        <v>0</v>
      </c>
      <c r="O30" s="397">
        <v>2</v>
      </c>
      <c r="AA30" s="372">
        <v>12</v>
      </c>
      <c r="AB30" s="372">
        <v>0</v>
      </c>
      <c r="AC30" s="372">
        <v>23</v>
      </c>
      <c r="AZ30" s="372">
        <v>2</v>
      </c>
      <c r="BA30" s="372">
        <f t="shared" si="2"/>
        <v>0</v>
      </c>
      <c r="BB30" s="372">
        <f t="shared" si="3"/>
        <v>0</v>
      </c>
      <c r="BC30" s="372">
        <f t="shared" si="4"/>
        <v>0</v>
      </c>
      <c r="BD30" s="372">
        <f t="shared" si="5"/>
        <v>0</v>
      </c>
      <c r="BE30" s="372">
        <f t="shared" si="6"/>
        <v>0</v>
      </c>
      <c r="CA30" s="397">
        <v>12</v>
      </c>
      <c r="CB30" s="397">
        <v>0</v>
      </c>
    </row>
    <row r="31" spans="1:80" ht="24" customHeight="1">
      <c r="A31" s="398">
        <v>24</v>
      </c>
      <c r="B31" s="399"/>
      <c r="C31" s="400" t="s">
        <v>935</v>
      </c>
      <c r="D31" s="401" t="s">
        <v>728</v>
      </c>
      <c r="E31" s="402">
        <v>51</v>
      </c>
      <c r="F31" s="406">
        <v>0</v>
      </c>
      <c r="G31" s="403">
        <f>E31*F31</f>
        <v>0</v>
      </c>
      <c r="H31" s="404">
        <v>0</v>
      </c>
      <c r="I31" s="405">
        <f t="shared" si="0"/>
        <v>0</v>
      </c>
      <c r="J31" s="404"/>
      <c r="K31" s="405">
        <f t="shared" si="1"/>
        <v>0</v>
      </c>
      <c r="O31" s="397">
        <v>2</v>
      </c>
      <c r="AA31" s="372">
        <v>12</v>
      </c>
      <c r="AB31" s="372">
        <v>0</v>
      </c>
      <c r="AC31" s="372">
        <v>24</v>
      </c>
      <c r="AZ31" s="372">
        <v>2</v>
      </c>
      <c r="BA31" s="372">
        <f t="shared" si="2"/>
        <v>0</v>
      </c>
      <c r="BB31" s="372">
        <f t="shared" si="3"/>
        <v>0</v>
      </c>
      <c r="BC31" s="372">
        <f t="shared" si="4"/>
        <v>0</v>
      </c>
      <c r="BD31" s="372">
        <f t="shared" si="5"/>
        <v>0</v>
      </c>
      <c r="BE31" s="372">
        <f t="shared" si="6"/>
        <v>0</v>
      </c>
      <c r="CA31" s="397">
        <v>12</v>
      </c>
      <c r="CB31" s="397">
        <v>0</v>
      </c>
    </row>
    <row r="32" spans="1:80" ht="15" customHeight="1">
      <c r="A32" s="398">
        <v>25</v>
      </c>
      <c r="B32" s="399"/>
      <c r="C32" s="407"/>
      <c r="D32" s="401"/>
      <c r="E32" s="402"/>
      <c r="F32" s="402"/>
      <c r="G32" s="403"/>
      <c r="H32" s="404">
        <v>0</v>
      </c>
      <c r="I32" s="405">
        <f t="shared" si="0"/>
        <v>0</v>
      </c>
      <c r="J32" s="404"/>
      <c r="K32" s="405">
        <f t="shared" si="1"/>
        <v>0</v>
      </c>
      <c r="O32" s="397">
        <v>2</v>
      </c>
      <c r="AA32" s="372">
        <v>12</v>
      </c>
      <c r="AB32" s="372">
        <v>0</v>
      </c>
      <c r="AC32" s="372">
        <v>25</v>
      </c>
      <c r="AZ32" s="372">
        <v>2</v>
      </c>
      <c r="BA32" s="372">
        <f t="shared" si="2"/>
        <v>0</v>
      </c>
      <c r="BB32" s="372">
        <f t="shared" si="3"/>
        <v>0</v>
      </c>
      <c r="BC32" s="372">
        <f t="shared" si="4"/>
        <v>0</v>
      </c>
      <c r="BD32" s="372">
        <f t="shared" si="5"/>
        <v>0</v>
      </c>
      <c r="BE32" s="372">
        <f t="shared" si="6"/>
        <v>0</v>
      </c>
      <c r="CA32" s="397">
        <v>12</v>
      </c>
      <c r="CB32" s="397">
        <v>0</v>
      </c>
    </row>
    <row r="33" spans="1:80" ht="18" customHeight="1">
      <c r="A33" s="398">
        <v>26</v>
      </c>
      <c r="B33" s="399"/>
      <c r="C33" s="407"/>
      <c r="D33" s="401"/>
      <c r="E33" s="402"/>
      <c r="F33" s="402"/>
      <c r="G33" s="403"/>
      <c r="H33" s="404">
        <v>0</v>
      </c>
      <c r="I33" s="405">
        <f t="shared" si="0"/>
        <v>0</v>
      </c>
      <c r="J33" s="404"/>
      <c r="K33" s="405">
        <f t="shared" si="1"/>
        <v>0</v>
      </c>
      <c r="O33" s="397">
        <v>2</v>
      </c>
      <c r="AA33" s="372">
        <v>12</v>
      </c>
      <c r="AB33" s="372">
        <v>0</v>
      </c>
      <c r="AC33" s="372">
        <v>26</v>
      </c>
      <c r="AZ33" s="372">
        <v>2</v>
      </c>
      <c r="BA33" s="372">
        <f t="shared" si="2"/>
        <v>0</v>
      </c>
      <c r="BB33" s="372">
        <f t="shared" si="3"/>
        <v>0</v>
      </c>
      <c r="BC33" s="372">
        <f t="shared" si="4"/>
        <v>0</v>
      </c>
      <c r="BD33" s="372">
        <f t="shared" si="5"/>
        <v>0</v>
      </c>
      <c r="BE33" s="372">
        <f t="shared" si="6"/>
        <v>0</v>
      </c>
      <c r="CA33" s="397">
        <v>12</v>
      </c>
      <c r="CB33" s="397">
        <v>0</v>
      </c>
    </row>
    <row r="34" spans="1:57" ht="17.25" customHeight="1">
      <c r="A34" s="398">
        <v>27</v>
      </c>
      <c r="B34" s="399"/>
      <c r="C34" s="407"/>
      <c r="D34" s="401"/>
      <c r="E34" s="402"/>
      <c r="F34" s="402"/>
      <c r="G34" s="403"/>
      <c r="H34" s="408"/>
      <c r="I34" s="409" t="e">
        <f>SUM(I7:I33)</f>
        <v>#VALUE!</v>
      </c>
      <c r="J34" s="408"/>
      <c r="K34" s="409" t="e">
        <f>SUM(K7:K33)</f>
        <v>#VALUE!</v>
      </c>
      <c r="O34" s="397">
        <v>4</v>
      </c>
      <c r="BA34" s="410">
        <f>SUM(BA7:BA33)</f>
        <v>0</v>
      </c>
      <c r="BB34" s="410">
        <f>SUM(BB7:BB33)</f>
        <v>0</v>
      </c>
      <c r="BC34" s="410">
        <f>SUM(BC7:BC33)</f>
        <v>0</v>
      </c>
      <c r="BD34" s="410">
        <f>SUM(BD7:BD33)</f>
        <v>0</v>
      </c>
      <c r="BE34" s="410">
        <f>SUM(BE7:BE33)</f>
        <v>0</v>
      </c>
    </row>
    <row r="35" spans="1:7" ht="14.25" customHeight="1">
      <c r="A35" s="398">
        <v>28</v>
      </c>
      <c r="B35" s="399"/>
      <c r="C35" s="407"/>
      <c r="D35" s="401"/>
      <c r="E35" s="402"/>
      <c r="F35" s="402"/>
      <c r="G35" s="403"/>
    </row>
    <row r="36" spans="1:7" ht="15" customHeight="1">
      <c r="A36" s="398">
        <v>29</v>
      </c>
      <c r="B36" s="399"/>
      <c r="C36" s="407"/>
      <c r="D36" s="401"/>
      <c r="E36" s="402"/>
      <c r="F36" s="402"/>
      <c r="G36" s="403"/>
    </row>
    <row r="37" spans="1:7" ht="18.75" customHeight="1">
      <c r="A37" s="398">
        <v>30</v>
      </c>
      <c r="B37" s="399"/>
      <c r="C37" s="407"/>
      <c r="D37" s="401"/>
      <c r="E37" s="402"/>
      <c r="F37" s="402"/>
      <c r="G37" s="403"/>
    </row>
    <row r="38" spans="1:7" ht="15" customHeight="1">
      <c r="A38" s="398">
        <v>31</v>
      </c>
      <c r="B38" s="399"/>
      <c r="C38" s="407"/>
      <c r="D38" s="401"/>
      <c r="E38" s="402"/>
      <c r="F38" s="402"/>
      <c r="G38" s="403"/>
    </row>
    <row r="39" spans="1:7" ht="14.25" customHeight="1">
      <c r="A39" s="398">
        <v>32</v>
      </c>
      <c r="B39" s="399"/>
      <c r="C39" s="407"/>
      <c r="D39" s="401"/>
      <c r="E39" s="402"/>
      <c r="F39" s="402"/>
      <c r="G39" s="403"/>
    </row>
    <row r="40" spans="1:7" ht="14.25" customHeight="1">
      <c r="A40" s="398"/>
      <c r="B40" s="399"/>
      <c r="C40" s="400"/>
      <c r="D40" s="401"/>
      <c r="E40" s="402"/>
      <c r="F40" s="402"/>
      <c r="G40" s="403"/>
    </row>
    <row r="41" spans="1:7" ht="17.25" customHeight="1">
      <c r="A41" s="411"/>
      <c r="B41" s="412" t="s">
        <v>936</v>
      </c>
      <c r="C41" s="413" t="s">
        <v>937</v>
      </c>
      <c r="D41" s="414"/>
      <c r="E41" s="415"/>
      <c r="F41" s="416"/>
      <c r="G41" s="417">
        <f>SUM(G7:G40)</f>
        <v>0</v>
      </c>
    </row>
    <row r="42" ht="12.75" customHeight="1"/>
    <row r="43" ht="13.5" customHeight="1"/>
    <row r="44" ht="12.75" customHeight="1"/>
    <row r="45" ht="24" customHeight="1"/>
    <row r="46" ht="26.25" customHeight="1"/>
    <row r="47" ht="14.25" customHeight="1"/>
    <row r="48" ht="24.75" customHeight="1"/>
    <row r="49" ht="27" customHeight="1"/>
    <row r="50" ht="14.25" customHeight="1"/>
    <row r="51" ht="16.5" customHeight="1"/>
    <row r="52" ht="13.5" customHeight="1"/>
    <row r="53" ht="14.25" customHeight="1"/>
    <row r="54" ht="13.5" customHeight="1"/>
    <row r="56" ht="13.5" customHeight="1"/>
    <row r="57" ht="13.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" customHeight="1"/>
    <row r="65" ht="26.25" customHeight="1"/>
    <row r="66" ht="12" customHeight="1"/>
    <row r="67" ht="12.75" customHeight="1"/>
    <row r="68" ht="14.25" customHeight="1"/>
    <row r="69" ht="14.25" customHeight="1"/>
    <row r="70" ht="13.5" customHeight="1"/>
    <row r="71" ht="13.5" customHeight="1"/>
    <row r="72" ht="12" customHeight="1"/>
    <row r="73" ht="12" customHeight="1"/>
    <row r="74" ht="12" customHeight="1"/>
    <row r="75" ht="13.5" customHeight="1"/>
    <row r="76" ht="12.75" customHeight="1"/>
    <row r="77" ht="12.75" customHeight="1"/>
    <row r="78" ht="11.25" customHeight="1"/>
    <row r="79" ht="9.75" customHeight="1"/>
  </sheetData>
  <sheetProtection password="90AC" sheet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6"/>
  <sheetViews>
    <sheetView showGridLines="0" workbookViewId="0" topLeftCell="A80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10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.05" customHeight="1"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AT2" s="16" t="s">
        <v>86</v>
      </c>
    </row>
    <row r="3" spans="2:46" ht="7.0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ht="25.05" customHeight="1" hidden="1">
      <c r="B4" s="19"/>
      <c r="D4" s="20" t="s">
        <v>87</v>
      </c>
      <c r="L4" s="19"/>
      <c r="M4" s="84" t="s">
        <v>10</v>
      </c>
      <c r="AT4" s="16" t="s">
        <v>4</v>
      </c>
    </row>
    <row r="5" spans="2:12" ht="7.05" customHeight="1" hidden="1">
      <c r="B5" s="19"/>
      <c r="L5" s="19"/>
    </row>
    <row r="6" spans="2:12" ht="12" customHeight="1" hidden="1">
      <c r="B6" s="19"/>
      <c r="D6" s="26" t="s">
        <v>16</v>
      </c>
      <c r="L6" s="19"/>
    </row>
    <row r="7" spans="2:12" ht="16.5" customHeight="1" hidden="1">
      <c r="B7" s="19"/>
      <c r="E7" s="463" t="str">
        <f>'Rekapitulace stavby'!K6</f>
        <v>ADAPTACE ČÍTÁRNY STŘEDOČESKÉ VĚDECKÉ KNIHOVNY V KLADNĚ</v>
      </c>
      <c r="F7" s="464"/>
      <c r="G7" s="464"/>
      <c r="H7" s="464"/>
      <c r="L7" s="19"/>
    </row>
    <row r="8" spans="2:12" s="1" customFormat="1" ht="12" customHeight="1" hidden="1">
      <c r="B8" s="31"/>
      <c r="D8" s="26" t="s">
        <v>88</v>
      </c>
      <c r="L8" s="31"/>
    </row>
    <row r="9" spans="2:12" s="1" customFormat="1" ht="16.5" customHeight="1" hidden="1">
      <c r="B9" s="31"/>
      <c r="E9" s="460" t="s">
        <v>686</v>
      </c>
      <c r="F9" s="462"/>
      <c r="G9" s="462"/>
      <c r="H9" s="462"/>
      <c r="L9" s="31"/>
    </row>
    <row r="10" spans="2:12" s="1" customFormat="1" ht="12" hidden="1">
      <c r="B10" s="31"/>
      <c r="L10" s="31"/>
    </row>
    <row r="11" spans="2:12" s="1" customFormat="1" ht="12" customHeight="1" hidden="1">
      <c r="B11" s="31"/>
      <c r="D11" s="26" t="s">
        <v>18</v>
      </c>
      <c r="F11" s="24" t="s">
        <v>19</v>
      </c>
      <c r="I11" s="26" t="s">
        <v>20</v>
      </c>
      <c r="J11" s="24" t="s">
        <v>21</v>
      </c>
      <c r="L11" s="31"/>
    </row>
    <row r="12" spans="2:12" s="1" customFormat="1" ht="12" customHeight="1" hidden="1">
      <c r="B12" s="31"/>
      <c r="D12" s="26" t="s">
        <v>22</v>
      </c>
      <c r="F12" s="24" t="s">
        <v>23</v>
      </c>
      <c r="I12" s="26" t="s">
        <v>24</v>
      </c>
      <c r="J12" s="48" t="str">
        <f>'Rekapitulace stavby'!AN8</f>
        <v>30. 11. 2023</v>
      </c>
      <c r="L12" s="31"/>
    </row>
    <row r="13" spans="2:12" s="1" customFormat="1" ht="10.8" customHeight="1" hidden="1">
      <c r="B13" s="31"/>
      <c r="L13" s="31"/>
    </row>
    <row r="14" spans="2:12" s="1" customFormat="1" ht="12" customHeight="1" hidden="1">
      <c r="B14" s="31"/>
      <c r="D14" s="26" t="s">
        <v>26</v>
      </c>
      <c r="I14" s="26" t="s">
        <v>27</v>
      </c>
      <c r="J14" s="24" t="s">
        <v>21</v>
      </c>
      <c r="L14" s="31"/>
    </row>
    <row r="15" spans="2:12" s="1" customFormat="1" ht="18" customHeight="1" hidden="1">
      <c r="B15" s="31"/>
      <c r="E15" s="24" t="s">
        <v>28</v>
      </c>
      <c r="I15" s="26" t="s">
        <v>29</v>
      </c>
      <c r="J15" s="24" t="s">
        <v>21</v>
      </c>
      <c r="L15" s="31"/>
    </row>
    <row r="16" spans="2:12" s="1" customFormat="1" ht="7.05" customHeight="1" hidden="1">
      <c r="B16" s="31"/>
      <c r="L16" s="31"/>
    </row>
    <row r="17" spans="2:12" s="1" customFormat="1" ht="12" customHeight="1" hidden="1">
      <c r="B17" s="31"/>
      <c r="D17" s="26" t="s">
        <v>30</v>
      </c>
      <c r="I17" s="26" t="s">
        <v>27</v>
      </c>
      <c r="J17" s="27" t="str">
        <f>'Rekapitulace stavby'!AN13</f>
        <v>Vyplň údaj</v>
      </c>
      <c r="L17" s="31"/>
    </row>
    <row r="18" spans="2:12" s="1" customFormat="1" ht="18" customHeight="1" hidden="1">
      <c r="B18" s="31"/>
      <c r="E18" s="465" t="str">
        <f>'Rekapitulace stavby'!E14</f>
        <v>Vyplň údaj</v>
      </c>
      <c r="F18" s="428"/>
      <c r="G18" s="428"/>
      <c r="H18" s="428"/>
      <c r="I18" s="26" t="s">
        <v>29</v>
      </c>
      <c r="J18" s="27" t="str">
        <f>'Rekapitulace stavby'!AN14</f>
        <v>Vyplň údaj</v>
      </c>
      <c r="L18" s="31"/>
    </row>
    <row r="19" spans="2:12" s="1" customFormat="1" ht="7.05" customHeight="1" hidden="1">
      <c r="B19" s="31"/>
      <c r="L19" s="31"/>
    </row>
    <row r="20" spans="2:12" s="1" customFormat="1" ht="12" customHeight="1" hidden="1">
      <c r="B20" s="31"/>
      <c r="D20" s="26" t="s">
        <v>32</v>
      </c>
      <c r="I20" s="26" t="s">
        <v>27</v>
      </c>
      <c r="J20" s="24" t="s">
        <v>21</v>
      </c>
      <c r="L20" s="31"/>
    </row>
    <row r="21" spans="2:12" s="1" customFormat="1" ht="18" customHeight="1" hidden="1">
      <c r="B21" s="31"/>
      <c r="E21" s="24" t="s">
        <v>33</v>
      </c>
      <c r="I21" s="26" t="s">
        <v>29</v>
      </c>
      <c r="J21" s="24" t="s">
        <v>21</v>
      </c>
      <c r="L21" s="31"/>
    </row>
    <row r="22" spans="2:12" s="1" customFormat="1" ht="7.05" customHeight="1" hidden="1">
      <c r="B22" s="31"/>
      <c r="L22" s="31"/>
    </row>
    <row r="23" spans="2:12" s="1" customFormat="1" ht="12" customHeight="1" hidden="1">
      <c r="B23" s="31"/>
      <c r="D23" s="26" t="s">
        <v>35</v>
      </c>
      <c r="I23" s="26" t="s">
        <v>27</v>
      </c>
      <c r="J23" s="24" t="s">
        <v>21</v>
      </c>
      <c r="L23" s="31"/>
    </row>
    <row r="24" spans="2:12" s="1" customFormat="1" ht="18" customHeight="1" hidden="1">
      <c r="B24" s="31"/>
      <c r="E24" s="24" t="s">
        <v>36</v>
      </c>
      <c r="I24" s="26" t="s">
        <v>29</v>
      </c>
      <c r="J24" s="24" t="s">
        <v>21</v>
      </c>
      <c r="L24" s="31"/>
    </row>
    <row r="25" spans="2:12" s="1" customFormat="1" ht="7.05" customHeight="1" hidden="1">
      <c r="B25" s="31"/>
      <c r="L25" s="31"/>
    </row>
    <row r="26" spans="2:12" s="1" customFormat="1" ht="12" customHeight="1" hidden="1">
      <c r="B26" s="31"/>
      <c r="D26" s="26" t="s">
        <v>37</v>
      </c>
      <c r="L26" s="31"/>
    </row>
    <row r="27" spans="2:12" s="7" customFormat="1" ht="16.5" customHeight="1" hidden="1">
      <c r="B27" s="85"/>
      <c r="E27" s="433" t="s">
        <v>21</v>
      </c>
      <c r="F27" s="433"/>
      <c r="G27" s="433"/>
      <c r="H27" s="433"/>
      <c r="L27" s="85"/>
    </row>
    <row r="28" spans="2:12" s="1" customFormat="1" ht="7.05" customHeight="1" hidden="1">
      <c r="B28" s="31"/>
      <c r="L28" s="31"/>
    </row>
    <row r="29" spans="2:12" s="1" customFormat="1" ht="7.05" customHeight="1" hidden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35" customHeight="1" hidden="1">
      <c r="B30" s="31"/>
      <c r="D30" s="86" t="s">
        <v>39</v>
      </c>
      <c r="J30" s="62">
        <f>ROUND(J80,2)</f>
        <v>0</v>
      </c>
      <c r="L30" s="31"/>
    </row>
    <row r="31" spans="2:12" s="1" customFormat="1" ht="7.05" customHeight="1" hidden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" customHeight="1" hidden="1">
      <c r="B32" s="31"/>
      <c r="F32" s="34" t="s">
        <v>41</v>
      </c>
      <c r="I32" s="34" t="s">
        <v>40</v>
      </c>
      <c r="J32" s="34" t="s">
        <v>42</v>
      </c>
      <c r="L32" s="31"/>
    </row>
    <row r="33" spans="2:12" s="1" customFormat="1" ht="14.4" customHeight="1" hidden="1">
      <c r="B33" s="31"/>
      <c r="D33" s="51" t="s">
        <v>43</v>
      </c>
      <c r="E33" s="26" t="s">
        <v>44</v>
      </c>
      <c r="F33" s="87">
        <f>ROUND((SUM(BE80:BE85)),2)</f>
        <v>0</v>
      </c>
      <c r="I33" s="88">
        <v>0.21</v>
      </c>
      <c r="J33" s="87">
        <f>ROUND(((SUM(BE80:BE85))*I33),2)</f>
        <v>0</v>
      </c>
      <c r="L33" s="31"/>
    </row>
    <row r="34" spans="2:12" s="1" customFormat="1" ht="14.4" customHeight="1" hidden="1">
      <c r="B34" s="31"/>
      <c r="E34" s="26" t="s">
        <v>45</v>
      </c>
      <c r="F34" s="87">
        <f>ROUND((SUM(BF80:BF85)),2)</f>
        <v>0</v>
      </c>
      <c r="I34" s="88">
        <v>0.15</v>
      </c>
      <c r="J34" s="87">
        <f>ROUND(((SUM(BF80:BF85))*I34),2)</f>
        <v>0</v>
      </c>
      <c r="L34" s="31"/>
    </row>
    <row r="35" spans="2:12" s="1" customFormat="1" ht="14.4" customHeight="1" hidden="1">
      <c r="B35" s="31"/>
      <c r="E35" s="26" t="s">
        <v>46</v>
      </c>
      <c r="F35" s="87">
        <f>ROUND((SUM(BG80:BG85)),2)</f>
        <v>0</v>
      </c>
      <c r="I35" s="88">
        <v>0.21</v>
      </c>
      <c r="J35" s="87">
        <f>0</f>
        <v>0</v>
      </c>
      <c r="L35" s="31"/>
    </row>
    <row r="36" spans="2:12" s="1" customFormat="1" ht="14.4" customHeight="1" hidden="1">
      <c r="B36" s="31"/>
      <c r="E36" s="26" t="s">
        <v>47</v>
      </c>
      <c r="F36" s="87">
        <f>ROUND((SUM(BH80:BH85)),2)</f>
        <v>0</v>
      </c>
      <c r="I36" s="88">
        <v>0.15</v>
      </c>
      <c r="J36" s="87">
        <f>0</f>
        <v>0</v>
      </c>
      <c r="L36" s="31"/>
    </row>
    <row r="37" spans="2:12" s="1" customFormat="1" ht="14.4" customHeight="1" hidden="1">
      <c r="B37" s="31"/>
      <c r="E37" s="26" t="s">
        <v>48</v>
      </c>
      <c r="F37" s="87">
        <f>ROUND((SUM(BI80:BI85)),2)</f>
        <v>0</v>
      </c>
      <c r="I37" s="88">
        <v>0</v>
      </c>
      <c r="J37" s="87">
        <f>0</f>
        <v>0</v>
      </c>
      <c r="L37" s="31"/>
    </row>
    <row r="38" spans="2:12" s="1" customFormat="1" ht="7.05" customHeight="1" hidden="1">
      <c r="B38" s="31"/>
      <c r="L38" s="31"/>
    </row>
    <row r="39" spans="2:12" s="1" customFormat="1" ht="25.35" customHeight="1" hidden="1">
      <c r="B39" s="31"/>
      <c r="C39" s="89"/>
      <c r="D39" s="90" t="s">
        <v>49</v>
      </c>
      <c r="E39" s="53"/>
      <c r="F39" s="53"/>
      <c r="G39" s="91" t="s">
        <v>50</v>
      </c>
      <c r="H39" s="92" t="s">
        <v>51</v>
      </c>
      <c r="I39" s="53"/>
      <c r="J39" s="93">
        <f>SUM(J30:J37)</f>
        <v>0</v>
      </c>
      <c r="K39" s="94"/>
      <c r="L39" s="31"/>
    </row>
    <row r="40" spans="2:12" s="1" customFormat="1" ht="14.4" customHeight="1" hidden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1" ht="12" hidden="1"/>
    <row r="42" ht="12" hidden="1"/>
    <row r="43" ht="12" hidden="1"/>
    <row r="44" spans="2:12" s="1" customFormat="1" ht="7.0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5.05" customHeight="1">
      <c r="B45" s="31"/>
      <c r="C45" s="20" t="s">
        <v>90</v>
      </c>
      <c r="L45" s="31"/>
    </row>
    <row r="46" spans="2:12" s="1" customFormat="1" ht="7.05" customHeight="1">
      <c r="B46" s="31"/>
      <c r="L46" s="31"/>
    </row>
    <row r="47" spans="2:12" s="1" customFormat="1" ht="12" customHeight="1">
      <c r="B47" s="31"/>
      <c r="C47" s="26" t="s">
        <v>16</v>
      </c>
      <c r="L47" s="31"/>
    </row>
    <row r="48" spans="2:12" s="1" customFormat="1" ht="16.5" customHeight="1">
      <c r="B48" s="31"/>
      <c r="E48" s="463" t="str">
        <f>E7</f>
        <v>ADAPTACE ČÍTÁRNY STŘEDOČESKÉ VĚDECKÉ KNIHOVNY V KLADNĚ</v>
      </c>
      <c r="F48" s="464"/>
      <c r="G48" s="464"/>
      <c r="H48" s="464"/>
      <c r="L48" s="31"/>
    </row>
    <row r="49" spans="2:12" s="1" customFormat="1" ht="12" customHeight="1">
      <c r="B49" s="31"/>
      <c r="C49" s="26" t="s">
        <v>88</v>
      </c>
      <c r="L49" s="31"/>
    </row>
    <row r="50" spans="2:12" s="1" customFormat="1" ht="16.5" customHeight="1">
      <c r="B50" s="31"/>
      <c r="E50" s="460" t="str">
        <f>E9</f>
        <v>02 - Vedlejší a ostatní náklady</v>
      </c>
      <c r="F50" s="462"/>
      <c r="G50" s="462"/>
      <c r="H50" s="462"/>
      <c r="L50" s="31"/>
    </row>
    <row r="51" spans="2:12" s="1" customFormat="1" ht="7.05" customHeight="1">
      <c r="B51" s="31"/>
      <c r="L51" s="31"/>
    </row>
    <row r="52" spans="2:12" s="1" customFormat="1" ht="12" customHeight="1">
      <c r="B52" s="31"/>
      <c r="C52" s="26" t="s">
        <v>22</v>
      </c>
      <c r="F52" s="24" t="str">
        <f>F12</f>
        <v>Kladno</v>
      </c>
      <c r="I52" s="26" t="s">
        <v>24</v>
      </c>
      <c r="J52" s="48" t="str">
        <f>IF(J12="","",J12)</f>
        <v>30. 11. 2023</v>
      </c>
      <c r="L52" s="31"/>
    </row>
    <row r="53" spans="2:12" s="1" customFormat="1" ht="7.05" customHeight="1">
      <c r="B53" s="31"/>
      <c r="L53" s="31"/>
    </row>
    <row r="54" spans="2:12" s="1" customFormat="1" ht="25.65" customHeight="1">
      <c r="B54" s="31"/>
      <c r="C54" s="26" t="s">
        <v>26</v>
      </c>
      <c r="F54" s="24" t="str">
        <f>E15</f>
        <v>Středočes.vědec.knihovna v Kladně</v>
      </c>
      <c r="I54" s="26" t="s">
        <v>32</v>
      </c>
      <c r="J54" s="29" t="str">
        <f>E21</f>
        <v>Ing.Arch.MgA.Jan Žalský</v>
      </c>
      <c r="L54" s="31"/>
    </row>
    <row r="55" spans="2:12" s="1" customFormat="1" ht="15.15" customHeight="1">
      <c r="B55" s="31"/>
      <c r="C55" s="26" t="s">
        <v>30</v>
      </c>
      <c r="F55" s="24" t="str">
        <f>IF(E18="","",E18)</f>
        <v>Vyplň údaj</v>
      </c>
      <c r="I55" s="26" t="s">
        <v>35</v>
      </c>
      <c r="J55" s="29" t="str">
        <f>E24</f>
        <v>Arnošt Gerhart</v>
      </c>
      <c r="L55" s="31"/>
    </row>
    <row r="56" spans="2:12" s="1" customFormat="1" ht="10.2" customHeight="1">
      <c r="B56" s="31"/>
      <c r="L56" s="31"/>
    </row>
    <row r="57" spans="2:12" s="1" customFormat="1" ht="29.25" customHeight="1">
      <c r="B57" s="31"/>
      <c r="C57" s="95" t="s">
        <v>91</v>
      </c>
      <c r="D57" s="89"/>
      <c r="E57" s="89"/>
      <c r="F57" s="89"/>
      <c r="G57" s="89"/>
      <c r="H57" s="89"/>
      <c r="I57" s="89"/>
      <c r="J57" s="96" t="s">
        <v>92</v>
      </c>
      <c r="K57" s="89"/>
      <c r="L57" s="31"/>
    </row>
    <row r="58" spans="2:12" s="1" customFormat="1" ht="10.2" customHeight="1">
      <c r="B58" s="31"/>
      <c r="L58" s="31"/>
    </row>
    <row r="59" spans="2:47" s="1" customFormat="1" ht="22.8" customHeight="1">
      <c r="B59" s="31"/>
      <c r="C59" s="97" t="s">
        <v>71</v>
      </c>
      <c r="J59" s="62">
        <f>J80</f>
        <v>0</v>
      </c>
      <c r="L59" s="31"/>
      <c r="AU59" s="16" t="s">
        <v>93</v>
      </c>
    </row>
    <row r="60" spans="2:12" s="8" customFormat="1" ht="25.05" customHeight="1">
      <c r="B60" s="98"/>
      <c r="D60" s="99" t="s">
        <v>687</v>
      </c>
      <c r="E60" s="100"/>
      <c r="F60" s="100"/>
      <c r="G60" s="100"/>
      <c r="H60" s="100"/>
      <c r="I60" s="100"/>
      <c r="J60" s="101">
        <f>J81</f>
        <v>0</v>
      </c>
      <c r="L60" s="98"/>
    </row>
    <row r="61" spans="2:12" s="1" customFormat="1" ht="21.75" customHeight="1">
      <c r="B61" s="31"/>
      <c r="L61" s="31"/>
    </row>
    <row r="62" spans="2:12" s="1" customFormat="1" ht="7.05" customHeight="1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31"/>
    </row>
    <row r="66" spans="2:12" s="1" customFormat="1" ht="7.05" customHeight="1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31"/>
    </row>
    <row r="67" spans="2:12" s="1" customFormat="1" ht="25.05" customHeight="1">
      <c r="B67" s="31"/>
      <c r="C67" s="20" t="s">
        <v>115</v>
      </c>
      <c r="L67" s="31"/>
    </row>
    <row r="68" spans="2:12" s="1" customFormat="1" ht="7.05" customHeight="1">
      <c r="B68" s="31"/>
      <c r="L68" s="31"/>
    </row>
    <row r="69" spans="2:12" s="1" customFormat="1" ht="12" customHeight="1">
      <c r="B69" s="31"/>
      <c r="C69" s="26" t="s">
        <v>16</v>
      </c>
      <c r="L69" s="31"/>
    </row>
    <row r="70" spans="2:12" s="1" customFormat="1" ht="16.5" customHeight="1">
      <c r="B70" s="31"/>
      <c r="E70" s="463" t="str">
        <f>E7</f>
        <v>ADAPTACE ČÍTÁRNY STŘEDOČESKÉ VĚDECKÉ KNIHOVNY V KLADNĚ</v>
      </c>
      <c r="F70" s="464"/>
      <c r="G70" s="464"/>
      <c r="H70" s="464"/>
      <c r="L70" s="31"/>
    </row>
    <row r="71" spans="2:12" s="1" customFormat="1" ht="12" customHeight="1">
      <c r="B71" s="31"/>
      <c r="C71" s="26" t="s">
        <v>88</v>
      </c>
      <c r="L71" s="31"/>
    </row>
    <row r="72" spans="2:12" s="1" customFormat="1" ht="16.5" customHeight="1">
      <c r="B72" s="31"/>
      <c r="E72" s="460" t="str">
        <f>E9</f>
        <v>02 - Vedlejší a ostatní náklady</v>
      </c>
      <c r="F72" s="462"/>
      <c r="G72" s="462"/>
      <c r="H72" s="462"/>
      <c r="L72" s="31"/>
    </row>
    <row r="73" spans="2:12" s="1" customFormat="1" ht="7.05" customHeight="1">
      <c r="B73" s="31"/>
      <c r="L73" s="31"/>
    </row>
    <row r="74" spans="2:12" s="1" customFormat="1" ht="12" customHeight="1">
      <c r="B74" s="31"/>
      <c r="C74" s="26" t="s">
        <v>22</v>
      </c>
      <c r="F74" s="24" t="str">
        <f>F12</f>
        <v>Kladno</v>
      </c>
      <c r="I74" s="26" t="s">
        <v>24</v>
      </c>
      <c r="J74" s="48" t="str">
        <f>IF(J12="","",J12)</f>
        <v>30. 11. 2023</v>
      </c>
      <c r="L74" s="31"/>
    </row>
    <row r="75" spans="2:12" s="1" customFormat="1" ht="7.05" customHeight="1">
      <c r="B75" s="31"/>
      <c r="L75" s="31"/>
    </row>
    <row r="76" spans="2:12" s="1" customFormat="1" ht="25.65" customHeight="1">
      <c r="B76" s="31"/>
      <c r="C76" s="26" t="s">
        <v>26</v>
      </c>
      <c r="F76" s="24" t="str">
        <f>E15</f>
        <v>Středočes.vědec.knihovna v Kladně</v>
      </c>
      <c r="I76" s="26" t="s">
        <v>32</v>
      </c>
      <c r="J76" s="29" t="str">
        <f>E21</f>
        <v>Ing.Arch.MgA.Jan Žalský</v>
      </c>
      <c r="L76" s="31"/>
    </row>
    <row r="77" spans="2:12" s="1" customFormat="1" ht="15.15" customHeight="1">
      <c r="B77" s="31"/>
      <c r="C77" s="26" t="s">
        <v>30</v>
      </c>
      <c r="F77" s="24" t="str">
        <f>IF(E18="","",E18)</f>
        <v>Vyplň údaj</v>
      </c>
      <c r="I77" s="26" t="s">
        <v>35</v>
      </c>
      <c r="J77" s="29" t="str">
        <f>E24</f>
        <v>Arnošt Gerhart</v>
      </c>
      <c r="L77" s="31"/>
    </row>
    <row r="78" spans="2:12" s="1" customFormat="1" ht="10.2" customHeight="1">
      <c r="B78" s="31"/>
      <c r="L78" s="31"/>
    </row>
    <row r="79" spans="2:20" s="10" customFormat="1" ht="29.25" customHeight="1">
      <c r="B79" s="106"/>
      <c r="C79" s="107" t="s">
        <v>116</v>
      </c>
      <c r="D79" s="108" t="s">
        <v>58</v>
      </c>
      <c r="E79" s="108" t="s">
        <v>54</v>
      </c>
      <c r="F79" s="108" t="s">
        <v>55</v>
      </c>
      <c r="G79" s="108" t="s">
        <v>117</v>
      </c>
      <c r="H79" s="108" t="s">
        <v>118</v>
      </c>
      <c r="I79" s="108" t="s">
        <v>119</v>
      </c>
      <c r="J79" s="108" t="s">
        <v>92</v>
      </c>
      <c r="K79" s="109" t="s">
        <v>120</v>
      </c>
      <c r="L79" s="106"/>
      <c r="M79" s="55" t="s">
        <v>21</v>
      </c>
      <c r="N79" s="56" t="s">
        <v>43</v>
      </c>
      <c r="O79" s="56" t="s">
        <v>121</v>
      </c>
      <c r="P79" s="56" t="s">
        <v>122</v>
      </c>
      <c r="Q79" s="56" t="s">
        <v>123</v>
      </c>
      <c r="R79" s="56" t="s">
        <v>124</v>
      </c>
      <c r="S79" s="56" t="s">
        <v>125</v>
      </c>
      <c r="T79" s="57" t="s">
        <v>126</v>
      </c>
    </row>
    <row r="80" spans="2:63" s="1" customFormat="1" ht="22.8" customHeight="1">
      <c r="B80" s="31"/>
      <c r="C80" s="60" t="s">
        <v>127</v>
      </c>
      <c r="J80" s="110">
        <f>BK80</f>
        <v>0</v>
      </c>
      <c r="L80" s="31"/>
      <c r="M80" s="58"/>
      <c r="N80" s="49"/>
      <c r="O80" s="49"/>
      <c r="P80" s="111">
        <f>P81</f>
        <v>0</v>
      </c>
      <c r="Q80" s="49"/>
      <c r="R80" s="111">
        <f>R81</f>
        <v>0</v>
      </c>
      <c r="S80" s="49"/>
      <c r="T80" s="112">
        <f>T81</f>
        <v>0</v>
      </c>
      <c r="AT80" s="16" t="s">
        <v>72</v>
      </c>
      <c r="AU80" s="16" t="s">
        <v>93</v>
      </c>
      <c r="BK80" s="113">
        <f>BK81</f>
        <v>0</v>
      </c>
    </row>
    <row r="81" spans="2:63" s="11" customFormat="1" ht="25.95" customHeight="1">
      <c r="B81" s="114"/>
      <c r="D81" s="115" t="s">
        <v>72</v>
      </c>
      <c r="E81" s="116" t="s">
        <v>688</v>
      </c>
      <c r="F81" s="116" t="s">
        <v>689</v>
      </c>
      <c r="I81" s="117"/>
      <c r="J81" s="118">
        <f>BK81</f>
        <v>0</v>
      </c>
      <c r="L81" s="114"/>
      <c r="M81" s="119"/>
      <c r="P81" s="120">
        <f>SUM(P82:P85)</f>
        <v>0</v>
      </c>
      <c r="R81" s="120">
        <f>SUM(R82:R85)</f>
        <v>0</v>
      </c>
      <c r="T81" s="121">
        <f>SUM(T82:T85)</f>
        <v>0</v>
      </c>
      <c r="AR81" s="115" t="s">
        <v>164</v>
      </c>
      <c r="AT81" s="122" t="s">
        <v>72</v>
      </c>
      <c r="AU81" s="122" t="s">
        <v>73</v>
      </c>
      <c r="AY81" s="115" t="s">
        <v>130</v>
      </c>
      <c r="BK81" s="123">
        <f>SUM(BK82:BK85)</f>
        <v>0</v>
      </c>
    </row>
    <row r="82" spans="2:65" s="1" customFormat="1" ht="37.8" customHeight="1">
      <c r="B82" s="31"/>
      <c r="C82" s="126" t="s">
        <v>81</v>
      </c>
      <c r="D82" s="126" t="s">
        <v>133</v>
      </c>
      <c r="E82" s="127" t="s">
        <v>690</v>
      </c>
      <c r="F82" s="128" t="s">
        <v>691</v>
      </c>
      <c r="G82" s="129" t="s">
        <v>136</v>
      </c>
      <c r="H82" s="130">
        <v>1</v>
      </c>
      <c r="I82" s="131"/>
      <c r="J82" s="132">
        <f>ROUND(I82*H82,2)</f>
        <v>0</v>
      </c>
      <c r="K82" s="128" t="s">
        <v>21</v>
      </c>
      <c r="L82" s="31"/>
      <c r="M82" s="133" t="s">
        <v>21</v>
      </c>
      <c r="N82" s="134" t="s">
        <v>44</v>
      </c>
      <c r="P82" s="135">
        <f>O82*H82</f>
        <v>0</v>
      </c>
      <c r="Q82" s="135">
        <v>0</v>
      </c>
      <c r="R82" s="135">
        <f>Q82*H82</f>
        <v>0</v>
      </c>
      <c r="S82" s="135">
        <v>0</v>
      </c>
      <c r="T82" s="136">
        <f>S82*H82</f>
        <v>0</v>
      </c>
      <c r="AR82" s="137" t="s">
        <v>692</v>
      </c>
      <c r="AT82" s="137" t="s">
        <v>133</v>
      </c>
      <c r="AU82" s="137" t="s">
        <v>81</v>
      </c>
      <c r="AY82" s="16" t="s">
        <v>130</v>
      </c>
      <c r="BE82" s="138">
        <f>IF(N82="základní",J82,0)</f>
        <v>0</v>
      </c>
      <c r="BF82" s="138">
        <f>IF(N82="snížená",J82,0)</f>
        <v>0</v>
      </c>
      <c r="BG82" s="138">
        <f>IF(N82="zákl. přenesená",J82,0)</f>
        <v>0</v>
      </c>
      <c r="BH82" s="138">
        <f>IF(N82="sníž. přenesená",J82,0)</f>
        <v>0</v>
      </c>
      <c r="BI82" s="138">
        <f>IF(N82="nulová",J82,0)</f>
        <v>0</v>
      </c>
      <c r="BJ82" s="16" t="s">
        <v>81</v>
      </c>
      <c r="BK82" s="138">
        <f>ROUND(I82*H82,2)</f>
        <v>0</v>
      </c>
      <c r="BL82" s="16" t="s">
        <v>692</v>
      </c>
      <c r="BM82" s="137" t="s">
        <v>693</v>
      </c>
    </row>
    <row r="83" spans="2:65" s="1" customFormat="1" ht="134.25" customHeight="1">
      <c r="B83" s="31"/>
      <c r="C83" s="126" t="s">
        <v>83</v>
      </c>
      <c r="D83" s="126" t="s">
        <v>133</v>
      </c>
      <c r="E83" s="127" t="s">
        <v>694</v>
      </c>
      <c r="F83" s="128" t="s">
        <v>695</v>
      </c>
      <c r="G83" s="129" t="s">
        <v>696</v>
      </c>
      <c r="H83" s="130">
        <v>1</v>
      </c>
      <c r="I83" s="131"/>
      <c r="J83" s="132">
        <f>ROUND(I83*H83,2)</f>
        <v>0</v>
      </c>
      <c r="K83" s="128" t="s">
        <v>21</v>
      </c>
      <c r="L83" s="31"/>
      <c r="M83" s="133" t="s">
        <v>21</v>
      </c>
      <c r="N83" s="134" t="s">
        <v>44</v>
      </c>
      <c r="P83" s="135">
        <f>O83*H83</f>
        <v>0</v>
      </c>
      <c r="Q83" s="135">
        <v>0</v>
      </c>
      <c r="R83" s="135">
        <f>Q83*H83</f>
        <v>0</v>
      </c>
      <c r="S83" s="135">
        <v>0</v>
      </c>
      <c r="T83" s="136">
        <f>S83*H83</f>
        <v>0</v>
      </c>
      <c r="AR83" s="137" t="s">
        <v>692</v>
      </c>
      <c r="AT83" s="137" t="s">
        <v>133</v>
      </c>
      <c r="AU83" s="137" t="s">
        <v>81</v>
      </c>
      <c r="AY83" s="16" t="s">
        <v>130</v>
      </c>
      <c r="BE83" s="138">
        <f>IF(N83="základní",J83,0)</f>
        <v>0</v>
      </c>
      <c r="BF83" s="138">
        <f>IF(N83="snížená",J83,0)</f>
        <v>0</v>
      </c>
      <c r="BG83" s="138">
        <f>IF(N83="zákl. přenesená",J83,0)</f>
        <v>0</v>
      </c>
      <c r="BH83" s="138">
        <f>IF(N83="sníž. přenesená",J83,0)</f>
        <v>0</v>
      </c>
      <c r="BI83" s="138">
        <f>IF(N83="nulová",J83,0)</f>
        <v>0</v>
      </c>
      <c r="BJ83" s="16" t="s">
        <v>81</v>
      </c>
      <c r="BK83" s="138">
        <f>ROUND(I83*H83,2)</f>
        <v>0</v>
      </c>
      <c r="BL83" s="16" t="s">
        <v>692</v>
      </c>
      <c r="BM83" s="137" t="s">
        <v>697</v>
      </c>
    </row>
    <row r="84" spans="2:65" s="1" customFormat="1" ht="76.35" customHeight="1">
      <c r="B84" s="31"/>
      <c r="C84" s="126" t="s">
        <v>151</v>
      </c>
      <c r="D84" s="126" t="s">
        <v>133</v>
      </c>
      <c r="E84" s="127" t="s">
        <v>698</v>
      </c>
      <c r="F84" s="128" t="s">
        <v>699</v>
      </c>
      <c r="G84" s="129" t="s">
        <v>696</v>
      </c>
      <c r="H84" s="130">
        <v>1</v>
      </c>
      <c r="I84" s="131"/>
      <c r="J84" s="132">
        <f>ROUND(I84*H84,2)</f>
        <v>0</v>
      </c>
      <c r="K84" s="128" t="s">
        <v>21</v>
      </c>
      <c r="L84" s="31"/>
      <c r="M84" s="133" t="s">
        <v>21</v>
      </c>
      <c r="N84" s="134" t="s">
        <v>44</v>
      </c>
      <c r="P84" s="135">
        <f>O84*H84</f>
        <v>0</v>
      </c>
      <c r="Q84" s="135">
        <v>0</v>
      </c>
      <c r="R84" s="135">
        <f>Q84*H84</f>
        <v>0</v>
      </c>
      <c r="S84" s="135">
        <v>0</v>
      </c>
      <c r="T84" s="136">
        <f>S84*H84</f>
        <v>0</v>
      </c>
      <c r="AR84" s="137" t="s">
        <v>692</v>
      </c>
      <c r="AT84" s="137" t="s">
        <v>133</v>
      </c>
      <c r="AU84" s="137" t="s">
        <v>81</v>
      </c>
      <c r="AY84" s="16" t="s">
        <v>130</v>
      </c>
      <c r="BE84" s="138">
        <f>IF(N84="základní",J84,0)</f>
        <v>0</v>
      </c>
      <c r="BF84" s="138">
        <f>IF(N84="snížená",J84,0)</f>
        <v>0</v>
      </c>
      <c r="BG84" s="138">
        <f>IF(N84="zákl. přenesená",J84,0)</f>
        <v>0</v>
      </c>
      <c r="BH84" s="138">
        <f>IF(N84="sníž. přenesená",J84,0)</f>
        <v>0</v>
      </c>
      <c r="BI84" s="138">
        <f>IF(N84="nulová",J84,0)</f>
        <v>0</v>
      </c>
      <c r="BJ84" s="16" t="s">
        <v>81</v>
      </c>
      <c r="BK84" s="138">
        <f>ROUND(I84*H84,2)</f>
        <v>0</v>
      </c>
      <c r="BL84" s="16" t="s">
        <v>692</v>
      </c>
      <c r="BM84" s="137" t="s">
        <v>700</v>
      </c>
    </row>
    <row r="85" spans="2:65" s="1" customFormat="1" ht="24.15" customHeight="1">
      <c r="B85" s="31"/>
      <c r="C85" s="126" t="s">
        <v>131</v>
      </c>
      <c r="D85" s="126" t="s">
        <v>133</v>
      </c>
      <c r="E85" s="127" t="s">
        <v>701</v>
      </c>
      <c r="F85" s="128" t="s">
        <v>702</v>
      </c>
      <c r="G85" s="129" t="s">
        <v>136</v>
      </c>
      <c r="H85" s="130">
        <v>1</v>
      </c>
      <c r="I85" s="131"/>
      <c r="J85" s="132">
        <f>ROUND(I85*H85,2)</f>
        <v>0</v>
      </c>
      <c r="K85" s="128" t="s">
        <v>21</v>
      </c>
      <c r="L85" s="31"/>
      <c r="M85" s="174" t="s">
        <v>21</v>
      </c>
      <c r="N85" s="175" t="s">
        <v>44</v>
      </c>
      <c r="O85" s="176"/>
      <c r="P85" s="177">
        <f>O85*H85</f>
        <v>0</v>
      </c>
      <c r="Q85" s="177">
        <v>0</v>
      </c>
      <c r="R85" s="177">
        <f>Q85*H85</f>
        <v>0</v>
      </c>
      <c r="S85" s="177">
        <v>0</v>
      </c>
      <c r="T85" s="178">
        <f>S85*H85</f>
        <v>0</v>
      </c>
      <c r="AR85" s="137" t="s">
        <v>692</v>
      </c>
      <c r="AT85" s="137" t="s">
        <v>133</v>
      </c>
      <c r="AU85" s="137" t="s">
        <v>81</v>
      </c>
      <c r="AY85" s="16" t="s">
        <v>130</v>
      </c>
      <c r="BE85" s="138">
        <f>IF(N85="základní",J85,0)</f>
        <v>0</v>
      </c>
      <c r="BF85" s="138">
        <f>IF(N85="snížená",J85,0)</f>
        <v>0</v>
      </c>
      <c r="BG85" s="138">
        <f>IF(N85="zákl. přenesená",J85,0)</f>
        <v>0</v>
      </c>
      <c r="BH85" s="138">
        <f>IF(N85="sníž. přenesená",J85,0)</f>
        <v>0</v>
      </c>
      <c r="BI85" s="138">
        <f>IF(N85="nulová",J85,0)</f>
        <v>0</v>
      </c>
      <c r="BJ85" s="16" t="s">
        <v>81</v>
      </c>
      <c r="BK85" s="138">
        <f>ROUND(I85*H85,2)</f>
        <v>0</v>
      </c>
      <c r="BL85" s="16" t="s">
        <v>692</v>
      </c>
      <c r="BM85" s="137" t="s">
        <v>703</v>
      </c>
    </row>
    <row r="86" spans="2:12" s="1" customFormat="1" ht="7.05" customHeight="1"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31"/>
    </row>
  </sheetData>
  <sheetProtection algorithmName="SHA-512" hashValue="GxrxLp4oZYe8So3/9L/DdVczHjNCFQceHI+5msUxjB5ZNPW+WNlSXuTbX7IucoiLlXPQM+LHGLMtxIwTvmjgIw==" saltValue="YIA85k6S4cquSakspfCRLIflqGWXr+Okeah5r6hiSp3MP+Q2t0NiJ2OIzoLOzSPyZWHpyAh1xpJy4Oe2XS8n/A==" spinCount="100000" sheet="1" objects="1" scenarios="1" formatColumns="0" formatRows="0" autoFilter="0"/>
  <autoFilter ref="C79:K85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LAPTOP-RIK5D37S\Acer</dc:creator>
  <cp:keywords/>
  <dc:description/>
  <cp:lastModifiedBy>Roman Hájek</cp:lastModifiedBy>
  <dcterms:created xsi:type="dcterms:W3CDTF">2023-11-28T15:32:33Z</dcterms:created>
  <dcterms:modified xsi:type="dcterms:W3CDTF">2024-03-09T12:02:25Z</dcterms:modified>
  <cp:category/>
  <cp:version/>
  <cp:contentType/>
  <cp:contentStatus/>
</cp:coreProperties>
</file>