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ýběrová řízení\Opravy\Opravy 2024\Výměna oken č.p.40\Dokumentace pro VŘ VZMR č.p.40\"/>
    </mc:Choice>
  </mc:AlternateContent>
  <xr:revisionPtr revIDLastSave="0" documentId="13_ncr:1_{8BCC6692-D32D-4DEB-9989-9F12E1A51985}" xr6:coauthVersionLast="36" xr6:coauthVersionMax="36" xr10:uidLastSave="{00000000-0000-0000-0000-000000000000}"/>
  <bookViews>
    <workbookView xWindow="360" yWindow="270" windowWidth="18735" windowHeight="1221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Pol'!$A$1:$U$96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86" i="12" l="1"/>
  <c r="G39" i="1" s="1"/>
  <c r="G40" i="1" s="1"/>
  <c r="G25" i="1" s="1"/>
  <c r="G26" i="1" s="1"/>
  <c r="F9" i="12"/>
  <c r="G9" i="12" s="1"/>
  <c r="I9" i="12"/>
  <c r="I8" i="12" s="1"/>
  <c r="K9" i="12"/>
  <c r="O9" i="12"/>
  <c r="O8" i="12" s="1"/>
  <c r="Q9" i="12"/>
  <c r="U9" i="12"/>
  <c r="U8" i="12" s="1"/>
  <c r="F10" i="12"/>
  <c r="G10" i="12"/>
  <c r="M10" i="12" s="1"/>
  <c r="I10" i="12"/>
  <c r="K10" i="12"/>
  <c r="O10" i="12"/>
  <c r="Q10" i="12"/>
  <c r="U10" i="12"/>
  <c r="F12" i="12"/>
  <c r="G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8" i="12"/>
  <c r="G18" i="12" s="1"/>
  <c r="M18" i="12" s="1"/>
  <c r="M17" i="12" s="1"/>
  <c r="I18" i="12"/>
  <c r="I17" i="12" s="1"/>
  <c r="K18" i="12"/>
  <c r="K17" i="12" s="1"/>
  <c r="O18" i="12"/>
  <c r="O17" i="12" s="1"/>
  <c r="Q18" i="12"/>
  <c r="Q17" i="12" s="1"/>
  <c r="U18" i="12"/>
  <c r="U17" i="12" s="1"/>
  <c r="F20" i="12"/>
  <c r="G20" i="12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2" i="12"/>
  <c r="G22" i="12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5" i="12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U25" i="12"/>
  <c r="U24" i="12" s="1"/>
  <c r="F27" i="12"/>
  <c r="G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4" i="12"/>
  <c r="G34" i="12" s="1"/>
  <c r="M34" i="12" s="1"/>
  <c r="I34" i="12"/>
  <c r="K34" i="12"/>
  <c r="O34" i="12"/>
  <c r="Q34" i="12"/>
  <c r="U34" i="12"/>
  <c r="F35" i="12"/>
  <c r="G35" i="12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2" i="12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U42" i="12"/>
  <c r="U41" i="12" s="1"/>
  <c r="F44" i="12"/>
  <c r="G44" i="12" s="1"/>
  <c r="G43" i="12" s="1"/>
  <c r="I55" i="1" s="1"/>
  <c r="I44" i="12"/>
  <c r="K44" i="12"/>
  <c r="O44" i="12"/>
  <c r="Q44" i="12"/>
  <c r="U44" i="12"/>
  <c r="F45" i="12"/>
  <c r="G45" i="12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8" i="12"/>
  <c r="G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F76" i="12"/>
  <c r="G76" i="12" s="1"/>
  <c r="I76" i="12"/>
  <c r="I75" i="12" s="1"/>
  <c r="K76" i="12"/>
  <c r="O76" i="12"/>
  <c r="O75" i="12" s="1"/>
  <c r="Q76" i="12"/>
  <c r="U76" i="12"/>
  <c r="U75" i="12" s="1"/>
  <c r="F77" i="12"/>
  <c r="G77" i="12"/>
  <c r="M77" i="12" s="1"/>
  <c r="I77" i="12"/>
  <c r="K77" i="12"/>
  <c r="O77" i="12"/>
  <c r="Q77" i="12"/>
  <c r="U77" i="12"/>
  <c r="F79" i="12"/>
  <c r="G79" i="12"/>
  <c r="M79" i="12" s="1"/>
  <c r="I79" i="12"/>
  <c r="K79" i="12"/>
  <c r="O79" i="12"/>
  <c r="Q79" i="12"/>
  <c r="U79" i="12"/>
  <c r="F80" i="12"/>
  <c r="G80" i="12" s="1"/>
  <c r="M80" i="12" s="1"/>
  <c r="I80" i="12"/>
  <c r="K80" i="12"/>
  <c r="O80" i="12"/>
  <c r="Q80" i="12"/>
  <c r="U80" i="12"/>
  <c r="F81" i="12"/>
  <c r="G81" i="12"/>
  <c r="M81" i="12" s="1"/>
  <c r="I81" i="12"/>
  <c r="K81" i="12"/>
  <c r="O81" i="12"/>
  <c r="Q81" i="12"/>
  <c r="U81" i="12"/>
  <c r="F82" i="12"/>
  <c r="G82" i="12" s="1"/>
  <c r="M82" i="12" s="1"/>
  <c r="I82" i="12"/>
  <c r="K82" i="12"/>
  <c r="O82" i="12"/>
  <c r="Q82" i="12"/>
  <c r="U82" i="12"/>
  <c r="F83" i="12"/>
  <c r="G83" i="12"/>
  <c r="M83" i="12" s="1"/>
  <c r="I83" i="12"/>
  <c r="K83" i="12"/>
  <c r="O83" i="12"/>
  <c r="Q83" i="12"/>
  <c r="U83" i="12"/>
  <c r="F84" i="12"/>
  <c r="G84" i="12" s="1"/>
  <c r="M84" i="12" s="1"/>
  <c r="I84" i="12"/>
  <c r="K84" i="12"/>
  <c r="O84" i="12"/>
  <c r="Q84" i="12"/>
  <c r="U84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G8" i="12" l="1"/>
  <c r="AC86" i="12"/>
  <c r="F39" i="1" s="1"/>
  <c r="M76" i="12"/>
  <c r="M75" i="12" s="1"/>
  <c r="G75" i="12"/>
  <c r="I57" i="1" s="1"/>
  <c r="Q78" i="12"/>
  <c r="K78" i="12"/>
  <c r="G78" i="12"/>
  <c r="I58" i="1" s="1"/>
  <c r="I19" i="1" s="1"/>
  <c r="U47" i="12"/>
  <c r="O47" i="12"/>
  <c r="I47" i="12"/>
  <c r="U43" i="12"/>
  <c r="O43" i="12"/>
  <c r="I43" i="12"/>
  <c r="U33" i="12"/>
  <c r="O33" i="12"/>
  <c r="I33" i="12"/>
  <c r="Q26" i="12"/>
  <c r="K26" i="12"/>
  <c r="Q19" i="12"/>
  <c r="K19" i="12"/>
  <c r="Q11" i="12"/>
  <c r="K11" i="12"/>
  <c r="U78" i="12"/>
  <c r="O78" i="12"/>
  <c r="I78" i="12"/>
  <c r="Q75" i="12"/>
  <c r="K75" i="12"/>
  <c r="Q47" i="12"/>
  <c r="K47" i="12"/>
  <c r="Q43" i="12"/>
  <c r="K43" i="12"/>
  <c r="Q33" i="12"/>
  <c r="K33" i="12"/>
  <c r="U26" i="12"/>
  <c r="O26" i="12"/>
  <c r="I26" i="12"/>
  <c r="U19" i="12"/>
  <c r="O19" i="12"/>
  <c r="I19" i="12"/>
  <c r="U11" i="12"/>
  <c r="O11" i="12"/>
  <c r="I11" i="12"/>
  <c r="Q8" i="12"/>
  <c r="K8" i="12"/>
  <c r="M48" i="12"/>
  <c r="M47" i="12" s="1"/>
  <c r="G47" i="12"/>
  <c r="I56" i="1" s="1"/>
  <c r="I17" i="1" s="1"/>
  <c r="M33" i="12"/>
  <c r="M78" i="12"/>
  <c r="M27" i="12"/>
  <c r="M26" i="12" s="1"/>
  <c r="G26" i="12"/>
  <c r="I52" i="1" s="1"/>
  <c r="M12" i="12"/>
  <c r="M11" i="12" s="1"/>
  <c r="G11" i="12"/>
  <c r="I48" i="1" s="1"/>
  <c r="M19" i="12"/>
  <c r="M44" i="12"/>
  <c r="M43" i="12" s="1"/>
  <c r="M25" i="12"/>
  <c r="M24" i="12" s="1"/>
  <c r="M9" i="12"/>
  <c r="M8" i="12" s="1"/>
  <c r="G33" i="12"/>
  <c r="I53" i="1" s="1"/>
  <c r="G17" i="12"/>
  <c r="I49" i="1" s="1"/>
  <c r="G41" i="12"/>
  <c r="I54" i="1" s="1"/>
  <c r="G19" i="12"/>
  <c r="I50" i="1" s="1"/>
  <c r="G86" i="12" l="1"/>
  <c r="I47" i="1"/>
  <c r="F40" i="1"/>
  <c r="H39" i="1"/>
  <c r="H40" i="1" l="1"/>
  <c r="I39" i="1"/>
  <c r="I40" i="1" s="1"/>
  <c r="J39" i="1" s="1"/>
  <c r="J40" i="1" s="1"/>
  <c r="I16" i="1"/>
  <c r="I21" i="1" s="1"/>
  <c r="I59" i="1"/>
  <c r="G28" i="1"/>
  <c r="G23" i="1"/>
  <c r="G24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<sst xmlns="http://schemas.openxmlformats.org/spreadsheetml/2006/main" count="464" uniqueCount="249">
  <si>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</si>
  <si>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</si>
  <si>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</si>
  <si>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</si>
  <si>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</si>
  <si>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</si>
  <si>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</si>
  <si>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</si>
  <si>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</si>
  <si>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</si>
  <si>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</si>
  <si>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</si>
  <si>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</si>
  <si>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</si>
  <si>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</si>
  <si>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</si>
  <si>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</si>
  <si>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</si>
  <si>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</si>
  <si>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</si>
  <si>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</si>
  <si>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</si>
  <si>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</si>
  <si>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</si>
  <si>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</si>
  <si>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</si>
  <si>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</si>
  <si>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</si>
  <si>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</si>
  <si>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</si>
  <si>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</si>
  <si>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</si>
  <si>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</si>
  <si>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</si>
  <si>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</si>
  <si>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</si>
  <si>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</si>
  <si>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</si>
  <si>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</si>
  <si>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</si>
  <si>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</si>
  <si>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</si>
  <si>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</si>
  <si>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Vojkov č.p.40</t>
  </si>
  <si>
    <t>Rozpočet:</t>
  </si>
  <si>
    <t>Misto</t>
  </si>
  <si>
    <t>Výměna oken č.p.40, Vojkov</t>
  </si>
  <si>
    <t>Domov seniorů Vojkov</t>
  </si>
  <si>
    <t>Vojkov 1</t>
  </si>
  <si>
    <t>Vrchotovy Janovice</t>
  </si>
  <si>
    <t>25753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</si>
  <si>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</si>
  <si>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</si>
  <si>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</si>
  <si>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</si>
  <si>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</si>
  <si>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</si>
  <si>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</si>
  <si>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</si>
  <si>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</si>
  <si>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</si>
  <si>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</si>
  <si>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</si>
  <si>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</si>
  <si>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</si>
  <si>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</si>
  <si>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</si>
  <si>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</si>
  <si>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</si>
  <si>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</si>
  <si>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</si>
  <si>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</si>
  <si>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</si>
  <si>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</si>
  <si>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</si>
  <si>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</si>
  <si>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</si>
  <si>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</si>
  <si>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</si>
  <si>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</si>
  <si>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</si>
  <si>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</si>
  <si>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</si>
  <si>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</si>
  <si>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</si>
  <si>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</si>
  <si>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</si>
  <si>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</si>
  <si>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</si>
  <si>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</si>
  <si>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</si>
  <si>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</si>
  <si>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</si>
  <si>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</si>
  <si>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</si>
  <si>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</si>
  <si>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</si>
  <si>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</si>
  <si>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</si>
  <si>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</si>
  <si>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</si>
  <si>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</si>
  <si>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</si>
  <si>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</si>
  <si>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</si>
  <si>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</si>
  <si>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</si>
  <si>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612425931R00</t>
  </si>
  <si>
    <t>Omítka vápenná vnitřního ostění - štuková</t>
  </si>
  <si>
    <t>m2</t>
  </si>
  <si>
    <t>POL1_0</t>
  </si>
  <si>
    <t>610991111R00</t>
  </si>
  <si>
    <t>Zakrývání výplní vnitřních otvorů</t>
  </si>
  <si>
    <t>622423522R00</t>
  </si>
  <si>
    <t>Oprava vněj. omítek III,do50%, štuk na 100% plochy</t>
  </si>
  <si>
    <t>622412222R00</t>
  </si>
  <si>
    <t xml:space="preserve">Nátěr stěn vnějších, slož.3-4, silikátový </t>
  </si>
  <si>
    <t>622300155R00</t>
  </si>
  <si>
    <t>Montáž lišty pro ukončení omítky</t>
  </si>
  <si>
    <t>m</t>
  </si>
  <si>
    <t>283502845R</t>
  </si>
  <si>
    <t>Okenní profil 9 mm začišťovací s tkaninou, APU, délka 2,4 m</t>
  </si>
  <si>
    <t>POL3_0</t>
  </si>
  <si>
    <t>620991121R00</t>
  </si>
  <si>
    <t>Zakrývání výplní vnějších otvorů z lešení</t>
  </si>
  <si>
    <t>632451022R00</t>
  </si>
  <si>
    <t>Vyrovnávací potěr MC 15, v pásu, tl. 30 mm</t>
  </si>
  <si>
    <t>941941041R00</t>
  </si>
  <si>
    <t>Montáž lešení leh.řad.s podlahami,š.1,2 m, H 10 m</t>
  </si>
  <si>
    <t>941941111R00</t>
  </si>
  <si>
    <t>Pronájem lešení za den</t>
  </si>
  <si>
    <t>941941841R00</t>
  </si>
  <si>
    <t>Demontáž lešení leh.řad.s podlahami,š.1,2 m,H 10 m</t>
  </si>
  <si>
    <t>941955001R00</t>
  </si>
  <si>
    <t>Lešení lehké pomocné, výška podlahy do 1,2 m</t>
  </si>
  <si>
    <t>952901111R00</t>
  </si>
  <si>
    <t>Vyčištění budov o výšce podlaží do 4 m</t>
  </si>
  <si>
    <t>968061112R00</t>
  </si>
  <si>
    <t>Vyvěšení dřevěných okenních křídel pl. do 1,5 m2</t>
  </si>
  <si>
    <t>kus</t>
  </si>
  <si>
    <t>968061125R00</t>
  </si>
  <si>
    <t>Vyvěšení dřevěných dveřních křídel pl. do 2 m2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</si>
  <si>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</si>
  <si>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</si>
  <si>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</si>
  <si>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</si>
  <si>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</si>
  <si>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</si>
  <si>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968062455R00</t>
  </si>
  <si>
    <t>Vybourání dřevěných dveřních zárubní pl. do 2 m2</t>
  </si>
  <si>
    <t>978013191R00</t>
  </si>
  <si>
    <t>Otlučení omítek vnitřních stěn v rozsahu do 100 %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</si>
  <si>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</si>
  <si>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</si>
  <si>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</si>
  <si>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</si>
  <si>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</si>
  <si>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</si>
  <si>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</si>
  <si>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</si>
  <si>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</si>
  <si>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</si>
  <si>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</si>
  <si>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</si>
  <si>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</si>
  <si>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999281108R00</t>
  </si>
  <si>
    <t>Přesun hmot pro opravy a údržbu do výšky 12 m</t>
  </si>
  <si>
    <t>764410850R00</t>
  </si>
  <si>
    <t>Demontáž oplechování parapetů,rš od 100 do 330 mm</t>
  </si>
  <si>
    <t>764816133R00</t>
  </si>
  <si>
    <t>Oplechování parapetů, lakovaný Pz plech, rš 330 mm</t>
  </si>
  <si>
    <t>998764202R00</t>
  </si>
  <si>
    <t>Přesun hmot pro klempířské konstr., výšky do 12 m</t>
  </si>
  <si>
    <t>766694121R00</t>
  </si>
  <si>
    <t>Montáž parapetních desek š.nad 30 cm,dl.do 100 cm</t>
  </si>
  <si>
    <t>766694122R00</t>
  </si>
  <si>
    <t>Montáž parapetních desek š.nad 30 cm,dl.do 160 cm</t>
  </si>
  <si>
    <t>766694123R00</t>
  </si>
  <si>
    <t>Montáž parapetních desek š.nad 30 cm,dl.do 260 cm</t>
  </si>
  <si>
    <t>R766 99991</t>
  </si>
  <si>
    <t>Dodávka parapetní desky z lamina š.360mm</t>
  </si>
  <si>
    <t>R766 99992</t>
  </si>
  <si>
    <t>Dodávka parapetní desky z lamina š.520mm</t>
  </si>
  <si>
    <t>766711001R00</t>
  </si>
  <si>
    <t>Montáž oken a balkonových dveří s vypěněním</t>
  </si>
  <si>
    <t>766711021R00</t>
  </si>
  <si>
    <t>Montáž vstupních dveří s vypěněním</t>
  </si>
  <si>
    <t>766601211RT1</t>
  </si>
  <si>
    <t>Těsnění okenní spáry, ostění, PT fólie+ PP páska, folie š. 70 mm,  páska tl. 2 mm, š. 10 mm</t>
  </si>
  <si>
    <t>R766 20001</t>
  </si>
  <si>
    <t>O1 - okno dřevěné 1780/1300mm viz tabulka oken</t>
  </si>
  <si>
    <t>R766 20002</t>
  </si>
  <si>
    <t>O1a - okno dřevěné 1780/1300mm viz tabulka oken</t>
  </si>
  <si>
    <t>R766 20003</t>
  </si>
  <si>
    <t>O2 - okno dřevěné 1050/1410mm viz tabulka oken</t>
  </si>
  <si>
    <t>R766 20004</t>
  </si>
  <si>
    <t>O3 - okno dřevěné 500/1090mm viz tabulka oken</t>
  </si>
  <si>
    <t>R766 20005</t>
  </si>
  <si>
    <t xml:space="preserve">O4 - okno dřevěné 890/1090mm viz tabulka oken </t>
  </si>
  <si>
    <t>R766 20006</t>
  </si>
  <si>
    <t>O5 - okno dřevěné 960/1500mm viz tabulka oken</t>
  </si>
  <si>
    <t>R766 20007</t>
  </si>
  <si>
    <t>O6 - okno dřevěné 440/650mm dle tabulky oken</t>
  </si>
  <si>
    <t>R766 20008</t>
  </si>
  <si>
    <t>O7 - okno dřevěné 1020/1400mm viz tabulka oken</t>
  </si>
  <si>
    <t>R766 20009</t>
  </si>
  <si>
    <t>O7a - okno dřevěné 950/1370mm viz tabulka oken</t>
  </si>
  <si>
    <t>R766 20010</t>
  </si>
  <si>
    <t>O8 - okno dřevěné 980/1620mm viz tabulka oken</t>
  </si>
  <si>
    <t>R766 20011</t>
  </si>
  <si>
    <t>O9 - okno dřevěné 1020/1410mm viz tabulka oken</t>
  </si>
  <si>
    <t>R766 20012</t>
  </si>
  <si>
    <t>O10 - okno dřevěné 1080/1440mm dle tabulky oken</t>
  </si>
  <si>
    <t>R766 20013</t>
  </si>
  <si>
    <t xml:space="preserve">O11 - okno dřevěné 1070/1370mm dle tabulky oken </t>
  </si>
  <si>
    <t>R766 20014</t>
  </si>
  <si>
    <t>O12 - okno dřevěné 1260/1520mm dle tabulky oken</t>
  </si>
  <si>
    <t>R766 20015</t>
  </si>
  <si>
    <t>O13 - okno dřevěné 940/1490mm dle tabulky oken</t>
  </si>
  <si>
    <t>R766 20016</t>
  </si>
  <si>
    <t>O14 - okno dřevěné 1660/1430mm dle tabulky oken</t>
  </si>
  <si>
    <t>R766 20017</t>
  </si>
  <si>
    <t>O14a - okno dřevěné 1660/1430mm dle tabulky oken</t>
  </si>
  <si>
    <t>R766 20018</t>
  </si>
  <si>
    <t>01/P - dveře dřevěné vstupní 920/2060mm, dle tabulky oken</t>
  </si>
  <si>
    <t>998766202R00</t>
  </si>
  <si>
    <t>Přesun hmot pro truhlářské konstr., výšky do 12 m</t>
  </si>
  <si>
    <t>784191101R00</t>
  </si>
  <si>
    <t>Penetrace podkladu univerzální Primalex 1x</t>
  </si>
  <si>
    <t>784195212R00</t>
  </si>
  <si>
    <t>Malba Primalex Plus, bílá, bez penetrace, 2 x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</si>
  <si>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</si>
  <si>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</si>
  <si>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</si>
  <si>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</si>
  <si>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</si>
  <si>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</si>
  <si>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</si>
  <si>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</si>
  <si>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</si>
  <si>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005211010R</t>
  </si>
  <si>
    <t>Předání a převzetí staveniště</t>
  </si>
  <si>
    <t>005122010R</t>
  </si>
  <si>
    <t xml:space="preserve">Provoz objednatele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</si>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</sst>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1" fontId="0" fillId="0" borderId="15" xfId="0" applyNumberFormat="1" applyFont="1" applyBorder="1" applyAlignment="1">
      <alignment horizontal="right" vertical="center"/>
    </xf>
    <xf numFmtId="1" fontId="0" fillId="0" borderId="10" xfId="0" applyNumberFormat="1" applyFont="1" applyBorder="1" applyAlignment="1">
      <alignment horizontal="righ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AA22" sqref="Z22:AA2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36</v>
      </c>
      <c r="B1" s="224" t="s">
        <v>42</v>
      </c>
      <c r="C1" s="225"/>
      <c r="D1" s="225"/>
      <c r="E1" s="225"/>
      <c r="F1" s="225"/>
      <c r="G1" s="225"/>
      <c r="H1" s="225"/>
      <c r="I1" s="225"/>
      <c r="J1" s="226"/>
    </row>
    <row r="2" spans="1:15" ht="23.25" customHeight="1" x14ac:dyDescent="0.2">
      <c r="A2" s="4"/>
      <c r="B2" s="78" t="s">
        <v>40</v>
      </c>
      <c r="C2" s="79"/>
      <c r="D2" s="241" t="s">
        <v>46</v>
      </c>
      <c r="E2" s="242"/>
      <c r="F2" s="242"/>
      <c r="G2" s="242"/>
      <c r="H2" s="242"/>
      <c r="I2" s="242"/>
      <c r="J2" s="243"/>
      <c r="O2" s="2"/>
    </row>
    <row r="3" spans="1:15" ht="23.25" customHeight="1" x14ac:dyDescent="0.2">
      <c r="A3" s="4"/>
      <c r="B3" s="80" t="s">
        <v>45</v>
      </c>
      <c r="C3" s="81"/>
      <c r="D3" s="204" t="s">
        <v>43</v>
      </c>
      <c r="E3" s="205"/>
      <c r="F3" s="205"/>
      <c r="G3" s="205"/>
      <c r="H3" s="205"/>
      <c r="I3" s="205"/>
      <c r="J3" s="206"/>
    </row>
    <row r="4" spans="1:15" ht="23.25" hidden="1" customHeight="1" x14ac:dyDescent="0.2">
      <c r="A4" s="4"/>
      <c r="B4" s="82" t="s">
        <v>44</v>
      </c>
      <c r="C4" s="83"/>
      <c r="D4" s="84"/>
      <c r="E4" s="84"/>
      <c r="F4" s="85"/>
      <c r="G4" s="86"/>
      <c r="H4" s="85"/>
      <c r="I4" s="86"/>
      <c r="J4" s="87"/>
    </row>
    <row r="5" spans="1:15" ht="24" customHeight="1" x14ac:dyDescent="0.2">
      <c r="A5" s="4"/>
      <c r="B5" s="44" t="s">
        <v>21</v>
      </c>
      <c r="C5" s="5"/>
      <c r="D5" s="88" t="s">
        <v>47</v>
      </c>
      <c r="E5" s="25"/>
      <c r="F5" s="25"/>
      <c r="G5" s="25"/>
      <c r="H5" s="27" t="s">
        <v>33</v>
      </c>
      <c r="I5" s="88"/>
      <c r="J5" s="11"/>
    </row>
    <row r="6" spans="1:15" ht="15.75" customHeight="1" x14ac:dyDescent="0.2">
      <c r="A6" s="4"/>
      <c r="B6" s="39"/>
      <c r="C6" s="25"/>
      <c r="D6" s="88" t="s">
        <v>48</v>
      </c>
      <c r="E6" s="25"/>
      <c r="F6" s="25"/>
      <c r="G6" s="25"/>
      <c r="H6" s="27" t="s">
        <v>34</v>
      </c>
      <c r="I6" s="88"/>
      <c r="J6" s="11"/>
    </row>
    <row r="7" spans="1:15" ht="15.75" customHeight="1" x14ac:dyDescent="0.2">
      <c r="A7" s="4"/>
      <c r="B7" s="40"/>
      <c r="C7" s="89" t="s">
        <v>50</v>
      </c>
      <c r="D7" s="77" t="s">
        <v>49</v>
      </c>
      <c r="E7" s="32"/>
      <c r="F7" s="32"/>
      <c r="G7" s="32"/>
      <c r="H7" s="34"/>
      <c r="I7" s="32"/>
      <c r="J7" s="48"/>
    </row>
    <row r="8" spans="1:15" ht="24" hidden="1" customHeight="1" x14ac:dyDescent="0.2">
      <c r="A8" s="4"/>
      <c r="B8" s="44" t="s">
        <v>19</v>
      </c>
      <c r="C8" s="5"/>
      <c r="D8" s="33"/>
      <c r="E8" s="5"/>
      <c r="F8" s="5"/>
      <c r="G8" s="42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2"/>
      <c r="H9" s="27" t="s">
        <v>34</v>
      </c>
      <c r="I9" s="31"/>
      <c r="J9" s="11"/>
    </row>
    <row r="10" spans="1:15" ht="15.75" hidden="1" customHeight="1" x14ac:dyDescent="0.2">
      <c r="A10" s="4"/>
      <c r="B10" s="49"/>
      <c r="C10" s="26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4"/>
      <c r="B11" s="44" t="s">
        <v>18</v>
      </c>
      <c r="C11" s="5"/>
      <c r="D11" s="236"/>
      <c r="E11" s="236"/>
      <c r="F11" s="236"/>
      <c r="G11" s="236"/>
      <c r="H11" s="27" t="s">
        <v>33</v>
      </c>
      <c r="I11" s="91"/>
      <c r="J11" s="11"/>
    </row>
    <row r="12" spans="1:15" ht="15.75" customHeight="1" x14ac:dyDescent="0.2">
      <c r="A12" s="4"/>
      <c r="B12" s="39"/>
      <c r="C12" s="25"/>
      <c r="D12" s="221"/>
      <c r="E12" s="221"/>
      <c r="F12" s="221"/>
      <c r="G12" s="221"/>
      <c r="H12" s="27" t="s">
        <v>34</v>
      </c>
      <c r="I12" s="91"/>
      <c r="J12" s="11"/>
    </row>
    <row r="13" spans="1:15" ht="15.75" customHeight="1" x14ac:dyDescent="0.2">
      <c r="A13" s="4"/>
      <c r="B13" s="40"/>
      <c r="C13" s="90"/>
      <c r="D13" s="222"/>
      <c r="E13" s="222"/>
      <c r="F13" s="222"/>
      <c r="G13" s="222"/>
      <c r="H13" s="28"/>
      <c r="I13" s="32"/>
      <c r="J13" s="48"/>
    </row>
    <row r="14" spans="1:15" ht="24" hidden="1" customHeight="1" x14ac:dyDescent="0.2">
      <c r="A14" s="4"/>
      <c r="B14" s="63" t="s">
        <v>20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4"/>
      <c r="B15" s="49" t="s">
        <v>31</v>
      </c>
      <c r="C15" s="69"/>
      <c r="D15" s="50"/>
      <c r="E15" s="244"/>
      <c r="F15" s="244"/>
      <c r="G15" s="217"/>
      <c r="H15" s="217"/>
      <c r="I15" s="217" t="s">
        <v>28</v>
      </c>
      <c r="J15" s="218"/>
    </row>
    <row r="16" spans="1:15" ht="23.25" customHeight="1" x14ac:dyDescent="0.2">
      <c r="A16" s="138" t="s">
        <v>23</v>
      </c>
      <c r="B16" s="139" t="s">
        <v>23</v>
      </c>
      <c r="C16" s="55"/>
      <c r="D16" s="56"/>
      <c r="E16" s="219"/>
      <c r="F16" s="220"/>
      <c r="G16" s="219"/>
      <c r="H16" s="220"/>
      <c r="I16" s="219">
        <f>SUMIF(F47:F58,A16,I47:I58)+SUMIF(F47:F58,"PSU",I47:I58)</f>
        <v>0</v>
      </c>
      <c r="J16" s="233"/>
    </row>
    <row r="17" spans="1:10" ht="23.25" customHeight="1" x14ac:dyDescent="0.2">
      <c r="A17" s="138" t="s">
        <v>24</v>
      </c>
      <c r="B17" s="139" t="s">
        <v>24</v>
      </c>
      <c r="C17" s="55"/>
      <c r="D17" s="56"/>
      <c r="E17" s="219"/>
      <c r="F17" s="220"/>
      <c r="G17" s="219"/>
      <c r="H17" s="220"/>
      <c r="I17" s="219">
        <f>SUMIF(F47:F58,A17,I47:I58)</f>
        <v>0</v>
      </c>
      <c r="J17" s="233"/>
    </row>
    <row r="18" spans="1:10" ht="23.25" customHeight="1" x14ac:dyDescent="0.2">
      <c r="A18" s="138" t="s">
        <v>25</v>
      </c>
      <c r="B18" s="139" t="s">
        <v>25</v>
      </c>
      <c r="C18" s="55"/>
      <c r="D18" s="56"/>
      <c r="E18" s="219"/>
      <c r="F18" s="220"/>
      <c r="G18" s="219"/>
      <c r="H18" s="220"/>
      <c r="I18" s="219">
        <f>SUMIF(F47:F58,A18,I47:I58)</f>
        <v>0</v>
      </c>
      <c r="J18" s="233"/>
    </row>
    <row r="19" spans="1:10" ht="23.25" customHeight="1" x14ac:dyDescent="0.2">
      <c r="A19" s="138" t="s">
        <v>78</v>
      </c>
      <c r="B19" s="139" t="s">
        <v>26</v>
      </c>
      <c r="C19" s="55"/>
      <c r="D19" s="56"/>
      <c r="E19" s="219"/>
      <c r="F19" s="220"/>
      <c r="G19" s="219"/>
      <c r="H19" s="220"/>
      <c r="I19" s="219">
        <f>SUMIF(F47:F58,A19,I47:I58)</f>
        <v>0</v>
      </c>
      <c r="J19" s="233"/>
    </row>
    <row r="20" spans="1:10" ht="23.25" customHeight="1" x14ac:dyDescent="0.2">
      <c r="A20" s="138" t="s">
        <v>79</v>
      </c>
      <c r="B20" s="139" t="s">
        <v>27</v>
      </c>
      <c r="C20" s="55"/>
      <c r="D20" s="56"/>
      <c r="E20" s="219"/>
      <c r="F20" s="220"/>
      <c r="G20" s="219"/>
      <c r="H20" s="220"/>
      <c r="I20" s="219">
        <f>SUMIF(F47:F58,A20,I47:I58)</f>
        <v>0</v>
      </c>
      <c r="J20" s="233"/>
    </row>
    <row r="21" spans="1:10" ht="23.25" customHeight="1" x14ac:dyDescent="0.2">
      <c r="A21" s="4"/>
      <c r="B21" s="71" t="s">
        <v>28</v>
      </c>
      <c r="C21" s="72"/>
      <c r="D21" s="73"/>
      <c r="E21" s="234"/>
      <c r="F21" s="235"/>
      <c r="G21" s="234"/>
      <c r="H21" s="235"/>
      <c r="I21" s="234">
        <f>SUM(I16:J20)</f>
        <v>0</v>
      </c>
      <c r="J21" s="240"/>
    </row>
    <row r="22" spans="1:10" ht="33" customHeight="1" x14ac:dyDescent="0.2">
      <c r="A22" s="4"/>
      <c r="B22" s="62" t="s">
        <v>32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4"/>
      <c r="B23" s="54" t="s">
        <v>11</v>
      </c>
      <c r="C23" s="55"/>
      <c r="D23" s="56"/>
      <c r="E23" s="57">
        <v>12</v>
      </c>
      <c r="F23" s="58" t="s">
        <v>0</v>
      </c>
      <c r="G23" s="231">
        <f>ZakladDPHSniVypocet</f>
        <v>0</v>
      </c>
      <c r="H23" s="232"/>
      <c r="I23" s="232"/>
      <c r="J23" s="59" t="str">
        <f t="shared" ref="J23:J28" si="0">Mena</f>
        <v>CZK</v>
      </c>
    </row>
    <row r="24" spans="1:10" ht="23.25" customHeight="1" x14ac:dyDescent="0.2">
      <c r="A24" s="4"/>
      <c r="B24" s="54" t="s">
        <v>12</v>
      </c>
      <c r="C24" s="55"/>
      <c r="D24" s="56"/>
      <c r="E24" s="57">
        <f>SazbaDPH1</f>
        <v>12</v>
      </c>
      <c r="F24" s="58" t="s">
        <v>0</v>
      </c>
      <c r="G24" s="238">
        <f>ZakladDPHSni*SazbaDPH1/100</f>
        <v>0</v>
      </c>
      <c r="H24" s="239"/>
      <c r="I24" s="239"/>
      <c r="J24" s="59" t="str">
        <f t="shared" si="0"/>
        <v>CZK</v>
      </c>
    </row>
    <row r="25" spans="1:10" ht="23.25" customHeight="1" x14ac:dyDescent="0.2">
      <c r="A25" s="4"/>
      <c r="B25" s="54" t="s">
        <v>13</v>
      </c>
      <c r="C25" s="55"/>
      <c r="D25" s="56"/>
      <c r="E25" s="270">
        <v>21</v>
      </c>
      <c r="F25" s="58" t="s">
        <v>0</v>
      </c>
      <c r="G25" s="231">
        <f>ZakladDPHZaklVypocet</f>
        <v>0</v>
      </c>
      <c r="H25" s="232"/>
      <c r="I25" s="232"/>
      <c r="J25" s="59" t="str">
        <f t="shared" si="0"/>
        <v>CZK</v>
      </c>
    </row>
    <row r="26" spans="1:10" ht="23.25" customHeight="1" x14ac:dyDescent="0.2">
      <c r="A26" s="4"/>
      <c r="B26" s="46" t="s">
        <v>14</v>
      </c>
      <c r="C26" s="22"/>
      <c r="D26" s="18"/>
      <c r="E26" s="271">
        <f>SazbaDPH2</f>
        <v>21</v>
      </c>
      <c r="F26" s="41" t="s">
        <v>0</v>
      </c>
      <c r="G26" s="227">
        <f>ZakladDPHZakl*SazbaDPH2/100</f>
        <v>0</v>
      </c>
      <c r="H26" s="228"/>
      <c r="I26" s="228"/>
      <c r="J26" s="53" t="str">
        <f t="shared" si="0"/>
        <v>CZK</v>
      </c>
    </row>
    <row r="27" spans="1:10" ht="23.25" customHeight="1" thickBot="1" x14ac:dyDescent="0.25">
      <c r="A27" s="4"/>
      <c r="B27" s="45" t="s">
        <v>4</v>
      </c>
      <c r="C27" s="20"/>
      <c r="D27" s="23"/>
      <c r="E27" s="20"/>
      <c r="F27" s="21"/>
      <c r="G27" s="229">
        <f>0</f>
        <v>0</v>
      </c>
      <c r="H27" s="229"/>
      <c r="I27" s="229"/>
      <c r="J27" s="60" t="str">
        <f t="shared" si="0"/>
        <v>CZK</v>
      </c>
    </row>
    <row r="28" spans="1:10" ht="27.75" hidden="1" customHeight="1" thickBot="1" x14ac:dyDescent="0.25">
      <c r="A28" s="4"/>
      <c r="B28" s="110" t="s">
        <v>22</v>
      </c>
      <c r="C28" s="111"/>
      <c r="D28" s="111"/>
      <c r="E28" s="112"/>
      <c r="F28" s="113"/>
      <c r="G28" s="216">
        <f>ZakladDPHSniVypocet+ZakladDPHZaklVypocet</f>
        <v>0</v>
      </c>
      <c r="H28" s="216"/>
      <c r="I28" s="216"/>
      <c r="J28" s="114" t="str">
        <f t="shared" si="0"/>
        <v>CZK</v>
      </c>
    </row>
    <row r="29" spans="1:10" ht="27.75" customHeight="1" thickBot="1" x14ac:dyDescent="0.25">
      <c r="A29" s="4"/>
      <c r="B29" s="110" t="s">
        <v>35</v>
      </c>
      <c r="C29" s="115"/>
      <c r="D29" s="115"/>
      <c r="E29" s="115"/>
      <c r="F29" s="115"/>
      <c r="G29" s="230">
        <f>ZakladDPHSni+DPHSni+ZakladDPHZakl+DPHZakl+Zaokrouhleni</f>
        <v>0</v>
      </c>
      <c r="H29" s="230"/>
      <c r="I29" s="230"/>
      <c r="J29" s="116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2"/>
      <c r="H30" s="5"/>
      <c r="I30" s="42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2"/>
      <c r="H31" s="5"/>
      <c r="I31" s="42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45334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2"/>
      <c r="H33" s="5"/>
      <c r="I33" s="42"/>
      <c r="J33" s="12"/>
    </row>
    <row r="34" spans="1:10" s="35" customFormat="1" ht="18.75" customHeight="1" x14ac:dyDescent="0.2">
      <c r="A34" s="29"/>
      <c r="B34" s="29"/>
      <c r="C34" s="30"/>
      <c r="D34" s="223"/>
      <c r="E34" s="223"/>
      <c r="F34" s="30"/>
      <c r="G34" s="223"/>
      <c r="H34" s="223"/>
      <c r="I34" s="223"/>
      <c r="J34" s="36"/>
    </row>
    <row r="35" spans="1:10" ht="12.75" customHeight="1" x14ac:dyDescent="0.2">
      <c r="A35" s="4"/>
      <c r="B35" s="4"/>
      <c r="C35" s="5"/>
      <c r="D35" s="237" t="s">
        <v>2</v>
      </c>
      <c r="E35" s="237"/>
      <c r="F35" s="5"/>
      <c r="G35" s="42"/>
      <c r="H35" s="13" t="s">
        <v>3</v>
      </c>
      <c r="I35" s="42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4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10" ht="25.5" hidden="1" customHeight="1" x14ac:dyDescent="0.2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10" ht="25.5" hidden="1" customHeight="1" x14ac:dyDescent="0.2">
      <c r="A39" s="94">
        <v>1</v>
      </c>
      <c r="B39" s="100" t="s">
        <v>51</v>
      </c>
      <c r="C39" s="207" t="s">
        <v>46</v>
      </c>
      <c r="D39" s="208"/>
      <c r="E39" s="208"/>
      <c r="F39" s="105">
        <f>'Rozpočet Pol'!AC86</f>
        <v>0</v>
      </c>
      <c r="G39" s="106">
        <f>'Rozpočet Pol'!AD86</f>
        <v>0</v>
      </c>
      <c r="H39" s="107">
        <f>(F39*SazbaDPH1/100)+(G39*SazbaDPH2/100)</f>
        <v>0</v>
      </c>
      <c r="I39" s="107">
        <f>F39+G39+H39</f>
        <v>0</v>
      </c>
      <c r="J39" s="101" t="str">
        <f>IF(CenaCelkemVypocet=0,"",I39/CenaCelkemVypocet*100)</f>
        <v/>
      </c>
    </row>
    <row r="40" spans="1:10" ht="25.5" hidden="1" customHeight="1" x14ac:dyDescent="0.2">
      <c r="A40" s="94"/>
      <c r="B40" s="209" t="s">
        <v>52</v>
      </c>
      <c r="C40" s="210"/>
      <c r="D40" s="210"/>
      <c r="E40" s="211"/>
      <c r="F40" s="108">
        <f>SUMIF(A39:A39,"=1",F39:F39)</f>
        <v>0</v>
      </c>
      <c r="G40" s="109">
        <f>SUMIF(A39:A39,"=1",G39:G39)</f>
        <v>0</v>
      </c>
      <c r="H40" s="109">
        <f>SUMIF(A39:A39,"=1",H39:H39)</f>
        <v>0</v>
      </c>
      <c r="I40" s="109">
        <f>SUMIF(A39:A39,"=1",I39:I39)</f>
        <v>0</v>
      </c>
      <c r="J40" s="95">
        <f>SUMIF(A39:A39,"=1",J39:J39)</f>
        <v>0</v>
      </c>
    </row>
    <row r="44" spans="1:10" ht="15.75" x14ac:dyDescent="0.25">
      <c r="B44" s="117" t="s">
        <v>54</v>
      </c>
    </row>
    <row r="46" spans="1:10" ht="25.5" customHeight="1" x14ac:dyDescent="0.2">
      <c r="A46" s="118"/>
      <c r="B46" s="122" t="s">
        <v>16</v>
      </c>
      <c r="C46" s="122" t="s">
        <v>5</v>
      </c>
      <c r="D46" s="123"/>
      <c r="E46" s="123"/>
      <c r="F46" s="126" t="s">
        <v>55</v>
      </c>
      <c r="G46" s="126"/>
      <c r="H46" s="126"/>
      <c r="I46" s="212" t="s">
        <v>28</v>
      </c>
      <c r="J46" s="212"/>
    </row>
    <row r="47" spans="1:10" ht="25.5" customHeight="1" x14ac:dyDescent="0.2">
      <c r="A47" s="119"/>
      <c r="B47" s="127" t="s">
        <v>56</v>
      </c>
      <c r="C47" s="214" t="s">
        <v>57</v>
      </c>
      <c r="D47" s="215"/>
      <c r="E47" s="215"/>
      <c r="F47" s="129" t="s">
        <v>23</v>
      </c>
      <c r="G47" s="130"/>
      <c r="H47" s="130"/>
      <c r="I47" s="213">
        <f>'Rozpočet Pol'!G8</f>
        <v>0</v>
      </c>
      <c r="J47" s="213"/>
    </row>
    <row r="48" spans="1:10" ht="25.5" customHeight="1" x14ac:dyDescent="0.2">
      <c r="A48" s="119"/>
      <c r="B48" s="121" t="s">
        <v>58</v>
      </c>
      <c r="C48" s="198" t="s">
        <v>59</v>
      </c>
      <c r="D48" s="199"/>
      <c r="E48" s="199"/>
      <c r="F48" s="131" t="s">
        <v>23</v>
      </c>
      <c r="G48" s="132"/>
      <c r="H48" s="132"/>
      <c r="I48" s="197">
        <f>'Rozpočet Pol'!G11</f>
        <v>0</v>
      </c>
      <c r="J48" s="197"/>
    </row>
    <row r="49" spans="1:10" ht="25.5" customHeight="1" x14ac:dyDescent="0.2">
      <c r="A49" s="119"/>
      <c r="B49" s="121" t="s">
        <v>60</v>
      </c>
      <c r="C49" s="198" t="s">
        <v>61</v>
      </c>
      <c r="D49" s="199"/>
      <c r="E49" s="199"/>
      <c r="F49" s="131" t="s">
        <v>23</v>
      </c>
      <c r="G49" s="132"/>
      <c r="H49" s="132"/>
      <c r="I49" s="197">
        <f>'Rozpočet Pol'!G17</f>
        <v>0</v>
      </c>
      <c r="J49" s="197"/>
    </row>
    <row r="50" spans="1:10" ht="25.5" customHeight="1" x14ac:dyDescent="0.2">
      <c r="A50" s="119"/>
      <c r="B50" s="121" t="s">
        <v>62</v>
      </c>
      <c r="C50" s="198" t="s">
        <v>63</v>
      </c>
      <c r="D50" s="199"/>
      <c r="E50" s="199"/>
      <c r="F50" s="131" t="s">
        <v>23</v>
      </c>
      <c r="G50" s="132"/>
      <c r="H50" s="132"/>
      <c r="I50" s="197">
        <f>'Rozpočet Pol'!G19</f>
        <v>0</v>
      </c>
      <c r="J50" s="197"/>
    </row>
    <row r="51" spans="1:10" ht="25.5" customHeight="1" x14ac:dyDescent="0.2">
      <c r="A51" s="119"/>
      <c r="B51" s="121" t="s">
        <v>64</v>
      </c>
      <c r="C51" s="198" t="s">
        <v>65</v>
      </c>
      <c r="D51" s="199"/>
      <c r="E51" s="199"/>
      <c r="F51" s="131" t="s">
        <v>23</v>
      </c>
      <c r="G51" s="132"/>
      <c r="H51" s="132"/>
      <c r="I51" s="197">
        <f>'Rozpočet Pol'!G24</f>
        <v>0</v>
      </c>
      <c r="J51" s="197"/>
    </row>
    <row r="52" spans="1:10" ht="25.5" customHeight="1" x14ac:dyDescent="0.2">
      <c r="A52" s="119"/>
      <c r="B52" s="121" t="s">
        <v>66</v>
      </c>
      <c r="C52" s="198" t="s">
        <v>67</v>
      </c>
      <c r="D52" s="199"/>
      <c r="E52" s="199"/>
      <c r="F52" s="131" t="s">
        <v>23</v>
      </c>
      <c r="G52" s="132"/>
      <c r="H52" s="132"/>
      <c r="I52" s="197">
        <f>'Rozpočet Pol'!G26</f>
        <v>0</v>
      </c>
      <c r="J52" s="197"/>
    </row>
    <row r="53" spans="1:10" ht="25.5" customHeight="1" x14ac:dyDescent="0.2">
      <c r="A53" s="119"/>
      <c r="B53" s="121" t="s">
        <v>68</v>
      </c>
      <c r="C53" s="198" t="s">
        <v>69</v>
      </c>
      <c r="D53" s="199"/>
      <c r="E53" s="199"/>
      <c r="F53" s="131" t="s">
        <v>23</v>
      </c>
      <c r="G53" s="132"/>
      <c r="H53" s="132"/>
      <c r="I53" s="197">
        <f>'Rozpočet Pol'!G33</f>
        <v>0</v>
      </c>
      <c r="J53" s="197"/>
    </row>
    <row r="54" spans="1:10" ht="25.5" customHeight="1" x14ac:dyDescent="0.2">
      <c r="A54" s="119"/>
      <c r="B54" s="121" t="s">
        <v>70</v>
      </c>
      <c r="C54" s="198" t="s">
        <v>71</v>
      </c>
      <c r="D54" s="199"/>
      <c r="E54" s="199"/>
      <c r="F54" s="131" t="s">
        <v>23</v>
      </c>
      <c r="G54" s="132"/>
      <c r="H54" s="132"/>
      <c r="I54" s="197">
        <f>'Rozpočet Pol'!G41</f>
        <v>0</v>
      </c>
      <c r="J54" s="197"/>
    </row>
    <row r="55" spans="1:10" ht="25.5" customHeight="1" x14ac:dyDescent="0.2">
      <c r="A55" s="119"/>
      <c r="B55" s="121" t="s">
        <v>72</v>
      </c>
      <c r="C55" s="198" t="s">
        <v>73</v>
      </c>
      <c r="D55" s="199"/>
      <c r="E55" s="199"/>
      <c r="F55" s="131" t="s">
        <v>24</v>
      </c>
      <c r="G55" s="132"/>
      <c r="H55" s="132"/>
      <c r="I55" s="197">
        <f>'Rozpočet Pol'!G43</f>
        <v>0</v>
      </c>
      <c r="J55" s="197"/>
    </row>
    <row r="56" spans="1:10" ht="25.5" customHeight="1" x14ac:dyDescent="0.2">
      <c r="A56" s="119"/>
      <c r="B56" s="121" t="s">
        <v>74</v>
      </c>
      <c r="C56" s="198" t="s">
        <v>75</v>
      </c>
      <c r="D56" s="199"/>
      <c r="E56" s="199"/>
      <c r="F56" s="131" t="s">
        <v>24</v>
      </c>
      <c r="G56" s="132"/>
      <c r="H56" s="132"/>
      <c r="I56" s="197">
        <f>'Rozpočet Pol'!G47</f>
        <v>0</v>
      </c>
      <c r="J56" s="197"/>
    </row>
    <row r="57" spans="1:10" ht="25.5" customHeight="1" x14ac:dyDescent="0.2">
      <c r="A57" s="119"/>
      <c r="B57" s="121" t="s">
        <v>76</v>
      </c>
      <c r="C57" s="198" t="s">
        <v>77</v>
      </c>
      <c r="D57" s="199"/>
      <c r="E57" s="199"/>
      <c r="F57" s="131" t="s">
        <v>24</v>
      </c>
      <c r="G57" s="132"/>
      <c r="H57" s="132"/>
      <c r="I57" s="197">
        <f>'Rozpočet Pol'!G75</f>
        <v>0</v>
      </c>
      <c r="J57" s="197"/>
    </row>
    <row r="58" spans="1:10" ht="25.5" customHeight="1" x14ac:dyDescent="0.2">
      <c r="A58" s="119"/>
      <c r="B58" s="128" t="s">
        <v>78</v>
      </c>
      <c r="C58" s="201" t="s">
        <v>26</v>
      </c>
      <c r="D58" s="202"/>
      <c r="E58" s="202"/>
      <c r="F58" s="133" t="s">
        <v>78</v>
      </c>
      <c r="G58" s="134"/>
      <c r="H58" s="134"/>
      <c r="I58" s="200">
        <f>'Rozpočet Pol'!G78</f>
        <v>0</v>
      </c>
      <c r="J58" s="200"/>
    </row>
    <row r="59" spans="1:10" ht="25.5" customHeight="1" x14ac:dyDescent="0.2">
      <c r="A59" s="120"/>
      <c r="B59" s="124" t="s">
        <v>1</v>
      </c>
      <c r="C59" s="124"/>
      <c r="D59" s="125"/>
      <c r="E59" s="125"/>
      <c r="F59" s="135"/>
      <c r="G59" s="136"/>
      <c r="H59" s="136"/>
      <c r="I59" s="203">
        <f>SUM(I47:I58)</f>
        <v>0</v>
      </c>
      <c r="J59" s="203"/>
    </row>
    <row r="60" spans="1:10" x14ac:dyDescent="0.2">
      <c r="F60" s="137"/>
      <c r="G60" s="93"/>
      <c r="H60" s="137"/>
      <c r="I60" s="93"/>
      <c r="J60" s="93"/>
    </row>
    <row r="61" spans="1:10" x14ac:dyDescent="0.2">
      <c r="F61" s="137"/>
      <c r="G61" s="93"/>
      <c r="H61" s="137"/>
      <c r="I61" s="93"/>
      <c r="J61" s="93"/>
    </row>
    <row r="62" spans="1:10" x14ac:dyDescent="0.2">
      <c r="F62" s="137"/>
      <c r="G62" s="93"/>
      <c r="H62" s="137"/>
      <c r="I62" s="93"/>
      <c r="J62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6" t="s">
        <v>41</v>
      </c>
      <c r="B2" s="75"/>
      <c r="C2" s="247"/>
      <c r="D2" s="247"/>
      <c r="E2" s="247"/>
      <c r="F2" s="247"/>
      <c r="G2" s="248"/>
    </row>
    <row r="3" spans="1:7" ht="24.95" hidden="1" customHeight="1" x14ac:dyDescent="0.2">
      <c r="A3" s="76" t="s">
        <v>7</v>
      </c>
      <c r="B3" s="75"/>
      <c r="C3" s="247"/>
      <c r="D3" s="247"/>
      <c r="E3" s="247"/>
      <c r="F3" s="247"/>
      <c r="G3" s="248"/>
    </row>
    <row r="4" spans="1:7" ht="24.95" hidden="1" customHeight="1" x14ac:dyDescent="0.2">
      <c r="A4" s="76" t="s">
        <v>8</v>
      </c>
      <c r="B4" s="75"/>
      <c r="C4" s="247"/>
      <c r="D4" s="247"/>
      <c r="E4" s="247"/>
      <c r="F4" s="247"/>
      <c r="G4" s="24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6"/>
  <sheetViews>
    <sheetView workbookViewId="0">
      <selection activeCell="Z9" sqref="Z9"/>
    </sheetView>
  </sheetViews>
  <sheetFormatPr defaultRowHeight="12.75" outlineLevelRow="1" x14ac:dyDescent="0.2"/>
  <cols>
    <col min="1" max="1" width="4.28515625" customWidth="1"/>
    <col min="2" max="2" width="14.42578125" style="92" customWidth="1"/>
    <col min="3" max="3" width="38.28515625" style="9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49" t="s">
        <v>6</v>
      </c>
      <c r="B1" s="249"/>
      <c r="C1" s="249"/>
      <c r="D1" s="249"/>
      <c r="E1" s="249"/>
      <c r="F1" s="249"/>
      <c r="G1" s="249"/>
      <c r="AE1" t="s">
        <v>81</v>
      </c>
    </row>
    <row r="2" spans="1:60" ht="24.95" customHeight="1" x14ac:dyDescent="0.2">
      <c r="A2" s="142" t="s">
        <v>80</v>
      </c>
      <c r="B2" s="140"/>
      <c r="C2" s="250" t="s">
        <v>46</v>
      </c>
      <c r="D2" s="251"/>
      <c r="E2" s="251"/>
      <c r="F2" s="251"/>
      <c r="G2" s="252"/>
      <c r="AE2" t="s">
        <v>82</v>
      </c>
    </row>
    <row r="3" spans="1:60" ht="24.95" customHeight="1" x14ac:dyDescent="0.2">
      <c r="A3" s="143" t="s">
        <v>7</v>
      </c>
      <c r="B3" s="141"/>
      <c r="C3" s="253" t="s">
        <v>43</v>
      </c>
      <c r="D3" s="254"/>
      <c r="E3" s="254"/>
      <c r="F3" s="254"/>
      <c r="G3" s="255"/>
      <c r="AE3" t="s">
        <v>83</v>
      </c>
    </row>
    <row r="4" spans="1:60" ht="24.95" hidden="1" customHeight="1" x14ac:dyDescent="0.2">
      <c r="A4" s="143" t="s">
        <v>8</v>
      </c>
      <c r="B4" s="141"/>
      <c r="C4" s="253"/>
      <c r="D4" s="254"/>
      <c r="E4" s="254"/>
      <c r="F4" s="254"/>
      <c r="G4" s="255"/>
      <c r="AE4" t="s">
        <v>84</v>
      </c>
    </row>
    <row r="5" spans="1:60" hidden="1" x14ac:dyDescent="0.2">
      <c r="A5" s="144" t="s">
        <v>85</v>
      </c>
      <c r="B5" s="145"/>
      <c r="C5" s="146"/>
      <c r="D5" s="147"/>
      <c r="E5" s="147"/>
      <c r="F5" s="147"/>
      <c r="G5" s="148"/>
      <c r="AE5" t="s">
        <v>86</v>
      </c>
    </row>
    <row r="7" spans="1:60" ht="38.25" x14ac:dyDescent="0.2">
      <c r="A7" s="153" t="s">
        <v>87</v>
      </c>
      <c r="B7" s="154" t="s">
        <v>88</v>
      </c>
      <c r="C7" s="154" t="s">
        <v>89</v>
      </c>
      <c r="D7" s="153" t="s">
        <v>90</v>
      </c>
      <c r="E7" s="153" t="s">
        <v>91</v>
      </c>
      <c r="F7" s="149" t="s">
        <v>92</v>
      </c>
      <c r="G7" s="170" t="s">
        <v>28</v>
      </c>
      <c r="H7" s="171" t="s">
        <v>29</v>
      </c>
      <c r="I7" s="171" t="s">
        <v>93</v>
      </c>
      <c r="J7" s="171" t="s">
        <v>30</v>
      </c>
      <c r="K7" s="171" t="s">
        <v>94</v>
      </c>
      <c r="L7" s="171" t="s">
        <v>95</v>
      </c>
      <c r="M7" s="171" t="s">
        <v>96</v>
      </c>
      <c r="N7" s="171" t="s">
        <v>97</v>
      </c>
      <c r="O7" s="171" t="s">
        <v>98</v>
      </c>
      <c r="P7" s="171" t="s">
        <v>99</v>
      </c>
      <c r="Q7" s="171" t="s">
        <v>100</v>
      </c>
      <c r="R7" s="171" t="s">
        <v>101</v>
      </c>
      <c r="S7" s="171" t="s">
        <v>102</v>
      </c>
      <c r="T7" s="171" t="s">
        <v>103</v>
      </c>
      <c r="U7" s="156" t="s">
        <v>104</v>
      </c>
    </row>
    <row r="8" spans="1:60" x14ac:dyDescent="0.2">
      <c r="A8" s="172" t="s">
        <v>105</v>
      </c>
      <c r="B8" s="173" t="s">
        <v>56</v>
      </c>
      <c r="C8" s="174" t="s">
        <v>57</v>
      </c>
      <c r="D8" s="175"/>
      <c r="E8" s="176"/>
      <c r="F8" s="177"/>
      <c r="G8" s="177">
        <f>SUMIF(AE9:AE10,"&lt;&gt;NOR",G9:G10)</f>
        <v>0</v>
      </c>
      <c r="H8" s="177"/>
      <c r="I8" s="177">
        <f>SUM(I9:I10)</f>
        <v>0</v>
      </c>
      <c r="J8" s="177"/>
      <c r="K8" s="177">
        <f>SUM(K9:K10)</f>
        <v>0</v>
      </c>
      <c r="L8" s="177"/>
      <c r="M8" s="177">
        <f>SUM(M9:M10)</f>
        <v>0</v>
      </c>
      <c r="N8" s="155"/>
      <c r="O8" s="155">
        <f>SUM(O9:O10)</f>
        <v>4.3867999999999991</v>
      </c>
      <c r="P8" s="155"/>
      <c r="Q8" s="155">
        <f>SUM(Q9:Q10)</f>
        <v>0</v>
      </c>
      <c r="R8" s="155"/>
      <c r="S8" s="155"/>
      <c r="T8" s="172"/>
      <c r="U8" s="155">
        <f>SUM(U9:U10)</f>
        <v>101.68</v>
      </c>
      <c r="AE8" t="s">
        <v>106</v>
      </c>
    </row>
    <row r="9" spans="1:60" outlineLevel="1" x14ac:dyDescent="0.2">
      <c r="A9" s="151">
        <v>1</v>
      </c>
      <c r="B9" s="157" t="s">
        <v>107</v>
      </c>
      <c r="C9" s="190" t="s">
        <v>108</v>
      </c>
      <c r="D9" s="159" t="s">
        <v>109</v>
      </c>
      <c r="E9" s="165">
        <v>81.653000000000006</v>
      </c>
      <c r="F9" s="167">
        <f>H9+J9</f>
        <v>0</v>
      </c>
      <c r="G9" s="168">
        <f>ROUND(E9*F9,2)</f>
        <v>0</v>
      </c>
      <c r="H9" s="168"/>
      <c r="I9" s="168">
        <f>ROUND(E9*H9,2)</f>
        <v>0</v>
      </c>
      <c r="J9" s="168"/>
      <c r="K9" s="168">
        <f>ROUND(E9*J9,2)</f>
        <v>0</v>
      </c>
      <c r="L9" s="168">
        <v>15</v>
      </c>
      <c r="M9" s="168">
        <f>G9*(1+L9/100)</f>
        <v>0</v>
      </c>
      <c r="N9" s="160">
        <v>5.3690000000000002E-2</v>
      </c>
      <c r="O9" s="160">
        <f>ROUND(E9*N9,5)</f>
        <v>4.3839499999999996</v>
      </c>
      <c r="P9" s="160">
        <v>0</v>
      </c>
      <c r="Q9" s="160">
        <f>ROUND(E9*P9,5)</f>
        <v>0</v>
      </c>
      <c r="R9" s="160"/>
      <c r="S9" s="160"/>
      <c r="T9" s="161">
        <v>1.17717</v>
      </c>
      <c r="U9" s="160">
        <f>ROUND(E9*T9,2)</f>
        <v>96.12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110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1">
        <v>2</v>
      </c>
      <c r="B10" s="157" t="s">
        <v>111</v>
      </c>
      <c r="C10" s="190" t="s">
        <v>112</v>
      </c>
      <c r="D10" s="159" t="s">
        <v>109</v>
      </c>
      <c r="E10" s="165">
        <v>71.343000000000004</v>
      </c>
      <c r="F10" s="167">
        <f>H10+J10</f>
        <v>0</v>
      </c>
      <c r="G10" s="168">
        <f>ROUND(E10*F10,2)</f>
        <v>0</v>
      </c>
      <c r="H10" s="168"/>
      <c r="I10" s="168">
        <f>ROUND(E10*H10,2)</f>
        <v>0</v>
      </c>
      <c r="J10" s="168"/>
      <c r="K10" s="168">
        <f>ROUND(E10*J10,2)</f>
        <v>0</v>
      </c>
      <c r="L10" s="168">
        <v>15</v>
      </c>
      <c r="M10" s="168">
        <f>G10*(1+L10/100)</f>
        <v>0</v>
      </c>
      <c r="N10" s="160">
        <v>4.0000000000000003E-5</v>
      </c>
      <c r="O10" s="160">
        <f>ROUND(E10*N10,5)</f>
        <v>2.8500000000000001E-3</v>
      </c>
      <c r="P10" s="160">
        <v>0</v>
      </c>
      <c r="Q10" s="160">
        <f>ROUND(E10*P10,5)</f>
        <v>0</v>
      </c>
      <c r="R10" s="160"/>
      <c r="S10" s="160"/>
      <c r="T10" s="161">
        <v>7.8E-2</v>
      </c>
      <c r="U10" s="160">
        <f>ROUND(E10*T10,2)</f>
        <v>5.56</v>
      </c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110</v>
      </c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52" t="s">
        <v>105</v>
      </c>
      <c r="B11" s="158" t="s">
        <v>58</v>
      </c>
      <c r="C11" s="191" t="s">
        <v>59</v>
      </c>
      <c r="D11" s="162"/>
      <c r="E11" s="166"/>
      <c r="F11" s="169"/>
      <c r="G11" s="169">
        <f>SUMIF(AE12:AE16,"&lt;&gt;NOR",G12:G16)</f>
        <v>0</v>
      </c>
      <c r="H11" s="169"/>
      <c r="I11" s="169">
        <f>SUM(I12:I16)</f>
        <v>0</v>
      </c>
      <c r="J11" s="169"/>
      <c r="K11" s="169">
        <f>SUM(K12:K16)</f>
        <v>0</v>
      </c>
      <c r="L11" s="169"/>
      <c r="M11" s="169">
        <f>SUM(M12:M16)</f>
        <v>0</v>
      </c>
      <c r="N11" s="163"/>
      <c r="O11" s="163">
        <f>SUM(O12:O16)</f>
        <v>1.4839899999999999</v>
      </c>
      <c r="P11" s="163"/>
      <c r="Q11" s="163">
        <f>SUM(Q12:Q16)</f>
        <v>0</v>
      </c>
      <c r="R11" s="163"/>
      <c r="S11" s="163"/>
      <c r="T11" s="164"/>
      <c r="U11" s="163">
        <f>SUM(U12:U16)</f>
        <v>55.32</v>
      </c>
      <c r="AE11" t="s">
        <v>106</v>
      </c>
    </row>
    <row r="12" spans="1:60" outlineLevel="1" x14ac:dyDescent="0.2">
      <c r="A12" s="151">
        <v>3</v>
      </c>
      <c r="B12" s="157" t="s">
        <v>113</v>
      </c>
      <c r="C12" s="190" t="s">
        <v>114</v>
      </c>
      <c r="D12" s="159" t="s">
        <v>109</v>
      </c>
      <c r="E12" s="165">
        <v>37.978000000000002</v>
      </c>
      <c r="F12" s="167">
        <f>H12+J12</f>
        <v>0</v>
      </c>
      <c r="G12" s="168">
        <f>ROUND(E12*F12,2)</f>
        <v>0</v>
      </c>
      <c r="H12" s="168"/>
      <c r="I12" s="168">
        <f>ROUND(E12*H12,2)</f>
        <v>0</v>
      </c>
      <c r="J12" s="168"/>
      <c r="K12" s="168">
        <f>ROUND(E12*J12,2)</f>
        <v>0</v>
      </c>
      <c r="L12" s="168">
        <v>15</v>
      </c>
      <c r="M12" s="168">
        <f>G12*(1+L12/100)</f>
        <v>0</v>
      </c>
      <c r="N12" s="160">
        <v>3.773E-2</v>
      </c>
      <c r="O12" s="160">
        <f>ROUND(E12*N12,5)</f>
        <v>1.4329099999999999</v>
      </c>
      <c r="P12" s="160">
        <v>0</v>
      </c>
      <c r="Q12" s="160">
        <f>ROUND(E12*P12,5)</f>
        <v>0</v>
      </c>
      <c r="R12" s="160"/>
      <c r="S12" s="160"/>
      <c r="T12" s="161">
        <v>0.81827000000000005</v>
      </c>
      <c r="U12" s="160">
        <f>ROUND(E12*T12,2)</f>
        <v>31.08</v>
      </c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110</v>
      </c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1">
        <v>4</v>
      </c>
      <c r="B13" s="157" t="s">
        <v>115</v>
      </c>
      <c r="C13" s="190" t="s">
        <v>116</v>
      </c>
      <c r="D13" s="159" t="s">
        <v>109</v>
      </c>
      <c r="E13" s="165">
        <v>37.978000000000002</v>
      </c>
      <c r="F13" s="167">
        <f>H13+J13</f>
        <v>0</v>
      </c>
      <c r="G13" s="168">
        <f>ROUND(E13*F13,2)</f>
        <v>0</v>
      </c>
      <c r="H13" s="168"/>
      <c r="I13" s="168">
        <f>ROUND(E13*H13,2)</f>
        <v>0</v>
      </c>
      <c r="J13" s="168"/>
      <c r="K13" s="168">
        <f>ROUND(E13*J13,2)</f>
        <v>0</v>
      </c>
      <c r="L13" s="168">
        <v>15</v>
      </c>
      <c r="M13" s="168">
        <f>G13*(1+L13/100)</f>
        <v>0</v>
      </c>
      <c r="N13" s="160">
        <v>7.2000000000000005E-4</v>
      </c>
      <c r="O13" s="160">
        <f>ROUND(E13*N13,5)</f>
        <v>2.734E-2</v>
      </c>
      <c r="P13" s="160">
        <v>0</v>
      </c>
      <c r="Q13" s="160">
        <f>ROUND(E13*P13,5)</f>
        <v>0</v>
      </c>
      <c r="R13" s="160"/>
      <c r="S13" s="160"/>
      <c r="T13" s="161">
        <v>0.24199999999999999</v>
      </c>
      <c r="U13" s="160">
        <f>ROUND(E13*T13,2)</f>
        <v>9.19</v>
      </c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110</v>
      </c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1">
        <v>5</v>
      </c>
      <c r="B14" s="157" t="s">
        <v>117</v>
      </c>
      <c r="C14" s="190" t="s">
        <v>118</v>
      </c>
      <c r="D14" s="159" t="s">
        <v>119</v>
      </c>
      <c r="E14" s="165">
        <v>189.89</v>
      </c>
      <c r="F14" s="167">
        <f>H14+J14</f>
        <v>0</v>
      </c>
      <c r="G14" s="168">
        <f>ROUND(E14*F14,2)</f>
        <v>0</v>
      </c>
      <c r="H14" s="168"/>
      <c r="I14" s="168">
        <f>ROUND(E14*H14,2)</f>
        <v>0</v>
      </c>
      <c r="J14" s="168"/>
      <c r="K14" s="168">
        <f>ROUND(E14*J14,2)</f>
        <v>0</v>
      </c>
      <c r="L14" s="168">
        <v>15</v>
      </c>
      <c r="M14" s="168">
        <f>G14*(1+L14/100)</f>
        <v>0</v>
      </c>
      <c r="N14" s="160">
        <v>0</v>
      </c>
      <c r="O14" s="160">
        <f>ROUND(E14*N14,5)</f>
        <v>0</v>
      </c>
      <c r="P14" s="160">
        <v>0</v>
      </c>
      <c r="Q14" s="160">
        <f>ROUND(E14*P14,5)</f>
        <v>0</v>
      </c>
      <c r="R14" s="160"/>
      <c r="S14" s="160"/>
      <c r="T14" s="161">
        <v>0.05</v>
      </c>
      <c r="U14" s="160">
        <f>ROUND(E14*T14,2)</f>
        <v>9.49</v>
      </c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110</v>
      </c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1">
        <v>6</v>
      </c>
      <c r="B15" s="157" t="s">
        <v>120</v>
      </c>
      <c r="C15" s="190" t="s">
        <v>121</v>
      </c>
      <c r="D15" s="159" t="s">
        <v>119</v>
      </c>
      <c r="E15" s="165">
        <v>208.87899999999999</v>
      </c>
      <c r="F15" s="167">
        <f>H15+J15</f>
        <v>0</v>
      </c>
      <c r="G15" s="168">
        <f>ROUND(E15*F15,2)</f>
        <v>0</v>
      </c>
      <c r="H15" s="168"/>
      <c r="I15" s="168">
        <f>ROUND(E15*H15,2)</f>
        <v>0</v>
      </c>
      <c r="J15" s="168"/>
      <c r="K15" s="168">
        <f>ROUND(E15*J15,2)</f>
        <v>0</v>
      </c>
      <c r="L15" s="168">
        <v>15</v>
      </c>
      <c r="M15" s="168">
        <f>G15*(1+L15/100)</f>
        <v>0</v>
      </c>
      <c r="N15" s="160">
        <v>1E-4</v>
      </c>
      <c r="O15" s="160">
        <f>ROUND(E15*N15,5)</f>
        <v>2.0889999999999999E-2</v>
      </c>
      <c r="P15" s="160">
        <v>0</v>
      </c>
      <c r="Q15" s="160">
        <f>ROUND(E15*P15,5)</f>
        <v>0</v>
      </c>
      <c r="R15" s="160"/>
      <c r="S15" s="160"/>
      <c r="T15" s="161">
        <v>0</v>
      </c>
      <c r="U15" s="160">
        <f>ROUND(E15*T15,2)</f>
        <v>0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122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1">
        <v>7</v>
      </c>
      <c r="B16" s="157" t="s">
        <v>123</v>
      </c>
      <c r="C16" s="190" t="s">
        <v>124</v>
      </c>
      <c r="D16" s="159" t="s">
        <v>109</v>
      </c>
      <c r="E16" s="165">
        <v>71.343000000000004</v>
      </c>
      <c r="F16" s="167">
        <f>H16+J16</f>
        <v>0</v>
      </c>
      <c r="G16" s="168">
        <f>ROUND(E16*F16,2)</f>
        <v>0</v>
      </c>
      <c r="H16" s="168"/>
      <c r="I16" s="168">
        <f>ROUND(E16*H16,2)</f>
        <v>0</v>
      </c>
      <c r="J16" s="168"/>
      <c r="K16" s="168">
        <f>ROUND(E16*J16,2)</f>
        <v>0</v>
      </c>
      <c r="L16" s="168">
        <v>15</v>
      </c>
      <c r="M16" s="168">
        <f>G16*(1+L16/100)</f>
        <v>0</v>
      </c>
      <c r="N16" s="160">
        <v>4.0000000000000003E-5</v>
      </c>
      <c r="O16" s="160">
        <f>ROUND(E16*N16,5)</f>
        <v>2.8500000000000001E-3</v>
      </c>
      <c r="P16" s="160">
        <v>0</v>
      </c>
      <c r="Q16" s="160">
        <f>ROUND(E16*P16,5)</f>
        <v>0</v>
      </c>
      <c r="R16" s="160"/>
      <c r="S16" s="160"/>
      <c r="T16" s="161">
        <v>7.8E-2</v>
      </c>
      <c r="U16" s="160">
        <f>ROUND(E16*T16,2)</f>
        <v>5.56</v>
      </c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110</v>
      </c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x14ac:dyDescent="0.2">
      <c r="A17" s="152" t="s">
        <v>105</v>
      </c>
      <c r="B17" s="158" t="s">
        <v>60</v>
      </c>
      <c r="C17" s="191" t="s">
        <v>61</v>
      </c>
      <c r="D17" s="162"/>
      <c r="E17" s="166"/>
      <c r="F17" s="169"/>
      <c r="G17" s="169">
        <f>SUMIF(AE18:AE18,"&lt;&gt;NOR",G18:G18)</f>
        <v>0</v>
      </c>
      <c r="H17" s="169"/>
      <c r="I17" s="169">
        <f>SUM(I18:I18)</f>
        <v>0</v>
      </c>
      <c r="J17" s="169"/>
      <c r="K17" s="169">
        <f>SUM(K18:K18)</f>
        <v>0</v>
      </c>
      <c r="L17" s="169"/>
      <c r="M17" s="169">
        <f>SUM(M18:M18)</f>
        <v>0</v>
      </c>
      <c r="N17" s="163"/>
      <c r="O17" s="163">
        <f>SUM(O18:O18)</f>
        <v>2.8226200000000001</v>
      </c>
      <c r="P17" s="163"/>
      <c r="Q17" s="163">
        <f>SUM(Q18:Q18)</f>
        <v>0</v>
      </c>
      <c r="R17" s="163"/>
      <c r="S17" s="163"/>
      <c r="T17" s="164"/>
      <c r="U17" s="163">
        <f>SUM(U18:U18)</f>
        <v>14.18</v>
      </c>
      <c r="AE17" t="s">
        <v>106</v>
      </c>
    </row>
    <row r="18" spans="1:60" outlineLevel="1" x14ac:dyDescent="0.2">
      <c r="A18" s="151">
        <v>8</v>
      </c>
      <c r="B18" s="157" t="s">
        <v>125</v>
      </c>
      <c r="C18" s="190" t="s">
        <v>126</v>
      </c>
      <c r="D18" s="159" t="s">
        <v>109</v>
      </c>
      <c r="E18" s="165">
        <v>38.01</v>
      </c>
      <c r="F18" s="167">
        <f>H18+J18</f>
        <v>0</v>
      </c>
      <c r="G18" s="168">
        <f>ROUND(E18*F18,2)</f>
        <v>0</v>
      </c>
      <c r="H18" s="168"/>
      <c r="I18" s="168">
        <f>ROUND(E18*H18,2)</f>
        <v>0</v>
      </c>
      <c r="J18" s="168"/>
      <c r="K18" s="168">
        <f>ROUND(E18*J18,2)</f>
        <v>0</v>
      </c>
      <c r="L18" s="168">
        <v>15</v>
      </c>
      <c r="M18" s="168">
        <f>G18*(1+L18/100)</f>
        <v>0</v>
      </c>
      <c r="N18" s="160">
        <v>7.4260000000000007E-2</v>
      </c>
      <c r="O18" s="160">
        <f>ROUND(E18*N18,5)</f>
        <v>2.8226200000000001</v>
      </c>
      <c r="P18" s="160">
        <v>0</v>
      </c>
      <c r="Q18" s="160">
        <f>ROUND(E18*P18,5)</f>
        <v>0</v>
      </c>
      <c r="R18" s="160"/>
      <c r="S18" s="160"/>
      <c r="T18" s="161">
        <v>0.373</v>
      </c>
      <c r="U18" s="160">
        <f>ROUND(E18*T18,2)</f>
        <v>14.18</v>
      </c>
      <c r="V18" s="150"/>
      <c r="W18" s="150"/>
      <c r="X18" s="150"/>
      <c r="Y18" s="150"/>
      <c r="Z18" s="150"/>
      <c r="AA18" s="150"/>
      <c r="AB18" s="150"/>
      <c r="AC18" s="150"/>
      <c r="AD18" s="150"/>
      <c r="AE18" s="150" t="s">
        <v>110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52" t="s">
        <v>105</v>
      </c>
      <c r="B19" s="158" t="s">
        <v>62</v>
      </c>
      <c r="C19" s="191" t="s">
        <v>63</v>
      </c>
      <c r="D19" s="162"/>
      <c r="E19" s="166"/>
      <c r="F19" s="169"/>
      <c r="G19" s="169">
        <f>SUMIF(AE20:AE23,"&lt;&gt;NOR",G20:G23)</f>
        <v>0</v>
      </c>
      <c r="H19" s="169"/>
      <c r="I19" s="169">
        <f>SUM(I20:I23)</f>
        <v>0</v>
      </c>
      <c r="J19" s="169"/>
      <c r="K19" s="169">
        <f>SUM(K20:K23)</f>
        <v>0</v>
      </c>
      <c r="L19" s="169"/>
      <c r="M19" s="169">
        <f>SUM(M20:M23)</f>
        <v>0</v>
      </c>
      <c r="N19" s="163"/>
      <c r="O19" s="163">
        <f>SUM(O20:O23)</f>
        <v>9.9612599999999993</v>
      </c>
      <c r="P19" s="163"/>
      <c r="Q19" s="163">
        <f>SUM(Q20:Q23)</f>
        <v>0</v>
      </c>
      <c r="R19" s="163"/>
      <c r="S19" s="163"/>
      <c r="T19" s="164"/>
      <c r="U19" s="163">
        <f>SUM(U20:U23)</f>
        <v>164.29999999999998</v>
      </c>
      <c r="AE19" t="s">
        <v>106</v>
      </c>
    </row>
    <row r="20" spans="1:60" outlineLevel="1" x14ac:dyDescent="0.2">
      <c r="A20" s="151">
        <v>9</v>
      </c>
      <c r="B20" s="157" t="s">
        <v>127</v>
      </c>
      <c r="C20" s="190" t="s">
        <v>128</v>
      </c>
      <c r="D20" s="159" t="s">
        <v>109</v>
      </c>
      <c r="E20" s="165">
        <v>534.53</v>
      </c>
      <c r="F20" s="167">
        <f>H20+J20</f>
        <v>0</v>
      </c>
      <c r="G20" s="168">
        <f>ROUND(E20*F20,2)</f>
        <v>0</v>
      </c>
      <c r="H20" s="168"/>
      <c r="I20" s="168">
        <f>ROUND(E20*H20,2)</f>
        <v>0</v>
      </c>
      <c r="J20" s="168"/>
      <c r="K20" s="168">
        <f>ROUND(E20*J20,2)</f>
        <v>0</v>
      </c>
      <c r="L20" s="168">
        <v>15</v>
      </c>
      <c r="M20" s="168">
        <f>G20*(1+L20/100)</f>
        <v>0</v>
      </c>
      <c r="N20" s="160">
        <v>1.8380000000000001E-2</v>
      </c>
      <c r="O20" s="160">
        <f>ROUND(E20*N20,5)</f>
        <v>9.8246599999999997</v>
      </c>
      <c r="P20" s="160">
        <v>0</v>
      </c>
      <c r="Q20" s="160">
        <f>ROUND(E20*P20,5)</f>
        <v>0</v>
      </c>
      <c r="R20" s="160"/>
      <c r="S20" s="160"/>
      <c r="T20" s="161">
        <v>0.14399999999999999</v>
      </c>
      <c r="U20" s="160">
        <f>ROUND(E20*T20,2)</f>
        <v>76.97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 t="s">
        <v>110</v>
      </c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1">
        <v>10</v>
      </c>
      <c r="B21" s="157" t="s">
        <v>129</v>
      </c>
      <c r="C21" s="190" t="s">
        <v>130</v>
      </c>
      <c r="D21" s="159" t="s">
        <v>109</v>
      </c>
      <c r="E21" s="165">
        <v>11225.13</v>
      </c>
      <c r="F21" s="167">
        <f>H21+J21</f>
        <v>0</v>
      </c>
      <c r="G21" s="168">
        <f>ROUND(E21*F21,2)</f>
        <v>0</v>
      </c>
      <c r="H21" s="168"/>
      <c r="I21" s="168">
        <f>ROUND(E21*H21,2)</f>
        <v>0</v>
      </c>
      <c r="J21" s="168"/>
      <c r="K21" s="168">
        <f>ROUND(E21*J21,2)</f>
        <v>0</v>
      </c>
      <c r="L21" s="168">
        <v>15</v>
      </c>
      <c r="M21" s="168">
        <f>G21*(1+L21/100)</f>
        <v>0</v>
      </c>
      <c r="N21" s="160">
        <v>0</v>
      </c>
      <c r="O21" s="160">
        <f>ROUND(E21*N21,5)</f>
        <v>0</v>
      </c>
      <c r="P21" s="160">
        <v>0</v>
      </c>
      <c r="Q21" s="160">
        <f>ROUND(E21*P21,5)</f>
        <v>0</v>
      </c>
      <c r="R21" s="160"/>
      <c r="S21" s="160"/>
      <c r="T21" s="161">
        <v>0</v>
      </c>
      <c r="U21" s="160">
        <f>ROUND(E21*T21,2)</f>
        <v>0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110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1">
        <v>11</v>
      </c>
      <c r="B22" s="157" t="s">
        <v>131</v>
      </c>
      <c r="C22" s="190" t="s">
        <v>132</v>
      </c>
      <c r="D22" s="159" t="s">
        <v>109</v>
      </c>
      <c r="E22" s="165">
        <v>534.53</v>
      </c>
      <c r="F22" s="167">
        <f>H22+J22</f>
        <v>0</v>
      </c>
      <c r="G22" s="168">
        <f>ROUND(E22*F22,2)</f>
        <v>0</v>
      </c>
      <c r="H22" s="168"/>
      <c r="I22" s="168">
        <f>ROUND(E22*H22,2)</f>
        <v>0</v>
      </c>
      <c r="J22" s="168"/>
      <c r="K22" s="168">
        <f>ROUND(E22*J22,2)</f>
        <v>0</v>
      </c>
      <c r="L22" s="168">
        <v>15</v>
      </c>
      <c r="M22" s="168">
        <f>G22*(1+L22/100)</f>
        <v>0</v>
      </c>
      <c r="N22" s="160">
        <v>0</v>
      </c>
      <c r="O22" s="160">
        <f>ROUND(E22*N22,5)</f>
        <v>0</v>
      </c>
      <c r="P22" s="160">
        <v>0</v>
      </c>
      <c r="Q22" s="160">
        <f>ROUND(E22*P22,5)</f>
        <v>0</v>
      </c>
      <c r="R22" s="160"/>
      <c r="S22" s="160"/>
      <c r="T22" s="161">
        <v>0.126</v>
      </c>
      <c r="U22" s="160">
        <f>ROUND(E22*T22,2)</f>
        <v>67.349999999999994</v>
      </c>
      <c r="V22" s="150"/>
      <c r="W22" s="150"/>
      <c r="X22" s="150"/>
      <c r="Y22" s="150"/>
      <c r="Z22" s="150"/>
      <c r="AA22" s="150"/>
      <c r="AB22" s="150"/>
      <c r="AC22" s="150"/>
      <c r="AD22" s="150"/>
      <c r="AE22" s="150" t="s">
        <v>110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1">
        <v>12</v>
      </c>
      <c r="B23" s="157" t="s">
        <v>133</v>
      </c>
      <c r="C23" s="190" t="s">
        <v>134</v>
      </c>
      <c r="D23" s="159" t="s">
        <v>109</v>
      </c>
      <c r="E23" s="165">
        <v>112.89</v>
      </c>
      <c r="F23" s="167">
        <f>H23+J23</f>
        <v>0</v>
      </c>
      <c r="G23" s="168">
        <f>ROUND(E23*F23,2)</f>
        <v>0</v>
      </c>
      <c r="H23" s="168"/>
      <c r="I23" s="168">
        <f>ROUND(E23*H23,2)</f>
        <v>0</v>
      </c>
      <c r="J23" s="168"/>
      <c r="K23" s="168">
        <f>ROUND(E23*J23,2)</f>
        <v>0</v>
      </c>
      <c r="L23" s="168">
        <v>15</v>
      </c>
      <c r="M23" s="168">
        <f>G23*(1+L23/100)</f>
        <v>0</v>
      </c>
      <c r="N23" s="160">
        <v>1.2099999999999999E-3</v>
      </c>
      <c r="O23" s="160">
        <f>ROUND(E23*N23,5)</f>
        <v>0.1366</v>
      </c>
      <c r="P23" s="160">
        <v>0</v>
      </c>
      <c r="Q23" s="160">
        <f>ROUND(E23*P23,5)</f>
        <v>0</v>
      </c>
      <c r="R23" s="160"/>
      <c r="S23" s="160"/>
      <c r="T23" s="161">
        <v>0.17699999999999999</v>
      </c>
      <c r="U23" s="160">
        <f>ROUND(E23*T23,2)</f>
        <v>19.98</v>
      </c>
      <c r="V23" s="150"/>
      <c r="W23" s="150"/>
      <c r="X23" s="150"/>
      <c r="Y23" s="150"/>
      <c r="Z23" s="150"/>
      <c r="AA23" s="150"/>
      <c r="AB23" s="150"/>
      <c r="AC23" s="150"/>
      <c r="AD23" s="150"/>
      <c r="AE23" s="150" t="s">
        <v>110</v>
      </c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52" t="s">
        <v>105</v>
      </c>
      <c r="B24" s="158" t="s">
        <v>64</v>
      </c>
      <c r="C24" s="191" t="s">
        <v>65</v>
      </c>
      <c r="D24" s="162"/>
      <c r="E24" s="166"/>
      <c r="F24" s="169"/>
      <c r="G24" s="169">
        <f>SUMIF(AE25:AE25,"&lt;&gt;NOR",G25:G25)</f>
        <v>0</v>
      </c>
      <c r="H24" s="169"/>
      <c r="I24" s="169">
        <f>SUM(I25:I25)</f>
        <v>0</v>
      </c>
      <c r="J24" s="169"/>
      <c r="K24" s="169">
        <f>SUM(K25:K25)</f>
        <v>0</v>
      </c>
      <c r="L24" s="169"/>
      <c r="M24" s="169">
        <f>SUM(M25:M25)</f>
        <v>0</v>
      </c>
      <c r="N24" s="163"/>
      <c r="O24" s="163">
        <f>SUM(O25:O25)</f>
        <v>1.6559999999999998E-2</v>
      </c>
      <c r="P24" s="163"/>
      <c r="Q24" s="163">
        <f>SUM(Q25:Q25)</f>
        <v>0</v>
      </c>
      <c r="R24" s="163"/>
      <c r="S24" s="163"/>
      <c r="T24" s="164"/>
      <c r="U24" s="163">
        <f>SUM(U25:U25)</f>
        <v>127.51</v>
      </c>
      <c r="AE24" t="s">
        <v>106</v>
      </c>
    </row>
    <row r="25" spans="1:60" outlineLevel="1" x14ac:dyDescent="0.2">
      <c r="A25" s="151">
        <v>13</v>
      </c>
      <c r="B25" s="157" t="s">
        <v>135</v>
      </c>
      <c r="C25" s="190" t="s">
        <v>136</v>
      </c>
      <c r="D25" s="159" t="s">
        <v>109</v>
      </c>
      <c r="E25" s="165">
        <v>414</v>
      </c>
      <c r="F25" s="167">
        <f>H25+J25</f>
        <v>0</v>
      </c>
      <c r="G25" s="168">
        <f>ROUND(E25*F25,2)</f>
        <v>0</v>
      </c>
      <c r="H25" s="168"/>
      <c r="I25" s="168">
        <f>ROUND(E25*H25,2)</f>
        <v>0</v>
      </c>
      <c r="J25" s="168"/>
      <c r="K25" s="168">
        <f>ROUND(E25*J25,2)</f>
        <v>0</v>
      </c>
      <c r="L25" s="168">
        <v>15</v>
      </c>
      <c r="M25" s="168">
        <f>G25*(1+L25/100)</f>
        <v>0</v>
      </c>
      <c r="N25" s="160">
        <v>4.0000000000000003E-5</v>
      </c>
      <c r="O25" s="160">
        <f>ROUND(E25*N25,5)</f>
        <v>1.6559999999999998E-2</v>
      </c>
      <c r="P25" s="160">
        <v>0</v>
      </c>
      <c r="Q25" s="160">
        <f>ROUND(E25*P25,5)</f>
        <v>0</v>
      </c>
      <c r="R25" s="160"/>
      <c r="S25" s="160"/>
      <c r="T25" s="161">
        <v>0.308</v>
      </c>
      <c r="U25" s="160">
        <f>ROUND(E25*T25,2)</f>
        <v>127.51</v>
      </c>
      <c r="V25" s="150"/>
      <c r="W25" s="150"/>
      <c r="X25" s="150"/>
      <c r="Y25" s="150"/>
      <c r="Z25" s="150"/>
      <c r="AA25" s="150"/>
      <c r="AB25" s="150"/>
      <c r="AC25" s="150"/>
      <c r="AD25" s="150"/>
      <c r="AE25" s="150" t="s">
        <v>110</v>
      </c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52" t="s">
        <v>105</v>
      </c>
      <c r="B26" s="158" t="s">
        <v>66</v>
      </c>
      <c r="C26" s="191" t="s">
        <v>67</v>
      </c>
      <c r="D26" s="162"/>
      <c r="E26" s="166"/>
      <c r="F26" s="169"/>
      <c r="G26" s="169">
        <f>SUMIF(AE27:AE32,"&lt;&gt;NOR",G27:G32)</f>
        <v>0</v>
      </c>
      <c r="H26" s="169"/>
      <c r="I26" s="169">
        <f>SUM(I27:I32)</f>
        <v>0</v>
      </c>
      <c r="J26" s="169"/>
      <c r="K26" s="169">
        <f>SUM(K27:K32)</f>
        <v>0</v>
      </c>
      <c r="L26" s="169"/>
      <c r="M26" s="169">
        <f>SUM(M27:M32)</f>
        <v>0</v>
      </c>
      <c r="N26" s="163"/>
      <c r="O26" s="163">
        <f>SUM(O27:O32)</f>
        <v>7.4740000000000001E-2</v>
      </c>
      <c r="P26" s="163"/>
      <c r="Q26" s="163">
        <f>SUM(Q27:Q32)</f>
        <v>4.4391800000000003</v>
      </c>
      <c r="R26" s="163"/>
      <c r="S26" s="163"/>
      <c r="T26" s="164"/>
      <c r="U26" s="163">
        <f>SUM(U27:U32)</f>
        <v>48.269999999999996</v>
      </c>
      <c r="AE26" t="s">
        <v>106</v>
      </c>
    </row>
    <row r="27" spans="1:60" outlineLevel="1" x14ac:dyDescent="0.2">
      <c r="A27" s="151">
        <v>14</v>
      </c>
      <c r="B27" s="157" t="s">
        <v>137</v>
      </c>
      <c r="C27" s="190" t="s">
        <v>138</v>
      </c>
      <c r="D27" s="159" t="s">
        <v>139</v>
      </c>
      <c r="E27" s="165">
        <v>165</v>
      </c>
      <c r="F27" s="167">
        <f t="shared" ref="F27:F32" si="0">H27+J27</f>
        <v>0</v>
      </c>
      <c r="G27" s="168">
        <f t="shared" ref="G27:G32" si="1">ROUND(E27*F27,2)</f>
        <v>0</v>
      </c>
      <c r="H27" s="168"/>
      <c r="I27" s="168">
        <f t="shared" ref="I27:I32" si="2">ROUND(E27*H27,2)</f>
        <v>0</v>
      </c>
      <c r="J27" s="168"/>
      <c r="K27" s="168">
        <f t="shared" ref="K27:K32" si="3">ROUND(E27*J27,2)</f>
        <v>0</v>
      </c>
      <c r="L27" s="168">
        <v>15</v>
      </c>
      <c r="M27" s="168">
        <f t="shared" ref="M27:M32" si="4">G27*(1+L27/100)</f>
        <v>0</v>
      </c>
      <c r="N27" s="160">
        <v>0</v>
      </c>
      <c r="O27" s="160">
        <f t="shared" ref="O27:O32" si="5">ROUND(E27*N27,5)</f>
        <v>0</v>
      </c>
      <c r="P27" s="160">
        <v>0</v>
      </c>
      <c r="Q27" s="160">
        <f t="shared" ref="Q27:Q32" si="6">ROUND(E27*P27,5)</f>
        <v>0</v>
      </c>
      <c r="R27" s="160"/>
      <c r="S27" s="160"/>
      <c r="T27" s="161">
        <v>0.03</v>
      </c>
      <c r="U27" s="160">
        <f t="shared" ref="U27:U32" si="7">ROUND(E27*T27,2)</f>
        <v>4.95</v>
      </c>
      <c r="V27" s="150"/>
      <c r="W27" s="150"/>
      <c r="X27" s="150"/>
      <c r="Y27" s="150"/>
      <c r="Z27" s="150"/>
      <c r="AA27" s="150"/>
      <c r="AB27" s="150"/>
      <c r="AC27" s="150"/>
      <c r="AD27" s="150"/>
      <c r="AE27" s="150" t="s">
        <v>110</v>
      </c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1">
        <v>15</v>
      </c>
      <c r="B28" s="157" t="s">
        <v>140</v>
      </c>
      <c r="C28" s="190" t="s">
        <v>141</v>
      </c>
      <c r="D28" s="159" t="s">
        <v>139</v>
      </c>
      <c r="E28" s="165">
        <v>1</v>
      </c>
      <c r="F28" s="167">
        <f t="shared" si="0"/>
        <v>0</v>
      </c>
      <c r="G28" s="168">
        <f t="shared" si="1"/>
        <v>0</v>
      </c>
      <c r="H28" s="168"/>
      <c r="I28" s="168">
        <f t="shared" si="2"/>
        <v>0</v>
      </c>
      <c r="J28" s="168"/>
      <c r="K28" s="168">
        <f t="shared" si="3"/>
        <v>0</v>
      </c>
      <c r="L28" s="168">
        <v>15</v>
      </c>
      <c r="M28" s="168">
        <f t="shared" si="4"/>
        <v>0</v>
      </c>
      <c r="N28" s="160">
        <v>0</v>
      </c>
      <c r="O28" s="160">
        <f t="shared" si="5"/>
        <v>0</v>
      </c>
      <c r="P28" s="160">
        <v>0</v>
      </c>
      <c r="Q28" s="160">
        <f t="shared" si="6"/>
        <v>0</v>
      </c>
      <c r="R28" s="160"/>
      <c r="S28" s="160"/>
      <c r="T28" s="161">
        <v>0.05</v>
      </c>
      <c r="U28" s="160">
        <f t="shared" si="7"/>
        <v>0.05</v>
      </c>
      <c r="V28" s="150"/>
      <c r="W28" s="150"/>
      <c r="X28" s="150"/>
      <c r="Y28" s="150"/>
      <c r="Z28" s="150"/>
      <c r="AA28" s="150"/>
      <c r="AB28" s="150"/>
      <c r="AC28" s="150"/>
      <c r="AD28" s="150"/>
      <c r="AE28" s="150" t="s">
        <v>110</v>
      </c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1">
        <v>16</v>
      </c>
      <c r="B29" s="157" t="s">
        <v>142</v>
      </c>
      <c r="C29" s="190" t="s">
        <v>143</v>
      </c>
      <c r="D29" s="159" t="s">
        <v>109</v>
      </c>
      <c r="E29" s="165">
        <v>3.2040000000000002</v>
      </c>
      <c r="F29" s="167">
        <f t="shared" si="0"/>
        <v>0</v>
      </c>
      <c r="G29" s="168">
        <f t="shared" si="1"/>
        <v>0</v>
      </c>
      <c r="H29" s="168"/>
      <c r="I29" s="168">
        <f t="shared" si="2"/>
        <v>0</v>
      </c>
      <c r="J29" s="168"/>
      <c r="K29" s="168">
        <f t="shared" si="3"/>
        <v>0</v>
      </c>
      <c r="L29" s="168">
        <v>15</v>
      </c>
      <c r="M29" s="168">
        <f t="shared" si="4"/>
        <v>0</v>
      </c>
      <c r="N29" s="160">
        <v>2.1900000000000001E-3</v>
      </c>
      <c r="O29" s="160">
        <f t="shared" si="5"/>
        <v>7.0200000000000002E-3</v>
      </c>
      <c r="P29" s="160">
        <v>7.4999999999999997E-2</v>
      </c>
      <c r="Q29" s="160">
        <f t="shared" si="6"/>
        <v>0.24030000000000001</v>
      </c>
      <c r="R29" s="160"/>
      <c r="S29" s="160"/>
      <c r="T29" s="161">
        <v>0.95499999999999996</v>
      </c>
      <c r="U29" s="160">
        <f t="shared" si="7"/>
        <v>3.06</v>
      </c>
      <c r="V29" s="150"/>
      <c r="W29" s="150"/>
      <c r="X29" s="150"/>
      <c r="Y29" s="150"/>
      <c r="Z29" s="150"/>
      <c r="AA29" s="150"/>
      <c r="AB29" s="150"/>
      <c r="AC29" s="150"/>
      <c r="AD29" s="150"/>
      <c r="AE29" s="150" t="s">
        <v>110</v>
      </c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1">
        <v>17</v>
      </c>
      <c r="B30" s="157" t="s">
        <v>144</v>
      </c>
      <c r="C30" s="190" t="s">
        <v>145</v>
      </c>
      <c r="D30" s="159" t="s">
        <v>109</v>
      </c>
      <c r="E30" s="165">
        <v>56.868000000000002</v>
      </c>
      <c r="F30" s="167">
        <f t="shared" si="0"/>
        <v>0</v>
      </c>
      <c r="G30" s="168">
        <f t="shared" si="1"/>
        <v>0</v>
      </c>
      <c r="H30" s="168"/>
      <c r="I30" s="168">
        <f t="shared" si="2"/>
        <v>0</v>
      </c>
      <c r="J30" s="168"/>
      <c r="K30" s="168">
        <f t="shared" si="3"/>
        <v>0</v>
      </c>
      <c r="L30" s="168">
        <v>15</v>
      </c>
      <c r="M30" s="168">
        <f t="shared" si="4"/>
        <v>0</v>
      </c>
      <c r="N30" s="160">
        <v>1E-3</v>
      </c>
      <c r="O30" s="160">
        <f t="shared" si="5"/>
        <v>5.6869999999999997E-2</v>
      </c>
      <c r="P30" s="160">
        <v>6.2E-2</v>
      </c>
      <c r="Q30" s="160">
        <f t="shared" si="6"/>
        <v>3.52582</v>
      </c>
      <c r="R30" s="160"/>
      <c r="S30" s="160"/>
      <c r="T30" s="161">
        <v>0.61199999999999999</v>
      </c>
      <c r="U30" s="160">
        <f t="shared" si="7"/>
        <v>34.799999999999997</v>
      </c>
      <c r="V30" s="150"/>
      <c r="W30" s="150"/>
      <c r="X30" s="150"/>
      <c r="Y30" s="150"/>
      <c r="Z30" s="150"/>
      <c r="AA30" s="150"/>
      <c r="AB30" s="150"/>
      <c r="AC30" s="150"/>
      <c r="AD30" s="150"/>
      <c r="AE30" s="150" t="s">
        <v>110</v>
      </c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1">
        <v>18</v>
      </c>
      <c r="B31" s="157" t="s">
        <v>146</v>
      </c>
      <c r="C31" s="190" t="s">
        <v>147</v>
      </c>
      <c r="D31" s="159" t="s">
        <v>109</v>
      </c>
      <c r="E31" s="165">
        <v>9.3759999999999994</v>
      </c>
      <c r="F31" s="167">
        <f t="shared" si="0"/>
        <v>0</v>
      </c>
      <c r="G31" s="168">
        <f t="shared" si="1"/>
        <v>0</v>
      </c>
      <c r="H31" s="168"/>
      <c r="I31" s="168">
        <f t="shared" si="2"/>
        <v>0</v>
      </c>
      <c r="J31" s="168"/>
      <c r="K31" s="168">
        <f t="shared" si="3"/>
        <v>0</v>
      </c>
      <c r="L31" s="168">
        <v>15</v>
      </c>
      <c r="M31" s="168">
        <f t="shared" si="4"/>
        <v>0</v>
      </c>
      <c r="N31" s="160">
        <v>9.2000000000000003E-4</v>
      </c>
      <c r="O31" s="160">
        <f t="shared" si="5"/>
        <v>8.6300000000000005E-3</v>
      </c>
      <c r="P31" s="160">
        <v>5.3999999999999999E-2</v>
      </c>
      <c r="Q31" s="160">
        <f t="shared" si="6"/>
        <v>0.50629999999999997</v>
      </c>
      <c r="R31" s="160"/>
      <c r="S31" s="160"/>
      <c r="T31" s="161">
        <v>0.46500000000000002</v>
      </c>
      <c r="U31" s="160">
        <f t="shared" si="7"/>
        <v>4.3600000000000003</v>
      </c>
      <c r="V31" s="150"/>
      <c r="W31" s="150"/>
      <c r="X31" s="150"/>
      <c r="Y31" s="150"/>
      <c r="Z31" s="150"/>
      <c r="AA31" s="150"/>
      <c r="AB31" s="150"/>
      <c r="AC31" s="150"/>
      <c r="AD31" s="150"/>
      <c r="AE31" s="150" t="s">
        <v>110</v>
      </c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1">
        <v>19</v>
      </c>
      <c r="B32" s="157" t="s">
        <v>148</v>
      </c>
      <c r="C32" s="190" t="s">
        <v>149</v>
      </c>
      <c r="D32" s="159" t="s">
        <v>109</v>
      </c>
      <c r="E32" s="165">
        <v>1.895</v>
      </c>
      <c r="F32" s="167">
        <f t="shared" si="0"/>
        <v>0</v>
      </c>
      <c r="G32" s="168">
        <f t="shared" si="1"/>
        <v>0</v>
      </c>
      <c r="H32" s="168"/>
      <c r="I32" s="168">
        <f t="shared" si="2"/>
        <v>0</v>
      </c>
      <c r="J32" s="168"/>
      <c r="K32" s="168">
        <f t="shared" si="3"/>
        <v>0</v>
      </c>
      <c r="L32" s="168">
        <v>15</v>
      </c>
      <c r="M32" s="168">
        <f t="shared" si="4"/>
        <v>0</v>
      </c>
      <c r="N32" s="160">
        <v>1.17E-3</v>
      </c>
      <c r="O32" s="160">
        <f t="shared" si="5"/>
        <v>2.2200000000000002E-3</v>
      </c>
      <c r="P32" s="160">
        <v>8.7999999999999995E-2</v>
      </c>
      <c r="Q32" s="160">
        <f t="shared" si="6"/>
        <v>0.16675999999999999</v>
      </c>
      <c r="R32" s="160"/>
      <c r="S32" s="160"/>
      <c r="T32" s="161">
        <v>0.55600000000000005</v>
      </c>
      <c r="U32" s="160">
        <f t="shared" si="7"/>
        <v>1.05</v>
      </c>
      <c r="V32" s="150"/>
      <c r="W32" s="150"/>
      <c r="X32" s="150"/>
      <c r="Y32" s="150"/>
      <c r="Z32" s="150"/>
      <c r="AA32" s="150"/>
      <c r="AB32" s="150"/>
      <c r="AC32" s="150"/>
      <c r="AD32" s="150"/>
      <c r="AE32" s="150" t="s">
        <v>110</v>
      </c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52" t="s">
        <v>105</v>
      </c>
      <c r="B33" s="158" t="s">
        <v>68</v>
      </c>
      <c r="C33" s="191" t="s">
        <v>69</v>
      </c>
      <c r="D33" s="162"/>
      <c r="E33" s="166"/>
      <c r="F33" s="169"/>
      <c r="G33" s="169">
        <f>SUMIF(AE34:AE40,"&lt;&gt;NOR",G34:G40)</f>
        <v>0</v>
      </c>
      <c r="H33" s="169"/>
      <c r="I33" s="169">
        <f>SUM(I34:I40)</f>
        <v>0</v>
      </c>
      <c r="J33" s="169"/>
      <c r="K33" s="169">
        <f>SUM(K34:K40)</f>
        <v>0</v>
      </c>
      <c r="L33" s="169"/>
      <c r="M33" s="169">
        <f>SUM(M34:M40)</f>
        <v>0</v>
      </c>
      <c r="N33" s="163"/>
      <c r="O33" s="163">
        <f>SUM(O34:O40)</f>
        <v>0</v>
      </c>
      <c r="P33" s="163"/>
      <c r="Q33" s="163">
        <f>SUM(Q34:Q40)</f>
        <v>3.75604</v>
      </c>
      <c r="R33" s="163"/>
      <c r="S33" s="163"/>
      <c r="T33" s="164"/>
      <c r="U33" s="163">
        <f>SUM(U34:U40)</f>
        <v>40.4</v>
      </c>
      <c r="AE33" t="s">
        <v>106</v>
      </c>
    </row>
    <row r="34" spans="1:60" outlineLevel="1" x14ac:dyDescent="0.2">
      <c r="A34" s="151">
        <v>20</v>
      </c>
      <c r="B34" s="157" t="s">
        <v>150</v>
      </c>
      <c r="C34" s="190" t="s">
        <v>151</v>
      </c>
      <c r="D34" s="159" t="s">
        <v>109</v>
      </c>
      <c r="E34" s="165">
        <v>81.653000000000006</v>
      </c>
      <c r="F34" s="167">
        <f t="shared" ref="F34:F40" si="8">H34+J34</f>
        <v>0</v>
      </c>
      <c r="G34" s="168">
        <f t="shared" ref="G34:G40" si="9">ROUND(E34*F34,2)</f>
        <v>0</v>
      </c>
      <c r="H34" s="168"/>
      <c r="I34" s="168">
        <f t="shared" ref="I34:I40" si="10">ROUND(E34*H34,2)</f>
        <v>0</v>
      </c>
      <c r="J34" s="168"/>
      <c r="K34" s="168">
        <f t="shared" ref="K34:K40" si="11">ROUND(E34*J34,2)</f>
        <v>0</v>
      </c>
      <c r="L34" s="168">
        <v>15</v>
      </c>
      <c r="M34" s="168">
        <f t="shared" ref="M34:M40" si="12">G34*(1+L34/100)</f>
        <v>0</v>
      </c>
      <c r="N34" s="160">
        <v>0</v>
      </c>
      <c r="O34" s="160">
        <f t="shared" ref="O34:O40" si="13">ROUND(E34*N34,5)</f>
        <v>0</v>
      </c>
      <c r="P34" s="160">
        <v>4.5999999999999999E-2</v>
      </c>
      <c r="Q34" s="160">
        <f t="shared" ref="Q34:Q40" si="14">ROUND(E34*P34,5)</f>
        <v>3.75604</v>
      </c>
      <c r="R34" s="160"/>
      <c r="S34" s="160"/>
      <c r="T34" s="161">
        <v>0.26</v>
      </c>
      <c r="U34" s="160">
        <f t="shared" ref="U34:U40" si="15">ROUND(E34*T34,2)</f>
        <v>21.23</v>
      </c>
      <c r="V34" s="150"/>
      <c r="W34" s="150"/>
      <c r="X34" s="150"/>
      <c r="Y34" s="150"/>
      <c r="Z34" s="150"/>
      <c r="AA34" s="150"/>
      <c r="AB34" s="150"/>
      <c r="AC34" s="150"/>
      <c r="AD34" s="150"/>
      <c r="AE34" s="150" t="s">
        <v>110</v>
      </c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1">
        <v>21</v>
      </c>
      <c r="B35" s="157" t="s">
        <v>152</v>
      </c>
      <c r="C35" s="190" t="s">
        <v>153</v>
      </c>
      <c r="D35" s="159" t="s">
        <v>154</v>
      </c>
      <c r="E35" s="165">
        <v>8.2690000000000001</v>
      </c>
      <c r="F35" s="167">
        <f t="shared" si="8"/>
        <v>0</v>
      </c>
      <c r="G35" s="168">
        <f t="shared" si="9"/>
        <v>0</v>
      </c>
      <c r="H35" s="168"/>
      <c r="I35" s="168">
        <f t="shared" si="10"/>
        <v>0</v>
      </c>
      <c r="J35" s="168"/>
      <c r="K35" s="168">
        <f t="shared" si="11"/>
        <v>0</v>
      </c>
      <c r="L35" s="168">
        <v>15</v>
      </c>
      <c r="M35" s="168">
        <f t="shared" si="12"/>
        <v>0</v>
      </c>
      <c r="N35" s="160">
        <v>0</v>
      </c>
      <c r="O35" s="160">
        <f t="shared" si="13"/>
        <v>0</v>
      </c>
      <c r="P35" s="160">
        <v>0</v>
      </c>
      <c r="Q35" s="160">
        <f t="shared" si="14"/>
        <v>0</v>
      </c>
      <c r="R35" s="160"/>
      <c r="S35" s="160"/>
      <c r="T35" s="161">
        <v>0.94199999999999995</v>
      </c>
      <c r="U35" s="160">
        <f t="shared" si="15"/>
        <v>7.79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 t="s">
        <v>110</v>
      </c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1">
        <v>22</v>
      </c>
      <c r="B36" s="157" t="s">
        <v>155</v>
      </c>
      <c r="C36" s="190" t="s">
        <v>156</v>
      </c>
      <c r="D36" s="159" t="s">
        <v>154</v>
      </c>
      <c r="E36" s="165">
        <v>33.076000000000001</v>
      </c>
      <c r="F36" s="167">
        <f t="shared" si="8"/>
        <v>0</v>
      </c>
      <c r="G36" s="168">
        <f t="shared" si="9"/>
        <v>0</v>
      </c>
      <c r="H36" s="168"/>
      <c r="I36" s="168">
        <f t="shared" si="10"/>
        <v>0</v>
      </c>
      <c r="J36" s="168"/>
      <c r="K36" s="168">
        <f t="shared" si="11"/>
        <v>0</v>
      </c>
      <c r="L36" s="168">
        <v>15</v>
      </c>
      <c r="M36" s="168">
        <f t="shared" si="12"/>
        <v>0</v>
      </c>
      <c r="N36" s="160">
        <v>0</v>
      </c>
      <c r="O36" s="160">
        <f t="shared" si="13"/>
        <v>0</v>
      </c>
      <c r="P36" s="160">
        <v>0</v>
      </c>
      <c r="Q36" s="160">
        <f t="shared" si="14"/>
        <v>0</v>
      </c>
      <c r="R36" s="160"/>
      <c r="S36" s="160"/>
      <c r="T36" s="161">
        <v>0.105</v>
      </c>
      <c r="U36" s="160">
        <f t="shared" si="15"/>
        <v>3.47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 t="s">
        <v>110</v>
      </c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1">
        <v>23</v>
      </c>
      <c r="B37" s="157" t="s">
        <v>157</v>
      </c>
      <c r="C37" s="190" t="s">
        <v>158</v>
      </c>
      <c r="D37" s="159" t="s">
        <v>154</v>
      </c>
      <c r="E37" s="165">
        <v>4.1349999999999998</v>
      </c>
      <c r="F37" s="167">
        <f t="shared" si="8"/>
        <v>0</v>
      </c>
      <c r="G37" s="168">
        <f t="shared" si="9"/>
        <v>0</v>
      </c>
      <c r="H37" s="168"/>
      <c r="I37" s="168">
        <f t="shared" si="10"/>
        <v>0</v>
      </c>
      <c r="J37" s="168"/>
      <c r="K37" s="168">
        <f t="shared" si="11"/>
        <v>0</v>
      </c>
      <c r="L37" s="168">
        <v>15</v>
      </c>
      <c r="M37" s="168">
        <f t="shared" si="12"/>
        <v>0</v>
      </c>
      <c r="N37" s="160">
        <v>0</v>
      </c>
      <c r="O37" s="160">
        <f t="shared" si="13"/>
        <v>0</v>
      </c>
      <c r="P37" s="160">
        <v>0</v>
      </c>
      <c r="Q37" s="160">
        <f t="shared" si="14"/>
        <v>0</v>
      </c>
      <c r="R37" s="160"/>
      <c r="S37" s="160"/>
      <c r="T37" s="161">
        <v>0.93300000000000005</v>
      </c>
      <c r="U37" s="160">
        <f t="shared" si="15"/>
        <v>3.86</v>
      </c>
      <c r="V37" s="150"/>
      <c r="W37" s="150"/>
      <c r="X37" s="150"/>
      <c r="Y37" s="150"/>
      <c r="Z37" s="150"/>
      <c r="AA37" s="150"/>
      <c r="AB37" s="150"/>
      <c r="AC37" s="150"/>
      <c r="AD37" s="150"/>
      <c r="AE37" s="150" t="s">
        <v>110</v>
      </c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1">
        <v>24</v>
      </c>
      <c r="B38" s="157" t="s">
        <v>159</v>
      </c>
      <c r="C38" s="190" t="s">
        <v>160</v>
      </c>
      <c r="D38" s="159" t="s">
        <v>154</v>
      </c>
      <c r="E38" s="165">
        <v>8.2690000000000001</v>
      </c>
      <c r="F38" s="167">
        <f t="shared" si="8"/>
        <v>0</v>
      </c>
      <c r="G38" s="168">
        <f t="shared" si="9"/>
        <v>0</v>
      </c>
      <c r="H38" s="168"/>
      <c r="I38" s="168">
        <f t="shared" si="10"/>
        <v>0</v>
      </c>
      <c r="J38" s="168"/>
      <c r="K38" s="168">
        <f t="shared" si="11"/>
        <v>0</v>
      </c>
      <c r="L38" s="168">
        <v>15</v>
      </c>
      <c r="M38" s="168">
        <f t="shared" si="12"/>
        <v>0</v>
      </c>
      <c r="N38" s="160">
        <v>0</v>
      </c>
      <c r="O38" s="160">
        <f t="shared" si="13"/>
        <v>0</v>
      </c>
      <c r="P38" s="160">
        <v>0</v>
      </c>
      <c r="Q38" s="160">
        <f t="shared" si="14"/>
        <v>0</v>
      </c>
      <c r="R38" s="160"/>
      <c r="S38" s="160"/>
      <c r="T38" s="161">
        <v>0.49</v>
      </c>
      <c r="U38" s="160">
        <f t="shared" si="15"/>
        <v>4.05</v>
      </c>
      <c r="V38" s="150"/>
      <c r="W38" s="150"/>
      <c r="X38" s="150"/>
      <c r="Y38" s="150"/>
      <c r="Z38" s="150"/>
      <c r="AA38" s="150"/>
      <c r="AB38" s="150"/>
      <c r="AC38" s="150"/>
      <c r="AD38" s="150"/>
      <c r="AE38" s="150" t="s">
        <v>110</v>
      </c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1">
        <v>25</v>
      </c>
      <c r="B39" s="157" t="s">
        <v>161</v>
      </c>
      <c r="C39" s="190" t="s">
        <v>162</v>
      </c>
      <c r="D39" s="159" t="s">
        <v>154</v>
      </c>
      <c r="E39" s="165">
        <v>157.11099999999999</v>
      </c>
      <c r="F39" s="167">
        <f t="shared" si="8"/>
        <v>0</v>
      </c>
      <c r="G39" s="168">
        <f t="shared" si="9"/>
        <v>0</v>
      </c>
      <c r="H39" s="168"/>
      <c r="I39" s="168">
        <f t="shared" si="10"/>
        <v>0</v>
      </c>
      <c r="J39" s="168"/>
      <c r="K39" s="168">
        <f t="shared" si="11"/>
        <v>0</v>
      </c>
      <c r="L39" s="168">
        <v>15</v>
      </c>
      <c r="M39" s="168">
        <f t="shared" si="12"/>
        <v>0</v>
      </c>
      <c r="N39" s="160">
        <v>0</v>
      </c>
      <c r="O39" s="160">
        <f t="shared" si="13"/>
        <v>0</v>
      </c>
      <c r="P39" s="160">
        <v>0</v>
      </c>
      <c r="Q39" s="160">
        <f t="shared" si="14"/>
        <v>0</v>
      </c>
      <c r="R39" s="160"/>
      <c r="S39" s="160"/>
      <c r="T39" s="161">
        <v>0</v>
      </c>
      <c r="U39" s="160">
        <f t="shared" si="15"/>
        <v>0</v>
      </c>
      <c r="V39" s="150"/>
      <c r="W39" s="150"/>
      <c r="X39" s="150"/>
      <c r="Y39" s="150"/>
      <c r="Z39" s="150"/>
      <c r="AA39" s="150"/>
      <c r="AB39" s="150"/>
      <c r="AC39" s="150"/>
      <c r="AD39" s="150"/>
      <c r="AE39" s="150" t="s">
        <v>110</v>
      </c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51">
        <v>26</v>
      </c>
      <c r="B40" s="157" t="s">
        <v>163</v>
      </c>
      <c r="C40" s="190" t="s">
        <v>164</v>
      </c>
      <c r="D40" s="159" t="s">
        <v>154</v>
      </c>
      <c r="E40" s="165">
        <v>8.2690000000000001</v>
      </c>
      <c r="F40" s="167">
        <f t="shared" si="8"/>
        <v>0</v>
      </c>
      <c r="G40" s="168">
        <f t="shared" si="9"/>
        <v>0</v>
      </c>
      <c r="H40" s="168"/>
      <c r="I40" s="168">
        <f t="shared" si="10"/>
        <v>0</v>
      </c>
      <c r="J40" s="168"/>
      <c r="K40" s="168">
        <f t="shared" si="11"/>
        <v>0</v>
      </c>
      <c r="L40" s="168">
        <v>15</v>
      </c>
      <c r="M40" s="168">
        <f t="shared" si="12"/>
        <v>0</v>
      </c>
      <c r="N40" s="160">
        <v>0</v>
      </c>
      <c r="O40" s="160">
        <f t="shared" si="13"/>
        <v>0</v>
      </c>
      <c r="P40" s="160">
        <v>0</v>
      </c>
      <c r="Q40" s="160">
        <f t="shared" si="14"/>
        <v>0</v>
      </c>
      <c r="R40" s="160"/>
      <c r="S40" s="160"/>
      <c r="T40" s="161">
        <v>0</v>
      </c>
      <c r="U40" s="160">
        <f t="shared" si="15"/>
        <v>0</v>
      </c>
      <c r="V40" s="150"/>
      <c r="W40" s="150"/>
      <c r="X40" s="150"/>
      <c r="Y40" s="150"/>
      <c r="Z40" s="150"/>
      <c r="AA40" s="150"/>
      <c r="AB40" s="150"/>
      <c r="AC40" s="150"/>
      <c r="AD40" s="150"/>
      <c r="AE40" s="150" t="s">
        <v>110</v>
      </c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152" t="s">
        <v>105</v>
      </c>
      <c r="B41" s="158" t="s">
        <v>70</v>
      </c>
      <c r="C41" s="191" t="s">
        <v>71</v>
      </c>
      <c r="D41" s="162"/>
      <c r="E41" s="166"/>
      <c r="F41" s="169"/>
      <c r="G41" s="169">
        <f>SUMIF(AE42:AE42,"&lt;&gt;NOR",G42:G42)</f>
        <v>0</v>
      </c>
      <c r="H41" s="169"/>
      <c r="I41" s="169">
        <f>SUM(I42:I42)</f>
        <v>0</v>
      </c>
      <c r="J41" s="169"/>
      <c r="K41" s="169">
        <f>SUM(K42:K42)</f>
        <v>0</v>
      </c>
      <c r="L41" s="169"/>
      <c r="M41" s="169">
        <f>SUM(M42:M42)</f>
        <v>0</v>
      </c>
      <c r="N41" s="163"/>
      <c r="O41" s="163">
        <f>SUM(O42:O42)</f>
        <v>0</v>
      </c>
      <c r="P41" s="163"/>
      <c r="Q41" s="163">
        <f>SUM(Q42:Q42)</f>
        <v>0</v>
      </c>
      <c r="R41" s="163"/>
      <c r="S41" s="163"/>
      <c r="T41" s="164"/>
      <c r="U41" s="163">
        <f>SUM(U42:U42)</f>
        <v>35.47</v>
      </c>
      <c r="AE41" t="s">
        <v>106</v>
      </c>
    </row>
    <row r="42" spans="1:60" outlineLevel="1" x14ac:dyDescent="0.2">
      <c r="A42" s="151">
        <v>27</v>
      </c>
      <c r="B42" s="157" t="s">
        <v>165</v>
      </c>
      <c r="C42" s="190" t="s">
        <v>166</v>
      </c>
      <c r="D42" s="159" t="s">
        <v>154</v>
      </c>
      <c r="E42" s="165">
        <v>18.745999999999999</v>
      </c>
      <c r="F42" s="167">
        <f>H42+J42</f>
        <v>0</v>
      </c>
      <c r="G42" s="168">
        <f>ROUND(E42*F42,2)</f>
        <v>0</v>
      </c>
      <c r="H42" s="168"/>
      <c r="I42" s="168">
        <f>ROUND(E42*H42,2)</f>
        <v>0</v>
      </c>
      <c r="J42" s="168"/>
      <c r="K42" s="168">
        <f>ROUND(E42*J42,2)</f>
        <v>0</v>
      </c>
      <c r="L42" s="168">
        <v>15</v>
      </c>
      <c r="M42" s="168">
        <f>G42*(1+L42/100)</f>
        <v>0</v>
      </c>
      <c r="N42" s="160">
        <v>0</v>
      </c>
      <c r="O42" s="160">
        <f>ROUND(E42*N42,5)</f>
        <v>0</v>
      </c>
      <c r="P42" s="160">
        <v>0</v>
      </c>
      <c r="Q42" s="160">
        <f>ROUND(E42*P42,5)</f>
        <v>0</v>
      </c>
      <c r="R42" s="160"/>
      <c r="S42" s="160"/>
      <c r="T42" s="161">
        <v>1.8919999999999999</v>
      </c>
      <c r="U42" s="160">
        <f>ROUND(E42*T42,2)</f>
        <v>35.47</v>
      </c>
      <c r="V42" s="150"/>
      <c r="W42" s="150"/>
      <c r="X42" s="150"/>
      <c r="Y42" s="150"/>
      <c r="Z42" s="150"/>
      <c r="AA42" s="150"/>
      <c r="AB42" s="150"/>
      <c r="AC42" s="150"/>
      <c r="AD42" s="150"/>
      <c r="AE42" s="150" t="s">
        <v>110</v>
      </c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52" t="s">
        <v>105</v>
      </c>
      <c r="B43" s="158" t="s">
        <v>72</v>
      </c>
      <c r="C43" s="191" t="s">
        <v>73</v>
      </c>
      <c r="D43" s="162"/>
      <c r="E43" s="166"/>
      <c r="F43" s="169"/>
      <c r="G43" s="169">
        <f>SUMIF(AE44:AE46,"&lt;&gt;NOR",G44:G46)</f>
        <v>0</v>
      </c>
      <c r="H43" s="169"/>
      <c r="I43" s="169">
        <f>SUM(I44:I46)</f>
        <v>0</v>
      </c>
      <c r="J43" s="169"/>
      <c r="K43" s="169">
        <f>SUM(K44:K46)</f>
        <v>0</v>
      </c>
      <c r="L43" s="169"/>
      <c r="M43" s="169">
        <f>SUM(M44:M46)</f>
        <v>0</v>
      </c>
      <c r="N43" s="163"/>
      <c r="O43" s="163">
        <f>SUM(O44:O46)</f>
        <v>0.11501</v>
      </c>
      <c r="P43" s="163"/>
      <c r="Q43" s="163">
        <f>SUM(Q44:Q46)</f>
        <v>7.4289999999999995E-2</v>
      </c>
      <c r="R43" s="163"/>
      <c r="S43" s="163"/>
      <c r="T43" s="164"/>
      <c r="U43" s="163">
        <f>SUM(U44:U46)</f>
        <v>26.259999999999998</v>
      </c>
      <c r="AE43" t="s">
        <v>106</v>
      </c>
    </row>
    <row r="44" spans="1:60" ht="22.5" outlineLevel="1" x14ac:dyDescent="0.2">
      <c r="A44" s="151">
        <v>28</v>
      </c>
      <c r="B44" s="157" t="s">
        <v>167</v>
      </c>
      <c r="C44" s="190" t="s">
        <v>168</v>
      </c>
      <c r="D44" s="159" t="s">
        <v>119</v>
      </c>
      <c r="E44" s="165">
        <v>55.03</v>
      </c>
      <c r="F44" s="167">
        <f>H44+J44</f>
        <v>0</v>
      </c>
      <c r="G44" s="168">
        <f>ROUND(E44*F44,2)</f>
        <v>0</v>
      </c>
      <c r="H44" s="168"/>
      <c r="I44" s="168">
        <f>ROUND(E44*H44,2)</f>
        <v>0</v>
      </c>
      <c r="J44" s="168"/>
      <c r="K44" s="168">
        <f>ROUND(E44*J44,2)</f>
        <v>0</v>
      </c>
      <c r="L44" s="168">
        <v>15</v>
      </c>
      <c r="M44" s="168">
        <f>G44*(1+L44/100)</f>
        <v>0</v>
      </c>
      <c r="N44" s="160">
        <v>0</v>
      </c>
      <c r="O44" s="160">
        <f>ROUND(E44*N44,5)</f>
        <v>0</v>
      </c>
      <c r="P44" s="160">
        <v>1.3500000000000001E-3</v>
      </c>
      <c r="Q44" s="160">
        <f>ROUND(E44*P44,5)</f>
        <v>7.4289999999999995E-2</v>
      </c>
      <c r="R44" s="160"/>
      <c r="S44" s="160"/>
      <c r="T44" s="161">
        <v>9.1999999999999998E-2</v>
      </c>
      <c r="U44" s="160">
        <f>ROUND(E44*T44,2)</f>
        <v>5.0599999999999996</v>
      </c>
      <c r="V44" s="150"/>
      <c r="W44" s="150"/>
      <c r="X44" s="150"/>
      <c r="Y44" s="150"/>
      <c r="Z44" s="150"/>
      <c r="AA44" s="150"/>
      <c r="AB44" s="150"/>
      <c r="AC44" s="150"/>
      <c r="AD44" s="150"/>
      <c r="AE44" s="150" t="s">
        <v>110</v>
      </c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51">
        <v>29</v>
      </c>
      <c r="B45" s="157" t="s">
        <v>169</v>
      </c>
      <c r="C45" s="190" t="s">
        <v>170</v>
      </c>
      <c r="D45" s="159" t="s">
        <v>119</v>
      </c>
      <c r="E45" s="165">
        <v>55.03</v>
      </c>
      <c r="F45" s="167">
        <f>H45+J45</f>
        <v>0</v>
      </c>
      <c r="G45" s="168">
        <f>ROUND(E45*F45,2)</f>
        <v>0</v>
      </c>
      <c r="H45" s="168"/>
      <c r="I45" s="168">
        <f>ROUND(E45*H45,2)</f>
        <v>0</v>
      </c>
      <c r="J45" s="168"/>
      <c r="K45" s="168">
        <f>ROUND(E45*J45,2)</f>
        <v>0</v>
      </c>
      <c r="L45" s="168">
        <v>15</v>
      </c>
      <c r="M45" s="168">
        <f>G45*(1+L45/100)</f>
        <v>0</v>
      </c>
      <c r="N45" s="160">
        <v>2.0899999999999998E-3</v>
      </c>
      <c r="O45" s="160">
        <f>ROUND(E45*N45,5)</f>
        <v>0.11501</v>
      </c>
      <c r="P45" s="160">
        <v>0</v>
      </c>
      <c r="Q45" s="160">
        <f>ROUND(E45*P45,5)</f>
        <v>0</v>
      </c>
      <c r="R45" s="160"/>
      <c r="S45" s="160"/>
      <c r="T45" s="161">
        <v>0.38524999999999998</v>
      </c>
      <c r="U45" s="160">
        <f>ROUND(E45*T45,2)</f>
        <v>21.2</v>
      </c>
      <c r="V45" s="150"/>
      <c r="W45" s="150"/>
      <c r="X45" s="150"/>
      <c r="Y45" s="150"/>
      <c r="Z45" s="150"/>
      <c r="AA45" s="150"/>
      <c r="AB45" s="150"/>
      <c r="AC45" s="150"/>
      <c r="AD45" s="150"/>
      <c r="AE45" s="150" t="s">
        <v>110</v>
      </c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1">
        <v>30</v>
      </c>
      <c r="B46" s="157" t="s">
        <v>171</v>
      </c>
      <c r="C46" s="190" t="s">
        <v>172</v>
      </c>
      <c r="D46" s="159" t="s">
        <v>0</v>
      </c>
      <c r="E46" s="165">
        <v>288.19</v>
      </c>
      <c r="F46" s="167">
        <f>H46+J46</f>
        <v>0</v>
      </c>
      <c r="G46" s="168">
        <f>ROUND(E46*F46,2)</f>
        <v>0</v>
      </c>
      <c r="H46" s="168"/>
      <c r="I46" s="168">
        <f>ROUND(E46*H46,2)</f>
        <v>0</v>
      </c>
      <c r="J46" s="168"/>
      <c r="K46" s="168">
        <f>ROUND(E46*J46,2)</f>
        <v>0</v>
      </c>
      <c r="L46" s="168">
        <v>15</v>
      </c>
      <c r="M46" s="168">
        <f>G46*(1+L46/100)</f>
        <v>0</v>
      </c>
      <c r="N46" s="160">
        <v>0</v>
      </c>
      <c r="O46" s="160">
        <f>ROUND(E46*N46,5)</f>
        <v>0</v>
      </c>
      <c r="P46" s="160">
        <v>0</v>
      </c>
      <c r="Q46" s="160">
        <f>ROUND(E46*P46,5)</f>
        <v>0</v>
      </c>
      <c r="R46" s="160"/>
      <c r="S46" s="160"/>
      <c r="T46" s="161">
        <v>0</v>
      </c>
      <c r="U46" s="160">
        <f>ROUND(E46*T46,2)</f>
        <v>0</v>
      </c>
      <c r="V46" s="150"/>
      <c r="W46" s="150"/>
      <c r="X46" s="150"/>
      <c r="Y46" s="150"/>
      <c r="Z46" s="150"/>
      <c r="AA46" s="150"/>
      <c r="AB46" s="150"/>
      <c r="AC46" s="150"/>
      <c r="AD46" s="150"/>
      <c r="AE46" s="150" t="s">
        <v>110</v>
      </c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52" t="s">
        <v>105</v>
      </c>
      <c r="B47" s="158" t="s">
        <v>74</v>
      </c>
      <c r="C47" s="191" t="s">
        <v>75</v>
      </c>
      <c r="D47" s="162"/>
      <c r="E47" s="166"/>
      <c r="F47" s="169"/>
      <c r="G47" s="169">
        <f>SUMIF(AE48:AE74,"&lt;&gt;NOR",G48:G74)</f>
        <v>0</v>
      </c>
      <c r="H47" s="169"/>
      <c r="I47" s="169">
        <f>SUM(I48:I74)</f>
        <v>0</v>
      </c>
      <c r="J47" s="169"/>
      <c r="K47" s="169">
        <f>SUM(K48:K74)</f>
        <v>0</v>
      </c>
      <c r="L47" s="169"/>
      <c r="M47" s="169">
        <f>SUM(M48:M74)</f>
        <v>0</v>
      </c>
      <c r="N47" s="163"/>
      <c r="O47" s="163">
        <f>SUM(O48:O74)</f>
        <v>5.8600000000000006E-3</v>
      </c>
      <c r="P47" s="163"/>
      <c r="Q47" s="163">
        <f>SUM(Q48:Q74)</f>
        <v>0</v>
      </c>
      <c r="R47" s="163"/>
      <c r="S47" s="163"/>
      <c r="T47" s="164"/>
      <c r="U47" s="163">
        <f>SUM(U48:U74)</f>
        <v>203.37</v>
      </c>
      <c r="AE47" t="s">
        <v>106</v>
      </c>
    </row>
    <row r="48" spans="1:60" outlineLevel="1" x14ac:dyDescent="0.2">
      <c r="A48" s="151">
        <v>31</v>
      </c>
      <c r="B48" s="157" t="s">
        <v>173</v>
      </c>
      <c r="C48" s="190" t="s">
        <v>174</v>
      </c>
      <c r="D48" s="159" t="s">
        <v>139</v>
      </c>
      <c r="E48" s="165">
        <v>24</v>
      </c>
      <c r="F48" s="167">
        <f t="shared" ref="F48:F74" si="16">H48+J48</f>
        <v>0</v>
      </c>
      <c r="G48" s="168">
        <f t="shared" ref="G48:G74" si="17">ROUND(E48*F48,2)</f>
        <v>0</v>
      </c>
      <c r="H48" s="168"/>
      <c r="I48" s="168">
        <f t="shared" ref="I48:I74" si="18">ROUND(E48*H48,2)</f>
        <v>0</v>
      </c>
      <c r="J48" s="168"/>
      <c r="K48" s="168">
        <f t="shared" ref="K48:K74" si="19">ROUND(E48*J48,2)</f>
        <v>0</v>
      </c>
      <c r="L48" s="168">
        <v>15</v>
      </c>
      <c r="M48" s="168">
        <f t="shared" ref="M48:M74" si="20">G48*(1+L48/100)</f>
        <v>0</v>
      </c>
      <c r="N48" s="160">
        <v>2.0000000000000002E-5</v>
      </c>
      <c r="O48" s="160">
        <f t="shared" ref="O48:O74" si="21">ROUND(E48*N48,5)</f>
        <v>4.8000000000000001E-4</v>
      </c>
      <c r="P48" s="160">
        <v>0</v>
      </c>
      <c r="Q48" s="160">
        <f t="shared" ref="Q48:Q74" si="22">ROUND(E48*P48,5)</f>
        <v>0</v>
      </c>
      <c r="R48" s="160"/>
      <c r="S48" s="160"/>
      <c r="T48" s="161">
        <v>0.61085999999999996</v>
      </c>
      <c r="U48" s="160">
        <f t="shared" ref="U48:U74" si="23">ROUND(E48*T48,2)</f>
        <v>14.66</v>
      </c>
      <c r="V48" s="150"/>
      <c r="W48" s="150"/>
      <c r="X48" s="150"/>
      <c r="Y48" s="150"/>
      <c r="Z48" s="150"/>
      <c r="AA48" s="150"/>
      <c r="AB48" s="150"/>
      <c r="AC48" s="150"/>
      <c r="AD48" s="150"/>
      <c r="AE48" s="150" t="s">
        <v>110</v>
      </c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1">
        <v>32</v>
      </c>
      <c r="B49" s="157" t="s">
        <v>175</v>
      </c>
      <c r="C49" s="190" t="s">
        <v>176</v>
      </c>
      <c r="D49" s="159" t="s">
        <v>139</v>
      </c>
      <c r="E49" s="165">
        <v>22</v>
      </c>
      <c r="F49" s="167">
        <f t="shared" si="16"/>
        <v>0</v>
      </c>
      <c r="G49" s="168">
        <f t="shared" si="17"/>
        <v>0</v>
      </c>
      <c r="H49" s="168"/>
      <c r="I49" s="168">
        <f t="shared" si="18"/>
        <v>0</v>
      </c>
      <c r="J49" s="168"/>
      <c r="K49" s="168">
        <f t="shared" si="19"/>
        <v>0</v>
      </c>
      <c r="L49" s="168">
        <v>15</v>
      </c>
      <c r="M49" s="168">
        <f t="shared" si="20"/>
        <v>0</v>
      </c>
      <c r="N49" s="160">
        <v>2.0000000000000002E-5</v>
      </c>
      <c r="O49" s="160">
        <f t="shared" si="21"/>
        <v>4.4000000000000002E-4</v>
      </c>
      <c r="P49" s="160">
        <v>0</v>
      </c>
      <c r="Q49" s="160">
        <f t="shared" si="22"/>
        <v>0</v>
      </c>
      <c r="R49" s="160"/>
      <c r="S49" s="160"/>
      <c r="T49" s="161">
        <v>1.1970099999999999</v>
      </c>
      <c r="U49" s="160">
        <f t="shared" si="23"/>
        <v>26.33</v>
      </c>
      <c r="V49" s="150"/>
      <c r="W49" s="150"/>
      <c r="X49" s="150"/>
      <c r="Y49" s="150"/>
      <c r="Z49" s="150"/>
      <c r="AA49" s="150"/>
      <c r="AB49" s="150"/>
      <c r="AC49" s="150"/>
      <c r="AD49" s="150"/>
      <c r="AE49" s="150" t="s">
        <v>110</v>
      </c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1">
        <v>33</v>
      </c>
      <c r="B50" s="157" t="s">
        <v>177</v>
      </c>
      <c r="C50" s="190" t="s">
        <v>178</v>
      </c>
      <c r="D50" s="159" t="s">
        <v>139</v>
      </c>
      <c r="E50" s="165">
        <v>4</v>
      </c>
      <c r="F50" s="167">
        <f t="shared" si="16"/>
        <v>0</v>
      </c>
      <c r="G50" s="168">
        <f t="shared" si="17"/>
        <v>0</v>
      </c>
      <c r="H50" s="168"/>
      <c r="I50" s="168">
        <f t="shared" si="18"/>
        <v>0</v>
      </c>
      <c r="J50" s="168"/>
      <c r="K50" s="168">
        <f t="shared" si="19"/>
        <v>0</v>
      </c>
      <c r="L50" s="168">
        <v>15</v>
      </c>
      <c r="M50" s="168">
        <f t="shared" si="20"/>
        <v>0</v>
      </c>
      <c r="N50" s="160">
        <v>3.0000000000000001E-5</v>
      </c>
      <c r="O50" s="160">
        <f t="shared" si="21"/>
        <v>1.2E-4</v>
      </c>
      <c r="P50" s="160">
        <v>0</v>
      </c>
      <c r="Q50" s="160">
        <f t="shared" si="22"/>
        <v>0</v>
      </c>
      <c r="R50" s="160"/>
      <c r="S50" s="160"/>
      <c r="T50" s="161">
        <v>1.13934</v>
      </c>
      <c r="U50" s="160">
        <f t="shared" si="23"/>
        <v>4.5599999999999996</v>
      </c>
      <c r="V50" s="150"/>
      <c r="W50" s="150"/>
      <c r="X50" s="150"/>
      <c r="Y50" s="150"/>
      <c r="Z50" s="150"/>
      <c r="AA50" s="150"/>
      <c r="AB50" s="150"/>
      <c r="AC50" s="150"/>
      <c r="AD50" s="150"/>
      <c r="AE50" s="150" t="s">
        <v>110</v>
      </c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1">
        <v>34</v>
      </c>
      <c r="B51" s="157" t="s">
        <v>179</v>
      </c>
      <c r="C51" s="190" t="s">
        <v>180</v>
      </c>
      <c r="D51" s="159" t="s">
        <v>119</v>
      </c>
      <c r="E51" s="165">
        <v>24.927</v>
      </c>
      <c r="F51" s="167">
        <f t="shared" si="16"/>
        <v>0</v>
      </c>
      <c r="G51" s="168">
        <f t="shared" si="17"/>
        <v>0</v>
      </c>
      <c r="H51" s="168"/>
      <c r="I51" s="168">
        <f t="shared" si="18"/>
        <v>0</v>
      </c>
      <c r="J51" s="168"/>
      <c r="K51" s="168">
        <f t="shared" si="19"/>
        <v>0</v>
      </c>
      <c r="L51" s="168">
        <v>15</v>
      </c>
      <c r="M51" s="168">
        <f t="shared" si="20"/>
        <v>0</v>
      </c>
      <c r="N51" s="160">
        <v>0</v>
      </c>
      <c r="O51" s="160">
        <f t="shared" si="21"/>
        <v>0</v>
      </c>
      <c r="P51" s="160">
        <v>0</v>
      </c>
      <c r="Q51" s="160">
        <f t="shared" si="22"/>
        <v>0</v>
      </c>
      <c r="R51" s="160"/>
      <c r="S51" s="160"/>
      <c r="T51" s="161">
        <v>0</v>
      </c>
      <c r="U51" s="160">
        <f t="shared" si="23"/>
        <v>0</v>
      </c>
      <c r="V51" s="150"/>
      <c r="W51" s="150"/>
      <c r="X51" s="150"/>
      <c r="Y51" s="150"/>
      <c r="Z51" s="150"/>
      <c r="AA51" s="150"/>
      <c r="AB51" s="150"/>
      <c r="AC51" s="150"/>
      <c r="AD51" s="150"/>
      <c r="AE51" s="150" t="s">
        <v>110</v>
      </c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1">
        <v>35</v>
      </c>
      <c r="B52" s="157" t="s">
        <v>181</v>
      </c>
      <c r="C52" s="190" t="s">
        <v>182</v>
      </c>
      <c r="D52" s="159" t="s">
        <v>119</v>
      </c>
      <c r="E52" s="165">
        <v>27.667999999999999</v>
      </c>
      <c r="F52" s="167">
        <f t="shared" si="16"/>
        <v>0</v>
      </c>
      <c r="G52" s="168">
        <f t="shared" si="17"/>
        <v>0</v>
      </c>
      <c r="H52" s="168"/>
      <c r="I52" s="168">
        <f t="shared" si="18"/>
        <v>0</v>
      </c>
      <c r="J52" s="168"/>
      <c r="K52" s="168">
        <f t="shared" si="19"/>
        <v>0</v>
      </c>
      <c r="L52" s="168">
        <v>15</v>
      </c>
      <c r="M52" s="168">
        <f t="shared" si="20"/>
        <v>0</v>
      </c>
      <c r="N52" s="160">
        <v>0</v>
      </c>
      <c r="O52" s="160">
        <f t="shared" si="21"/>
        <v>0</v>
      </c>
      <c r="P52" s="160">
        <v>0</v>
      </c>
      <c r="Q52" s="160">
        <f t="shared" si="22"/>
        <v>0</v>
      </c>
      <c r="R52" s="160"/>
      <c r="S52" s="160"/>
      <c r="T52" s="161">
        <v>0</v>
      </c>
      <c r="U52" s="160">
        <f t="shared" si="23"/>
        <v>0</v>
      </c>
      <c r="V52" s="150"/>
      <c r="W52" s="150"/>
      <c r="X52" s="150"/>
      <c r="Y52" s="150"/>
      <c r="Z52" s="150"/>
      <c r="AA52" s="150"/>
      <c r="AB52" s="150"/>
      <c r="AC52" s="150"/>
      <c r="AD52" s="150"/>
      <c r="AE52" s="150" t="s">
        <v>110</v>
      </c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1">
        <v>36</v>
      </c>
      <c r="B53" s="157" t="s">
        <v>183</v>
      </c>
      <c r="C53" s="190" t="s">
        <v>184</v>
      </c>
      <c r="D53" s="159" t="s">
        <v>119</v>
      </c>
      <c r="E53" s="165">
        <v>234.94</v>
      </c>
      <c r="F53" s="167">
        <f t="shared" si="16"/>
        <v>0</v>
      </c>
      <c r="G53" s="168">
        <f t="shared" si="17"/>
        <v>0</v>
      </c>
      <c r="H53" s="168"/>
      <c r="I53" s="168">
        <f t="shared" si="18"/>
        <v>0</v>
      </c>
      <c r="J53" s="168"/>
      <c r="K53" s="168">
        <f t="shared" si="19"/>
        <v>0</v>
      </c>
      <c r="L53" s="168">
        <v>15</v>
      </c>
      <c r="M53" s="168">
        <f t="shared" si="20"/>
        <v>0</v>
      </c>
      <c r="N53" s="160">
        <v>2.0000000000000002E-5</v>
      </c>
      <c r="O53" s="160">
        <f t="shared" si="21"/>
        <v>4.7000000000000002E-3</v>
      </c>
      <c r="P53" s="160">
        <v>0</v>
      </c>
      <c r="Q53" s="160">
        <f t="shared" si="22"/>
        <v>0</v>
      </c>
      <c r="R53" s="160"/>
      <c r="S53" s="160"/>
      <c r="T53" s="161">
        <v>0.46800000000000003</v>
      </c>
      <c r="U53" s="160">
        <f t="shared" si="23"/>
        <v>109.95</v>
      </c>
      <c r="V53" s="150"/>
      <c r="W53" s="150"/>
      <c r="X53" s="150"/>
      <c r="Y53" s="150"/>
      <c r="Z53" s="150"/>
      <c r="AA53" s="150"/>
      <c r="AB53" s="150"/>
      <c r="AC53" s="150"/>
      <c r="AD53" s="150"/>
      <c r="AE53" s="150" t="s">
        <v>110</v>
      </c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1">
        <v>37</v>
      </c>
      <c r="B54" s="157" t="s">
        <v>185</v>
      </c>
      <c r="C54" s="190" t="s">
        <v>186</v>
      </c>
      <c r="D54" s="159" t="s">
        <v>119</v>
      </c>
      <c r="E54" s="165">
        <v>5.96</v>
      </c>
      <c r="F54" s="167">
        <f t="shared" si="16"/>
        <v>0</v>
      </c>
      <c r="G54" s="168">
        <f t="shared" si="17"/>
        <v>0</v>
      </c>
      <c r="H54" s="168"/>
      <c r="I54" s="168">
        <f t="shared" si="18"/>
        <v>0</v>
      </c>
      <c r="J54" s="168"/>
      <c r="K54" s="168">
        <f t="shared" si="19"/>
        <v>0</v>
      </c>
      <c r="L54" s="168">
        <v>15</v>
      </c>
      <c r="M54" s="168">
        <f t="shared" si="20"/>
        <v>0</v>
      </c>
      <c r="N54" s="160">
        <v>2.0000000000000002E-5</v>
      </c>
      <c r="O54" s="160">
        <f t="shared" si="21"/>
        <v>1.2E-4</v>
      </c>
      <c r="P54" s="160">
        <v>0</v>
      </c>
      <c r="Q54" s="160">
        <f t="shared" si="22"/>
        <v>0</v>
      </c>
      <c r="R54" s="160"/>
      <c r="S54" s="160"/>
      <c r="T54" s="161">
        <v>0.75700000000000001</v>
      </c>
      <c r="U54" s="160">
        <f t="shared" si="23"/>
        <v>4.51</v>
      </c>
      <c r="V54" s="150"/>
      <c r="W54" s="150"/>
      <c r="X54" s="150"/>
      <c r="Y54" s="150"/>
      <c r="Z54" s="150"/>
      <c r="AA54" s="150"/>
      <c r="AB54" s="150"/>
      <c r="AC54" s="150"/>
      <c r="AD54" s="150"/>
      <c r="AE54" s="150" t="s">
        <v>110</v>
      </c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 x14ac:dyDescent="0.2">
      <c r="A55" s="151">
        <v>38</v>
      </c>
      <c r="B55" s="157" t="s">
        <v>187</v>
      </c>
      <c r="C55" s="190" t="s">
        <v>188</v>
      </c>
      <c r="D55" s="159" t="s">
        <v>119</v>
      </c>
      <c r="E55" s="165">
        <v>240.9</v>
      </c>
      <c r="F55" s="167">
        <f t="shared" si="16"/>
        <v>0</v>
      </c>
      <c r="G55" s="168">
        <f t="shared" si="17"/>
        <v>0</v>
      </c>
      <c r="H55" s="168"/>
      <c r="I55" s="168">
        <f t="shared" si="18"/>
        <v>0</v>
      </c>
      <c r="J55" s="168"/>
      <c r="K55" s="168">
        <f t="shared" si="19"/>
        <v>0</v>
      </c>
      <c r="L55" s="168">
        <v>15</v>
      </c>
      <c r="M55" s="168">
        <f t="shared" si="20"/>
        <v>0</v>
      </c>
      <c r="N55" s="160">
        <v>0</v>
      </c>
      <c r="O55" s="160">
        <f t="shared" si="21"/>
        <v>0</v>
      </c>
      <c r="P55" s="160">
        <v>0</v>
      </c>
      <c r="Q55" s="160">
        <f t="shared" si="22"/>
        <v>0</v>
      </c>
      <c r="R55" s="160"/>
      <c r="S55" s="160"/>
      <c r="T55" s="161">
        <v>0.18</v>
      </c>
      <c r="U55" s="160">
        <f t="shared" si="23"/>
        <v>43.36</v>
      </c>
      <c r="V55" s="150"/>
      <c r="W55" s="150"/>
      <c r="X55" s="150"/>
      <c r="Y55" s="150"/>
      <c r="Z55" s="150"/>
      <c r="AA55" s="150"/>
      <c r="AB55" s="150"/>
      <c r="AC55" s="150"/>
      <c r="AD55" s="150"/>
      <c r="AE55" s="150" t="s">
        <v>110</v>
      </c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1">
        <v>39</v>
      </c>
      <c r="B56" s="157" t="s">
        <v>189</v>
      </c>
      <c r="C56" s="190" t="s">
        <v>190</v>
      </c>
      <c r="D56" s="159" t="s">
        <v>139</v>
      </c>
      <c r="E56" s="165">
        <v>1</v>
      </c>
      <c r="F56" s="167">
        <f t="shared" si="16"/>
        <v>0</v>
      </c>
      <c r="G56" s="168">
        <f t="shared" si="17"/>
        <v>0</v>
      </c>
      <c r="H56" s="168"/>
      <c r="I56" s="168">
        <f t="shared" si="18"/>
        <v>0</v>
      </c>
      <c r="J56" s="168"/>
      <c r="K56" s="168">
        <f t="shared" si="19"/>
        <v>0</v>
      </c>
      <c r="L56" s="168">
        <v>15</v>
      </c>
      <c r="M56" s="168">
        <f t="shared" si="20"/>
        <v>0</v>
      </c>
      <c r="N56" s="160">
        <v>0</v>
      </c>
      <c r="O56" s="160">
        <f t="shared" si="21"/>
        <v>0</v>
      </c>
      <c r="P56" s="160">
        <v>0</v>
      </c>
      <c r="Q56" s="160">
        <f t="shared" si="22"/>
        <v>0</v>
      </c>
      <c r="R56" s="160"/>
      <c r="S56" s="160"/>
      <c r="T56" s="161">
        <v>0</v>
      </c>
      <c r="U56" s="160">
        <f t="shared" si="23"/>
        <v>0</v>
      </c>
      <c r="V56" s="150"/>
      <c r="W56" s="150"/>
      <c r="X56" s="150"/>
      <c r="Y56" s="150"/>
      <c r="Z56" s="150"/>
      <c r="AA56" s="150"/>
      <c r="AB56" s="150"/>
      <c r="AC56" s="150"/>
      <c r="AD56" s="150"/>
      <c r="AE56" s="150" t="s">
        <v>110</v>
      </c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1">
        <v>40</v>
      </c>
      <c r="B57" s="157" t="s">
        <v>191</v>
      </c>
      <c r="C57" s="190" t="s">
        <v>192</v>
      </c>
      <c r="D57" s="159" t="s">
        <v>139</v>
      </c>
      <c r="E57" s="165">
        <v>1</v>
      </c>
      <c r="F57" s="167">
        <f t="shared" si="16"/>
        <v>0</v>
      </c>
      <c r="G57" s="168">
        <f t="shared" si="17"/>
        <v>0</v>
      </c>
      <c r="H57" s="168"/>
      <c r="I57" s="168">
        <f t="shared" si="18"/>
        <v>0</v>
      </c>
      <c r="J57" s="168"/>
      <c r="K57" s="168">
        <f t="shared" si="19"/>
        <v>0</v>
      </c>
      <c r="L57" s="168">
        <v>15</v>
      </c>
      <c r="M57" s="168">
        <f t="shared" si="20"/>
        <v>0</v>
      </c>
      <c r="N57" s="160">
        <v>0</v>
      </c>
      <c r="O57" s="160">
        <f t="shared" si="21"/>
        <v>0</v>
      </c>
      <c r="P57" s="160">
        <v>0</v>
      </c>
      <c r="Q57" s="160">
        <f t="shared" si="22"/>
        <v>0</v>
      </c>
      <c r="R57" s="160"/>
      <c r="S57" s="160"/>
      <c r="T57" s="161">
        <v>0</v>
      </c>
      <c r="U57" s="160">
        <f t="shared" si="23"/>
        <v>0</v>
      </c>
      <c r="V57" s="150"/>
      <c r="W57" s="150"/>
      <c r="X57" s="150"/>
      <c r="Y57" s="150"/>
      <c r="Z57" s="150"/>
      <c r="AA57" s="150"/>
      <c r="AB57" s="150"/>
      <c r="AC57" s="150"/>
      <c r="AD57" s="150"/>
      <c r="AE57" s="150" t="s">
        <v>110</v>
      </c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1">
        <v>41</v>
      </c>
      <c r="B58" s="157" t="s">
        <v>193</v>
      </c>
      <c r="C58" s="190" t="s">
        <v>194</v>
      </c>
      <c r="D58" s="159" t="s">
        <v>139</v>
      </c>
      <c r="E58" s="165">
        <v>2</v>
      </c>
      <c r="F58" s="167">
        <f t="shared" si="16"/>
        <v>0</v>
      </c>
      <c r="G58" s="168">
        <f t="shared" si="17"/>
        <v>0</v>
      </c>
      <c r="H58" s="168"/>
      <c r="I58" s="168">
        <f t="shared" si="18"/>
        <v>0</v>
      </c>
      <c r="J58" s="168"/>
      <c r="K58" s="168">
        <f t="shared" si="19"/>
        <v>0</v>
      </c>
      <c r="L58" s="168">
        <v>15</v>
      </c>
      <c r="M58" s="168">
        <f t="shared" si="20"/>
        <v>0</v>
      </c>
      <c r="N58" s="160">
        <v>0</v>
      </c>
      <c r="O58" s="160">
        <f t="shared" si="21"/>
        <v>0</v>
      </c>
      <c r="P58" s="160">
        <v>0</v>
      </c>
      <c r="Q58" s="160">
        <f t="shared" si="22"/>
        <v>0</v>
      </c>
      <c r="R58" s="160"/>
      <c r="S58" s="160"/>
      <c r="T58" s="161">
        <v>0</v>
      </c>
      <c r="U58" s="160">
        <f t="shared" si="23"/>
        <v>0</v>
      </c>
      <c r="V58" s="150"/>
      <c r="W58" s="150"/>
      <c r="X58" s="150"/>
      <c r="Y58" s="150"/>
      <c r="Z58" s="150"/>
      <c r="AA58" s="150"/>
      <c r="AB58" s="150"/>
      <c r="AC58" s="150"/>
      <c r="AD58" s="150"/>
      <c r="AE58" s="150" t="s">
        <v>110</v>
      </c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1">
        <v>42</v>
      </c>
      <c r="B59" s="157" t="s">
        <v>195</v>
      </c>
      <c r="C59" s="190" t="s">
        <v>196</v>
      </c>
      <c r="D59" s="159" t="s">
        <v>139</v>
      </c>
      <c r="E59" s="165">
        <v>2</v>
      </c>
      <c r="F59" s="167">
        <f t="shared" si="16"/>
        <v>0</v>
      </c>
      <c r="G59" s="168">
        <f t="shared" si="17"/>
        <v>0</v>
      </c>
      <c r="H59" s="168"/>
      <c r="I59" s="168">
        <f t="shared" si="18"/>
        <v>0</v>
      </c>
      <c r="J59" s="168"/>
      <c r="K59" s="168">
        <f t="shared" si="19"/>
        <v>0</v>
      </c>
      <c r="L59" s="168">
        <v>15</v>
      </c>
      <c r="M59" s="168">
        <f t="shared" si="20"/>
        <v>0</v>
      </c>
      <c r="N59" s="160">
        <v>0</v>
      </c>
      <c r="O59" s="160">
        <f t="shared" si="21"/>
        <v>0</v>
      </c>
      <c r="P59" s="160">
        <v>0</v>
      </c>
      <c r="Q59" s="160">
        <f t="shared" si="22"/>
        <v>0</v>
      </c>
      <c r="R59" s="160"/>
      <c r="S59" s="160"/>
      <c r="T59" s="161">
        <v>0</v>
      </c>
      <c r="U59" s="160">
        <f t="shared" si="23"/>
        <v>0</v>
      </c>
      <c r="V59" s="150"/>
      <c r="W59" s="150"/>
      <c r="X59" s="150"/>
      <c r="Y59" s="150"/>
      <c r="Z59" s="150"/>
      <c r="AA59" s="150"/>
      <c r="AB59" s="150"/>
      <c r="AC59" s="150"/>
      <c r="AD59" s="150"/>
      <c r="AE59" s="150" t="s">
        <v>110</v>
      </c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1">
        <v>43</v>
      </c>
      <c r="B60" s="157" t="s">
        <v>197</v>
      </c>
      <c r="C60" s="190" t="s">
        <v>198</v>
      </c>
      <c r="D60" s="159" t="s">
        <v>139</v>
      </c>
      <c r="E60" s="165">
        <v>1</v>
      </c>
      <c r="F60" s="167">
        <f t="shared" si="16"/>
        <v>0</v>
      </c>
      <c r="G60" s="168">
        <f t="shared" si="17"/>
        <v>0</v>
      </c>
      <c r="H60" s="168"/>
      <c r="I60" s="168">
        <f t="shared" si="18"/>
        <v>0</v>
      </c>
      <c r="J60" s="168"/>
      <c r="K60" s="168">
        <f t="shared" si="19"/>
        <v>0</v>
      </c>
      <c r="L60" s="168">
        <v>15</v>
      </c>
      <c r="M60" s="168">
        <f t="shared" si="20"/>
        <v>0</v>
      </c>
      <c r="N60" s="160">
        <v>0</v>
      </c>
      <c r="O60" s="160">
        <f t="shared" si="21"/>
        <v>0</v>
      </c>
      <c r="P60" s="160">
        <v>0</v>
      </c>
      <c r="Q60" s="160">
        <f t="shared" si="22"/>
        <v>0</v>
      </c>
      <c r="R60" s="160"/>
      <c r="S60" s="160"/>
      <c r="T60" s="161">
        <v>0</v>
      </c>
      <c r="U60" s="160">
        <f t="shared" si="23"/>
        <v>0</v>
      </c>
      <c r="V60" s="150"/>
      <c r="W60" s="150"/>
      <c r="X60" s="150"/>
      <c r="Y60" s="150"/>
      <c r="Z60" s="150"/>
      <c r="AA60" s="150"/>
      <c r="AB60" s="150"/>
      <c r="AC60" s="150"/>
      <c r="AD60" s="150"/>
      <c r="AE60" s="150" t="s">
        <v>110</v>
      </c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1">
        <v>44</v>
      </c>
      <c r="B61" s="157" t="s">
        <v>199</v>
      </c>
      <c r="C61" s="190" t="s">
        <v>200</v>
      </c>
      <c r="D61" s="159" t="s">
        <v>139</v>
      </c>
      <c r="E61" s="165">
        <v>5</v>
      </c>
      <c r="F61" s="167">
        <f t="shared" si="16"/>
        <v>0</v>
      </c>
      <c r="G61" s="168">
        <f t="shared" si="17"/>
        <v>0</v>
      </c>
      <c r="H61" s="168"/>
      <c r="I61" s="168">
        <f t="shared" si="18"/>
        <v>0</v>
      </c>
      <c r="J61" s="168"/>
      <c r="K61" s="168">
        <f t="shared" si="19"/>
        <v>0</v>
      </c>
      <c r="L61" s="168">
        <v>15</v>
      </c>
      <c r="M61" s="168">
        <f t="shared" si="20"/>
        <v>0</v>
      </c>
      <c r="N61" s="160">
        <v>0</v>
      </c>
      <c r="O61" s="160">
        <f t="shared" si="21"/>
        <v>0</v>
      </c>
      <c r="P61" s="160">
        <v>0</v>
      </c>
      <c r="Q61" s="160">
        <f t="shared" si="22"/>
        <v>0</v>
      </c>
      <c r="R61" s="160"/>
      <c r="S61" s="160"/>
      <c r="T61" s="161">
        <v>0</v>
      </c>
      <c r="U61" s="160">
        <f t="shared" si="23"/>
        <v>0</v>
      </c>
      <c r="V61" s="150"/>
      <c r="W61" s="150"/>
      <c r="X61" s="150"/>
      <c r="Y61" s="150"/>
      <c r="Z61" s="150"/>
      <c r="AA61" s="150"/>
      <c r="AB61" s="150"/>
      <c r="AC61" s="150"/>
      <c r="AD61" s="150"/>
      <c r="AE61" s="150" t="s">
        <v>110</v>
      </c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1">
        <v>45</v>
      </c>
      <c r="B62" s="157" t="s">
        <v>201</v>
      </c>
      <c r="C62" s="190" t="s">
        <v>202</v>
      </c>
      <c r="D62" s="159" t="s">
        <v>139</v>
      </c>
      <c r="E62" s="165">
        <v>4</v>
      </c>
      <c r="F62" s="167">
        <f t="shared" si="16"/>
        <v>0</v>
      </c>
      <c r="G62" s="168">
        <f t="shared" si="17"/>
        <v>0</v>
      </c>
      <c r="H62" s="168"/>
      <c r="I62" s="168">
        <f t="shared" si="18"/>
        <v>0</v>
      </c>
      <c r="J62" s="168"/>
      <c r="K62" s="168">
        <f t="shared" si="19"/>
        <v>0</v>
      </c>
      <c r="L62" s="168">
        <v>15</v>
      </c>
      <c r="M62" s="168">
        <f t="shared" si="20"/>
        <v>0</v>
      </c>
      <c r="N62" s="160">
        <v>0</v>
      </c>
      <c r="O62" s="160">
        <f t="shared" si="21"/>
        <v>0</v>
      </c>
      <c r="P62" s="160">
        <v>0</v>
      </c>
      <c r="Q62" s="160">
        <f t="shared" si="22"/>
        <v>0</v>
      </c>
      <c r="R62" s="160"/>
      <c r="S62" s="160"/>
      <c r="T62" s="161">
        <v>0</v>
      </c>
      <c r="U62" s="160">
        <f t="shared" si="23"/>
        <v>0</v>
      </c>
      <c r="V62" s="150"/>
      <c r="W62" s="150"/>
      <c r="X62" s="150"/>
      <c r="Y62" s="150"/>
      <c r="Z62" s="150"/>
      <c r="AA62" s="150"/>
      <c r="AB62" s="150"/>
      <c r="AC62" s="150"/>
      <c r="AD62" s="150"/>
      <c r="AE62" s="150" t="s">
        <v>110</v>
      </c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1">
        <v>46</v>
      </c>
      <c r="B63" s="157" t="s">
        <v>203</v>
      </c>
      <c r="C63" s="190" t="s">
        <v>204</v>
      </c>
      <c r="D63" s="159" t="s">
        <v>139</v>
      </c>
      <c r="E63" s="165">
        <v>5</v>
      </c>
      <c r="F63" s="167">
        <f t="shared" si="16"/>
        <v>0</v>
      </c>
      <c r="G63" s="168">
        <f t="shared" si="17"/>
        <v>0</v>
      </c>
      <c r="H63" s="168"/>
      <c r="I63" s="168">
        <f t="shared" si="18"/>
        <v>0</v>
      </c>
      <c r="J63" s="168"/>
      <c r="K63" s="168">
        <f t="shared" si="19"/>
        <v>0</v>
      </c>
      <c r="L63" s="168">
        <v>15</v>
      </c>
      <c r="M63" s="168">
        <f t="shared" si="20"/>
        <v>0</v>
      </c>
      <c r="N63" s="160">
        <v>0</v>
      </c>
      <c r="O63" s="160">
        <f t="shared" si="21"/>
        <v>0</v>
      </c>
      <c r="P63" s="160">
        <v>0</v>
      </c>
      <c r="Q63" s="160">
        <f t="shared" si="22"/>
        <v>0</v>
      </c>
      <c r="R63" s="160"/>
      <c r="S63" s="160"/>
      <c r="T63" s="161">
        <v>0</v>
      </c>
      <c r="U63" s="160">
        <f t="shared" si="23"/>
        <v>0</v>
      </c>
      <c r="V63" s="150"/>
      <c r="W63" s="150"/>
      <c r="X63" s="150"/>
      <c r="Y63" s="150"/>
      <c r="Z63" s="150"/>
      <c r="AA63" s="150"/>
      <c r="AB63" s="150"/>
      <c r="AC63" s="150"/>
      <c r="AD63" s="150"/>
      <c r="AE63" s="150" t="s">
        <v>110</v>
      </c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1">
        <v>47</v>
      </c>
      <c r="B64" s="157" t="s">
        <v>205</v>
      </c>
      <c r="C64" s="190" t="s">
        <v>206</v>
      </c>
      <c r="D64" s="159" t="s">
        <v>139</v>
      </c>
      <c r="E64" s="165">
        <v>6</v>
      </c>
      <c r="F64" s="167">
        <f t="shared" si="16"/>
        <v>0</v>
      </c>
      <c r="G64" s="168">
        <f t="shared" si="17"/>
        <v>0</v>
      </c>
      <c r="H64" s="168"/>
      <c r="I64" s="168">
        <f t="shared" si="18"/>
        <v>0</v>
      </c>
      <c r="J64" s="168"/>
      <c r="K64" s="168">
        <f t="shared" si="19"/>
        <v>0</v>
      </c>
      <c r="L64" s="168">
        <v>15</v>
      </c>
      <c r="M64" s="168">
        <f t="shared" si="20"/>
        <v>0</v>
      </c>
      <c r="N64" s="160">
        <v>0</v>
      </c>
      <c r="O64" s="160">
        <f t="shared" si="21"/>
        <v>0</v>
      </c>
      <c r="P64" s="160">
        <v>0</v>
      </c>
      <c r="Q64" s="160">
        <f t="shared" si="22"/>
        <v>0</v>
      </c>
      <c r="R64" s="160"/>
      <c r="S64" s="160"/>
      <c r="T64" s="161">
        <v>0</v>
      </c>
      <c r="U64" s="160">
        <f t="shared" si="23"/>
        <v>0</v>
      </c>
      <c r="V64" s="150"/>
      <c r="W64" s="150"/>
      <c r="X64" s="150"/>
      <c r="Y64" s="150"/>
      <c r="Z64" s="150"/>
      <c r="AA64" s="150"/>
      <c r="AB64" s="150"/>
      <c r="AC64" s="150"/>
      <c r="AD64" s="150"/>
      <c r="AE64" s="150" t="s">
        <v>110</v>
      </c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1">
        <v>48</v>
      </c>
      <c r="B65" s="157" t="s">
        <v>207</v>
      </c>
      <c r="C65" s="190" t="s">
        <v>208</v>
      </c>
      <c r="D65" s="159" t="s">
        <v>139</v>
      </c>
      <c r="E65" s="165">
        <v>1</v>
      </c>
      <c r="F65" s="167">
        <f t="shared" si="16"/>
        <v>0</v>
      </c>
      <c r="G65" s="168">
        <f t="shared" si="17"/>
        <v>0</v>
      </c>
      <c r="H65" s="168"/>
      <c r="I65" s="168">
        <f t="shared" si="18"/>
        <v>0</v>
      </c>
      <c r="J65" s="168"/>
      <c r="K65" s="168">
        <f t="shared" si="19"/>
        <v>0</v>
      </c>
      <c r="L65" s="168">
        <v>15</v>
      </c>
      <c r="M65" s="168">
        <f t="shared" si="20"/>
        <v>0</v>
      </c>
      <c r="N65" s="160">
        <v>0</v>
      </c>
      <c r="O65" s="160">
        <f t="shared" si="21"/>
        <v>0</v>
      </c>
      <c r="P65" s="160">
        <v>0</v>
      </c>
      <c r="Q65" s="160">
        <f t="shared" si="22"/>
        <v>0</v>
      </c>
      <c r="R65" s="160"/>
      <c r="S65" s="160"/>
      <c r="T65" s="161">
        <v>0</v>
      </c>
      <c r="U65" s="160">
        <f t="shared" si="23"/>
        <v>0</v>
      </c>
      <c r="V65" s="150"/>
      <c r="W65" s="150"/>
      <c r="X65" s="150"/>
      <c r="Y65" s="150"/>
      <c r="Z65" s="150"/>
      <c r="AA65" s="150"/>
      <c r="AB65" s="150"/>
      <c r="AC65" s="150"/>
      <c r="AD65" s="150"/>
      <c r="AE65" s="150" t="s">
        <v>110</v>
      </c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1">
        <v>49</v>
      </c>
      <c r="B66" s="157" t="s">
        <v>209</v>
      </c>
      <c r="C66" s="190" t="s">
        <v>210</v>
      </c>
      <c r="D66" s="159" t="s">
        <v>139</v>
      </c>
      <c r="E66" s="165">
        <v>6</v>
      </c>
      <c r="F66" s="167">
        <f t="shared" si="16"/>
        <v>0</v>
      </c>
      <c r="G66" s="168">
        <f t="shared" si="17"/>
        <v>0</v>
      </c>
      <c r="H66" s="168"/>
      <c r="I66" s="168">
        <f t="shared" si="18"/>
        <v>0</v>
      </c>
      <c r="J66" s="168"/>
      <c r="K66" s="168">
        <f t="shared" si="19"/>
        <v>0</v>
      </c>
      <c r="L66" s="168">
        <v>15</v>
      </c>
      <c r="M66" s="168">
        <f t="shared" si="20"/>
        <v>0</v>
      </c>
      <c r="N66" s="160">
        <v>0</v>
      </c>
      <c r="O66" s="160">
        <f t="shared" si="21"/>
        <v>0</v>
      </c>
      <c r="P66" s="160">
        <v>0</v>
      </c>
      <c r="Q66" s="160">
        <f t="shared" si="22"/>
        <v>0</v>
      </c>
      <c r="R66" s="160"/>
      <c r="S66" s="160"/>
      <c r="T66" s="161">
        <v>0</v>
      </c>
      <c r="U66" s="160">
        <f t="shared" si="23"/>
        <v>0</v>
      </c>
      <c r="V66" s="150"/>
      <c r="W66" s="150"/>
      <c r="X66" s="150"/>
      <c r="Y66" s="150"/>
      <c r="Z66" s="150"/>
      <c r="AA66" s="150"/>
      <c r="AB66" s="150"/>
      <c r="AC66" s="150"/>
      <c r="AD66" s="150"/>
      <c r="AE66" s="150" t="s">
        <v>110</v>
      </c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1">
        <v>50</v>
      </c>
      <c r="B67" s="157" t="s">
        <v>211</v>
      </c>
      <c r="C67" s="190" t="s">
        <v>212</v>
      </c>
      <c r="D67" s="159" t="s">
        <v>139</v>
      </c>
      <c r="E67" s="165">
        <v>5</v>
      </c>
      <c r="F67" s="167">
        <f t="shared" si="16"/>
        <v>0</v>
      </c>
      <c r="G67" s="168">
        <f t="shared" si="17"/>
        <v>0</v>
      </c>
      <c r="H67" s="168"/>
      <c r="I67" s="168">
        <f t="shared" si="18"/>
        <v>0</v>
      </c>
      <c r="J67" s="168"/>
      <c r="K67" s="168">
        <f t="shared" si="19"/>
        <v>0</v>
      </c>
      <c r="L67" s="168">
        <v>15</v>
      </c>
      <c r="M67" s="168">
        <f t="shared" si="20"/>
        <v>0</v>
      </c>
      <c r="N67" s="160">
        <v>0</v>
      </c>
      <c r="O67" s="160">
        <f t="shared" si="21"/>
        <v>0</v>
      </c>
      <c r="P67" s="160">
        <v>0</v>
      </c>
      <c r="Q67" s="160">
        <f t="shared" si="22"/>
        <v>0</v>
      </c>
      <c r="R67" s="160"/>
      <c r="S67" s="160"/>
      <c r="T67" s="161">
        <v>0</v>
      </c>
      <c r="U67" s="160">
        <f t="shared" si="23"/>
        <v>0</v>
      </c>
      <c r="V67" s="150"/>
      <c r="W67" s="150"/>
      <c r="X67" s="150"/>
      <c r="Y67" s="150"/>
      <c r="Z67" s="150"/>
      <c r="AA67" s="150"/>
      <c r="AB67" s="150"/>
      <c r="AC67" s="150"/>
      <c r="AD67" s="150"/>
      <c r="AE67" s="150" t="s">
        <v>110</v>
      </c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1">
        <v>51</v>
      </c>
      <c r="B68" s="157" t="s">
        <v>213</v>
      </c>
      <c r="C68" s="190" t="s">
        <v>214</v>
      </c>
      <c r="D68" s="159" t="s">
        <v>139</v>
      </c>
      <c r="E68" s="165">
        <v>2</v>
      </c>
      <c r="F68" s="167">
        <f t="shared" si="16"/>
        <v>0</v>
      </c>
      <c r="G68" s="168">
        <f t="shared" si="17"/>
        <v>0</v>
      </c>
      <c r="H68" s="168"/>
      <c r="I68" s="168">
        <f t="shared" si="18"/>
        <v>0</v>
      </c>
      <c r="J68" s="168"/>
      <c r="K68" s="168">
        <f t="shared" si="19"/>
        <v>0</v>
      </c>
      <c r="L68" s="168">
        <v>15</v>
      </c>
      <c r="M68" s="168">
        <f t="shared" si="20"/>
        <v>0</v>
      </c>
      <c r="N68" s="160">
        <v>0</v>
      </c>
      <c r="O68" s="160">
        <f t="shared" si="21"/>
        <v>0</v>
      </c>
      <c r="P68" s="160">
        <v>0</v>
      </c>
      <c r="Q68" s="160">
        <f t="shared" si="22"/>
        <v>0</v>
      </c>
      <c r="R68" s="160"/>
      <c r="S68" s="160"/>
      <c r="T68" s="161">
        <v>0</v>
      </c>
      <c r="U68" s="160">
        <f t="shared" si="23"/>
        <v>0</v>
      </c>
      <c r="V68" s="150"/>
      <c r="W68" s="150"/>
      <c r="X68" s="150"/>
      <c r="Y68" s="150"/>
      <c r="Z68" s="150"/>
      <c r="AA68" s="150"/>
      <c r="AB68" s="150"/>
      <c r="AC68" s="150"/>
      <c r="AD68" s="150"/>
      <c r="AE68" s="150" t="s">
        <v>110</v>
      </c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1">
        <v>52</v>
      </c>
      <c r="B69" s="157" t="s">
        <v>215</v>
      </c>
      <c r="C69" s="190" t="s">
        <v>216</v>
      </c>
      <c r="D69" s="159" t="s">
        <v>139</v>
      </c>
      <c r="E69" s="165">
        <v>2</v>
      </c>
      <c r="F69" s="167">
        <f t="shared" si="16"/>
        <v>0</v>
      </c>
      <c r="G69" s="168">
        <f t="shared" si="17"/>
        <v>0</v>
      </c>
      <c r="H69" s="168"/>
      <c r="I69" s="168">
        <f t="shared" si="18"/>
        <v>0</v>
      </c>
      <c r="J69" s="168"/>
      <c r="K69" s="168">
        <f t="shared" si="19"/>
        <v>0</v>
      </c>
      <c r="L69" s="168">
        <v>15</v>
      </c>
      <c r="M69" s="168">
        <f t="shared" si="20"/>
        <v>0</v>
      </c>
      <c r="N69" s="160">
        <v>0</v>
      </c>
      <c r="O69" s="160">
        <f t="shared" si="21"/>
        <v>0</v>
      </c>
      <c r="P69" s="160">
        <v>0</v>
      </c>
      <c r="Q69" s="160">
        <f t="shared" si="22"/>
        <v>0</v>
      </c>
      <c r="R69" s="160"/>
      <c r="S69" s="160"/>
      <c r="T69" s="161">
        <v>0</v>
      </c>
      <c r="U69" s="160">
        <f t="shared" si="23"/>
        <v>0</v>
      </c>
      <c r="V69" s="150"/>
      <c r="W69" s="150"/>
      <c r="X69" s="150"/>
      <c r="Y69" s="150"/>
      <c r="Z69" s="150"/>
      <c r="AA69" s="150"/>
      <c r="AB69" s="150"/>
      <c r="AC69" s="150"/>
      <c r="AD69" s="150"/>
      <c r="AE69" s="150" t="s">
        <v>110</v>
      </c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1">
        <v>53</v>
      </c>
      <c r="B70" s="157" t="s">
        <v>217</v>
      </c>
      <c r="C70" s="190" t="s">
        <v>218</v>
      </c>
      <c r="D70" s="159" t="s">
        <v>139</v>
      </c>
      <c r="E70" s="165">
        <v>5</v>
      </c>
      <c r="F70" s="167">
        <f t="shared" si="16"/>
        <v>0</v>
      </c>
      <c r="G70" s="168">
        <f t="shared" si="17"/>
        <v>0</v>
      </c>
      <c r="H70" s="168"/>
      <c r="I70" s="168">
        <f t="shared" si="18"/>
        <v>0</v>
      </c>
      <c r="J70" s="168"/>
      <c r="K70" s="168">
        <f t="shared" si="19"/>
        <v>0</v>
      </c>
      <c r="L70" s="168">
        <v>15</v>
      </c>
      <c r="M70" s="168">
        <f t="shared" si="20"/>
        <v>0</v>
      </c>
      <c r="N70" s="160">
        <v>0</v>
      </c>
      <c r="O70" s="160">
        <f t="shared" si="21"/>
        <v>0</v>
      </c>
      <c r="P70" s="160">
        <v>0</v>
      </c>
      <c r="Q70" s="160">
        <f t="shared" si="22"/>
        <v>0</v>
      </c>
      <c r="R70" s="160"/>
      <c r="S70" s="160"/>
      <c r="T70" s="161">
        <v>0</v>
      </c>
      <c r="U70" s="160">
        <f t="shared" si="23"/>
        <v>0</v>
      </c>
      <c r="V70" s="150"/>
      <c r="W70" s="150"/>
      <c r="X70" s="150"/>
      <c r="Y70" s="150"/>
      <c r="Z70" s="150"/>
      <c r="AA70" s="150"/>
      <c r="AB70" s="150"/>
      <c r="AC70" s="150"/>
      <c r="AD70" s="150"/>
      <c r="AE70" s="150" t="s">
        <v>110</v>
      </c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1">
        <v>54</v>
      </c>
      <c r="B71" s="157" t="s">
        <v>219</v>
      </c>
      <c r="C71" s="190" t="s">
        <v>220</v>
      </c>
      <c r="D71" s="159" t="s">
        <v>139</v>
      </c>
      <c r="E71" s="165">
        <v>1</v>
      </c>
      <c r="F71" s="167">
        <f t="shared" si="16"/>
        <v>0</v>
      </c>
      <c r="G71" s="168">
        <f t="shared" si="17"/>
        <v>0</v>
      </c>
      <c r="H71" s="168"/>
      <c r="I71" s="168">
        <f t="shared" si="18"/>
        <v>0</v>
      </c>
      <c r="J71" s="168"/>
      <c r="K71" s="168">
        <f t="shared" si="19"/>
        <v>0</v>
      </c>
      <c r="L71" s="168">
        <v>15</v>
      </c>
      <c r="M71" s="168">
        <f t="shared" si="20"/>
        <v>0</v>
      </c>
      <c r="N71" s="160">
        <v>0</v>
      </c>
      <c r="O71" s="160">
        <f t="shared" si="21"/>
        <v>0</v>
      </c>
      <c r="P71" s="160">
        <v>0</v>
      </c>
      <c r="Q71" s="160">
        <f t="shared" si="22"/>
        <v>0</v>
      </c>
      <c r="R71" s="160"/>
      <c r="S71" s="160"/>
      <c r="T71" s="161">
        <v>0</v>
      </c>
      <c r="U71" s="160">
        <f t="shared" si="23"/>
        <v>0</v>
      </c>
      <c r="V71" s="150"/>
      <c r="W71" s="150"/>
      <c r="X71" s="150"/>
      <c r="Y71" s="150"/>
      <c r="Z71" s="150"/>
      <c r="AA71" s="150"/>
      <c r="AB71" s="150"/>
      <c r="AC71" s="150"/>
      <c r="AD71" s="150"/>
      <c r="AE71" s="150" t="s">
        <v>110</v>
      </c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1">
        <v>55</v>
      </c>
      <c r="B72" s="157" t="s">
        <v>221</v>
      </c>
      <c r="C72" s="190" t="s">
        <v>222</v>
      </c>
      <c r="D72" s="159" t="s">
        <v>139</v>
      </c>
      <c r="E72" s="165">
        <v>1</v>
      </c>
      <c r="F72" s="167">
        <f t="shared" si="16"/>
        <v>0</v>
      </c>
      <c r="G72" s="168">
        <f t="shared" si="17"/>
        <v>0</v>
      </c>
      <c r="H72" s="168"/>
      <c r="I72" s="168">
        <f t="shared" si="18"/>
        <v>0</v>
      </c>
      <c r="J72" s="168"/>
      <c r="K72" s="168">
        <f t="shared" si="19"/>
        <v>0</v>
      </c>
      <c r="L72" s="168">
        <v>15</v>
      </c>
      <c r="M72" s="168">
        <f t="shared" si="20"/>
        <v>0</v>
      </c>
      <c r="N72" s="160">
        <v>0</v>
      </c>
      <c r="O72" s="160">
        <f t="shared" si="21"/>
        <v>0</v>
      </c>
      <c r="P72" s="160">
        <v>0</v>
      </c>
      <c r="Q72" s="160">
        <f t="shared" si="22"/>
        <v>0</v>
      </c>
      <c r="R72" s="160"/>
      <c r="S72" s="160"/>
      <c r="T72" s="161">
        <v>0</v>
      </c>
      <c r="U72" s="160">
        <f t="shared" si="23"/>
        <v>0</v>
      </c>
      <c r="V72" s="150"/>
      <c r="W72" s="150"/>
      <c r="X72" s="150"/>
      <c r="Y72" s="150"/>
      <c r="Z72" s="150"/>
      <c r="AA72" s="150"/>
      <c r="AB72" s="150"/>
      <c r="AC72" s="150"/>
      <c r="AD72" s="150"/>
      <c r="AE72" s="150" t="s">
        <v>110</v>
      </c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51">
        <v>56</v>
      </c>
      <c r="B73" s="157" t="s">
        <v>223</v>
      </c>
      <c r="C73" s="190" t="s">
        <v>224</v>
      </c>
      <c r="D73" s="159" t="s">
        <v>139</v>
      </c>
      <c r="E73" s="165">
        <v>1</v>
      </c>
      <c r="F73" s="167">
        <f t="shared" si="16"/>
        <v>0</v>
      </c>
      <c r="G73" s="168">
        <f t="shared" si="17"/>
        <v>0</v>
      </c>
      <c r="H73" s="168"/>
      <c r="I73" s="168">
        <f t="shared" si="18"/>
        <v>0</v>
      </c>
      <c r="J73" s="168"/>
      <c r="K73" s="168">
        <f t="shared" si="19"/>
        <v>0</v>
      </c>
      <c r="L73" s="168">
        <v>15</v>
      </c>
      <c r="M73" s="168">
        <f t="shared" si="20"/>
        <v>0</v>
      </c>
      <c r="N73" s="160">
        <v>0</v>
      </c>
      <c r="O73" s="160">
        <f t="shared" si="21"/>
        <v>0</v>
      </c>
      <c r="P73" s="160">
        <v>0</v>
      </c>
      <c r="Q73" s="160">
        <f t="shared" si="22"/>
        <v>0</v>
      </c>
      <c r="R73" s="160"/>
      <c r="S73" s="160"/>
      <c r="T73" s="161">
        <v>0</v>
      </c>
      <c r="U73" s="160">
        <f t="shared" si="23"/>
        <v>0</v>
      </c>
      <c r="V73" s="150"/>
      <c r="W73" s="150"/>
      <c r="X73" s="150"/>
      <c r="Y73" s="150"/>
      <c r="Z73" s="150"/>
      <c r="AA73" s="150"/>
      <c r="AB73" s="150"/>
      <c r="AC73" s="150"/>
      <c r="AD73" s="150"/>
      <c r="AE73" s="150" t="s">
        <v>110</v>
      </c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1">
        <v>57</v>
      </c>
      <c r="B74" s="157" t="s">
        <v>225</v>
      </c>
      <c r="C74" s="190" t="s">
        <v>226</v>
      </c>
      <c r="D74" s="159" t="s">
        <v>0</v>
      </c>
      <c r="E74" s="165">
        <v>13573.96</v>
      </c>
      <c r="F74" s="167">
        <f t="shared" si="16"/>
        <v>0</v>
      </c>
      <c r="G74" s="168">
        <f t="shared" si="17"/>
        <v>0</v>
      </c>
      <c r="H74" s="168"/>
      <c r="I74" s="168">
        <f t="shared" si="18"/>
        <v>0</v>
      </c>
      <c r="J74" s="168"/>
      <c r="K74" s="168">
        <f t="shared" si="19"/>
        <v>0</v>
      </c>
      <c r="L74" s="168">
        <v>15</v>
      </c>
      <c r="M74" s="168">
        <f t="shared" si="20"/>
        <v>0</v>
      </c>
      <c r="N74" s="160">
        <v>0</v>
      </c>
      <c r="O74" s="160">
        <f t="shared" si="21"/>
        <v>0</v>
      </c>
      <c r="P74" s="160">
        <v>0</v>
      </c>
      <c r="Q74" s="160">
        <f t="shared" si="22"/>
        <v>0</v>
      </c>
      <c r="R74" s="160"/>
      <c r="S74" s="160"/>
      <c r="T74" s="161">
        <v>0</v>
      </c>
      <c r="U74" s="160">
        <f t="shared" si="23"/>
        <v>0</v>
      </c>
      <c r="V74" s="150"/>
      <c r="W74" s="150"/>
      <c r="X74" s="150"/>
      <c r="Y74" s="150"/>
      <c r="Z74" s="150"/>
      <c r="AA74" s="150"/>
      <c r="AB74" s="150"/>
      <c r="AC74" s="150"/>
      <c r="AD74" s="150"/>
      <c r="AE74" s="150" t="s">
        <v>110</v>
      </c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152" t="s">
        <v>105</v>
      </c>
      <c r="B75" s="158" t="s">
        <v>76</v>
      </c>
      <c r="C75" s="191" t="s">
        <v>77</v>
      </c>
      <c r="D75" s="162"/>
      <c r="E75" s="166"/>
      <c r="F75" s="169"/>
      <c r="G75" s="169">
        <f>SUMIF(AE76:AE77,"&lt;&gt;NOR",G76:G77)</f>
        <v>0</v>
      </c>
      <c r="H75" s="169"/>
      <c r="I75" s="169">
        <f>SUM(I76:I77)</f>
        <v>0</v>
      </c>
      <c r="J75" s="169"/>
      <c r="K75" s="169">
        <f>SUM(K76:K77)</f>
        <v>0</v>
      </c>
      <c r="L75" s="169"/>
      <c r="M75" s="169">
        <f>SUM(M76:M77)</f>
        <v>0</v>
      </c>
      <c r="N75" s="163"/>
      <c r="O75" s="163">
        <f>SUM(O76:O77)</f>
        <v>9.8370000000000013E-2</v>
      </c>
      <c r="P75" s="163"/>
      <c r="Q75" s="163">
        <f>SUM(Q76:Q77)</f>
        <v>0</v>
      </c>
      <c r="R75" s="163"/>
      <c r="S75" s="163"/>
      <c r="T75" s="164"/>
      <c r="U75" s="163">
        <f>SUM(U76:U77)</f>
        <v>60.09</v>
      </c>
      <c r="AE75" t="s">
        <v>106</v>
      </c>
    </row>
    <row r="76" spans="1:60" outlineLevel="1" x14ac:dyDescent="0.2">
      <c r="A76" s="151">
        <v>58</v>
      </c>
      <c r="B76" s="157" t="s">
        <v>227</v>
      </c>
      <c r="C76" s="190" t="s">
        <v>228</v>
      </c>
      <c r="D76" s="159" t="s">
        <v>109</v>
      </c>
      <c r="E76" s="165">
        <v>447.12</v>
      </c>
      <c r="F76" s="167">
        <f>H76+J76</f>
        <v>0</v>
      </c>
      <c r="G76" s="168">
        <f>ROUND(E76*F76,2)</f>
        <v>0</v>
      </c>
      <c r="H76" s="168"/>
      <c r="I76" s="168">
        <f>ROUND(E76*H76,2)</f>
        <v>0</v>
      </c>
      <c r="J76" s="168"/>
      <c r="K76" s="168">
        <f>ROUND(E76*J76,2)</f>
        <v>0</v>
      </c>
      <c r="L76" s="168">
        <v>15</v>
      </c>
      <c r="M76" s="168">
        <f>G76*(1+L76/100)</f>
        <v>0</v>
      </c>
      <c r="N76" s="160">
        <v>6.9999999999999994E-5</v>
      </c>
      <c r="O76" s="160">
        <f>ROUND(E76*N76,5)</f>
        <v>3.1300000000000001E-2</v>
      </c>
      <c r="P76" s="160">
        <v>0</v>
      </c>
      <c r="Q76" s="160">
        <f>ROUND(E76*P76,5)</f>
        <v>0</v>
      </c>
      <c r="R76" s="160"/>
      <c r="S76" s="160"/>
      <c r="T76" s="161">
        <v>3.2480000000000002E-2</v>
      </c>
      <c r="U76" s="160">
        <f>ROUND(E76*T76,2)</f>
        <v>14.52</v>
      </c>
      <c r="V76" s="150"/>
      <c r="W76" s="150"/>
      <c r="X76" s="150"/>
      <c r="Y76" s="150"/>
      <c r="Z76" s="150"/>
      <c r="AA76" s="150"/>
      <c r="AB76" s="150"/>
      <c r="AC76" s="150"/>
      <c r="AD76" s="150"/>
      <c r="AE76" s="150" t="s">
        <v>110</v>
      </c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1">
        <v>59</v>
      </c>
      <c r="B77" s="157" t="s">
        <v>229</v>
      </c>
      <c r="C77" s="190" t="s">
        <v>230</v>
      </c>
      <c r="D77" s="159" t="s">
        <v>109</v>
      </c>
      <c r="E77" s="165">
        <v>447.12</v>
      </c>
      <c r="F77" s="167">
        <f>H77+J77</f>
        <v>0</v>
      </c>
      <c r="G77" s="168">
        <f>ROUND(E77*F77,2)</f>
        <v>0</v>
      </c>
      <c r="H77" s="168"/>
      <c r="I77" s="168">
        <f>ROUND(E77*H77,2)</f>
        <v>0</v>
      </c>
      <c r="J77" s="168"/>
      <c r="K77" s="168">
        <f>ROUND(E77*J77,2)</f>
        <v>0</v>
      </c>
      <c r="L77" s="168">
        <v>15</v>
      </c>
      <c r="M77" s="168">
        <f>G77*(1+L77/100)</f>
        <v>0</v>
      </c>
      <c r="N77" s="160">
        <v>1.4999999999999999E-4</v>
      </c>
      <c r="O77" s="160">
        <f>ROUND(E77*N77,5)</f>
        <v>6.7070000000000005E-2</v>
      </c>
      <c r="P77" s="160">
        <v>0</v>
      </c>
      <c r="Q77" s="160">
        <f>ROUND(E77*P77,5)</f>
        <v>0</v>
      </c>
      <c r="R77" s="160"/>
      <c r="S77" s="160"/>
      <c r="T77" s="161">
        <v>0.10191</v>
      </c>
      <c r="U77" s="160">
        <f>ROUND(E77*T77,2)</f>
        <v>45.57</v>
      </c>
      <c r="V77" s="150"/>
      <c r="W77" s="150"/>
      <c r="X77" s="150"/>
      <c r="Y77" s="150"/>
      <c r="Z77" s="150"/>
      <c r="AA77" s="150"/>
      <c r="AB77" s="150"/>
      <c r="AC77" s="150"/>
      <c r="AD77" s="150"/>
      <c r="AE77" s="150" t="s">
        <v>110</v>
      </c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">
      <c r="A78" s="152" t="s">
        <v>105</v>
      </c>
      <c r="B78" s="158" t="s">
        <v>78</v>
      </c>
      <c r="C78" s="191" t="s">
        <v>26</v>
      </c>
      <c r="D78" s="162"/>
      <c r="E78" s="166"/>
      <c r="F78" s="169"/>
      <c r="G78" s="169">
        <f>SUMIF(AE79:AE84,"&lt;&gt;NOR",G79:G84)</f>
        <v>0</v>
      </c>
      <c r="H78" s="169"/>
      <c r="I78" s="169">
        <f>SUM(I79:I84)</f>
        <v>0</v>
      </c>
      <c r="J78" s="169"/>
      <c r="K78" s="169">
        <f>SUM(K79:K84)</f>
        <v>0</v>
      </c>
      <c r="L78" s="169"/>
      <c r="M78" s="169">
        <f>SUM(M79:M84)</f>
        <v>0</v>
      </c>
      <c r="N78" s="163"/>
      <c r="O78" s="163">
        <f>SUM(O79:O84)</f>
        <v>0</v>
      </c>
      <c r="P78" s="163"/>
      <c r="Q78" s="163">
        <f>SUM(Q79:Q84)</f>
        <v>0</v>
      </c>
      <c r="R78" s="163"/>
      <c r="S78" s="163"/>
      <c r="T78" s="164"/>
      <c r="U78" s="163">
        <f>SUM(U79:U84)</f>
        <v>0</v>
      </c>
      <c r="AE78" t="s">
        <v>106</v>
      </c>
    </row>
    <row r="79" spans="1:60" outlineLevel="1" x14ac:dyDescent="0.2">
      <c r="A79" s="151">
        <v>60</v>
      </c>
      <c r="B79" s="157" t="s">
        <v>231</v>
      </c>
      <c r="C79" s="190" t="s">
        <v>232</v>
      </c>
      <c r="D79" s="159" t="s">
        <v>233</v>
      </c>
      <c r="E79" s="165">
        <v>1</v>
      </c>
      <c r="F79" s="167">
        <f t="shared" ref="F79:F84" si="24">H79+J79</f>
        <v>0</v>
      </c>
      <c r="G79" s="168">
        <f t="shared" ref="G79:G84" si="25">ROUND(E79*F79,2)</f>
        <v>0</v>
      </c>
      <c r="H79" s="168"/>
      <c r="I79" s="168">
        <f t="shared" ref="I79:I84" si="26">ROUND(E79*H79,2)</f>
        <v>0</v>
      </c>
      <c r="J79" s="168"/>
      <c r="K79" s="168">
        <f t="shared" ref="K79:K84" si="27">ROUND(E79*J79,2)</f>
        <v>0</v>
      </c>
      <c r="L79" s="168">
        <v>15</v>
      </c>
      <c r="M79" s="168">
        <f t="shared" ref="M79:M84" si="28">G79*(1+L79/100)</f>
        <v>0</v>
      </c>
      <c r="N79" s="160">
        <v>0</v>
      </c>
      <c r="O79" s="160">
        <f t="shared" ref="O79:O84" si="29">ROUND(E79*N79,5)</f>
        <v>0</v>
      </c>
      <c r="P79" s="160">
        <v>0</v>
      </c>
      <c r="Q79" s="160">
        <f t="shared" ref="Q79:Q84" si="30">ROUND(E79*P79,5)</f>
        <v>0</v>
      </c>
      <c r="R79" s="160"/>
      <c r="S79" s="160"/>
      <c r="T79" s="161">
        <v>0</v>
      </c>
      <c r="U79" s="160">
        <f t="shared" ref="U79:U84" si="31">ROUND(E79*T79,2)</f>
        <v>0</v>
      </c>
      <c r="V79" s="150"/>
      <c r="W79" s="150"/>
      <c r="X79" s="150"/>
      <c r="Y79" s="150"/>
      <c r="Z79" s="150"/>
      <c r="AA79" s="150"/>
      <c r="AB79" s="150"/>
      <c r="AC79" s="150"/>
      <c r="AD79" s="150"/>
      <c r="AE79" s="150" t="s">
        <v>110</v>
      </c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1">
        <v>61</v>
      </c>
      <c r="B80" s="157" t="s">
        <v>234</v>
      </c>
      <c r="C80" s="190" t="s">
        <v>235</v>
      </c>
      <c r="D80" s="159" t="s">
        <v>233</v>
      </c>
      <c r="E80" s="165">
        <v>1</v>
      </c>
      <c r="F80" s="167">
        <f t="shared" si="24"/>
        <v>0</v>
      </c>
      <c r="G80" s="168">
        <f t="shared" si="25"/>
        <v>0</v>
      </c>
      <c r="H80" s="168"/>
      <c r="I80" s="168">
        <f t="shared" si="26"/>
        <v>0</v>
      </c>
      <c r="J80" s="168"/>
      <c r="K80" s="168">
        <f t="shared" si="27"/>
        <v>0</v>
      </c>
      <c r="L80" s="168">
        <v>15</v>
      </c>
      <c r="M80" s="168">
        <f t="shared" si="28"/>
        <v>0</v>
      </c>
      <c r="N80" s="160">
        <v>0</v>
      </c>
      <c r="O80" s="160">
        <f t="shared" si="29"/>
        <v>0</v>
      </c>
      <c r="P80" s="160">
        <v>0</v>
      </c>
      <c r="Q80" s="160">
        <f t="shared" si="30"/>
        <v>0</v>
      </c>
      <c r="R80" s="160"/>
      <c r="S80" s="160"/>
      <c r="T80" s="161">
        <v>0</v>
      </c>
      <c r="U80" s="160">
        <f t="shared" si="31"/>
        <v>0</v>
      </c>
      <c r="V80" s="150"/>
      <c r="W80" s="150"/>
      <c r="X80" s="150"/>
      <c r="Y80" s="150"/>
      <c r="Z80" s="150"/>
      <c r="AA80" s="150"/>
      <c r="AB80" s="150"/>
      <c r="AC80" s="150"/>
      <c r="AD80" s="150"/>
      <c r="AE80" s="150" t="s">
        <v>110</v>
      </c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1">
        <v>62</v>
      </c>
      <c r="B81" s="157" t="s">
        <v>236</v>
      </c>
      <c r="C81" s="190" t="s">
        <v>237</v>
      </c>
      <c r="D81" s="159" t="s">
        <v>233</v>
      </c>
      <c r="E81" s="165">
        <v>1</v>
      </c>
      <c r="F81" s="167">
        <f t="shared" si="24"/>
        <v>0</v>
      </c>
      <c r="G81" s="168">
        <f t="shared" si="25"/>
        <v>0</v>
      </c>
      <c r="H81" s="168"/>
      <c r="I81" s="168">
        <f t="shared" si="26"/>
        <v>0</v>
      </c>
      <c r="J81" s="168"/>
      <c r="K81" s="168">
        <f t="shared" si="27"/>
        <v>0</v>
      </c>
      <c r="L81" s="168">
        <v>15</v>
      </c>
      <c r="M81" s="168">
        <f t="shared" si="28"/>
        <v>0</v>
      </c>
      <c r="N81" s="160">
        <v>0</v>
      </c>
      <c r="O81" s="160">
        <f t="shared" si="29"/>
        <v>0</v>
      </c>
      <c r="P81" s="160">
        <v>0</v>
      </c>
      <c r="Q81" s="160">
        <f t="shared" si="30"/>
        <v>0</v>
      </c>
      <c r="R81" s="160"/>
      <c r="S81" s="160"/>
      <c r="T81" s="161">
        <v>0</v>
      </c>
      <c r="U81" s="160">
        <f t="shared" si="31"/>
        <v>0</v>
      </c>
      <c r="V81" s="150"/>
      <c r="W81" s="150"/>
      <c r="X81" s="150"/>
      <c r="Y81" s="150"/>
      <c r="Z81" s="150"/>
      <c r="AA81" s="150"/>
      <c r="AB81" s="150"/>
      <c r="AC81" s="150"/>
      <c r="AD81" s="150"/>
      <c r="AE81" s="150" t="s">
        <v>110</v>
      </c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1">
        <v>63</v>
      </c>
      <c r="B82" s="157" t="s">
        <v>238</v>
      </c>
      <c r="C82" s="190" t="s">
        <v>239</v>
      </c>
      <c r="D82" s="159" t="s">
        <v>233</v>
      </c>
      <c r="E82" s="165">
        <v>1</v>
      </c>
      <c r="F82" s="167">
        <f t="shared" si="24"/>
        <v>0</v>
      </c>
      <c r="G82" s="168">
        <f t="shared" si="25"/>
        <v>0</v>
      </c>
      <c r="H82" s="168"/>
      <c r="I82" s="168">
        <f t="shared" si="26"/>
        <v>0</v>
      </c>
      <c r="J82" s="168"/>
      <c r="K82" s="168">
        <f t="shared" si="27"/>
        <v>0</v>
      </c>
      <c r="L82" s="168">
        <v>15</v>
      </c>
      <c r="M82" s="168">
        <f t="shared" si="28"/>
        <v>0</v>
      </c>
      <c r="N82" s="160">
        <v>0</v>
      </c>
      <c r="O82" s="160">
        <f t="shared" si="29"/>
        <v>0</v>
      </c>
      <c r="P82" s="160">
        <v>0</v>
      </c>
      <c r="Q82" s="160">
        <f t="shared" si="30"/>
        <v>0</v>
      </c>
      <c r="R82" s="160"/>
      <c r="S82" s="160"/>
      <c r="T82" s="161">
        <v>0</v>
      </c>
      <c r="U82" s="160">
        <f t="shared" si="31"/>
        <v>0</v>
      </c>
      <c r="V82" s="150"/>
      <c r="W82" s="150"/>
      <c r="X82" s="150"/>
      <c r="Y82" s="150"/>
      <c r="Z82" s="150"/>
      <c r="AA82" s="150"/>
      <c r="AB82" s="150"/>
      <c r="AC82" s="150"/>
      <c r="AD82" s="150"/>
      <c r="AE82" s="150" t="s">
        <v>110</v>
      </c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1">
        <v>64</v>
      </c>
      <c r="B83" s="157" t="s">
        <v>240</v>
      </c>
      <c r="C83" s="190" t="s">
        <v>241</v>
      </c>
      <c r="D83" s="159" t="s">
        <v>233</v>
      </c>
      <c r="E83" s="165">
        <v>1</v>
      </c>
      <c r="F83" s="167">
        <f t="shared" si="24"/>
        <v>0</v>
      </c>
      <c r="G83" s="168">
        <f t="shared" si="25"/>
        <v>0</v>
      </c>
      <c r="H83" s="168"/>
      <c r="I83" s="168">
        <f t="shared" si="26"/>
        <v>0</v>
      </c>
      <c r="J83" s="168"/>
      <c r="K83" s="168">
        <f t="shared" si="27"/>
        <v>0</v>
      </c>
      <c r="L83" s="168">
        <v>15</v>
      </c>
      <c r="M83" s="168">
        <f t="shared" si="28"/>
        <v>0</v>
      </c>
      <c r="N83" s="160">
        <v>0</v>
      </c>
      <c r="O83" s="160">
        <f t="shared" si="29"/>
        <v>0</v>
      </c>
      <c r="P83" s="160">
        <v>0</v>
      </c>
      <c r="Q83" s="160">
        <f t="shared" si="30"/>
        <v>0</v>
      </c>
      <c r="R83" s="160"/>
      <c r="S83" s="160"/>
      <c r="T83" s="161">
        <v>0</v>
      </c>
      <c r="U83" s="160">
        <f t="shared" si="31"/>
        <v>0</v>
      </c>
      <c r="V83" s="150"/>
      <c r="W83" s="150"/>
      <c r="X83" s="150"/>
      <c r="Y83" s="150"/>
      <c r="Z83" s="150"/>
      <c r="AA83" s="150"/>
      <c r="AB83" s="150"/>
      <c r="AC83" s="150"/>
      <c r="AD83" s="150"/>
      <c r="AE83" s="150" t="s">
        <v>110</v>
      </c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8">
        <v>65</v>
      </c>
      <c r="B84" s="179" t="s">
        <v>242</v>
      </c>
      <c r="C84" s="192" t="s">
        <v>243</v>
      </c>
      <c r="D84" s="180" t="s">
        <v>233</v>
      </c>
      <c r="E84" s="181">
        <v>1</v>
      </c>
      <c r="F84" s="182">
        <f t="shared" si="24"/>
        <v>0</v>
      </c>
      <c r="G84" s="183">
        <f t="shared" si="25"/>
        <v>0</v>
      </c>
      <c r="H84" s="183"/>
      <c r="I84" s="183">
        <f t="shared" si="26"/>
        <v>0</v>
      </c>
      <c r="J84" s="183"/>
      <c r="K84" s="183">
        <f t="shared" si="27"/>
        <v>0</v>
      </c>
      <c r="L84" s="183">
        <v>15</v>
      </c>
      <c r="M84" s="183">
        <f t="shared" si="28"/>
        <v>0</v>
      </c>
      <c r="N84" s="184">
        <v>0</v>
      </c>
      <c r="O84" s="184">
        <f t="shared" si="29"/>
        <v>0</v>
      </c>
      <c r="P84" s="184">
        <v>0</v>
      </c>
      <c r="Q84" s="184">
        <f t="shared" si="30"/>
        <v>0</v>
      </c>
      <c r="R84" s="184"/>
      <c r="S84" s="184"/>
      <c r="T84" s="185">
        <v>0</v>
      </c>
      <c r="U84" s="184">
        <f t="shared" si="31"/>
        <v>0</v>
      </c>
      <c r="V84" s="150"/>
      <c r="W84" s="150"/>
      <c r="X84" s="150"/>
      <c r="Y84" s="150"/>
      <c r="Z84" s="150"/>
      <c r="AA84" s="150"/>
      <c r="AB84" s="150"/>
      <c r="AC84" s="150"/>
      <c r="AD84" s="150"/>
      <c r="AE84" s="150" t="s">
        <v>110</v>
      </c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x14ac:dyDescent="0.2">
      <c r="A85" s="6"/>
      <c r="B85" s="7" t="s">
        <v>244</v>
      </c>
      <c r="C85" s="193" t="s">
        <v>244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AC85">
        <v>15</v>
      </c>
      <c r="AD85">
        <v>21</v>
      </c>
    </row>
    <row r="86" spans="1:60" x14ac:dyDescent="0.2">
      <c r="A86" s="186"/>
      <c r="B86" s="187" t="s">
        <v>28</v>
      </c>
      <c r="C86" s="194" t="s">
        <v>244</v>
      </c>
      <c r="D86" s="188"/>
      <c r="E86" s="188"/>
      <c r="F86" s="188"/>
      <c r="G86" s="189">
        <f>G8+G11+G17+G19+G24+G26+G33+G41+G43+G47+G75+G78</f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AC86">
        <f>SUMIF(L7:L84,AC85,G7:G84)</f>
        <v>0</v>
      </c>
      <c r="AD86">
        <f>SUMIF(L7:L84,AD85,G7:G84)</f>
        <v>0</v>
      </c>
      <c r="AE86" t="s">
        <v>245</v>
      </c>
    </row>
    <row r="87" spans="1:60" x14ac:dyDescent="0.2">
      <c r="A87" s="6"/>
      <c r="B87" s="7" t="s">
        <v>244</v>
      </c>
      <c r="C87" s="193" t="s">
        <v>244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60" x14ac:dyDescent="0.2">
      <c r="A88" s="6"/>
      <c r="B88" s="7" t="s">
        <v>244</v>
      </c>
      <c r="C88" s="193" t="s">
        <v>244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60" x14ac:dyDescent="0.2">
      <c r="A89" s="256" t="s">
        <v>246</v>
      </c>
      <c r="B89" s="256"/>
      <c r="C89" s="25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 x14ac:dyDescent="0.2">
      <c r="A90" s="258"/>
      <c r="B90" s="259"/>
      <c r="C90" s="260"/>
      <c r="D90" s="259"/>
      <c r="E90" s="259"/>
      <c r="F90" s="259"/>
      <c r="G90" s="261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E90" t="s">
        <v>247</v>
      </c>
    </row>
    <row r="91" spans="1:60" x14ac:dyDescent="0.2">
      <c r="A91" s="262"/>
      <c r="B91" s="263"/>
      <c r="C91" s="264"/>
      <c r="D91" s="263"/>
      <c r="E91" s="263"/>
      <c r="F91" s="263"/>
      <c r="G91" s="26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262"/>
      <c r="B92" s="263"/>
      <c r="C92" s="264"/>
      <c r="D92" s="263"/>
      <c r="E92" s="263"/>
      <c r="F92" s="263"/>
      <c r="G92" s="26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A93" s="262"/>
      <c r="B93" s="263"/>
      <c r="C93" s="264"/>
      <c r="D93" s="263"/>
      <c r="E93" s="263"/>
      <c r="F93" s="263"/>
      <c r="G93" s="26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266"/>
      <c r="B94" s="267"/>
      <c r="C94" s="268"/>
      <c r="D94" s="267"/>
      <c r="E94" s="267"/>
      <c r="F94" s="267"/>
      <c r="G94" s="269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A95" s="6"/>
      <c r="B95" s="7" t="s">
        <v>244</v>
      </c>
      <c r="C95" s="193" t="s">
        <v>244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C96" s="195"/>
      <c r="AE96" t="s">
        <v>248</v>
      </c>
    </row>
  </sheetData>
  <mergeCells count="6">
    <mergeCell ref="A90:G94"/>
    <mergeCell ref="A1:G1"/>
    <mergeCell ref="C2:G2"/>
    <mergeCell ref="C3:G3"/>
    <mergeCell ref="C4:G4"/>
    <mergeCell ref="A89:C89"/>
  </mergeCells>
  <pageMargins left="0.39370078740157499" right="0.19685039370078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konicek</cp:lastModifiedBy>
  <cp:lastPrinted>2014-02-28T09:52:57Z</cp:lastPrinted>
  <dcterms:created xsi:type="dcterms:W3CDTF">2009-04-08T07:15:50Z</dcterms:created>
  <dcterms:modified xsi:type="dcterms:W3CDTF">2024-02-12T11:15:17Z</dcterms:modified>
</cp:coreProperties>
</file>