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Rekapitulace stavby" sheetId="1" r:id="rId1"/>
    <sheet name="16033 - III-0069 a III-10..." sheetId="2" r:id="rId2"/>
  </sheets>
  <definedNames>
    <definedName name="_xlnm.Print_Titles" localSheetId="1">'16033 - III-0069 a III-10...'!$122:$122</definedName>
    <definedName name="_xlnm.Print_Titles" localSheetId="0">'Rekapitulace stavby'!$85:$85</definedName>
    <definedName name="_xlnm.Print_Area" localSheetId="1">'16033 - III-0069 a III-10...'!$C$4:$Q$70,'16033 - III-0069 a III-10...'!$C$76:$Q$107,'16033 - III-0069 a III-10...'!$C$113:$Q$179</definedName>
    <definedName name="_xlnm.Print_Area" localSheetId="0">'Rekapitulace stavby'!$C$4:$AP$70,'Rekapitulace stavby'!$C$76:$AP$96</definedName>
  </definedNames>
  <calcPr calcId="125725"/>
</workbook>
</file>

<file path=xl/calcChain.xml><?xml version="1.0" encoding="utf-8"?>
<calcChain xmlns="http://schemas.openxmlformats.org/spreadsheetml/2006/main">
  <c r="N179" i="2"/>
  <c r="AY88" i="1"/>
  <c r="AX88"/>
  <c r="BI178" i="2"/>
  <c r="BH178"/>
  <c r="BG178"/>
  <c r="BF178"/>
  <c r="AA178"/>
  <c r="Y178"/>
  <c r="W178"/>
  <c r="BK178"/>
  <c r="N178"/>
  <c r="BE178"/>
  <c r="BI177"/>
  <c r="BH177"/>
  <c r="BG177"/>
  <c r="BF177"/>
  <c r="AA177"/>
  <c r="Y177"/>
  <c r="W177"/>
  <c r="BK177"/>
  <c r="N177"/>
  <c r="BE177"/>
  <c r="BI176"/>
  <c r="BH176"/>
  <c r="BG176"/>
  <c r="BF176"/>
  <c r="AA176"/>
  <c r="Y176"/>
  <c r="W176"/>
  <c r="BK176"/>
  <c r="N176"/>
  <c r="BE176"/>
  <c r="BI175"/>
  <c r="BH175"/>
  <c r="BG175"/>
  <c r="BF175"/>
  <c r="AA175"/>
  <c r="Y175"/>
  <c r="W175"/>
  <c r="BK175"/>
  <c r="N175"/>
  <c r="BE175"/>
  <c r="BI174"/>
  <c r="BH174"/>
  <c r="BG174"/>
  <c r="BF174"/>
  <c r="AA174"/>
  <c r="Y174"/>
  <c r="W174"/>
  <c r="BK174"/>
  <c r="N174"/>
  <c r="BE174"/>
  <c r="BI173"/>
  <c r="BH173"/>
  <c r="BG173"/>
  <c r="BF173"/>
  <c r="AA173"/>
  <c r="Y173"/>
  <c r="W173"/>
  <c r="BK173"/>
  <c r="N173"/>
  <c r="BE173"/>
  <c r="BI172"/>
  <c r="BH172"/>
  <c r="BG172"/>
  <c r="BF172"/>
  <c r="AA172"/>
  <c r="AA171"/>
  <c r="Y172"/>
  <c r="Y171"/>
  <c r="W172"/>
  <c r="W171"/>
  <c r="BK172"/>
  <c r="BK171"/>
  <c r="N171" s="1"/>
  <c r="N97" s="1"/>
  <c r="N172"/>
  <c r="BE172"/>
  <c r="BI170"/>
  <c r="BH170"/>
  <c r="BG170"/>
  <c r="BF170"/>
  <c r="AA170"/>
  <c r="AA169" s="1"/>
  <c r="Y170"/>
  <c r="Y169" s="1"/>
  <c r="W170"/>
  <c r="W169" s="1"/>
  <c r="BK170"/>
  <c r="BK169" s="1"/>
  <c r="N170"/>
  <c r="BE170"/>
  <c r="BI168"/>
  <c r="BH168"/>
  <c r="BG168"/>
  <c r="BF168"/>
  <c r="AA168"/>
  <c r="AA167" s="1"/>
  <c r="AA166" s="1"/>
  <c r="Y168"/>
  <c r="Y167"/>
  <c r="Y166" s="1"/>
  <c r="W168"/>
  <c r="W167" s="1"/>
  <c r="BK168"/>
  <c r="BK167"/>
  <c r="N167" s="1"/>
  <c r="N95" s="1"/>
  <c r="N168"/>
  <c r="BE168" s="1"/>
  <c r="BI165"/>
  <c r="BH165"/>
  <c r="BG165"/>
  <c r="BF165"/>
  <c r="AA165"/>
  <c r="Y165"/>
  <c r="W165"/>
  <c r="BK165"/>
  <c r="N165"/>
  <c r="BE165" s="1"/>
  <c r="BI164"/>
  <c r="BH164"/>
  <c r="BG164"/>
  <c r="BF164"/>
  <c r="AA164"/>
  <c r="AA163" s="1"/>
  <c r="Y164"/>
  <c r="Y163" s="1"/>
  <c r="W164"/>
  <c r="W163" s="1"/>
  <c r="BK164"/>
  <c r="BK163" s="1"/>
  <c r="N163" s="1"/>
  <c r="N93" s="1"/>
  <c r="N164"/>
  <c r="BE164"/>
  <c r="BI162"/>
  <c r="BH162"/>
  <c r="BG162"/>
  <c r="BF162"/>
  <c r="AA162"/>
  <c r="Y162"/>
  <c r="W162"/>
  <c r="BK162"/>
  <c r="N162"/>
  <c r="BE162" s="1"/>
  <c r="BI161"/>
  <c r="BH161"/>
  <c r="BG161"/>
  <c r="BF161"/>
  <c r="AA161"/>
  <c r="Y161"/>
  <c r="W161"/>
  <c r="BK161"/>
  <c r="N161"/>
  <c r="BE161" s="1"/>
  <c r="BI160"/>
  <c r="BH160"/>
  <c r="BG160"/>
  <c r="BF160"/>
  <c r="AA160"/>
  <c r="Y160"/>
  <c r="W160"/>
  <c r="BK160"/>
  <c r="N160"/>
  <c r="BE160" s="1"/>
  <c r="BI159"/>
  <c r="BH159"/>
  <c r="BG159"/>
  <c r="BF159"/>
  <c r="AA159"/>
  <c r="AA158" s="1"/>
  <c r="Y159"/>
  <c r="Y158" s="1"/>
  <c r="W159"/>
  <c r="W158" s="1"/>
  <c r="BK159"/>
  <c r="BK158" s="1"/>
  <c r="N158" s="1"/>
  <c r="N92" s="1"/>
  <c r="N159"/>
  <c r="BE159"/>
  <c r="BI157"/>
  <c r="BH157"/>
  <c r="BG157"/>
  <c r="BF157"/>
  <c r="AA157"/>
  <c r="Y157"/>
  <c r="W157"/>
  <c r="BK157"/>
  <c r="N157"/>
  <c r="BE157" s="1"/>
  <c r="BI156"/>
  <c r="BH156"/>
  <c r="BG156"/>
  <c r="BF156"/>
  <c r="AA156"/>
  <c r="Y156"/>
  <c r="W156"/>
  <c r="BK156"/>
  <c r="N156"/>
  <c r="BE156" s="1"/>
  <c r="BI155"/>
  <c r="BH155"/>
  <c r="BG155"/>
  <c r="BF155"/>
  <c r="AA155"/>
  <c r="Y155"/>
  <c r="W155"/>
  <c r="BK155"/>
  <c r="N155"/>
  <c r="BE155" s="1"/>
  <c r="BI154"/>
  <c r="BH154"/>
  <c r="BG154"/>
  <c r="BF154"/>
  <c r="AA154"/>
  <c r="Y154"/>
  <c r="W154"/>
  <c r="BK154"/>
  <c r="N154"/>
  <c r="BE154" s="1"/>
  <c r="BI153"/>
  <c r="BH153"/>
  <c r="BG153"/>
  <c r="BF153"/>
  <c r="AA153"/>
  <c r="Y153"/>
  <c r="W153"/>
  <c r="BK153"/>
  <c r="N153"/>
  <c r="BE153" s="1"/>
  <c r="BI152"/>
  <c r="BH152"/>
  <c r="BG152"/>
  <c r="BF152"/>
  <c r="AA152"/>
  <c r="Y152"/>
  <c r="W152"/>
  <c r="BK152"/>
  <c r="N152"/>
  <c r="BE152" s="1"/>
  <c r="BI151"/>
  <c r="BH151"/>
  <c r="BG151"/>
  <c r="BF151"/>
  <c r="AA151"/>
  <c r="Y151"/>
  <c r="W151"/>
  <c r="BK151"/>
  <c r="N151"/>
  <c r="BE151" s="1"/>
  <c r="BI150"/>
  <c r="BH150"/>
  <c r="BG150"/>
  <c r="BF150"/>
  <c r="AA150"/>
  <c r="Y150"/>
  <c r="W150"/>
  <c r="BK150"/>
  <c r="N150"/>
  <c r="BE150" s="1"/>
  <c r="BI149"/>
  <c r="BH149"/>
  <c r="BG149"/>
  <c r="BF149"/>
  <c r="AA149"/>
  <c r="Y149"/>
  <c r="W149"/>
  <c r="BK149"/>
  <c r="N149"/>
  <c r="BE149" s="1"/>
  <c r="BI148"/>
  <c r="BH148"/>
  <c r="BG148"/>
  <c r="BF148"/>
  <c r="AA148"/>
  <c r="Y148"/>
  <c r="W148"/>
  <c r="BK148"/>
  <c r="N148"/>
  <c r="BE148" s="1"/>
  <c r="BI147"/>
  <c r="BH147"/>
  <c r="BG147"/>
  <c r="BF147"/>
  <c r="AA147"/>
  <c r="Y147"/>
  <c r="W147"/>
  <c r="BK147"/>
  <c r="N147"/>
  <c r="BE147" s="1"/>
  <c r="BI146"/>
  <c r="BH146"/>
  <c r="BG146"/>
  <c r="BF146"/>
  <c r="AA146"/>
  <c r="Y146"/>
  <c r="W146"/>
  <c r="BK146"/>
  <c r="N146"/>
  <c r="BE146" s="1"/>
  <c r="BI145"/>
  <c r="BH145"/>
  <c r="BG145"/>
  <c r="BF145"/>
  <c r="AA145"/>
  <c r="Y145"/>
  <c r="W145"/>
  <c r="BK145"/>
  <c r="N145"/>
  <c r="BE145" s="1"/>
  <c r="BI144"/>
  <c r="BH144"/>
  <c r="BG144"/>
  <c r="BF144"/>
  <c r="AA144"/>
  <c r="Y144"/>
  <c r="W144"/>
  <c r="BK144"/>
  <c r="N144"/>
  <c r="BE144" s="1"/>
  <c r="BI143"/>
  <c r="BH143"/>
  <c r="BG143"/>
  <c r="BF143"/>
  <c r="AA143"/>
  <c r="Y143"/>
  <c r="W143"/>
  <c r="BK143"/>
  <c r="N143"/>
  <c r="BE143" s="1"/>
  <c r="BI142"/>
  <c r="BH142"/>
  <c r="BG142"/>
  <c r="BF142"/>
  <c r="AA142"/>
  <c r="AA141" s="1"/>
  <c r="Y142"/>
  <c r="Y141" s="1"/>
  <c r="W142"/>
  <c r="W141" s="1"/>
  <c r="BK142"/>
  <c r="BK141" s="1"/>
  <c r="N141" s="1"/>
  <c r="N91" s="1"/>
  <c r="N142"/>
  <c r="BE142"/>
  <c r="BI140"/>
  <c r="BH140"/>
  <c r="BG140"/>
  <c r="BF140"/>
  <c r="AA140"/>
  <c r="Y140"/>
  <c r="W140"/>
  <c r="BK140"/>
  <c r="N140"/>
  <c r="BE140" s="1"/>
  <c r="BI139"/>
  <c r="BH139"/>
  <c r="BG139"/>
  <c r="BF139"/>
  <c r="AA139"/>
  <c r="Y139"/>
  <c r="W139"/>
  <c r="BK139"/>
  <c r="N139"/>
  <c r="BE139" s="1"/>
  <c r="BI138"/>
  <c r="BH138"/>
  <c r="BG138"/>
  <c r="BF138"/>
  <c r="AA138"/>
  <c r="Y138"/>
  <c r="W138"/>
  <c r="BK138"/>
  <c r="N138"/>
  <c r="BE138" s="1"/>
  <c r="BI137"/>
  <c r="BH137"/>
  <c r="BG137"/>
  <c r="BF137"/>
  <c r="AA137"/>
  <c r="Y137"/>
  <c r="W137"/>
  <c r="BK137"/>
  <c r="N137"/>
  <c r="BE137" s="1"/>
  <c r="BI136"/>
  <c r="BH136"/>
  <c r="BG136"/>
  <c r="BF136"/>
  <c r="AA136"/>
  <c r="Y136"/>
  <c r="W136"/>
  <c r="BK136"/>
  <c r="N136"/>
  <c r="BE136" s="1"/>
  <c r="BI135"/>
  <c r="BH135"/>
  <c r="BG135"/>
  <c r="BF135"/>
  <c r="AA135"/>
  <c r="Y135"/>
  <c r="W135"/>
  <c r="BK135"/>
  <c r="N135"/>
  <c r="BE135" s="1"/>
  <c r="BI134"/>
  <c r="BH134"/>
  <c r="BG134"/>
  <c r="BF134"/>
  <c r="AA134"/>
  <c r="Y134"/>
  <c r="W134"/>
  <c r="BK134"/>
  <c r="N134"/>
  <c r="BE134" s="1"/>
  <c r="BI133"/>
  <c r="BH133"/>
  <c r="BG133"/>
  <c r="BF133"/>
  <c r="AA133"/>
  <c r="Y133"/>
  <c r="W133"/>
  <c r="BK133"/>
  <c r="N133"/>
  <c r="BE133" s="1"/>
  <c r="BI132"/>
  <c r="BH132"/>
  <c r="BG132"/>
  <c r="BF132"/>
  <c r="AA132"/>
  <c r="Y132"/>
  <c r="W132"/>
  <c r="BK132"/>
  <c r="N132"/>
  <c r="BE132" s="1"/>
  <c r="BI131"/>
  <c r="BH131"/>
  <c r="BG131"/>
  <c r="BF131"/>
  <c r="AA131"/>
  <c r="Y131"/>
  <c r="W131"/>
  <c r="BK131"/>
  <c r="N131"/>
  <c r="BE131" s="1"/>
  <c r="BI130"/>
  <c r="BH130"/>
  <c r="BG130"/>
  <c r="BF130"/>
  <c r="AA130"/>
  <c r="AA129" s="1"/>
  <c r="Y130"/>
  <c r="Y129" s="1"/>
  <c r="W130"/>
  <c r="W129" s="1"/>
  <c r="BK130"/>
  <c r="BK129" s="1"/>
  <c r="N130"/>
  <c r="BE130"/>
  <c r="BI128"/>
  <c r="BH128"/>
  <c r="BG128"/>
  <c r="BF128"/>
  <c r="AA128"/>
  <c r="Y128"/>
  <c r="W128"/>
  <c r="BK128"/>
  <c r="N128"/>
  <c r="BE128" s="1"/>
  <c r="BI127"/>
  <c r="BH127"/>
  <c r="BG127"/>
  <c r="BF127"/>
  <c r="AA127"/>
  <c r="Y127"/>
  <c r="W127"/>
  <c r="BK127"/>
  <c r="N127"/>
  <c r="BE127" s="1"/>
  <c r="BI126"/>
  <c r="BH126"/>
  <c r="BG126"/>
  <c r="BF126"/>
  <c r="AA126"/>
  <c r="AA125" s="1"/>
  <c r="AA124" s="1"/>
  <c r="AA123" s="1"/>
  <c r="Y126"/>
  <c r="Y125" s="1"/>
  <c r="Y124" s="1"/>
  <c r="Y123" s="1"/>
  <c r="W126"/>
  <c r="W125" s="1"/>
  <c r="W124" s="1"/>
  <c r="BK126"/>
  <c r="BK125"/>
  <c r="N125" s="1"/>
  <c r="N89" s="1"/>
  <c r="N126"/>
  <c r="BE126"/>
  <c r="M119"/>
  <c r="F119"/>
  <c r="F117"/>
  <c r="F115"/>
  <c r="BI105"/>
  <c r="BH105"/>
  <c r="BG105"/>
  <c r="BF105"/>
  <c r="BI104"/>
  <c r="BH104"/>
  <c r="BG104"/>
  <c r="BF104"/>
  <c r="BI103"/>
  <c r="BH103"/>
  <c r="BG103"/>
  <c r="BF103"/>
  <c r="BI102"/>
  <c r="BH102"/>
  <c r="BG102"/>
  <c r="BF102"/>
  <c r="BI101"/>
  <c r="BH101"/>
  <c r="BG101"/>
  <c r="BF101"/>
  <c r="BI100"/>
  <c r="H35"/>
  <c r="BD88" i="1" s="1"/>
  <c r="BD87" s="1"/>
  <c r="BH100" i="2"/>
  <c r="H34" s="1"/>
  <c r="BC88" i="1" s="1"/>
  <c r="BC87" s="1"/>
  <c r="BG100" i="2"/>
  <c r="H33"/>
  <c r="BB88" i="1" s="1"/>
  <c r="BB87" s="1"/>
  <c r="BF100" i="2"/>
  <c r="M32" s="1"/>
  <c r="AW88" i="1" s="1"/>
  <c r="M82" i="2"/>
  <c r="F82"/>
  <c r="F80"/>
  <c r="F78"/>
  <c r="O20"/>
  <c r="E20"/>
  <c r="M120" s="1"/>
  <c r="O19"/>
  <c r="O14"/>
  <c r="E14"/>
  <c r="F120" s="1"/>
  <c r="F83"/>
  <c r="O13"/>
  <c r="O8"/>
  <c r="M117" s="1"/>
  <c r="M80"/>
  <c r="CK94" i="1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AM83"/>
  <c r="L83"/>
  <c r="AM82"/>
  <c r="L82"/>
  <c r="AM80"/>
  <c r="L80"/>
  <c r="L78"/>
  <c r="L77"/>
  <c r="W35" l="1"/>
  <c r="AX87"/>
  <c r="W33"/>
  <c r="W34"/>
  <c r="AY87"/>
  <c r="N129" i="2"/>
  <c r="N90" s="1"/>
  <c r="BK124"/>
  <c r="N169"/>
  <c r="N96" s="1"/>
  <c r="BK166"/>
  <c r="N166" s="1"/>
  <c r="N94" s="1"/>
  <c r="W166"/>
  <c r="W123" s="1"/>
  <c r="AU88" i="1" s="1"/>
  <c r="AU87" s="1"/>
  <c r="M83" i="2"/>
  <c r="H32"/>
  <c r="BA88" i="1" s="1"/>
  <c r="BA87" s="1"/>
  <c r="W32" l="1"/>
  <c r="AW87"/>
  <c r="AK32" s="1"/>
  <c r="BK123" i="2"/>
  <c r="N123" s="1"/>
  <c r="N87" s="1"/>
  <c r="N124"/>
  <c r="N88" s="1"/>
  <c r="N105" l="1"/>
  <c r="BE105" s="1"/>
  <c r="N104"/>
  <c r="BE104" s="1"/>
  <c r="N103"/>
  <c r="BE103" s="1"/>
  <c r="N102"/>
  <c r="BE102" s="1"/>
  <c r="N101"/>
  <c r="BE101" s="1"/>
  <c r="N100"/>
  <c r="M26"/>
  <c r="N99" l="1"/>
  <c r="BE100"/>
  <c r="M31" l="1"/>
  <c r="AV88" i="1" s="1"/>
  <c r="AT88" s="1"/>
  <c r="H31" i="2"/>
  <c r="AZ88" i="1" s="1"/>
  <c r="AZ87" s="1"/>
  <c r="M27" i="2"/>
  <c r="L107"/>
  <c r="AV87" i="1" l="1"/>
  <c r="AS88"/>
  <c r="AS87" s="1"/>
  <c r="M29" i="2"/>
  <c r="L37" l="1"/>
  <c r="AG88" i="1"/>
  <c r="AT87"/>
  <c r="AN88" l="1"/>
  <c r="AG87"/>
  <c r="AK26" l="1"/>
  <c r="AG93"/>
  <c r="AG91"/>
  <c r="AG94"/>
  <c r="AG92"/>
  <c r="AN87"/>
  <c r="CD94" l="1"/>
  <c r="AV94"/>
  <c r="BY94" s="1"/>
  <c r="AV93"/>
  <c r="BY93" s="1"/>
  <c r="CD93"/>
  <c r="CD92"/>
  <c r="AV92"/>
  <c r="BY92" s="1"/>
  <c r="CD91"/>
  <c r="W31" s="1"/>
  <c r="AV91"/>
  <c r="BY91" s="1"/>
  <c r="AG90"/>
  <c r="AN91"/>
  <c r="AK27" l="1"/>
  <c r="AK29" s="1"/>
  <c r="AG96"/>
  <c r="AK31"/>
  <c r="AN92"/>
  <c r="AN93"/>
  <c r="AN94"/>
  <c r="AN90" l="1"/>
  <c r="AN96" s="1"/>
  <c r="AK37"/>
</calcChain>
</file>

<file path=xl/sharedStrings.xml><?xml version="1.0" encoding="utf-8"?>
<sst xmlns="http://schemas.openxmlformats.org/spreadsheetml/2006/main" count="994" uniqueCount="328">
  <si>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</si>
  <si>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</si>
  <si>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</si>
  <si>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</si>
  <si>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</si>
  <si>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</si>
  <si>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</si>
  <si>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</si>
  <si>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</si>
  <si>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</si>
  <si>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</si>
  <si>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</si>
  <si>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</si>
  <si>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</si>
  <si>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</si>
  <si>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</si>
  <si>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</si>
  <si>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16033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</si>
  <si>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</si>
  <si>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</si>
  <si>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III/0069 a III/10138 Pletený Újezd, oprava silnice</t>
  </si>
  <si>
    <t>JKSO:</t>
  </si>
  <si>
    <t>CC-CZ:</t>
  </si>
  <si>
    <t>Místo:</t>
  </si>
  <si>
    <t xml:space="preserve"> </t>
  </si>
  <si>
    <t>Datum:</t>
  </si>
  <si>
    <t>4. 5. 2017</t>
  </si>
  <si>
    <t>Objednatel:</t>
  </si>
  <si>
    <t>IČ:</t>
  </si>
  <si>
    <t>KSUS</t>
  </si>
  <si>
    <t>DIČ:</t>
  </si>
  <si>
    <t>Zhotovitel:</t>
  </si>
  <si>
    <t>Vyplň údaj</t>
  </si>
  <si>
    <t>Projektant:</t>
  </si>
  <si>
    <t>AVSPrijekt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</si>
  <si>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</si>
  <si>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</si>
  <si>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</si>
  <si>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</si>
  <si>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</si>
  <si>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</si>
  <si>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</si>
  <si>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</si>
  <si>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</si>
  <si>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</si>
  <si>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</si>
  <si>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</si>
  <si>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</si>
  <si>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</si>
  <si>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</si>
  <si>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</si>
  <si>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</si>
  <si>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</si>
  <si>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</si>
  <si>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</si>
  <si>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</si>
  <si>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</si>
  <si>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</si>
  <si>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</si>
  <si>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</si>
  <si>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</si>
  <si>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</si>
  <si>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</si>
  <si>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</si>
  <si>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</si>
  <si>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</si>
  <si>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</si>
  <si>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</si>
  <si>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</si>
  <si>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</si>
  <si>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</si>
  <si>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</si>
  <si>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</si>
  <si>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</si>
  <si>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</si>
  <si>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</si>
  <si>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</si>
  <si>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</si>
  <si>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</si>
  <si>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{887c9110-c60c-451d-a7ea-5155f2e07b47}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</si>
  <si>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</si>
  <si>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</si>
  <si>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</si>
  <si>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</si>
  <si>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</si>
  <si>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</si>
  <si>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</si>
  <si>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</si>
  <si>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</si>
  <si>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</si>
  <si>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</si>
  <si>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</si>
  <si>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</si>
  <si>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</si>
  <si>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</si>
  <si>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</si>
  <si>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</si>
  <si>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</si>
  <si>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</si>
  <si>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</si>
  <si>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</si>
  <si>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</si>
  <si>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</si>
  <si>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</si>
  <si>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</si>
  <si>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</si>
  <si>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</si>
  <si>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</si>
  <si>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</t>
  </si>
  <si>
    <t xml:space="preserve">    9 - Ostatní konstrukce a práce-bourání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</si>
  <si>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</si>
  <si>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</si>
  <si>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</si>
  <si>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</si>
  <si>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</si>
  <si>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VRN9 -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</si>
  <si>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</si>
  <si>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</si>
  <si>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</si>
  <si>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</si>
  <si>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</si>
  <si>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</si>
  <si>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</si>
  <si>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</si>
  <si>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</si>
  <si>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</si>
  <si>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</si>
  <si>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</si>
  <si>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</si>
  <si>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</si>
  <si>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</si>
  <si>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</si>
  <si>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</si>
  <si>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</si>
  <si>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</si>
  <si>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</si>
  <si>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</si>
  <si>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</si>
  <si>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</si>
  <si>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</si>
  <si>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3</t>
  </si>
  <si>
    <t>K</t>
  </si>
  <si>
    <t>113154112</t>
  </si>
  <si>
    <t xml:space="preserve">Frézování živičného krytu tl 40 mm </t>
  </si>
  <si>
    <t>m2</t>
  </si>
  <si>
    <t>4</t>
  </si>
  <si>
    <t>-1848736914</t>
  </si>
  <si>
    <t>113154113</t>
  </si>
  <si>
    <t>Frézování živičného krytu tl 50 mm</t>
  </si>
  <si>
    <t>1170302162</t>
  </si>
  <si>
    <t>113154114</t>
  </si>
  <si>
    <t xml:space="preserve">Frézování živičného krytu tl 100 mm </t>
  </si>
  <si>
    <t>160122634</t>
  </si>
  <si>
    <t>8</t>
  </si>
  <si>
    <t>567521111</t>
  </si>
  <si>
    <t xml:space="preserve">Recyklace podkladu za studena  tl 200 mm </t>
  </si>
  <si>
    <t>-1951777360</t>
  </si>
  <si>
    <t>55</t>
  </si>
  <si>
    <t>569951133</t>
  </si>
  <si>
    <t>Zpevnění krajnic asfaltovým recyklátem tl 150 mm</t>
  </si>
  <si>
    <t>844343292</t>
  </si>
  <si>
    <t>10</t>
  </si>
  <si>
    <t>573111111</t>
  </si>
  <si>
    <t xml:space="preserve">Postřik živičný infiltrační </t>
  </si>
  <si>
    <t>-67498118</t>
  </si>
  <si>
    <t>9</t>
  </si>
  <si>
    <t>573231108</t>
  </si>
  <si>
    <t xml:space="preserve">Postřik živičný spojovací </t>
  </si>
  <si>
    <t>-2108876453</t>
  </si>
  <si>
    <t>577134131</t>
  </si>
  <si>
    <t>Asfaltový beton vrstva obrusná ACO 11 (ABS) tř. I tl 40 mm š do 3 m z modifikovaného asfaltu</t>
  </si>
  <si>
    <t>531234189</t>
  </si>
  <si>
    <t>5</t>
  </si>
  <si>
    <t>577144131</t>
  </si>
  <si>
    <t>Asfaltový beton vrstva obrusná ACO 11 (ABS) tř. I tl 50 mm š do 3 m z modifikovaného asfaltu</t>
  </si>
  <si>
    <t>-481344967</t>
  </si>
  <si>
    <t>6</t>
  </si>
  <si>
    <t>577145132</t>
  </si>
  <si>
    <t>Asfaltový beton vrstva ložní ACL 16 (ABH) tl 50 mm š do 3 m z modifikovaného asfaltu</t>
  </si>
  <si>
    <t>-2070535358</t>
  </si>
  <si>
    <t>7</t>
  </si>
  <si>
    <t>577155132</t>
  </si>
  <si>
    <t>Asfaltový beton vrstva ložní ACL 16 (ABH) tl 60 mm š do 3 m z modifikovaného asfaltu</t>
  </si>
  <si>
    <t>1448282356</t>
  </si>
  <si>
    <t>11</t>
  </si>
  <si>
    <t>R-001</t>
  </si>
  <si>
    <t>Sanace širokých trhlin dle TP115</t>
  </si>
  <si>
    <t>m</t>
  </si>
  <si>
    <t>-1431872992</t>
  </si>
  <si>
    <t>12</t>
  </si>
  <si>
    <t>R-002</t>
  </si>
  <si>
    <t>Sanace úzkých trhlin dle TP115</t>
  </si>
  <si>
    <t>-1330169626</t>
  </si>
  <si>
    <t>13</t>
  </si>
  <si>
    <t>R-003</t>
  </si>
  <si>
    <t>Sanace úzkých trhlin s překrytím geo. dle TP115</t>
  </si>
  <si>
    <t>-1834552312</t>
  </si>
  <si>
    <t>56</t>
  </si>
  <si>
    <t>912211111</t>
  </si>
  <si>
    <t>Montáž směrového sloupku silničního plastového prosté uložení bez betonového základu</t>
  </si>
  <si>
    <t>kus</t>
  </si>
  <si>
    <t>1448119124</t>
  </si>
  <si>
    <t>57</t>
  </si>
  <si>
    <t>M</t>
  </si>
  <si>
    <t>404451500</t>
  </si>
  <si>
    <t>sloupek silniční plochý plastový s retroreflexní fólií směrový 1200 mm</t>
  </si>
  <si>
    <t>-1283694552</t>
  </si>
  <si>
    <t>17</t>
  </si>
  <si>
    <t>915111112</t>
  </si>
  <si>
    <t>Vodorovné dopravní značení šířky 125 mm retroreflexní bílou barvou dělící čáry souvislé</t>
  </si>
  <si>
    <t>177076413</t>
  </si>
  <si>
    <t>22</t>
  </si>
  <si>
    <t>915211112</t>
  </si>
  <si>
    <t>Vodorovné dopravní značení dělící čáry souvislé š 125 mm retroreflexní bílý plast</t>
  </si>
  <si>
    <t>-1187589567</t>
  </si>
  <si>
    <t>27</t>
  </si>
  <si>
    <t>915611111</t>
  </si>
  <si>
    <t>Předznačení vodorovného liniového značení</t>
  </si>
  <si>
    <t>1153787385</t>
  </si>
  <si>
    <t>29</t>
  </si>
  <si>
    <t>919112212</t>
  </si>
  <si>
    <t>Úprava styčných a pracovních spár obrusné vrstvy - Řezání spár pro vytvoření komůrky š 10 mm hl 20 mm pro těsnící zálivku v živičném krytu</t>
  </si>
  <si>
    <t>-915233369</t>
  </si>
  <si>
    <t>51</t>
  </si>
  <si>
    <t>919112212.1</t>
  </si>
  <si>
    <t>Úprava styčných a pracovních spar pro vystřídání - Řezání spár pro vytvoření komůrky š 10 mm hl 20 mm pro těsnící zálivku v živičném krytu</t>
  </si>
  <si>
    <t>1353912182</t>
  </si>
  <si>
    <t>30</t>
  </si>
  <si>
    <t>919122111</t>
  </si>
  <si>
    <t>Úprava styčných a pracovních spar obrusné vrstvy - Těsnění spár zálivkou za tepla pro komůrky š 10 mm hl 20 mm s těsnicím profilem</t>
  </si>
  <si>
    <t>-524809714</t>
  </si>
  <si>
    <t>52</t>
  </si>
  <si>
    <t>919122111.1</t>
  </si>
  <si>
    <t>Úprava styčných a pracovních spar pro vystřídání - Těsnění spár zálivkou za tepla pro komůrky š 10 mm hl 20 mm s těsnicím profilem</t>
  </si>
  <si>
    <t>-41984937</t>
  </si>
  <si>
    <t>53</t>
  </si>
  <si>
    <t>919731122</t>
  </si>
  <si>
    <t>Úprava styčných a pracovních spár ložní vrstvy - Zarovnání styčné plochy podkladu nebo krytu živičného tl do 100 mm</t>
  </si>
  <si>
    <t>556140086</t>
  </si>
  <si>
    <t>31</t>
  </si>
  <si>
    <t>919735112</t>
  </si>
  <si>
    <t xml:space="preserve">Řezání stávajícího živičného krytu </t>
  </si>
  <si>
    <t>-1458776192</t>
  </si>
  <si>
    <t>54</t>
  </si>
  <si>
    <t>919735112-1</t>
  </si>
  <si>
    <t>Úprava styčných a pracovních spar ložní vrstvy - Řezání stávajícího živičného krytu hl do 100 mm</t>
  </si>
  <si>
    <t>1351981636</t>
  </si>
  <si>
    <t>58</t>
  </si>
  <si>
    <t>938902152</t>
  </si>
  <si>
    <t>Čistění příkopů strojně příkopovou frézou</t>
  </si>
  <si>
    <t>-1884331013</t>
  </si>
  <si>
    <t>32</t>
  </si>
  <si>
    <t>938908411</t>
  </si>
  <si>
    <t>Očištění povrchu krytu nebo podkladu živičného saponátovým roztokem</t>
  </si>
  <si>
    <t>1027597198</t>
  </si>
  <si>
    <t>59</t>
  </si>
  <si>
    <t>R-004</t>
  </si>
  <si>
    <t>Zřízení uliční vpusti včetně napojení na kanalizaci obce</t>
  </si>
  <si>
    <t>1484496761</t>
  </si>
  <si>
    <t>60</t>
  </si>
  <si>
    <t>R-005</t>
  </si>
  <si>
    <t>Vsakovací jáma vš. specifikace (štěrková) s ochrannou zídkou proti přetečení</t>
  </si>
  <si>
    <t>-1077888744</t>
  </si>
  <si>
    <t>35</t>
  </si>
  <si>
    <t>997211511</t>
  </si>
  <si>
    <t>Vodorovná doprava suti po suchu na vzdálenost do 1 km</t>
  </si>
  <si>
    <t>t</t>
  </si>
  <si>
    <t>241324159</t>
  </si>
  <si>
    <t>36</t>
  </si>
  <si>
    <t>997211519</t>
  </si>
  <si>
    <t>Příplatek ZKD 29 km u vodorovné dopravy suti</t>
  </si>
  <si>
    <t>1117794123</t>
  </si>
  <si>
    <t>37</t>
  </si>
  <si>
    <t>997211611</t>
  </si>
  <si>
    <t>Nakládání suti na dopravní prostředky pro vodorovnou dopravu</t>
  </si>
  <si>
    <t>1682352289</t>
  </si>
  <si>
    <t>38</t>
  </si>
  <si>
    <t>997221845</t>
  </si>
  <si>
    <t>Poplatek za uložení odpadu z asfaltových povrchů na skládce (skládkovné)</t>
  </si>
  <si>
    <t>1607130920</t>
  </si>
  <si>
    <t>39</t>
  </si>
  <si>
    <t>998225111</t>
  </si>
  <si>
    <t>Přesun hmot pro pozemní komunikace s krytem z kamene, monolitickým betonovým nebo živičným</t>
  </si>
  <si>
    <t>981471366</t>
  </si>
  <si>
    <t>40</t>
  </si>
  <si>
    <t>998225192</t>
  </si>
  <si>
    <t>Příplatek k přesunu hmot pro pozemní komunikace s krytem z kamene, živičným, betonovým do 2000 m</t>
  </si>
  <si>
    <t>925156253</t>
  </si>
  <si>
    <t>41</t>
  </si>
  <si>
    <t>030001000</t>
  </si>
  <si>
    <t>…</t>
  </si>
  <si>
    <t>1024</t>
  </si>
  <si>
    <t>807711881</t>
  </si>
  <si>
    <t>42</t>
  </si>
  <si>
    <t>043002000</t>
  </si>
  <si>
    <t>Zkoušky a ostatní měření</t>
  </si>
  <si>
    <t>-1950080614</t>
  </si>
  <si>
    <t>43</t>
  </si>
  <si>
    <t>AVSP 004.1</t>
  </si>
  <si>
    <t>Sondy</t>
  </si>
  <si>
    <t>-1202995264</t>
  </si>
  <si>
    <t>44</t>
  </si>
  <si>
    <t>AVSP 023.1</t>
  </si>
  <si>
    <t>Náklady na DIO</t>
  </si>
  <si>
    <t>ks</t>
  </si>
  <si>
    <t>-1891744802</t>
  </si>
  <si>
    <t>45</t>
  </si>
  <si>
    <t>AVSP 024.1</t>
  </si>
  <si>
    <t>Náklady na DSPS</t>
  </si>
  <si>
    <t>935749688</t>
  </si>
  <si>
    <t>46</t>
  </si>
  <si>
    <t>AVSP 024/2</t>
  </si>
  <si>
    <t>Náklady na RDS</t>
  </si>
  <si>
    <t>-1142517280</t>
  </si>
  <si>
    <t>47</t>
  </si>
  <si>
    <t>AVSP 025.1</t>
  </si>
  <si>
    <t>Náklady na infotabule a další činnost</t>
  </si>
  <si>
    <t>-1190742688</t>
  </si>
  <si>
    <t>49</t>
  </si>
  <si>
    <t>AVSP 039</t>
  </si>
  <si>
    <t>Zaměření skutečného provedení</t>
  </si>
  <si>
    <t>-1990175420</t>
  </si>
  <si>
    <t>50</t>
  </si>
  <si>
    <t>AVSP 30</t>
  </si>
  <si>
    <t>Vytyčení všech IS</t>
  </si>
  <si>
    <t>1058809715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</si>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</sst>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>
      <alignment vertical="center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4" borderId="25" xfId="0" applyNumberFormat="1" applyFont="1" applyFill="1" applyBorder="1" applyAlignment="1" applyProtection="1">
      <alignment vertical="center"/>
      <protection locked="0"/>
    </xf>
    <xf numFmtId="0" fontId="0" fillId="0" borderId="16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4" fontId="23" fillId="6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4" fontId="32" fillId="4" borderId="25" xfId="0" applyNumberFormat="1" applyFont="1" applyFill="1" applyBorder="1" applyAlignment="1" applyProtection="1">
      <alignment vertical="center"/>
      <protection locked="0"/>
    </xf>
    <xf numFmtId="4" fontId="32" fillId="0" borderId="25" xfId="0" applyNumberFormat="1" applyFont="1" applyBorder="1" applyAlignment="1" applyProtection="1">
      <alignment vertical="center"/>
      <protection locked="0"/>
    </xf>
    <xf numFmtId="4" fontId="23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7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7" t="s">
        <v>7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R2" s="210" t="s">
        <v>8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11</v>
      </c>
    </row>
    <row r="4" spans="1:73" ht="36.950000000000003" customHeight="1">
      <c r="B4" s="22"/>
      <c r="C4" s="169" t="s">
        <v>12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23"/>
      <c r="AS4" s="17" t="s">
        <v>13</v>
      </c>
      <c r="BE4" s="24" t="s">
        <v>14</v>
      </c>
      <c r="BS4" s="18" t="s">
        <v>15</v>
      </c>
    </row>
    <row r="5" spans="1:73" ht="14.45" customHeight="1">
      <c r="B5" s="22"/>
      <c r="C5" s="25"/>
      <c r="D5" s="26" t="s">
        <v>16</v>
      </c>
      <c r="E5" s="25"/>
      <c r="F5" s="25"/>
      <c r="G5" s="25"/>
      <c r="H5" s="25"/>
      <c r="I5" s="25"/>
      <c r="J5" s="25"/>
      <c r="K5" s="173" t="s">
        <v>17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25"/>
      <c r="AQ5" s="23"/>
      <c r="BE5" s="171" t="s">
        <v>18</v>
      </c>
      <c r="BS5" s="18" t="s">
        <v>9</v>
      </c>
    </row>
    <row r="6" spans="1:73" ht="36.950000000000003" customHeight="1">
      <c r="B6" s="22"/>
      <c r="C6" s="25"/>
      <c r="D6" s="28" t="s">
        <v>19</v>
      </c>
      <c r="E6" s="25"/>
      <c r="F6" s="25"/>
      <c r="G6" s="25"/>
      <c r="H6" s="25"/>
      <c r="I6" s="25"/>
      <c r="J6" s="25"/>
      <c r="K6" s="175" t="s">
        <v>20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25"/>
      <c r="AQ6" s="23"/>
      <c r="BE6" s="172"/>
      <c r="BS6" s="18" t="s">
        <v>9</v>
      </c>
    </row>
    <row r="7" spans="1:73" ht="14.45" customHeight="1">
      <c r="B7" s="22"/>
      <c r="C7" s="25"/>
      <c r="D7" s="29" t="s">
        <v>21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22</v>
      </c>
      <c r="AL7" s="25"/>
      <c r="AM7" s="25"/>
      <c r="AN7" s="27" t="s">
        <v>5</v>
      </c>
      <c r="AO7" s="25"/>
      <c r="AP7" s="25"/>
      <c r="AQ7" s="23"/>
      <c r="BE7" s="172"/>
      <c r="BS7" s="18" t="s">
        <v>9</v>
      </c>
    </row>
    <row r="8" spans="1:73" ht="14.45" customHeight="1">
      <c r="B8" s="22"/>
      <c r="C8" s="25"/>
      <c r="D8" s="29" t="s">
        <v>23</v>
      </c>
      <c r="E8" s="25"/>
      <c r="F8" s="25"/>
      <c r="G8" s="25"/>
      <c r="H8" s="25"/>
      <c r="I8" s="25"/>
      <c r="J8" s="25"/>
      <c r="K8" s="27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25</v>
      </c>
      <c r="AL8" s="25"/>
      <c r="AM8" s="25"/>
      <c r="AN8" s="30" t="s">
        <v>26</v>
      </c>
      <c r="AO8" s="25"/>
      <c r="AP8" s="25"/>
      <c r="AQ8" s="23"/>
      <c r="BE8" s="172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2"/>
      <c r="BS9" s="18" t="s">
        <v>9</v>
      </c>
    </row>
    <row r="10" spans="1:73" ht="14.45" customHeight="1">
      <c r="B10" s="22"/>
      <c r="C10" s="25"/>
      <c r="D10" s="29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28</v>
      </c>
      <c r="AL10" s="25"/>
      <c r="AM10" s="25"/>
      <c r="AN10" s="27" t="s">
        <v>5</v>
      </c>
      <c r="AO10" s="25"/>
      <c r="AP10" s="25"/>
      <c r="AQ10" s="23"/>
      <c r="BE10" s="172"/>
      <c r="BS10" s="18" t="s">
        <v>9</v>
      </c>
    </row>
    <row r="11" spans="1:73" ht="18.399999999999999" customHeight="1">
      <c r="B11" s="22"/>
      <c r="C11" s="25"/>
      <c r="D11" s="25"/>
      <c r="E11" s="27" t="s">
        <v>29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30</v>
      </c>
      <c r="AL11" s="25"/>
      <c r="AM11" s="25"/>
      <c r="AN11" s="27" t="s">
        <v>5</v>
      </c>
      <c r="AO11" s="25"/>
      <c r="AP11" s="25"/>
      <c r="AQ11" s="23"/>
      <c r="BE11" s="172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2"/>
      <c r="BS12" s="18" t="s">
        <v>9</v>
      </c>
    </row>
    <row r="13" spans="1:73" ht="14.45" customHeight="1">
      <c r="B13" s="22"/>
      <c r="C13" s="25"/>
      <c r="D13" s="29" t="s">
        <v>31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28</v>
      </c>
      <c r="AL13" s="25"/>
      <c r="AM13" s="25"/>
      <c r="AN13" s="31" t="s">
        <v>32</v>
      </c>
      <c r="AO13" s="25"/>
      <c r="AP13" s="25"/>
      <c r="AQ13" s="23"/>
      <c r="BE13" s="172"/>
      <c r="BS13" s="18" t="s">
        <v>9</v>
      </c>
    </row>
    <row r="14" spans="1:73">
      <c r="B14" s="22"/>
      <c r="C14" s="25"/>
      <c r="D14" s="25"/>
      <c r="E14" s="176" t="s">
        <v>32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29" t="s">
        <v>30</v>
      </c>
      <c r="AL14" s="25"/>
      <c r="AM14" s="25"/>
      <c r="AN14" s="31" t="s">
        <v>32</v>
      </c>
      <c r="AO14" s="25"/>
      <c r="AP14" s="25"/>
      <c r="AQ14" s="23"/>
      <c r="BE14" s="172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2"/>
      <c r="BS15" s="18" t="s">
        <v>6</v>
      </c>
    </row>
    <row r="16" spans="1:73" ht="14.45" customHeight="1">
      <c r="B16" s="22"/>
      <c r="C16" s="25"/>
      <c r="D16" s="29" t="s">
        <v>33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28</v>
      </c>
      <c r="AL16" s="25"/>
      <c r="AM16" s="25"/>
      <c r="AN16" s="27" t="s">
        <v>5</v>
      </c>
      <c r="AO16" s="25"/>
      <c r="AP16" s="25"/>
      <c r="AQ16" s="23"/>
      <c r="BE16" s="172"/>
      <c r="BS16" s="18" t="s">
        <v>6</v>
      </c>
    </row>
    <row r="17" spans="2:71" ht="18.399999999999999" customHeight="1">
      <c r="B17" s="22"/>
      <c r="C17" s="25"/>
      <c r="D17" s="25"/>
      <c r="E17" s="27" t="s">
        <v>34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30</v>
      </c>
      <c r="AL17" s="25"/>
      <c r="AM17" s="25"/>
      <c r="AN17" s="27" t="s">
        <v>5</v>
      </c>
      <c r="AO17" s="25"/>
      <c r="AP17" s="25"/>
      <c r="AQ17" s="23"/>
      <c r="BE17" s="172"/>
      <c r="BS17" s="18" t="s">
        <v>35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2"/>
      <c r="BS18" s="18" t="s">
        <v>9</v>
      </c>
    </row>
    <row r="19" spans="2:71" ht="14.45" customHeight="1">
      <c r="B19" s="22"/>
      <c r="C19" s="25"/>
      <c r="D19" s="29" t="s">
        <v>36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28</v>
      </c>
      <c r="AL19" s="25"/>
      <c r="AM19" s="25"/>
      <c r="AN19" s="27" t="s">
        <v>5</v>
      </c>
      <c r="AO19" s="25"/>
      <c r="AP19" s="25"/>
      <c r="AQ19" s="23"/>
      <c r="BE19" s="172"/>
      <c r="BS19" s="18" t="s">
        <v>9</v>
      </c>
    </row>
    <row r="20" spans="2:71" ht="18.399999999999999" customHeight="1">
      <c r="B20" s="22"/>
      <c r="C20" s="25"/>
      <c r="D20" s="25"/>
      <c r="E20" s="27" t="s">
        <v>24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30</v>
      </c>
      <c r="AL20" s="25"/>
      <c r="AM20" s="25"/>
      <c r="AN20" s="27" t="s">
        <v>5</v>
      </c>
      <c r="AO20" s="25"/>
      <c r="AP20" s="25"/>
      <c r="AQ20" s="23"/>
      <c r="BE20" s="172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2"/>
    </row>
    <row r="22" spans="2:71">
      <c r="B22" s="22"/>
      <c r="C22" s="25"/>
      <c r="D22" s="29" t="s">
        <v>37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2"/>
    </row>
    <row r="23" spans="2:71" ht="16.5" customHeight="1">
      <c r="B23" s="22"/>
      <c r="C23" s="25"/>
      <c r="D23" s="25"/>
      <c r="E23" s="178" t="s">
        <v>5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25"/>
      <c r="AP23" s="25"/>
      <c r="AQ23" s="23"/>
      <c r="BE23" s="172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2"/>
    </row>
    <row r="25" spans="2:71" ht="6.95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2"/>
    </row>
    <row r="26" spans="2:71" ht="14.45" customHeight="1">
      <c r="B26" s="22"/>
      <c r="C26" s="25"/>
      <c r="D26" s="33" t="s">
        <v>38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9">
        <f>ROUND(AG87,2)</f>
        <v>0</v>
      </c>
      <c r="AL26" s="174"/>
      <c r="AM26" s="174"/>
      <c r="AN26" s="174"/>
      <c r="AO26" s="174"/>
      <c r="AP26" s="25"/>
      <c r="AQ26" s="23"/>
      <c r="BE26" s="172"/>
    </row>
    <row r="27" spans="2:71" ht="14.45" customHeight="1">
      <c r="B27" s="22"/>
      <c r="C27" s="25"/>
      <c r="D27" s="33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9">
        <f>ROUND(AG90,2)</f>
        <v>0</v>
      </c>
      <c r="AL27" s="179"/>
      <c r="AM27" s="179"/>
      <c r="AN27" s="179"/>
      <c r="AO27" s="179"/>
      <c r="AP27" s="25"/>
      <c r="AQ27" s="23"/>
      <c r="BE27" s="172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2"/>
    </row>
    <row r="29" spans="2:71" s="1" customFormat="1" ht="25.9" customHeight="1">
      <c r="B29" s="34"/>
      <c r="C29" s="35"/>
      <c r="D29" s="37" t="s">
        <v>40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80">
        <f>ROUND(AK26+AK27,2)</f>
        <v>0</v>
      </c>
      <c r="AL29" s="181"/>
      <c r="AM29" s="181"/>
      <c r="AN29" s="181"/>
      <c r="AO29" s="181"/>
      <c r="AP29" s="35"/>
      <c r="AQ29" s="36"/>
      <c r="BE29" s="172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2"/>
    </row>
    <row r="31" spans="2:71" s="2" customFormat="1" ht="14.45" customHeight="1">
      <c r="B31" s="39"/>
      <c r="C31" s="40"/>
      <c r="D31" s="41" t="s">
        <v>41</v>
      </c>
      <c r="E31" s="40"/>
      <c r="F31" s="41" t="s">
        <v>42</v>
      </c>
      <c r="G31" s="40"/>
      <c r="H31" s="40"/>
      <c r="I31" s="40"/>
      <c r="J31" s="40"/>
      <c r="K31" s="40"/>
      <c r="L31" s="182">
        <v>0.21</v>
      </c>
      <c r="M31" s="183"/>
      <c r="N31" s="183"/>
      <c r="O31" s="183"/>
      <c r="P31" s="40"/>
      <c r="Q31" s="40"/>
      <c r="R31" s="40"/>
      <c r="S31" s="40"/>
      <c r="T31" s="43" t="s">
        <v>43</v>
      </c>
      <c r="U31" s="40"/>
      <c r="V31" s="40"/>
      <c r="W31" s="184">
        <f>ROUND(AZ87+SUM(CD91:CD95),2)</f>
        <v>0</v>
      </c>
      <c r="X31" s="183"/>
      <c r="Y31" s="183"/>
      <c r="Z31" s="183"/>
      <c r="AA31" s="183"/>
      <c r="AB31" s="183"/>
      <c r="AC31" s="183"/>
      <c r="AD31" s="183"/>
      <c r="AE31" s="183"/>
      <c r="AF31" s="40"/>
      <c r="AG31" s="40"/>
      <c r="AH31" s="40"/>
      <c r="AI31" s="40"/>
      <c r="AJ31" s="40"/>
      <c r="AK31" s="184">
        <f>ROUND(AV87+SUM(BY91:BY95),2)</f>
        <v>0</v>
      </c>
      <c r="AL31" s="183"/>
      <c r="AM31" s="183"/>
      <c r="AN31" s="183"/>
      <c r="AO31" s="183"/>
      <c r="AP31" s="40"/>
      <c r="AQ31" s="44"/>
      <c r="BE31" s="172"/>
    </row>
    <row r="32" spans="2:71" s="2" customFormat="1" ht="14.45" customHeight="1">
      <c r="B32" s="39"/>
      <c r="C32" s="40"/>
      <c r="D32" s="40"/>
      <c r="E32" s="40"/>
      <c r="F32" s="41" t="s">
        <v>44</v>
      </c>
      <c r="G32" s="40"/>
      <c r="H32" s="40"/>
      <c r="I32" s="40"/>
      <c r="J32" s="40"/>
      <c r="K32" s="40"/>
      <c r="L32" s="182">
        <v>0.15</v>
      </c>
      <c r="M32" s="183"/>
      <c r="N32" s="183"/>
      <c r="O32" s="183"/>
      <c r="P32" s="40"/>
      <c r="Q32" s="40"/>
      <c r="R32" s="40"/>
      <c r="S32" s="40"/>
      <c r="T32" s="43" t="s">
        <v>43</v>
      </c>
      <c r="U32" s="40"/>
      <c r="V32" s="40"/>
      <c r="W32" s="184">
        <f>ROUND(BA87+SUM(CE91:CE95),2)</f>
        <v>0</v>
      </c>
      <c r="X32" s="183"/>
      <c r="Y32" s="183"/>
      <c r="Z32" s="183"/>
      <c r="AA32" s="183"/>
      <c r="AB32" s="183"/>
      <c r="AC32" s="183"/>
      <c r="AD32" s="183"/>
      <c r="AE32" s="183"/>
      <c r="AF32" s="40"/>
      <c r="AG32" s="40"/>
      <c r="AH32" s="40"/>
      <c r="AI32" s="40"/>
      <c r="AJ32" s="40"/>
      <c r="AK32" s="184">
        <f>ROUND(AW87+SUM(BZ91:BZ95),2)</f>
        <v>0</v>
      </c>
      <c r="AL32" s="183"/>
      <c r="AM32" s="183"/>
      <c r="AN32" s="183"/>
      <c r="AO32" s="183"/>
      <c r="AP32" s="40"/>
      <c r="AQ32" s="44"/>
      <c r="BE32" s="172"/>
    </row>
    <row r="33" spans="2:57" s="2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182">
        <v>0.21</v>
      </c>
      <c r="M33" s="183"/>
      <c r="N33" s="183"/>
      <c r="O33" s="183"/>
      <c r="P33" s="40"/>
      <c r="Q33" s="40"/>
      <c r="R33" s="40"/>
      <c r="S33" s="40"/>
      <c r="T33" s="43" t="s">
        <v>43</v>
      </c>
      <c r="U33" s="40"/>
      <c r="V33" s="40"/>
      <c r="W33" s="184">
        <f>ROUND(BB87+SUM(CF91:CF95),2)</f>
        <v>0</v>
      </c>
      <c r="X33" s="183"/>
      <c r="Y33" s="183"/>
      <c r="Z33" s="183"/>
      <c r="AA33" s="183"/>
      <c r="AB33" s="183"/>
      <c r="AC33" s="183"/>
      <c r="AD33" s="183"/>
      <c r="AE33" s="183"/>
      <c r="AF33" s="40"/>
      <c r="AG33" s="40"/>
      <c r="AH33" s="40"/>
      <c r="AI33" s="40"/>
      <c r="AJ33" s="40"/>
      <c r="AK33" s="184">
        <v>0</v>
      </c>
      <c r="AL33" s="183"/>
      <c r="AM33" s="183"/>
      <c r="AN33" s="183"/>
      <c r="AO33" s="183"/>
      <c r="AP33" s="40"/>
      <c r="AQ33" s="44"/>
      <c r="BE33" s="172"/>
    </row>
    <row r="34" spans="2:57" s="2" customFormat="1" ht="14.45" hidden="1" customHeight="1">
      <c r="B34" s="39"/>
      <c r="C34" s="40"/>
      <c r="D34" s="40"/>
      <c r="E34" s="40"/>
      <c r="F34" s="41" t="s">
        <v>46</v>
      </c>
      <c r="G34" s="40"/>
      <c r="H34" s="40"/>
      <c r="I34" s="40"/>
      <c r="J34" s="40"/>
      <c r="K34" s="40"/>
      <c r="L34" s="182">
        <v>0.15</v>
      </c>
      <c r="M34" s="183"/>
      <c r="N34" s="183"/>
      <c r="O34" s="183"/>
      <c r="P34" s="40"/>
      <c r="Q34" s="40"/>
      <c r="R34" s="40"/>
      <c r="S34" s="40"/>
      <c r="T34" s="43" t="s">
        <v>43</v>
      </c>
      <c r="U34" s="40"/>
      <c r="V34" s="40"/>
      <c r="W34" s="184">
        <f>ROUND(BC87+SUM(CG91:CG95),2)</f>
        <v>0</v>
      </c>
      <c r="X34" s="183"/>
      <c r="Y34" s="183"/>
      <c r="Z34" s="183"/>
      <c r="AA34" s="183"/>
      <c r="AB34" s="183"/>
      <c r="AC34" s="183"/>
      <c r="AD34" s="183"/>
      <c r="AE34" s="183"/>
      <c r="AF34" s="40"/>
      <c r="AG34" s="40"/>
      <c r="AH34" s="40"/>
      <c r="AI34" s="40"/>
      <c r="AJ34" s="40"/>
      <c r="AK34" s="184">
        <v>0</v>
      </c>
      <c r="AL34" s="183"/>
      <c r="AM34" s="183"/>
      <c r="AN34" s="183"/>
      <c r="AO34" s="183"/>
      <c r="AP34" s="40"/>
      <c r="AQ34" s="44"/>
      <c r="BE34" s="172"/>
    </row>
    <row r="35" spans="2:57" s="2" customFormat="1" ht="14.45" hidden="1" customHeight="1">
      <c r="B35" s="39"/>
      <c r="C35" s="40"/>
      <c r="D35" s="40"/>
      <c r="E35" s="40"/>
      <c r="F35" s="41" t="s">
        <v>47</v>
      </c>
      <c r="G35" s="40"/>
      <c r="H35" s="40"/>
      <c r="I35" s="40"/>
      <c r="J35" s="40"/>
      <c r="K35" s="40"/>
      <c r="L35" s="182">
        <v>0</v>
      </c>
      <c r="M35" s="183"/>
      <c r="N35" s="183"/>
      <c r="O35" s="183"/>
      <c r="P35" s="40"/>
      <c r="Q35" s="40"/>
      <c r="R35" s="40"/>
      <c r="S35" s="40"/>
      <c r="T35" s="43" t="s">
        <v>43</v>
      </c>
      <c r="U35" s="40"/>
      <c r="V35" s="40"/>
      <c r="W35" s="184">
        <f>ROUND(BD87+SUM(CH91:CH95),2)</f>
        <v>0</v>
      </c>
      <c r="X35" s="183"/>
      <c r="Y35" s="183"/>
      <c r="Z35" s="183"/>
      <c r="AA35" s="183"/>
      <c r="AB35" s="183"/>
      <c r="AC35" s="183"/>
      <c r="AD35" s="183"/>
      <c r="AE35" s="183"/>
      <c r="AF35" s="40"/>
      <c r="AG35" s="40"/>
      <c r="AH35" s="40"/>
      <c r="AI35" s="40"/>
      <c r="AJ35" s="40"/>
      <c r="AK35" s="184">
        <v>0</v>
      </c>
      <c r="AL35" s="183"/>
      <c r="AM35" s="183"/>
      <c r="AN35" s="183"/>
      <c r="AO35" s="183"/>
      <c r="AP35" s="40"/>
      <c r="AQ35" s="44"/>
    </row>
    <row r="36" spans="2:57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" customHeight="1">
      <c r="B37" s="34"/>
      <c r="C37" s="45"/>
      <c r="D37" s="46" t="s">
        <v>48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49</v>
      </c>
      <c r="U37" s="47"/>
      <c r="V37" s="47"/>
      <c r="W37" s="47"/>
      <c r="X37" s="185" t="s">
        <v>50</v>
      </c>
      <c r="Y37" s="186"/>
      <c r="Z37" s="186"/>
      <c r="AA37" s="186"/>
      <c r="AB37" s="186"/>
      <c r="AC37" s="47"/>
      <c r="AD37" s="47"/>
      <c r="AE37" s="47"/>
      <c r="AF37" s="47"/>
      <c r="AG37" s="47"/>
      <c r="AH37" s="47"/>
      <c r="AI37" s="47"/>
      <c r="AJ37" s="47"/>
      <c r="AK37" s="187">
        <f>SUM(AK29:AK35)</f>
        <v>0</v>
      </c>
      <c r="AL37" s="186"/>
      <c r="AM37" s="186"/>
      <c r="AN37" s="186"/>
      <c r="AO37" s="188"/>
      <c r="AP37" s="45"/>
      <c r="AQ37" s="36"/>
    </row>
    <row r="38" spans="2:57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 ht="13.5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>
      <c r="B49" s="34"/>
      <c r="C49" s="35"/>
      <c r="D49" s="49" t="s">
        <v>51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52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 ht="13.5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 ht="13.5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 ht="13.5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 ht="13.5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 ht="13.5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 ht="13.5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 ht="13.5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 ht="13.5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>
      <c r="B58" s="34"/>
      <c r="C58" s="35"/>
      <c r="D58" s="54" t="s">
        <v>53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54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53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54</v>
      </c>
      <c r="AN58" s="55"/>
      <c r="AO58" s="57"/>
      <c r="AP58" s="35"/>
      <c r="AQ58" s="36"/>
    </row>
    <row r="59" spans="2:43" ht="13.5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>
      <c r="B60" s="34"/>
      <c r="C60" s="35"/>
      <c r="D60" s="49" t="s">
        <v>55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56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 ht="13.5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 ht="13.5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 ht="13.5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 ht="13.5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 ht="13.5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 ht="13.5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 ht="13.5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 ht="13.5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>
      <c r="B69" s="34"/>
      <c r="C69" s="35"/>
      <c r="D69" s="54" t="s">
        <v>53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54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53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54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169" t="s">
        <v>57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70"/>
      <c r="AL76" s="170"/>
      <c r="AM76" s="170"/>
      <c r="AN76" s="170"/>
      <c r="AO76" s="170"/>
      <c r="AP76" s="170"/>
      <c r="AQ76" s="36"/>
    </row>
    <row r="77" spans="2:43" s="3" customFormat="1" ht="14.45" customHeight="1">
      <c r="B77" s="64"/>
      <c r="C77" s="29" t="s">
        <v>16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16033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19</v>
      </c>
      <c r="D78" s="69"/>
      <c r="E78" s="69"/>
      <c r="F78" s="69"/>
      <c r="G78" s="69"/>
      <c r="H78" s="69"/>
      <c r="I78" s="69"/>
      <c r="J78" s="69"/>
      <c r="K78" s="69"/>
      <c r="L78" s="189" t="str">
        <f>K6</f>
        <v>III/0069 a III/10138 Pletený Újezd, oprava silnice</v>
      </c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>
      <c r="B80" s="34"/>
      <c r="C80" s="29" t="s">
        <v>23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25</v>
      </c>
      <c r="AJ80" s="35"/>
      <c r="AK80" s="35"/>
      <c r="AL80" s="35"/>
      <c r="AM80" s="72" t="str">
        <f>IF(AN8= "","",AN8)</f>
        <v>4. 5. 2017</v>
      </c>
      <c r="AN80" s="35"/>
      <c r="AO80" s="35"/>
      <c r="AP80" s="35"/>
      <c r="AQ80" s="36"/>
    </row>
    <row r="81" spans="1:89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>
      <c r="B82" s="34"/>
      <c r="C82" s="29" t="s">
        <v>27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KSUS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33</v>
      </c>
      <c r="AJ82" s="35"/>
      <c r="AK82" s="35"/>
      <c r="AL82" s="35"/>
      <c r="AM82" s="191" t="str">
        <f>IF(E17="","",E17)</f>
        <v>AVSPrijekt</v>
      </c>
      <c r="AN82" s="191"/>
      <c r="AO82" s="191"/>
      <c r="AP82" s="191"/>
      <c r="AQ82" s="36"/>
      <c r="AS82" s="192" t="s">
        <v>58</v>
      </c>
      <c r="AT82" s="193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>
      <c r="B83" s="34"/>
      <c r="C83" s="29" t="s">
        <v>31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36</v>
      </c>
      <c r="AJ83" s="35"/>
      <c r="AK83" s="35"/>
      <c r="AL83" s="35"/>
      <c r="AM83" s="191" t="str">
        <f>IF(E20="","",E20)</f>
        <v xml:space="preserve"> </v>
      </c>
      <c r="AN83" s="191"/>
      <c r="AO83" s="191"/>
      <c r="AP83" s="191"/>
      <c r="AQ83" s="36"/>
      <c r="AS83" s="194"/>
      <c r="AT83" s="19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4"/>
      <c r="AT84" s="19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96" t="s">
        <v>59</v>
      </c>
      <c r="D85" s="197"/>
      <c r="E85" s="197"/>
      <c r="F85" s="197"/>
      <c r="G85" s="197"/>
      <c r="H85" s="74"/>
      <c r="I85" s="198" t="s">
        <v>60</v>
      </c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8" t="s">
        <v>61</v>
      </c>
      <c r="AH85" s="197"/>
      <c r="AI85" s="197"/>
      <c r="AJ85" s="197"/>
      <c r="AK85" s="197"/>
      <c r="AL85" s="197"/>
      <c r="AM85" s="197"/>
      <c r="AN85" s="198" t="s">
        <v>62</v>
      </c>
      <c r="AO85" s="197"/>
      <c r="AP85" s="199"/>
      <c r="AQ85" s="36"/>
      <c r="AS85" s="75" t="s">
        <v>63</v>
      </c>
      <c r="AT85" s="76" t="s">
        <v>64</v>
      </c>
      <c r="AU85" s="76" t="s">
        <v>65</v>
      </c>
      <c r="AV85" s="76" t="s">
        <v>66</v>
      </c>
      <c r="AW85" s="76" t="s">
        <v>67</v>
      </c>
      <c r="AX85" s="76" t="s">
        <v>68</v>
      </c>
      <c r="AY85" s="76" t="s">
        <v>69</v>
      </c>
      <c r="AZ85" s="76" t="s">
        <v>70</v>
      </c>
      <c r="BA85" s="76" t="s">
        <v>71</v>
      </c>
      <c r="BB85" s="76" t="s">
        <v>72</v>
      </c>
      <c r="BC85" s="76" t="s">
        <v>73</v>
      </c>
      <c r="BD85" s="77" t="s">
        <v>74</v>
      </c>
    </row>
    <row r="86" spans="1:89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50000000000003" customHeight="1">
      <c r="B87" s="67"/>
      <c r="C87" s="79" t="s">
        <v>75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207">
        <f>ROUND(AG88,2)</f>
        <v>0</v>
      </c>
      <c r="AH87" s="207"/>
      <c r="AI87" s="207"/>
      <c r="AJ87" s="207"/>
      <c r="AK87" s="207"/>
      <c r="AL87" s="207"/>
      <c r="AM87" s="207"/>
      <c r="AN87" s="208">
        <f>SUM(AG87,AT87)</f>
        <v>0</v>
      </c>
      <c r="AO87" s="208"/>
      <c r="AP87" s="208"/>
      <c r="AQ87" s="70"/>
      <c r="AS87" s="81">
        <f>ROUND(AS88,2)</f>
        <v>0</v>
      </c>
      <c r="AT87" s="82">
        <f>ROUND(SUM(AV87:AW87),2)</f>
        <v>0</v>
      </c>
      <c r="AU87" s="83">
        <f>ROUND(AU88,5)</f>
        <v>0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ROUND(AZ88,2)</f>
        <v>0</v>
      </c>
      <c r="BA87" s="82">
        <f>ROUND(BA88,2)</f>
        <v>0</v>
      </c>
      <c r="BB87" s="82">
        <f>ROUND(BB88,2)</f>
        <v>0</v>
      </c>
      <c r="BC87" s="82">
        <f>ROUND(BC88,2)</f>
        <v>0</v>
      </c>
      <c r="BD87" s="84">
        <f>ROUND(BD88,2)</f>
        <v>0</v>
      </c>
      <c r="BS87" s="85" t="s">
        <v>76</v>
      </c>
      <c r="BT87" s="85" t="s">
        <v>77</v>
      </c>
      <c r="BV87" s="85" t="s">
        <v>78</v>
      </c>
      <c r="BW87" s="85" t="s">
        <v>79</v>
      </c>
      <c r="BX87" s="85" t="s">
        <v>80</v>
      </c>
    </row>
    <row r="88" spans="1:89" s="5" customFormat="1" ht="31.5" customHeight="1">
      <c r="A88" s="86" t="s">
        <v>81</v>
      </c>
      <c r="B88" s="87"/>
      <c r="C88" s="88"/>
      <c r="D88" s="202" t="s">
        <v>17</v>
      </c>
      <c r="E88" s="202"/>
      <c r="F88" s="202"/>
      <c r="G88" s="202"/>
      <c r="H88" s="202"/>
      <c r="I88" s="89"/>
      <c r="J88" s="202" t="s">
        <v>20</v>
      </c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2"/>
      <c r="AF88" s="202"/>
      <c r="AG88" s="200">
        <f>'16033 - III-0069 a III-10...'!M29</f>
        <v>0</v>
      </c>
      <c r="AH88" s="201"/>
      <c r="AI88" s="201"/>
      <c r="AJ88" s="201"/>
      <c r="AK88" s="201"/>
      <c r="AL88" s="201"/>
      <c r="AM88" s="201"/>
      <c r="AN88" s="200">
        <f>SUM(AG88,AT88)</f>
        <v>0</v>
      </c>
      <c r="AO88" s="201"/>
      <c r="AP88" s="201"/>
      <c r="AQ88" s="90"/>
      <c r="AS88" s="91">
        <f>'16033 - III-0069 a III-10...'!M27</f>
        <v>0</v>
      </c>
      <c r="AT88" s="92">
        <f>ROUND(SUM(AV88:AW88),2)</f>
        <v>0</v>
      </c>
      <c r="AU88" s="93">
        <f>'16033 - III-0069 a III-10...'!W123</f>
        <v>0</v>
      </c>
      <c r="AV88" s="92">
        <f>'16033 - III-0069 a III-10...'!M31</f>
        <v>0</v>
      </c>
      <c r="AW88" s="92">
        <f>'16033 - III-0069 a III-10...'!M32</f>
        <v>0</v>
      </c>
      <c r="AX88" s="92">
        <f>'16033 - III-0069 a III-10...'!M33</f>
        <v>0</v>
      </c>
      <c r="AY88" s="92">
        <f>'16033 - III-0069 a III-10...'!M34</f>
        <v>0</v>
      </c>
      <c r="AZ88" s="92">
        <f>'16033 - III-0069 a III-10...'!H31</f>
        <v>0</v>
      </c>
      <c r="BA88" s="92">
        <f>'16033 - III-0069 a III-10...'!H32</f>
        <v>0</v>
      </c>
      <c r="BB88" s="92">
        <f>'16033 - III-0069 a III-10...'!H33</f>
        <v>0</v>
      </c>
      <c r="BC88" s="92">
        <f>'16033 - III-0069 a III-10...'!H34</f>
        <v>0</v>
      </c>
      <c r="BD88" s="94">
        <f>'16033 - III-0069 a III-10...'!H35</f>
        <v>0</v>
      </c>
      <c r="BT88" s="95" t="s">
        <v>82</v>
      </c>
      <c r="BU88" s="95" t="s">
        <v>83</v>
      </c>
      <c r="BV88" s="95" t="s">
        <v>78</v>
      </c>
      <c r="BW88" s="95" t="s">
        <v>79</v>
      </c>
      <c r="BX88" s="95" t="s">
        <v>80</v>
      </c>
    </row>
    <row r="89" spans="1:89" ht="13.5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79" t="s">
        <v>84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208">
        <f>ROUND(SUM(AG91:AG94),2)</f>
        <v>0</v>
      </c>
      <c r="AH90" s="208"/>
      <c r="AI90" s="208"/>
      <c r="AJ90" s="208"/>
      <c r="AK90" s="208"/>
      <c r="AL90" s="208"/>
      <c r="AM90" s="208"/>
      <c r="AN90" s="208">
        <f>ROUND(SUM(AN91:AN94),2)</f>
        <v>0</v>
      </c>
      <c r="AO90" s="208"/>
      <c r="AP90" s="208"/>
      <c r="AQ90" s="36"/>
      <c r="AS90" s="75" t="s">
        <v>85</v>
      </c>
      <c r="AT90" s="76" t="s">
        <v>86</v>
      </c>
      <c r="AU90" s="76" t="s">
        <v>41</v>
      </c>
      <c r="AV90" s="77" t="s">
        <v>64</v>
      </c>
    </row>
    <row r="91" spans="1:89" s="1" customFormat="1" ht="19.899999999999999" customHeight="1">
      <c r="B91" s="34"/>
      <c r="C91" s="35"/>
      <c r="D91" s="96" t="s">
        <v>87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203">
        <f>ROUND(AG87*AS91,2)</f>
        <v>0</v>
      </c>
      <c r="AH91" s="204"/>
      <c r="AI91" s="204"/>
      <c r="AJ91" s="204"/>
      <c r="AK91" s="204"/>
      <c r="AL91" s="204"/>
      <c r="AM91" s="204"/>
      <c r="AN91" s="204">
        <f>ROUND(AG91+AV91,2)</f>
        <v>0</v>
      </c>
      <c r="AO91" s="204"/>
      <c r="AP91" s="204"/>
      <c r="AQ91" s="36"/>
      <c r="AS91" s="97">
        <v>0</v>
      </c>
      <c r="AT91" s="98" t="s">
        <v>88</v>
      </c>
      <c r="AU91" s="98" t="s">
        <v>42</v>
      </c>
      <c r="AV91" s="99">
        <f>ROUND(IF(AU91="základní",AG91*L31,IF(AU91="snížená",AG91*L32,0)),2)</f>
        <v>0</v>
      </c>
      <c r="BV91" s="18" t="s">
        <v>89</v>
      </c>
      <c r="BY91" s="100">
        <f>IF(AU91="základní",AV91,0)</f>
        <v>0</v>
      </c>
      <c r="BZ91" s="100">
        <f>IF(AU91="snížená",AV91,0)</f>
        <v>0</v>
      </c>
      <c r="CA91" s="100">
        <v>0</v>
      </c>
      <c r="CB91" s="100">
        <v>0</v>
      </c>
      <c r="CC91" s="100">
        <v>0</v>
      </c>
      <c r="CD91" s="100">
        <f>IF(AU91="základní",AG91,0)</f>
        <v>0</v>
      </c>
      <c r="CE91" s="100">
        <f>IF(AU91="snížená",AG91,0)</f>
        <v>0</v>
      </c>
      <c r="CF91" s="100">
        <f>IF(AU91="zákl. přenesená",AG91,0)</f>
        <v>0</v>
      </c>
      <c r="CG91" s="100">
        <f>IF(AU91="sníž. přenesená",AG91,0)</f>
        <v>0</v>
      </c>
      <c r="CH91" s="100">
        <f>IF(AU91="nulová",AG91,0)</f>
        <v>0</v>
      </c>
      <c r="CI91" s="18">
        <f>IF(AU91="základní",1,IF(AU91="snížená",2,IF(AU91="zákl. přenesená",4,IF(AU91="sníž. přenesená",5,3))))</f>
        <v>1</v>
      </c>
      <c r="CJ91" s="18">
        <f>IF(AT91="stavební čast",1,IF(8891="investiční čast",2,3))</f>
        <v>1</v>
      </c>
      <c r="CK91" s="18" t="str">
        <f>IF(D91="Vyplň vlastní","","x")</f>
        <v>x</v>
      </c>
    </row>
    <row r="92" spans="1:89" s="1" customFormat="1" ht="19.899999999999999" customHeight="1">
      <c r="B92" s="34"/>
      <c r="C92" s="35"/>
      <c r="D92" s="205" t="s">
        <v>90</v>
      </c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35"/>
      <c r="AD92" s="35"/>
      <c r="AE92" s="35"/>
      <c r="AF92" s="35"/>
      <c r="AG92" s="203">
        <f>AG87*AS92</f>
        <v>0</v>
      </c>
      <c r="AH92" s="204"/>
      <c r="AI92" s="204"/>
      <c r="AJ92" s="204"/>
      <c r="AK92" s="204"/>
      <c r="AL92" s="204"/>
      <c r="AM92" s="204"/>
      <c r="AN92" s="204">
        <f>AG92+AV92</f>
        <v>0</v>
      </c>
      <c r="AO92" s="204"/>
      <c r="AP92" s="204"/>
      <c r="AQ92" s="36"/>
      <c r="AS92" s="101">
        <v>0</v>
      </c>
      <c r="AT92" s="102" t="s">
        <v>88</v>
      </c>
      <c r="AU92" s="102" t="s">
        <v>42</v>
      </c>
      <c r="AV92" s="103">
        <f>ROUND(IF(AU92="nulová",0,IF(OR(AU92="základní",AU92="zákl. přenesená"),AG92*L31,AG92*L32)),2)</f>
        <v>0</v>
      </c>
      <c r="BV92" s="18" t="s">
        <v>91</v>
      </c>
      <c r="BY92" s="100">
        <f>IF(AU92="základní",AV92,0)</f>
        <v>0</v>
      </c>
      <c r="BZ92" s="100">
        <f>IF(AU92="snížená",AV92,0)</f>
        <v>0</v>
      </c>
      <c r="CA92" s="100">
        <f>IF(AU92="zákl. přenesená",AV92,0)</f>
        <v>0</v>
      </c>
      <c r="CB92" s="100">
        <f>IF(AU92="sníž. přenesená",AV92,0)</f>
        <v>0</v>
      </c>
      <c r="CC92" s="100">
        <f>IF(AU92="nulová",AV92,0)</f>
        <v>0</v>
      </c>
      <c r="CD92" s="100">
        <f>IF(AU92="základní",AG92,0)</f>
        <v>0</v>
      </c>
      <c r="CE92" s="100">
        <f>IF(AU92="snížená",AG92,0)</f>
        <v>0</v>
      </c>
      <c r="CF92" s="100">
        <f>IF(AU92="zákl. přenesená",AG92,0)</f>
        <v>0</v>
      </c>
      <c r="CG92" s="100">
        <f>IF(AU92="sníž. přenesená",AG92,0)</f>
        <v>0</v>
      </c>
      <c r="CH92" s="100">
        <f>IF(AU92="nulová",AG92,0)</f>
        <v>0</v>
      </c>
      <c r="CI92" s="18">
        <f>IF(AU92="základní",1,IF(AU92="snížená",2,IF(AU92="zákl. přenesená",4,IF(AU92="sníž. přenesená",5,3))))</f>
        <v>1</v>
      </c>
      <c r="CJ92" s="18">
        <f>IF(AT92="stavební čast",1,IF(8892="investiční čast",2,3))</f>
        <v>1</v>
      </c>
      <c r="CK92" s="18" t="str">
        <f>IF(D92="Vyplň vlastní","","x")</f>
        <v/>
      </c>
    </row>
    <row r="93" spans="1:89" s="1" customFormat="1" ht="19.899999999999999" customHeight="1">
      <c r="B93" s="34"/>
      <c r="C93" s="35"/>
      <c r="D93" s="205" t="s">
        <v>90</v>
      </c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35"/>
      <c r="AD93" s="35"/>
      <c r="AE93" s="35"/>
      <c r="AF93" s="35"/>
      <c r="AG93" s="203">
        <f>AG87*AS93</f>
        <v>0</v>
      </c>
      <c r="AH93" s="204"/>
      <c r="AI93" s="204"/>
      <c r="AJ93" s="204"/>
      <c r="AK93" s="204"/>
      <c r="AL93" s="204"/>
      <c r="AM93" s="204"/>
      <c r="AN93" s="204">
        <f>AG93+AV93</f>
        <v>0</v>
      </c>
      <c r="AO93" s="204"/>
      <c r="AP93" s="204"/>
      <c r="AQ93" s="36"/>
      <c r="AS93" s="101">
        <v>0</v>
      </c>
      <c r="AT93" s="102" t="s">
        <v>88</v>
      </c>
      <c r="AU93" s="102" t="s">
        <v>42</v>
      </c>
      <c r="AV93" s="103">
        <f>ROUND(IF(AU93="nulová",0,IF(OR(AU93="základní",AU93="zákl. přenesená"),AG93*L31,AG93*L32)),2)</f>
        <v>0</v>
      </c>
      <c r="BV93" s="18" t="s">
        <v>91</v>
      </c>
      <c r="BY93" s="100">
        <f>IF(AU93="základní",AV93,0)</f>
        <v>0</v>
      </c>
      <c r="BZ93" s="100">
        <f>IF(AU93="snížená",AV93,0)</f>
        <v>0</v>
      </c>
      <c r="CA93" s="100">
        <f>IF(AU93="zákl. přenesená",AV93,0)</f>
        <v>0</v>
      </c>
      <c r="CB93" s="100">
        <f>IF(AU93="sníž. přenesená",AV93,0)</f>
        <v>0</v>
      </c>
      <c r="CC93" s="100">
        <f>IF(AU93="nulová",AV93,0)</f>
        <v>0</v>
      </c>
      <c r="CD93" s="100">
        <f>IF(AU93="základní",AG93,0)</f>
        <v>0</v>
      </c>
      <c r="CE93" s="100">
        <f>IF(AU93="snížená",AG93,0)</f>
        <v>0</v>
      </c>
      <c r="CF93" s="100">
        <f>IF(AU93="zákl. přenesená",AG93,0)</f>
        <v>0</v>
      </c>
      <c r="CG93" s="100">
        <f>IF(AU93="sníž. přenesená",AG93,0)</f>
        <v>0</v>
      </c>
      <c r="CH93" s="100">
        <f>IF(AU93="nulová",AG93,0)</f>
        <v>0</v>
      </c>
      <c r="CI93" s="18">
        <f>IF(AU93="základní",1,IF(AU93="snížená",2,IF(AU93="zákl. přenesená",4,IF(AU93="sníž. přenesená",5,3))))</f>
        <v>1</v>
      </c>
      <c r="CJ93" s="18">
        <f>IF(AT93="stavební čast",1,IF(8893="investiční čast",2,3))</f>
        <v>1</v>
      </c>
      <c r="CK93" s="18" t="str">
        <f>IF(D93="Vyplň vlastní","","x")</f>
        <v/>
      </c>
    </row>
    <row r="94" spans="1:89" s="1" customFormat="1" ht="19.899999999999999" customHeight="1">
      <c r="B94" s="34"/>
      <c r="C94" s="35"/>
      <c r="D94" s="205" t="s">
        <v>90</v>
      </c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35"/>
      <c r="AD94" s="35"/>
      <c r="AE94" s="35"/>
      <c r="AF94" s="35"/>
      <c r="AG94" s="203">
        <f>AG87*AS94</f>
        <v>0</v>
      </c>
      <c r="AH94" s="204"/>
      <c r="AI94" s="204"/>
      <c r="AJ94" s="204"/>
      <c r="AK94" s="204"/>
      <c r="AL94" s="204"/>
      <c r="AM94" s="204"/>
      <c r="AN94" s="204">
        <f>AG94+AV94</f>
        <v>0</v>
      </c>
      <c r="AO94" s="204"/>
      <c r="AP94" s="204"/>
      <c r="AQ94" s="36"/>
      <c r="AS94" s="104">
        <v>0</v>
      </c>
      <c r="AT94" s="105" t="s">
        <v>88</v>
      </c>
      <c r="AU94" s="105" t="s">
        <v>42</v>
      </c>
      <c r="AV94" s="106">
        <f>ROUND(IF(AU94="nulová",0,IF(OR(AU94="základní",AU94="zákl. přenesená"),AG94*L31,AG94*L32)),2)</f>
        <v>0</v>
      </c>
      <c r="BV94" s="18" t="s">
        <v>91</v>
      </c>
      <c r="BY94" s="100">
        <f>IF(AU94="základní",AV94,0)</f>
        <v>0</v>
      </c>
      <c r="BZ94" s="100">
        <f>IF(AU94="snížená",AV94,0)</f>
        <v>0</v>
      </c>
      <c r="CA94" s="100">
        <f>IF(AU94="zákl. přenesená",AV94,0)</f>
        <v>0</v>
      </c>
      <c r="CB94" s="100">
        <f>IF(AU94="sníž. přenesená",AV94,0)</f>
        <v>0</v>
      </c>
      <c r="CC94" s="100">
        <f>IF(AU94="nulová",AV94,0)</f>
        <v>0</v>
      </c>
      <c r="CD94" s="100">
        <f>IF(AU94="základní",AG94,0)</f>
        <v>0</v>
      </c>
      <c r="CE94" s="100">
        <f>IF(AU94="snížená",AG94,0)</f>
        <v>0</v>
      </c>
      <c r="CF94" s="100">
        <f>IF(AU94="zákl. přenesená",AG94,0)</f>
        <v>0</v>
      </c>
      <c r="CG94" s="100">
        <f>IF(AU94="sníž. přenesená",AG94,0)</f>
        <v>0</v>
      </c>
      <c r="CH94" s="100">
        <f>IF(AU94="nulová",AG94,0)</f>
        <v>0</v>
      </c>
      <c r="CI94" s="18">
        <f>IF(AU94="základní",1,IF(AU94="snížená",2,IF(AU94="zákl. přenesená",4,IF(AU94="sníž. přenesená",5,3))))</f>
        <v>1</v>
      </c>
      <c r="CJ94" s="18">
        <f>IF(AT94="stavební čast",1,IF(8894="investiční čast",2,3))</f>
        <v>1</v>
      </c>
      <c r="CK94" s="18" t="str">
        <f>IF(D94="Vyplň vlastní","","x")</f>
        <v/>
      </c>
    </row>
    <row r="95" spans="1:89" s="1" customFormat="1" ht="10.9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7" t="s">
        <v>92</v>
      </c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209">
        <f>ROUND(AG87+AG90,2)</f>
        <v>0</v>
      </c>
      <c r="AH96" s="209"/>
      <c r="AI96" s="209"/>
      <c r="AJ96" s="209"/>
      <c r="AK96" s="209"/>
      <c r="AL96" s="209"/>
      <c r="AM96" s="209"/>
      <c r="AN96" s="209">
        <f>AN87+AN90</f>
        <v>0</v>
      </c>
      <c r="AO96" s="209"/>
      <c r="AP96" s="209"/>
      <c r="AQ96" s="36"/>
    </row>
    <row r="97" spans="2:43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AG90:AM90"/>
    <mergeCell ref="AN90:AP90"/>
    <mergeCell ref="AG96:AM96"/>
    <mergeCell ref="AN96:AP96"/>
    <mergeCell ref="AR2:BE2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16033 - III-0069 a III-10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9"/>
      <c r="B1" s="11"/>
      <c r="C1" s="11"/>
      <c r="D1" s="12" t="s">
        <v>1</v>
      </c>
      <c r="E1" s="11"/>
      <c r="F1" s="13" t="s">
        <v>93</v>
      </c>
      <c r="G1" s="13"/>
      <c r="H1" s="247" t="s">
        <v>94</v>
      </c>
      <c r="I1" s="247"/>
      <c r="J1" s="247"/>
      <c r="K1" s="247"/>
      <c r="L1" s="13" t="s">
        <v>95</v>
      </c>
      <c r="M1" s="11"/>
      <c r="N1" s="11"/>
      <c r="O1" s="12" t="s">
        <v>96</v>
      </c>
      <c r="P1" s="11"/>
      <c r="Q1" s="11"/>
      <c r="R1" s="11"/>
      <c r="S1" s="13" t="s">
        <v>97</v>
      </c>
      <c r="T1" s="13"/>
      <c r="U1" s="109"/>
      <c r="V1" s="10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7" t="s">
        <v>7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S2" s="210" t="s">
        <v>8</v>
      </c>
      <c r="T2" s="211"/>
      <c r="U2" s="211"/>
      <c r="V2" s="211"/>
      <c r="W2" s="211"/>
      <c r="X2" s="211"/>
      <c r="Y2" s="211"/>
      <c r="Z2" s="211"/>
      <c r="AA2" s="211"/>
      <c r="AB2" s="211"/>
      <c r="AC2" s="211"/>
      <c r="AT2" s="18" t="s">
        <v>79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98</v>
      </c>
    </row>
    <row r="4" spans="1:66" ht="36.950000000000003" customHeight="1">
      <c r="B4" s="22"/>
      <c r="C4" s="169" t="s">
        <v>99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23"/>
      <c r="T4" s="17" t="s">
        <v>13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>
      <c r="B6" s="34"/>
      <c r="C6" s="35"/>
      <c r="D6" s="28" t="s">
        <v>19</v>
      </c>
      <c r="E6" s="35"/>
      <c r="F6" s="175" t="s">
        <v>20</v>
      </c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35"/>
      <c r="R6" s="36"/>
    </row>
    <row r="7" spans="1:66" s="1" customFormat="1" ht="14.45" customHeight="1">
      <c r="B7" s="34"/>
      <c r="C7" s="35"/>
      <c r="D7" s="29" t="s">
        <v>21</v>
      </c>
      <c r="E7" s="35"/>
      <c r="F7" s="27" t="s">
        <v>5</v>
      </c>
      <c r="G7" s="35"/>
      <c r="H7" s="35"/>
      <c r="I7" s="35"/>
      <c r="J7" s="35"/>
      <c r="K7" s="35"/>
      <c r="L7" s="35"/>
      <c r="M7" s="29" t="s">
        <v>22</v>
      </c>
      <c r="N7" s="35"/>
      <c r="O7" s="27" t="s">
        <v>5</v>
      </c>
      <c r="P7" s="35"/>
      <c r="Q7" s="35"/>
      <c r="R7" s="36"/>
    </row>
    <row r="8" spans="1:66" s="1" customFormat="1" ht="14.45" customHeight="1">
      <c r="B8" s="34"/>
      <c r="C8" s="35"/>
      <c r="D8" s="29" t="s">
        <v>23</v>
      </c>
      <c r="E8" s="35"/>
      <c r="F8" s="27" t="s">
        <v>24</v>
      </c>
      <c r="G8" s="35"/>
      <c r="H8" s="35"/>
      <c r="I8" s="35"/>
      <c r="J8" s="35"/>
      <c r="K8" s="35"/>
      <c r="L8" s="35"/>
      <c r="M8" s="29" t="s">
        <v>25</v>
      </c>
      <c r="N8" s="35"/>
      <c r="O8" s="213" t="str">
        <f>'Rekapitulace stavby'!AN8</f>
        <v>4. 5. 2017</v>
      </c>
      <c r="P8" s="214"/>
      <c r="Q8" s="35"/>
      <c r="R8" s="36"/>
    </row>
    <row r="9" spans="1:66" s="1" customFormat="1" ht="10.9" customHeight="1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6"/>
    </row>
    <row r="10" spans="1:66" s="1" customFormat="1" ht="14.45" customHeight="1">
      <c r="B10" s="34"/>
      <c r="C10" s="35"/>
      <c r="D10" s="29" t="s">
        <v>27</v>
      </c>
      <c r="E10" s="35"/>
      <c r="F10" s="35"/>
      <c r="G10" s="35"/>
      <c r="H10" s="35"/>
      <c r="I10" s="35"/>
      <c r="J10" s="35"/>
      <c r="K10" s="35"/>
      <c r="L10" s="35"/>
      <c r="M10" s="29" t="s">
        <v>28</v>
      </c>
      <c r="N10" s="35"/>
      <c r="O10" s="173" t="s">
        <v>5</v>
      </c>
      <c r="P10" s="173"/>
      <c r="Q10" s="35"/>
      <c r="R10" s="36"/>
    </row>
    <row r="11" spans="1:66" s="1" customFormat="1" ht="18" customHeight="1">
      <c r="B11" s="34"/>
      <c r="C11" s="35"/>
      <c r="D11" s="35"/>
      <c r="E11" s="27" t="s">
        <v>29</v>
      </c>
      <c r="F11" s="35"/>
      <c r="G11" s="35"/>
      <c r="H11" s="35"/>
      <c r="I11" s="35"/>
      <c r="J11" s="35"/>
      <c r="K11" s="35"/>
      <c r="L11" s="35"/>
      <c r="M11" s="29" t="s">
        <v>30</v>
      </c>
      <c r="N11" s="35"/>
      <c r="O11" s="173" t="s">
        <v>5</v>
      </c>
      <c r="P11" s="173"/>
      <c r="Q11" s="35"/>
      <c r="R11" s="36"/>
    </row>
    <row r="12" spans="1:66" s="1" customFormat="1" ht="6.95" customHeigh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</row>
    <row r="13" spans="1:66" s="1" customFormat="1" ht="14.45" customHeight="1">
      <c r="B13" s="34"/>
      <c r="C13" s="35"/>
      <c r="D13" s="29" t="s">
        <v>31</v>
      </c>
      <c r="E13" s="35"/>
      <c r="F13" s="35"/>
      <c r="G13" s="35"/>
      <c r="H13" s="35"/>
      <c r="I13" s="35"/>
      <c r="J13" s="35"/>
      <c r="K13" s="35"/>
      <c r="L13" s="35"/>
      <c r="M13" s="29" t="s">
        <v>28</v>
      </c>
      <c r="N13" s="35"/>
      <c r="O13" s="215" t="str">
        <f>IF('Rekapitulace stavby'!AN13="","",'Rekapitulace stavby'!AN13)</f>
        <v>Vyplň údaj</v>
      </c>
      <c r="P13" s="173"/>
      <c r="Q13" s="35"/>
      <c r="R13" s="36"/>
    </row>
    <row r="14" spans="1:66" s="1" customFormat="1" ht="18" customHeight="1">
      <c r="B14" s="34"/>
      <c r="C14" s="35"/>
      <c r="D14" s="35"/>
      <c r="E14" s="215" t="str">
        <f>IF('Rekapitulace stavby'!E14="","",'Rekapitulace stavby'!E14)</f>
        <v>Vyplň údaj</v>
      </c>
      <c r="F14" s="216"/>
      <c r="G14" s="216"/>
      <c r="H14" s="216"/>
      <c r="I14" s="216"/>
      <c r="J14" s="216"/>
      <c r="K14" s="216"/>
      <c r="L14" s="216"/>
      <c r="M14" s="29" t="s">
        <v>30</v>
      </c>
      <c r="N14" s="35"/>
      <c r="O14" s="215" t="str">
        <f>IF('Rekapitulace stavby'!AN14="","",'Rekapitulace stavby'!AN14)</f>
        <v>Vyplň údaj</v>
      </c>
      <c r="P14" s="173"/>
      <c r="Q14" s="35"/>
      <c r="R14" s="36"/>
    </row>
    <row r="15" spans="1:66" s="1" customFormat="1" ht="6.95" customHeight="1"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6"/>
    </row>
    <row r="16" spans="1:66" s="1" customFormat="1" ht="14.45" customHeight="1">
      <c r="B16" s="34"/>
      <c r="C16" s="35"/>
      <c r="D16" s="29" t="s">
        <v>33</v>
      </c>
      <c r="E16" s="35"/>
      <c r="F16" s="35"/>
      <c r="G16" s="35"/>
      <c r="H16" s="35"/>
      <c r="I16" s="35"/>
      <c r="J16" s="35"/>
      <c r="K16" s="35"/>
      <c r="L16" s="35"/>
      <c r="M16" s="29" t="s">
        <v>28</v>
      </c>
      <c r="N16" s="35"/>
      <c r="O16" s="173" t="s">
        <v>5</v>
      </c>
      <c r="P16" s="173"/>
      <c r="Q16" s="35"/>
      <c r="R16" s="36"/>
    </row>
    <row r="17" spans="2:18" s="1" customFormat="1" ht="18" customHeight="1">
      <c r="B17" s="34"/>
      <c r="C17" s="35"/>
      <c r="D17" s="35"/>
      <c r="E17" s="27" t="s">
        <v>34</v>
      </c>
      <c r="F17" s="35"/>
      <c r="G17" s="35"/>
      <c r="H17" s="35"/>
      <c r="I17" s="35"/>
      <c r="J17" s="35"/>
      <c r="K17" s="35"/>
      <c r="L17" s="35"/>
      <c r="M17" s="29" t="s">
        <v>30</v>
      </c>
      <c r="N17" s="35"/>
      <c r="O17" s="173" t="s">
        <v>5</v>
      </c>
      <c r="P17" s="173"/>
      <c r="Q17" s="35"/>
      <c r="R17" s="36"/>
    </row>
    <row r="18" spans="2:18" s="1" customFormat="1" ht="6.95" customHeight="1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2:18" s="1" customFormat="1" ht="14.45" customHeight="1">
      <c r="B19" s="34"/>
      <c r="C19" s="35"/>
      <c r="D19" s="29" t="s">
        <v>36</v>
      </c>
      <c r="E19" s="35"/>
      <c r="F19" s="35"/>
      <c r="G19" s="35"/>
      <c r="H19" s="35"/>
      <c r="I19" s="35"/>
      <c r="J19" s="35"/>
      <c r="K19" s="35"/>
      <c r="L19" s="35"/>
      <c r="M19" s="29" t="s">
        <v>28</v>
      </c>
      <c r="N19" s="35"/>
      <c r="O19" s="173" t="str">
        <f>IF('Rekapitulace stavby'!AN19="","",'Rekapitulace stavby'!AN19)</f>
        <v/>
      </c>
      <c r="P19" s="173"/>
      <c r="Q19" s="35"/>
      <c r="R19" s="36"/>
    </row>
    <row r="20" spans="2:18" s="1" customFormat="1" ht="18" customHeight="1">
      <c r="B20" s="34"/>
      <c r="C20" s="35"/>
      <c r="D20" s="35"/>
      <c r="E20" s="27" t="str">
        <f>IF('Rekapitulace stavby'!E20="","",'Rekapitulace stavby'!E20)</f>
        <v xml:space="preserve"> </v>
      </c>
      <c r="F20" s="35"/>
      <c r="G20" s="35"/>
      <c r="H20" s="35"/>
      <c r="I20" s="35"/>
      <c r="J20" s="35"/>
      <c r="K20" s="35"/>
      <c r="L20" s="35"/>
      <c r="M20" s="29" t="s">
        <v>30</v>
      </c>
      <c r="N20" s="35"/>
      <c r="O20" s="173" t="str">
        <f>IF('Rekapitulace stavby'!AN20="","",'Rekapitulace stavby'!AN20)</f>
        <v/>
      </c>
      <c r="P20" s="173"/>
      <c r="Q20" s="35"/>
      <c r="R20" s="36"/>
    </row>
    <row r="21" spans="2:18" s="1" customFormat="1" ht="6.95" customHeight="1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2:18" s="1" customFormat="1" ht="14.45" customHeight="1">
      <c r="B22" s="34"/>
      <c r="C22" s="35"/>
      <c r="D22" s="29" t="s">
        <v>37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6.5" customHeight="1">
      <c r="B23" s="34"/>
      <c r="C23" s="35"/>
      <c r="D23" s="35"/>
      <c r="E23" s="178" t="s">
        <v>5</v>
      </c>
      <c r="F23" s="178"/>
      <c r="G23" s="178"/>
      <c r="H23" s="178"/>
      <c r="I23" s="178"/>
      <c r="J23" s="178"/>
      <c r="K23" s="178"/>
      <c r="L23" s="178"/>
      <c r="M23" s="35"/>
      <c r="N23" s="35"/>
      <c r="O23" s="35"/>
      <c r="P23" s="35"/>
      <c r="Q23" s="35"/>
      <c r="R23" s="36"/>
    </row>
    <row r="24" spans="2:18" s="1" customFormat="1" ht="6.95" customHeight="1"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35"/>
      <c r="R25" s="36"/>
    </row>
    <row r="26" spans="2:18" s="1" customFormat="1" ht="14.45" customHeight="1">
      <c r="B26" s="34"/>
      <c r="C26" s="35"/>
      <c r="D26" s="110" t="s">
        <v>100</v>
      </c>
      <c r="E26" s="35"/>
      <c r="F26" s="35"/>
      <c r="G26" s="35"/>
      <c r="H26" s="35"/>
      <c r="I26" s="35"/>
      <c r="J26" s="35"/>
      <c r="K26" s="35"/>
      <c r="L26" s="35"/>
      <c r="M26" s="179">
        <f>N87</f>
        <v>0</v>
      </c>
      <c r="N26" s="179"/>
      <c r="O26" s="179"/>
      <c r="P26" s="179"/>
      <c r="Q26" s="35"/>
      <c r="R26" s="36"/>
    </row>
    <row r="27" spans="2:18" s="1" customFormat="1" ht="14.45" customHeight="1">
      <c r="B27" s="34"/>
      <c r="C27" s="35"/>
      <c r="D27" s="33" t="s">
        <v>87</v>
      </c>
      <c r="E27" s="35"/>
      <c r="F27" s="35"/>
      <c r="G27" s="35"/>
      <c r="H27" s="35"/>
      <c r="I27" s="35"/>
      <c r="J27" s="35"/>
      <c r="K27" s="35"/>
      <c r="L27" s="35"/>
      <c r="M27" s="179">
        <f>N99</f>
        <v>0</v>
      </c>
      <c r="N27" s="179"/>
      <c r="O27" s="179"/>
      <c r="P27" s="179"/>
      <c r="Q27" s="35"/>
      <c r="R27" s="36"/>
    </row>
    <row r="28" spans="2:18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6"/>
    </row>
    <row r="29" spans="2:18" s="1" customFormat="1" ht="25.35" customHeight="1">
      <c r="B29" s="34"/>
      <c r="C29" s="35"/>
      <c r="D29" s="111" t="s">
        <v>40</v>
      </c>
      <c r="E29" s="35"/>
      <c r="F29" s="35"/>
      <c r="G29" s="35"/>
      <c r="H29" s="35"/>
      <c r="I29" s="35"/>
      <c r="J29" s="35"/>
      <c r="K29" s="35"/>
      <c r="L29" s="35"/>
      <c r="M29" s="217">
        <f>ROUND(M26+M27,2)</f>
        <v>0</v>
      </c>
      <c r="N29" s="212"/>
      <c r="O29" s="212"/>
      <c r="P29" s="212"/>
      <c r="Q29" s="35"/>
      <c r="R29" s="36"/>
    </row>
    <row r="30" spans="2:18" s="1" customFormat="1" ht="6.95" customHeight="1">
      <c r="B30" s="34"/>
      <c r="C30" s="35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35"/>
      <c r="R30" s="36"/>
    </row>
    <row r="31" spans="2:18" s="1" customFormat="1" ht="14.45" customHeight="1">
      <c r="B31" s="34"/>
      <c r="C31" s="35"/>
      <c r="D31" s="41" t="s">
        <v>41</v>
      </c>
      <c r="E31" s="41" t="s">
        <v>42</v>
      </c>
      <c r="F31" s="42">
        <v>0.21</v>
      </c>
      <c r="G31" s="112" t="s">
        <v>43</v>
      </c>
      <c r="H31" s="218">
        <f>(SUM(BE99:BE106)+SUM(BE123:BE178))</f>
        <v>0</v>
      </c>
      <c r="I31" s="212"/>
      <c r="J31" s="212"/>
      <c r="K31" s="35"/>
      <c r="L31" s="35"/>
      <c r="M31" s="218">
        <f>ROUND((SUM(BE99:BE106)+SUM(BE123:BE178)), 2)*F31</f>
        <v>0</v>
      </c>
      <c r="N31" s="212"/>
      <c r="O31" s="212"/>
      <c r="P31" s="212"/>
      <c r="Q31" s="35"/>
      <c r="R31" s="36"/>
    </row>
    <row r="32" spans="2:18" s="1" customFormat="1" ht="14.45" customHeight="1">
      <c r="B32" s="34"/>
      <c r="C32" s="35"/>
      <c r="D32" s="35"/>
      <c r="E32" s="41" t="s">
        <v>44</v>
      </c>
      <c r="F32" s="42">
        <v>0.15</v>
      </c>
      <c r="G32" s="112" t="s">
        <v>43</v>
      </c>
      <c r="H32" s="218">
        <f>(SUM(BF99:BF106)+SUM(BF123:BF178))</f>
        <v>0</v>
      </c>
      <c r="I32" s="212"/>
      <c r="J32" s="212"/>
      <c r="K32" s="35"/>
      <c r="L32" s="35"/>
      <c r="M32" s="218">
        <f>ROUND((SUM(BF99:BF106)+SUM(BF123:BF178)), 2)*F32</f>
        <v>0</v>
      </c>
      <c r="N32" s="212"/>
      <c r="O32" s="212"/>
      <c r="P32" s="212"/>
      <c r="Q32" s="35"/>
      <c r="R32" s="36"/>
    </row>
    <row r="33" spans="2:18" s="1" customFormat="1" ht="14.45" hidden="1" customHeight="1">
      <c r="B33" s="34"/>
      <c r="C33" s="35"/>
      <c r="D33" s="35"/>
      <c r="E33" s="41" t="s">
        <v>45</v>
      </c>
      <c r="F33" s="42">
        <v>0.21</v>
      </c>
      <c r="G33" s="112" t="s">
        <v>43</v>
      </c>
      <c r="H33" s="218">
        <f>(SUM(BG99:BG106)+SUM(BG123:BG178))</f>
        <v>0</v>
      </c>
      <c r="I33" s="212"/>
      <c r="J33" s="212"/>
      <c r="K33" s="35"/>
      <c r="L33" s="35"/>
      <c r="M33" s="218">
        <v>0</v>
      </c>
      <c r="N33" s="212"/>
      <c r="O33" s="212"/>
      <c r="P33" s="212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46</v>
      </c>
      <c r="F34" s="42">
        <v>0.15</v>
      </c>
      <c r="G34" s="112" t="s">
        <v>43</v>
      </c>
      <c r="H34" s="218">
        <f>(SUM(BH99:BH106)+SUM(BH123:BH178))</f>
        <v>0</v>
      </c>
      <c r="I34" s="212"/>
      <c r="J34" s="212"/>
      <c r="K34" s="35"/>
      <c r="L34" s="35"/>
      <c r="M34" s="218">
        <v>0</v>
      </c>
      <c r="N34" s="212"/>
      <c r="O34" s="212"/>
      <c r="P34" s="212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47</v>
      </c>
      <c r="F35" s="42">
        <v>0</v>
      </c>
      <c r="G35" s="112" t="s">
        <v>43</v>
      </c>
      <c r="H35" s="218">
        <f>(SUM(BI99:BI106)+SUM(BI123:BI178))</f>
        <v>0</v>
      </c>
      <c r="I35" s="212"/>
      <c r="J35" s="212"/>
      <c r="K35" s="35"/>
      <c r="L35" s="35"/>
      <c r="M35" s="218">
        <v>0</v>
      </c>
      <c r="N35" s="212"/>
      <c r="O35" s="212"/>
      <c r="P35" s="212"/>
      <c r="Q35" s="35"/>
      <c r="R35" s="36"/>
    </row>
    <row r="36" spans="2:18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</row>
    <row r="37" spans="2:18" s="1" customFormat="1" ht="25.35" customHeight="1">
      <c r="B37" s="34"/>
      <c r="C37" s="108"/>
      <c r="D37" s="113" t="s">
        <v>48</v>
      </c>
      <c r="E37" s="74"/>
      <c r="F37" s="74"/>
      <c r="G37" s="114" t="s">
        <v>49</v>
      </c>
      <c r="H37" s="115" t="s">
        <v>50</v>
      </c>
      <c r="I37" s="74"/>
      <c r="J37" s="74"/>
      <c r="K37" s="74"/>
      <c r="L37" s="219">
        <f>SUM(M29:M35)</f>
        <v>0</v>
      </c>
      <c r="M37" s="219"/>
      <c r="N37" s="219"/>
      <c r="O37" s="219"/>
      <c r="P37" s="220"/>
      <c r="Q37" s="108"/>
      <c r="R37" s="36"/>
    </row>
    <row r="38" spans="2:18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ht="13.5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ht="13.5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ht="13.5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ht="13.5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ht="13.5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ht="13.5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ht="13.5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ht="13.5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ht="13.5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ht="13.5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>
      <c r="B50" s="34"/>
      <c r="C50" s="35"/>
      <c r="D50" s="49" t="s">
        <v>51</v>
      </c>
      <c r="E50" s="50"/>
      <c r="F50" s="50"/>
      <c r="G50" s="50"/>
      <c r="H50" s="51"/>
      <c r="I50" s="35"/>
      <c r="J50" s="49" t="s">
        <v>52</v>
      </c>
      <c r="K50" s="50"/>
      <c r="L50" s="50"/>
      <c r="M50" s="50"/>
      <c r="N50" s="50"/>
      <c r="O50" s="50"/>
      <c r="P50" s="51"/>
      <c r="Q50" s="35"/>
      <c r="R50" s="36"/>
    </row>
    <row r="51" spans="2:18" ht="13.5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 ht="13.5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 ht="13.5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 ht="13.5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 ht="13.5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 ht="13.5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 ht="13.5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 ht="13.5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>
      <c r="B59" s="34"/>
      <c r="C59" s="35"/>
      <c r="D59" s="54" t="s">
        <v>53</v>
      </c>
      <c r="E59" s="55"/>
      <c r="F59" s="55"/>
      <c r="G59" s="56" t="s">
        <v>54</v>
      </c>
      <c r="H59" s="57"/>
      <c r="I59" s="35"/>
      <c r="J59" s="54" t="s">
        <v>53</v>
      </c>
      <c r="K59" s="55"/>
      <c r="L59" s="55"/>
      <c r="M59" s="55"/>
      <c r="N59" s="56" t="s">
        <v>54</v>
      </c>
      <c r="O59" s="55"/>
      <c r="P59" s="57"/>
      <c r="Q59" s="35"/>
      <c r="R59" s="36"/>
    </row>
    <row r="60" spans="2:18" ht="13.5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>
      <c r="B61" s="34"/>
      <c r="C61" s="35"/>
      <c r="D61" s="49" t="s">
        <v>55</v>
      </c>
      <c r="E61" s="50"/>
      <c r="F61" s="50"/>
      <c r="G61" s="50"/>
      <c r="H61" s="51"/>
      <c r="I61" s="35"/>
      <c r="J61" s="49" t="s">
        <v>56</v>
      </c>
      <c r="K61" s="50"/>
      <c r="L61" s="50"/>
      <c r="M61" s="50"/>
      <c r="N61" s="50"/>
      <c r="O61" s="50"/>
      <c r="P61" s="51"/>
      <c r="Q61" s="35"/>
      <c r="R61" s="36"/>
    </row>
    <row r="62" spans="2:18" ht="13.5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 ht="13.5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 ht="13.5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 ht="13.5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 ht="13.5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 ht="13.5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 ht="13.5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 ht="13.5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>
      <c r="B70" s="34"/>
      <c r="C70" s="35"/>
      <c r="D70" s="54" t="s">
        <v>53</v>
      </c>
      <c r="E70" s="55"/>
      <c r="F70" s="55"/>
      <c r="G70" s="56" t="s">
        <v>54</v>
      </c>
      <c r="H70" s="57"/>
      <c r="I70" s="35"/>
      <c r="J70" s="54" t="s">
        <v>53</v>
      </c>
      <c r="K70" s="55"/>
      <c r="L70" s="55"/>
      <c r="M70" s="55"/>
      <c r="N70" s="56" t="s">
        <v>54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169" t="s">
        <v>101</v>
      </c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6.950000000000003" customHeight="1">
      <c r="B78" s="34"/>
      <c r="C78" s="68" t="s">
        <v>19</v>
      </c>
      <c r="D78" s="35"/>
      <c r="E78" s="35"/>
      <c r="F78" s="189" t="str">
        <f>F6</f>
        <v>III/0069 a III/10138 Pletený Újezd, oprava silnice</v>
      </c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35"/>
      <c r="R78" s="36"/>
    </row>
    <row r="79" spans="2:18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</row>
    <row r="80" spans="2:18" s="1" customFormat="1" ht="18" customHeight="1">
      <c r="B80" s="34"/>
      <c r="C80" s="29" t="s">
        <v>23</v>
      </c>
      <c r="D80" s="35"/>
      <c r="E80" s="35"/>
      <c r="F80" s="27" t="str">
        <f>F8</f>
        <v xml:space="preserve"> </v>
      </c>
      <c r="G80" s="35"/>
      <c r="H80" s="35"/>
      <c r="I80" s="35"/>
      <c r="J80" s="35"/>
      <c r="K80" s="29" t="s">
        <v>25</v>
      </c>
      <c r="L80" s="35"/>
      <c r="M80" s="214" t="str">
        <f>IF(O8="","",O8)</f>
        <v>4. 5. 2017</v>
      </c>
      <c r="N80" s="214"/>
      <c r="O80" s="214"/>
      <c r="P80" s="214"/>
      <c r="Q80" s="35"/>
      <c r="R80" s="36"/>
    </row>
    <row r="81" spans="2:47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</row>
    <row r="82" spans="2:47" s="1" customFormat="1">
      <c r="B82" s="34"/>
      <c r="C82" s="29" t="s">
        <v>27</v>
      </c>
      <c r="D82" s="35"/>
      <c r="E82" s="35"/>
      <c r="F82" s="27" t="str">
        <f>E11</f>
        <v>KSUS</v>
      </c>
      <c r="G82" s="35"/>
      <c r="H82" s="35"/>
      <c r="I82" s="35"/>
      <c r="J82" s="35"/>
      <c r="K82" s="29" t="s">
        <v>33</v>
      </c>
      <c r="L82" s="35"/>
      <c r="M82" s="173" t="str">
        <f>E17</f>
        <v>AVSPrijekt</v>
      </c>
      <c r="N82" s="173"/>
      <c r="O82" s="173"/>
      <c r="P82" s="173"/>
      <c r="Q82" s="173"/>
      <c r="R82" s="36"/>
    </row>
    <row r="83" spans="2:47" s="1" customFormat="1" ht="14.45" customHeight="1">
      <c r="B83" s="34"/>
      <c r="C83" s="29" t="s">
        <v>31</v>
      </c>
      <c r="D83" s="35"/>
      <c r="E83" s="35"/>
      <c r="F83" s="27" t="str">
        <f>IF(E14="","",E14)</f>
        <v>Vyplň údaj</v>
      </c>
      <c r="G83" s="35"/>
      <c r="H83" s="35"/>
      <c r="I83" s="35"/>
      <c r="J83" s="35"/>
      <c r="K83" s="29" t="s">
        <v>36</v>
      </c>
      <c r="L83" s="35"/>
      <c r="M83" s="173" t="str">
        <f>E20</f>
        <v xml:space="preserve"> </v>
      </c>
      <c r="N83" s="173"/>
      <c r="O83" s="173"/>
      <c r="P83" s="173"/>
      <c r="Q83" s="173"/>
      <c r="R83" s="36"/>
    </row>
    <row r="84" spans="2:47" s="1" customFormat="1" ht="10.3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</row>
    <row r="85" spans="2:47" s="1" customFormat="1" ht="29.25" customHeight="1">
      <c r="B85" s="34"/>
      <c r="C85" s="221" t="s">
        <v>102</v>
      </c>
      <c r="D85" s="222"/>
      <c r="E85" s="222"/>
      <c r="F85" s="222"/>
      <c r="G85" s="222"/>
      <c r="H85" s="108"/>
      <c r="I85" s="108"/>
      <c r="J85" s="108"/>
      <c r="K85" s="108"/>
      <c r="L85" s="108"/>
      <c r="M85" s="108"/>
      <c r="N85" s="221" t="s">
        <v>103</v>
      </c>
      <c r="O85" s="222"/>
      <c r="P85" s="222"/>
      <c r="Q85" s="222"/>
      <c r="R85" s="36"/>
    </row>
    <row r="86" spans="2:47" s="1" customFormat="1" ht="10.3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</row>
    <row r="87" spans="2:47" s="1" customFormat="1" ht="29.25" customHeight="1">
      <c r="B87" s="34"/>
      <c r="C87" s="116" t="s">
        <v>104</v>
      </c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208">
        <f>N123</f>
        <v>0</v>
      </c>
      <c r="O87" s="223"/>
      <c r="P87" s="223"/>
      <c r="Q87" s="223"/>
      <c r="R87" s="36"/>
      <c r="AU87" s="18" t="s">
        <v>105</v>
      </c>
    </row>
    <row r="88" spans="2:47" s="6" customFormat="1" ht="24.95" customHeight="1">
      <c r="B88" s="117"/>
      <c r="C88" s="118"/>
      <c r="D88" s="119" t="s">
        <v>106</v>
      </c>
      <c r="E88" s="118"/>
      <c r="F88" s="118"/>
      <c r="G88" s="118"/>
      <c r="H88" s="118"/>
      <c r="I88" s="118"/>
      <c r="J88" s="118"/>
      <c r="K88" s="118"/>
      <c r="L88" s="118"/>
      <c r="M88" s="118"/>
      <c r="N88" s="224">
        <f>N124</f>
        <v>0</v>
      </c>
      <c r="O88" s="225"/>
      <c r="P88" s="225"/>
      <c r="Q88" s="225"/>
      <c r="R88" s="120"/>
    </row>
    <row r="89" spans="2:47" s="7" customFormat="1" ht="19.899999999999999" customHeight="1">
      <c r="B89" s="121"/>
      <c r="C89" s="122"/>
      <c r="D89" s="96" t="s">
        <v>107</v>
      </c>
      <c r="E89" s="122"/>
      <c r="F89" s="122"/>
      <c r="G89" s="122"/>
      <c r="H89" s="122"/>
      <c r="I89" s="122"/>
      <c r="J89" s="122"/>
      <c r="K89" s="122"/>
      <c r="L89" s="122"/>
      <c r="M89" s="122"/>
      <c r="N89" s="204">
        <f>N125</f>
        <v>0</v>
      </c>
      <c r="O89" s="226"/>
      <c r="P89" s="226"/>
      <c r="Q89" s="226"/>
      <c r="R89" s="123"/>
    </row>
    <row r="90" spans="2:47" s="7" customFormat="1" ht="19.899999999999999" customHeight="1">
      <c r="B90" s="121"/>
      <c r="C90" s="122"/>
      <c r="D90" s="96" t="s">
        <v>108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4">
        <f>N129</f>
        <v>0</v>
      </c>
      <c r="O90" s="226"/>
      <c r="P90" s="226"/>
      <c r="Q90" s="226"/>
      <c r="R90" s="123"/>
    </row>
    <row r="91" spans="2:47" s="7" customFormat="1" ht="19.899999999999999" customHeight="1">
      <c r="B91" s="121"/>
      <c r="C91" s="122"/>
      <c r="D91" s="96" t="s">
        <v>109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4">
        <f>N141</f>
        <v>0</v>
      </c>
      <c r="O91" s="226"/>
      <c r="P91" s="226"/>
      <c r="Q91" s="226"/>
      <c r="R91" s="123"/>
    </row>
    <row r="92" spans="2:47" s="7" customFormat="1" ht="19.899999999999999" customHeight="1">
      <c r="B92" s="121"/>
      <c r="C92" s="122"/>
      <c r="D92" s="96" t="s">
        <v>110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4">
        <f>N158</f>
        <v>0</v>
      </c>
      <c r="O92" s="226"/>
      <c r="P92" s="226"/>
      <c r="Q92" s="226"/>
      <c r="R92" s="123"/>
    </row>
    <row r="93" spans="2:47" s="7" customFormat="1" ht="19.899999999999999" customHeight="1">
      <c r="B93" s="121"/>
      <c r="C93" s="122"/>
      <c r="D93" s="96" t="s">
        <v>111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04">
        <f>N163</f>
        <v>0</v>
      </c>
      <c r="O93" s="226"/>
      <c r="P93" s="226"/>
      <c r="Q93" s="226"/>
      <c r="R93" s="123"/>
    </row>
    <row r="94" spans="2:47" s="6" customFormat="1" ht="24.95" customHeight="1">
      <c r="B94" s="117"/>
      <c r="C94" s="118"/>
      <c r="D94" s="119" t="s">
        <v>112</v>
      </c>
      <c r="E94" s="118"/>
      <c r="F94" s="118"/>
      <c r="G94" s="118"/>
      <c r="H94" s="118"/>
      <c r="I94" s="118"/>
      <c r="J94" s="118"/>
      <c r="K94" s="118"/>
      <c r="L94" s="118"/>
      <c r="M94" s="118"/>
      <c r="N94" s="224">
        <f>N166</f>
        <v>0</v>
      </c>
      <c r="O94" s="225"/>
      <c r="P94" s="225"/>
      <c r="Q94" s="225"/>
      <c r="R94" s="120"/>
    </row>
    <row r="95" spans="2:47" s="7" customFormat="1" ht="19.899999999999999" customHeight="1">
      <c r="B95" s="121"/>
      <c r="C95" s="122"/>
      <c r="D95" s="96" t="s">
        <v>113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04">
        <f>N167</f>
        <v>0</v>
      </c>
      <c r="O95" s="226"/>
      <c r="P95" s="226"/>
      <c r="Q95" s="226"/>
      <c r="R95" s="123"/>
    </row>
    <row r="96" spans="2:47" s="7" customFormat="1" ht="19.899999999999999" customHeight="1">
      <c r="B96" s="121"/>
      <c r="C96" s="122"/>
      <c r="D96" s="96" t="s">
        <v>114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04">
        <f>N169</f>
        <v>0</v>
      </c>
      <c r="O96" s="226"/>
      <c r="P96" s="226"/>
      <c r="Q96" s="226"/>
      <c r="R96" s="123"/>
    </row>
    <row r="97" spans="2:65" s="7" customFormat="1" ht="19.899999999999999" customHeight="1">
      <c r="B97" s="121"/>
      <c r="C97" s="122"/>
      <c r="D97" s="96" t="s">
        <v>115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04">
        <f>N171</f>
        <v>0</v>
      </c>
      <c r="O97" s="226"/>
      <c r="P97" s="226"/>
      <c r="Q97" s="226"/>
      <c r="R97" s="123"/>
    </row>
    <row r="98" spans="2:65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65" s="1" customFormat="1" ht="29.25" customHeight="1">
      <c r="B99" s="34"/>
      <c r="C99" s="116" t="s">
        <v>116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23">
        <f>ROUND(N100+N101+N102+N103+N104+N105,2)</f>
        <v>0</v>
      </c>
      <c r="O99" s="227"/>
      <c r="P99" s="227"/>
      <c r="Q99" s="227"/>
      <c r="R99" s="36"/>
      <c r="T99" s="124"/>
      <c r="U99" s="125" t="s">
        <v>41</v>
      </c>
    </row>
    <row r="100" spans="2:65" s="1" customFormat="1" ht="18" customHeight="1">
      <c r="B100" s="126"/>
      <c r="C100" s="127"/>
      <c r="D100" s="205" t="s">
        <v>117</v>
      </c>
      <c r="E100" s="228"/>
      <c r="F100" s="228"/>
      <c r="G100" s="228"/>
      <c r="H100" s="228"/>
      <c r="I100" s="127"/>
      <c r="J100" s="127"/>
      <c r="K100" s="127"/>
      <c r="L100" s="127"/>
      <c r="M100" s="127"/>
      <c r="N100" s="203">
        <f>ROUND(N87*T100,2)</f>
        <v>0</v>
      </c>
      <c r="O100" s="229"/>
      <c r="P100" s="229"/>
      <c r="Q100" s="229"/>
      <c r="R100" s="129"/>
      <c r="S100" s="130"/>
      <c r="T100" s="131"/>
      <c r="U100" s="132" t="s">
        <v>42</v>
      </c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3" t="s">
        <v>118</v>
      </c>
      <c r="AZ100" s="130"/>
      <c r="BA100" s="130"/>
      <c r="BB100" s="130"/>
      <c r="BC100" s="130"/>
      <c r="BD100" s="130"/>
      <c r="BE100" s="134">
        <f t="shared" ref="BE100:BE105" si="0">IF(U100="základní",N100,0)</f>
        <v>0</v>
      </c>
      <c r="BF100" s="134">
        <f t="shared" ref="BF100:BF105" si="1">IF(U100="snížená",N100,0)</f>
        <v>0</v>
      </c>
      <c r="BG100" s="134">
        <f t="shared" ref="BG100:BG105" si="2">IF(U100="zákl. přenesená",N100,0)</f>
        <v>0</v>
      </c>
      <c r="BH100" s="134">
        <f t="shared" ref="BH100:BH105" si="3">IF(U100="sníž. přenesená",N100,0)</f>
        <v>0</v>
      </c>
      <c r="BI100" s="134">
        <f t="shared" ref="BI100:BI105" si="4">IF(U100="nulová",N100,0)</f>
        <v>0</v>
      </c>
      <c r="BJ100" s="133" t="s">
        <v>82</v>
      </c>
      <c r="BK100" s="130"/>
      <c r="BL100" s="130"/>
      <c r="BM100" s="130"/>
    </row>
    <row r="101" spans="2:65" s="1" customFormat="1" ht="18" customHeight="1">
      <c r="B101" s="126"/>
      <c r="C101" s="127"/>
      <c r="D101" s="205" t="s">
        <v>119</v>
      </c>
      <c r="E101" s="228"/>
      <c r="F101" s="228"/>
      <c r="G101" s="228"/>
      <c r="H101" s="228"/>
      <c r="I101" s="127"/>
      <c r="J101" s="127"/>
      <c r="K101" s="127"/>
      <c r="L101" s="127"/>
      <c r="M101" s="127"/>
      <c r="N101" s="203">
        <f>ROUND(N87*T101,2)</f>
        <v>0</v>
      </c>
      <c r="O101" s="229"/>
      <c r="P101" s="229"/>
      <c r="Q101" s="229"/>
      <c r="R101" s="129"/>
      <c r="S101" s="130"/>
      <c r="T101" s="131"/>
      <c r="U101" s="132" t="s">
        <v>42</v>
      </c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3" t="s">
        <v>118</v>
      </c>
      <c r="AZ101" s="130"/>
      <c r="BA101" s="130"/>
      <c r="BB101" s="130"/>
      <c r="BC101" s="130"/>
      <c r="BD101" s="130"/>
      <c r="BE101" s="134">
        <f t="shared" si="0"/>
        <v>0</v>
      </c>
      <c r="BF101" s="134">
        <f t="shared" si="1"/>
        <v>0</v>
      </c>
      <c r="BG101" s="134">
        <f t="shared" si="2"/>
        <v>0</v>
      </c>
      <c r="BH101" s="134">
        <f t="shared" si="3"/>
        <v>0</v>
      </c>
      <c r="BI101" s="134">
        <f t="shared" si="4"/>
        <v>0</v>
      </c>
      <c r="BJ101" s="133" t="s">
        <v>82</v>
      </c>
      <c r="BK101" s="130"/>
      <c r="BL101" s="130"/>
      <c r="BM101" s="130"/>
    </row>
    <row r="102" spans="2:65" s="1" customFormat="1" ht="18" customHeight="1">
      <c r="B102" s="126"/>
      <c r="C102" s="127"/>
      <c r="D102" s="205" t="s">
        <v>120</v>
      </c>
      <c r="E102" s="228"/>
      <c r="F102" s="228"/>
      <c r="G102" s="228"/>
      <c r="H102" s="228"/>
      <c r="I102" s="127"/>
      <c r="J102" s="127"/>
      <c r="K102" s="127"/>
      <c r="L102" s="127"/>
      <c r="M102" s="127"/>
      <c r="N102" s="203">
        <f>ROUND(N87*T102,2)</f>
        <v>0</v>
      </c>
      <c r="O102" s="229"/>
      <c r="P102" s="229"/>
      <c r="Q102" s="229"/>
      <c r="R102" s="129"/>
      <c r="S102" s="130"/>
      <c r="T102" s="131"/>
      <c r="U102" s="132" t="s">
        <v>42</v>
      </c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3" t="s">
        <v>118</v>
      </c>
      <c r="AZ102" s="130"/>
      <c r="BA102" s="130"/>
      <c r="BB102" s="130"/>
      <c r="BC102" s="130"/>
      <c r="BD102" s="130"/>
      <c r="BE102" s="134">
        <f t="shared" si="0"/>
        <v>0</v>
      </c>
      <c r="BF102" s="134">
        <f t="shared" si="1"/>
        <v>0</v>
      </c>
      <c r="BG102" s="134">
        <f t="shared" si="2"/>
        <v>0</v>
      </c>
      <c r="BH102" s="134">
        <f t="shared" si="3"/>
        <v>0</v>
      </c>
      <c r="BI102" s="134">
        <f t="shared" si="4"/>
        <v>0</v>
      </c>
      <c r="BJ102" s="133" t="s">
        <v>82</v>
      </c>
      <c r="BK102" s="130"/>
      <c r="BL102" s="130"/>
      <c r="BM102" s="130"/>
    </row>
    <row r="103" spans="2:65" s="1" customFormat="1" ht="18" customHeight="1">
      <c r="B103" s="126"/>
      <c r="C103" s="127"/>
      <c r="D103" s="205" t="s">
        <v>121</v>
      </c>
      <c r="E103" s="228"/>
      <c r="F103" s="228"/>
      <c r="G103" s="228"/>
      <c r="H103" s="228"/>
      <c r="I103" s="127"/>
      <c r="J103" s="127"/>
      <c r="K103" s="127"/>
      <c r="L103" s="127"/>
      <c r="M103" s="127"/>
      <c r="N103" s="203">
        <f>ROUND(N87*T103,2)</f>
        <v>0</v>
      </c>
      <c r="O103" s="229"/>
      <c r="P103" s="229"/>
      <c r="Q103" s="229"/>
      <c r="R103" s="129"/>
      <c r="S103" s="130"/>
      <c r="T103" s="131"/>
      <c r="U103" s="132" t="s">
        <v>42</v>
      </c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3" t="s">
        <v>118</v>
      </c>
      <c r="AZ103" s="130"/>
      <c r="BA103" s="130"/>
      <c r="BB103" s="130"/>
      <c r="BC103" s="130"/>
      <c r="BD103" s="130"/>
      <c r="BE103" s="134">
        <f t="shared" si="0"/>
        <v>0</v>
      </c>
      <c r="BF103" s="134">
        <f t="shared" si="1"/>
        <v>0</v>
      </c>
      <c r="BG103" s="134">
        <f t="shared" si="2"/>
        <v>0</v>
      </c>
      <c r="BH103" s="134">
        <f t="shared" si="3"/>
        <v>0</v>
      </c>
      <c r="BI103" s="134">
        <f t="shared" si="4"/>
        <v>0</v>
      </c>
      <c r="BJ103" s="133" t="s">
        <v>82</v>
      </c>
      <c r="BK103" s="130"/>
      <c r="BL103" s="130"/>
      <c r="BM103" s="130"/>
    </row>
    <row r="104" spans="2:65" s="1" customFormat="1" ht="18" customHeight="1">
      <c r="B104" s="126"/>
      <c r="C104" s="127"/>
      <c r="D104" s="205" t="s">
        <v>122</v>
      </c>
      <c r="E104" s="228"/>
      <c r="F104" s="228"/>
      <c r="G104" s="228"/>
      <c r="H104" s="228"/>
      <c r="I104" s="127"/>
      <c r="J104" s="127"/>
      <c r="K104" s="127"/>
      <c r="L104" s="127"/>
      <c r="M104" s="127"/>
      <c r="N104" s="203">
        <f>ROUND(N87*T104,2)</f>
        <v>0</v>
      </c>
      <c r="O104" s="229"/>
      <c r="P104" s="229"/>
      <c r="Q104" s="229"/>
      <c r="R104" s="129"/>
      <c r="S104" s="130"/>
      <c r="T104" s="131"/>
      <c r="U104" s="132" t="s">
        <v>42</v>
      </c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3" t="s">
        <v>118</v>
      </c>
      <c r="AZ104" s="130"/>
      <c r="BA104" s="130"/>
      <c r="BB104" s="130"/>
      <c r="BC104" s="130"/>
      <c r="BD104" s="130"/>
      <c r="BE104" s="134">
        <f t="shared" si="0"/>
        <v>0</v>
      </c>
      <c r="BF104" s="134">
        <f t="shared" si="1"/>
        <v>0</v>
      </c>
      <c r="BG104" s="134">
        <f t="shared" si="2"/>
        <v>0</v>
      </c>
      <c r="BH104" s="134">
        <f t="shared" si="3"/>
        <v>0</v>
      </c>
      <c r="BI104" s="134">
        <f t="shared" si="4"/>
        <v>0</v>
      </c>
      <c r="BJ104" s="133" t="s">
        <v>82</v>
      </c>
      <c r="BK104" s="130"/>
      <c r="BL104" s="130"/>
      <c r="BM104" s="130"/>
    </row>
    <row r="105" spans="2:65" s="1" customFormat="1" ht="18" customHeight="1">
      <c r="B105" s="126"/>
      <c r="C105" s="127"/>
      <c r="D105" s="128" t="s">
        <v>123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203">
        <f>ROUND(N87*T105,2)</f>
        <v>0</v>
      </c>
      <c r="O105" s="229"/>
      <c r="P105" s="229"/>
      <c r="Q105" s="229"/>
      <c r="R105" s="129"/>
      <c r="S105" s="130"/>
      <c r="T105" s="135"/>
      <c r="U105" s="136" t="s">
        <v>42</v>
      </c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3" t="s">
        <v>124</v>
      </c>
      <c r="AZ105" s="130"/>
      <c r="BA105" s="130"/>
      <c r="BB105" s="130"/>
      <c r="BC105" s="130"/>
      <c r="BD105" s="130"/>
      <c r="BE105" s="134">
        <f t="shared" si="0"/>
        <v>0</v>
      </c>
      <c r="BF105" s="134">
        <f t="shared" si="1"/>
        <v>0</v>
      </c>
      <c r="BG105" s="134">
        <f t="shared" si="2"/>
        <v>0</v>
      </c>
      <c r="BH105" s="134">
        <f t="shared" si="3"/>
        <v>0</v>
      </c>
      <c r="BI105" s="134">
        <f t="shared" si="4"/>
        <v>0</v>
      </c>
      <c r="BJ105" s="133" t="s">
        <v>82</v>
      </c>
      <c r="BK105" s="130"/>
      <c r="BL105" s="130"/>
      <c r="BM105" s="130"/>
    </row>
    <row r="106" spans="2:65" s="1" customFormat="1" ht="13.5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07" t="s">
        <v>92</v>
      </c>
      <c r="D107" s="108"/>
      <c r="E107" s="108"/>
      <c r="F107" s="108"/>
      <c r="G107" s="108"/>
      <c r="H107" s="108"/>
      <c r="I107" s="108"/>
      <c r="J107" s="108"/>
      <c r="K107" s="108"/>
      <c r="L107" s="209">
        <f>ROUND(SUM(N87+N99),2)</f>
        <v>0</v>
      </c>
      <c r="M107" s="209"/>
      <c r="N107" s="209"/>
      <c r="O107" s="209"/>
      <c r="P107" s="209"/>
      <c r="Q107" s="209"/>
      <c r="R107" s="36"/>
    </row>
    <row r="108" spans="2:65" s="1" customFormat="1" ht="6.95" customHeight="1">
      <c r="B108" s="58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60"/>
    </row>
    <row r="112" spans="2:65" s="1" customFormat="1" ht="6.95" customHeight="1"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3"/>
    </row>
    <row r="113" spans="2:65" s="1" customFormat="1" ht="36.950000000000003" customHeight="1">
      <c r="B113" s="34"/>
      <c r="C113" s="169" t="s">
        <v>125</v>
      </c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36"/>
    </row>
    <row r="114" spans="2:65" s="1" customFormat="1" ht="6.9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36.950000000000003" customHeight="1">
      <c r="B115" s="34"/>
      <c r="C115" s="68" t="s">
        <v>19</v>
      </c>
      <c r="D115" s="35"/>
      <c r="E115" s="35"/>
      <c r="F115" s="189" t="str">
        <f>F6</f>
        <v>III/0069 a III/10138 Pletený Újezd, oprava silnice</v>
      </c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35"/>
      <c r="R115" s="36"/>
    </row>
    <row r="116" spans="2:65" s="1" customFormat="1" ht="6.9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1" customFormat="1" ht="18" customHeight="1">
      <c r="B117" s="34"/>
      <c r="C117" s="29" t="s">
        <v>23</v>
      </c>
      <c r="D117" s="35"/>
      <c r="E117" s="35"/>
      <c r="F117" s="27" t="str">
        <f>F8</f>
        <v xml:space="preserve"> </v>
      </c>
      <c r="G117" s="35"/>
      <c r="H117" s="35"/>
      <c r="I117" s="35"/>
      <c r="J117" s="35"/>
      <c r="K117" s="29" t="s">
        <v>25</v>
      </c>
      <c r="L117" s="35"/>
      <c r="M117" s="214" t="str">
        <f>IF(O8="","",O8)</f>
        <v>4. 5. 2017</v>
      </c>
      <c r="N117" s="214"/>
      <c r="O117" s="214"/>
      <c r="P117" s="214"/>
      <c r="Q117" s="35"/>
      <c r="R117" s="36"/>
    </row>
    <row r="118" spans="2:65" s="1" customFormat="1" ht="6.9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1" customFormat="1">
      <c r="B119" s="34"/>
      <c r="C119" s="29" t="s">
        <v>27</v>
      </c>
      <c r="D119" s="35"/>
      <c r="E119" s="35"/>
      <c r="F119" s="27" t="str">
        <f>E11</f>
        <v>KSUS</v>
      </c>
      <c r="G119" s="35"/>
      <c r="H119" s="35"/>
      <c r="I119" s="35"/>
      <c r="J119" s="35"/>
      <c r="K119" s="29" t="s">
        <v>33</v>
      </c>
      <c r="L119" s="35"/>
      <c r="M119" s="173" t="str">
        <f>E17</f>
        <v>AVSPrijekt</v>
      </c>
      <c r="N119" s="173"/>
      <c r="O119" s="173"/>
      <c r="P119" s="173"/>
      <c r="Q119" s="173"/>
      <c r="R119" s="36"/>
    </row>
    <row r="120" spans="2:65" s="1" customFormat="1" ht="14.45" customHeight="1">
      <c r="B120" s="34"/>
      <c r="C120" s="29" t="s">
        <v>31</v>
      </c>
      <c r="D120" s="35"/>
      <c r="E120" s="35"/>
      <c r="F120" s="27" t="str">
        <f>IF(E14="","",E14)</f>
        <v>Vyplň údaj</v>
      </c>
      <c r="G120" s="35"/>
      <c r="H120" s="35"/>
      <c r="I120" s="35"/>
      <c r="J120" s="35"/>
      <c r="K120" s="29" t="s">
        <v>36</v>
      </c>
      <c r="L120" s="35"/>
      <c r="M120" s="173" t="str">
        <f>E20</f>
        <v xml:space="preserve"> </v>
      </c>
      <c r="N120" s="173"/>
      <c r="O120" s="173"/>
      <c r="P120" s="173"/>
      <c r="Q120" s="173"/>
      <c r="R120" s="36"/>
    </row>
    <row r="121" spans="2:65" s="1" customFormat="1" ht="10.35" customHeight="1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</row>
    <row r="122" spans="2:65" s="8" customFormat="1" ht="29.25" customHeight="1">
      <c r="B122" s="137"/>
      <c r="C122" s="138" t="s">
        <v>126</v>
      </c>
      <c r="D122" s="139" t="s">
        <v>127</v>
      </c>
      <c r="E122" s="139" t="s">
        <v>59</v>
      </c>
      <c r="F122" s="230" t="s">
        <v>128</v>
      </c>
      <c r="G122" s="230"/>
      <c r="H122" s="230"/>
      <c r="I122" s="230"/>
      <c r="J122" s="139" t="s">
        <v>129</v>
      </c>
      <c r="K122" s="139" t="s">
        <v>130</v>
      </c>
      <c r="L122" s="230" t="s">
        <v>131</v>
      </c>
      <c r="M122" s="230"/>
      <c r="N122" s="230" t="s">
        <v>103</v>
      </c>
      <c r="O122" s="230"/>
      <c r="P122" s="230"/>
      <c r="Q122" s="231"/>
      <c r="R122" s="140"/>
      <c r="T122" s="75" t="s">
        <v>132</v>
      </c>
      <c r="U122" s="76" t="s">
        <v>41</v>
      </c>
      <c r="V122" s="76" t="s">
        <v>133</v>
      </c>
      <c r="W122" s="76" t="s">
        <v>134</v>
      </c>
      <c r="X122" s="76" t="s">
        <v>135</v>
      </c>
      <c r="Y122" s="76" t="s">
        <v>136</v>
      </c>
      <c r="Z122" s="76" t="s">
        <v>137</v>
      </c>
      <c r="AA122" s="77" t="s">
        <v>138</v>
      </c>
    </row>
    <row r="123" spans="2:65" s="1" customFormat="1" ht="29.25" customHeight="1">
      <c r="B123" s="34"/>
      <c r="C123" s="79" t="s">
        <v>100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238">
        <f>BK123</f>
        <v>0</v>
      </c>
      <c r="O123" s="239"/>
      <c r="P123" s="239"/>
      <c r="Q123" s="239"/>
      <c r="R123" s="36"/>
      <c r="T123" s="78"/>
      <c r="U123" s="50"/>
      <c r="V123" s="50"/>
      <c r="W123" s="141">
        <f>W124+W166+W179</f>
        <v>0</v>
      </c>
      <c r="X123" s="50"/>
      <c r="Y123" s="141">
        <f>Y124+Y166+Y179</f>
        <v>1446.06756</v>
      </c>
      <c r="Z123" s="50"/>
      <c r="AA123" s="142">
        <f>AA124+AA166+AA179</f>
        <v>4271.82</v>
      </c>
      <c r="AT123" s="18" t="s">
        <v>76</v>
      </c>
      <c r="AU123" s="18" t="s">
        <v>105</v>
      </c>
      <c r="BK123" s="143">
        <f>BK124+BK166+BK179</f>
        <v>0</v>
      </c>
    </row>
    <row r="124" spans="2:65" s="9" customFormat="1" ht="37.35" customHeight="1">
      <c r="B124" s="144"/>
      <c r="C124" s="145"/>
      <c r="D124" s="146" t="s">
        <v>106</v>
      </c>
      <c r="E124" s="146"/>
      <c r="F124" s="146"/>
      <c r="G124" s="146"/>
      <c r="H124" s="146"/>
      <c r="I124" s="146"/>
      <c r="J124" s="146"/>
      <c r="K124" s="146"/>
      <c r="L124" s="146"/>
      <c r="M124" s="146"/>
      <c r="N124" s="240">
        <f>BK124</f>
        <v>0</v>
      </c>
      <c r="O124" s="224"/>
      <c r="P124" s="224"/>
      <c r="Q124" s="224"/>
      <c r="R124" s="147"/>
      <c r="T124" s="148"/>
      <c r="U124" s="145"/>
      <c r="V124" s="145"/>
      <c r="W124" s="149">
        <f>W125+W129+W141+W158+W163</f>
        <v>0</v>
      </c>
      <c r="X124" s="145"/>
      <c r="Y124" s="149">
        <f>Y125+Y129+Y141+Y158+Y163</f>
        <v>1445.8596599999998</v>
      </c>
      <c r="Z124" s="145"/>
      <c r="AA124" s="150">
        <f>AA125+AA129+AA141+AA158+AA163</f>
        <v>4271.82</v>
      </c>
      <c r="AR124" s="151" t="s">
        <v>82</v>
      </c>
      <c r="AT124" s="152" t="s">
        <v>76</v>
      </c>
      <c r="AU124" s="152" t="s">
        <v>77</v>
      </c>
      <c r="AY124" s="151" t="s">
        <v>139</v>
      </c>
      <c r="BK124" s="153">
        <f>BK125+BK129+BK141+BK158+BK163</f>
        <v>0</v>
      </c>
    </row>
    <row r="125" spans="2:65" s="9" customFormat="1" ht="19.899999999999999" customHeight="1">
      <c r="B125" s="144"/>
      <c r="C125" s="145"/>
      <c r="D125" s="154" t="s">
        <v>107</v>
      </c>
      <c r="E125" s="154"/>
      <c r="F125" s="154"/>
      <c r="G125" s="154"/>
      <c r="H125" s="154"/>
      <c r="I125" s="154"/>
      <c r="J125" s="154"/>
      <c r="K125" s="154"/>
      <c r="L125" s="154"/>
      <c r="M125" s="154"/>
      <c r="N125" s="241">
        <f>BK125</f>
        <v>0</v>
      </c>
      <c r="O125" s="242"/>
      <c r="P125" s="242"/>
      <c r="Q125" s="242"/>
      <c r="R125" s="147"/>
      <c r="T125" s="148"/>
      <c r="U125" s="145"/>
      <c r="V125" s="145"/>
      <c r="W125" s="149">
        <f>SUM(W126:W128)</f>
        <v>0</v>
      </c>
      <c r="X125" s="145"/>
      <c r="Y125" s="149">
        <f>SUM(Y126:Y128)</f>
        <v>0.92500000000000004</v>
      </c>
      <c r="Z125" s="145"/>
      <c r="AA125" s="150">
        <f>SUM(AA126:AA128)</f>
        <v>2987.02</v>
      </c>
      <c r="AR125" s="151" t="s">
        <v>82</v>
      </c>
      <c r="AT125" s="152" t="s">
        <v>76</v>
      </c>
      <c r="AU125" s="152" t="s">
        <v>82</v>
      </c>
      <c r="AY125" s="151" t="s">
        <v>139</v>
      </c>
      <c r="BK125" s="153">
        <f>SUM(BK126:BK128)</f>
        <v>0</v>
      </c>
    </row>
    <row r="126" spans="2:65" s="1" customFormat="1" ht="16.5" customHeight="1">
      <c r="B126" s="126"/>
      <c r="C126" s="155" t="s">
        <v>140</v>
      </c>
      <c r="D126" s="155" t="s">
        <v>141</v>
      </c>
      <c r="E126" s="156" t="s">
        <v>142</v>
      </c>
      <c r="F126" s="232" t="s">
        <v>143</v>
      </c>
      <c r="G126" s="232"/>
      <c r="H126" s="232"/>
      <c r="I126" s="232"/>
      <c r="J126" s="157" t="s">
        <v>144</v>
      </c>
      <c r="K126" s="158">
        <v>3860</v>
      </c>
      <c r="L126" s="233">
        <v>0</v>
      </c>
      <c r="M126" s="233"/>
      <c r="N126" s="234">
        <f>ROUND(L126*K126,2)</f>
        <v>0</v>
      </c>
      <c r="O126" s="234"/>
      <c r="P126" s="234"/>
      <c r="Q126" s="234"/>
      <c r="R126" s="129"/>
      <c r="T126" s="159" t="s">
        <v>5</v>
      </c>
      <c r="U126" s="43" t="s">
        <v>42</v>
      </c>
      <c r="V126" s="35"/>
      <c r="W126" s="160">
        <f>V126*K126</f>
        <v>0</v>
      </c>
      <c r="X126" s="160">
        <v>3.0000000000000001E-5</v>
      </c>
      <c r="Y126" s="160">
        <f>X126*K126</f>
        <v>0.1158</v>
      </c>
      <c r="Z126" s="160">
        <v>0.10299999999999999</v>
      </c>
      <c r="AA126" s="161">
        <f>Z126*K126</f>
        <v>397.58</v>
      </c>
      <c r="AR126" s="18" t="s">
        <v>145</v>
      </c>
      <c r="AT126" s="18" t="s">
        <v>141</v>
      </c>
      <c r="AU126" s="18" t="s">
        <v>98</v>
      </c>
      <c r="AY126" s="18" t="s">
        <v>139</v>
      </c>
      <c r="BE126" s="100">
        <f>IF(U126="základní",N126,0)</f>
        <v>0</v>
      </c>
      <c r="BF126" s="100">
        <f>IF(U126="snížená",N126,0)</f>
        <v>0</v>
      </c>
      <c r="BG126" s="100">
        <f>IF(U126="zákl. přenesená",N126,0)</f>
        <v>0</v>
      </c>
      <c r="BH126" s="100">
        <f>IF(U126="sníž. přenesená",N126,0)</f>
        <v>0</v>
      </c>
      <c r="BI126" s="100">
        <f>IF(U126="nulová",N126,0)</f>
        <v>0</v>
      </c>
      <c r="BJ126" s="18" t="s">
        <v>82</v>
      </c>
      <c r="BK126" s="100">
        <f>ROUND(L126*K126,2)</f>
        <v>0</v>
      </c>
      <c r="BL126" s="18" t="s">
        <v>145</v>
      </c>
      <c r="BM126" s="18" t="s">
        <v>146</v>
      </c>
    </row>
    <row r="127" spans="2:65" s="1" customFormat="1" ht="16.5" customHeight="1">
      <c r="B127" s="126"/>
      <c r="C127" s="155" t="s">
        <v>82</v>
      </c>
      <c r="D127" s="155" t="s">
        <v>141</v>
      </c>
      <c r="E127" s="156" t="s">
        <v>147</v>
      </c>
      <c r="F127" s="232" t="s">
        <v>148</v>
      </c>
      <c r="G127" s="232"/>
      <c r="H127" s="232"/>
      <c r="I127" s="232"/>
      <c r="J127" s="157" t="s">
        <v>144</v>
      </c>
      <c r="K127" s="158">
        <v>7410</v>
      </c>
      <c r="L127" s="233">
        <v>0</v>
      </c>
      <c r="M127" s="233"/>
      <c r="N127" s="234">
        <f>ROUND(L127*K127,2)</f>
        <v>0</v>
      </c>
      <c r="O127" s="234"/>
      <c r="P127" s="234"/>
      <c r="Q127" s="234"/>
      <c r="R127" s="129"/>
      <c r="T127" s="159" t="s">
        <v>5</v>
      </c>
      <c r="U127" s="43" t="s">
        <v>42</v>
      </c>
      <c r="V127" s="35"/>
      <c r="W127" s="160">
        <f>V127*K127</f>
        <v>0</v>
      </c>
      <c r="X127" s="160">
        <v>4.0000000000000003E-5</v>
      </c>
      <c r="Y127" s="160">
        <f>X127*K127</f>
        <v>0.2964</v>
      </c>
      <c r="Z127" s="160">
        <v>0.128</v>
      </c>
      <c r="AA127" s="161">
        <f>Z127*K127</f>
        <v>948.48</v>
      </c>
      <c r="AR127" s="18" t="s">
        <v>145</v>
      </c>
      <c r="AT127" s="18" t="s">
        <v>141</v>
      </c>
      <c r="AU127" s="18" t="s">
        <v>98</v>
      </c>
      <c r="AY127" s="18" t="s">
        <v>139</v>
      </c>
      <c r="BE127" s="100">
        <f>IF(U127="základní",N127,0)</f>
        <v>0</v>
      </c>
      <c r="BF127" s="100">
        <f>IF(U127="snížená",N127,0)</f>
        <v>0</v>
      </c>
      <c r="BG127" s="100">
        <f>IF(U127="zákl. přenesená",N127,0)</f>
        <v>0</v>
      </c>
      <c r="BH127" s="100">
        <f>IF(U127="sníž. přenesená",N127,0)</f>
        <v>0</v>
      </c>
      <c r="BI127" s="100">
        <f>IF(U127="nulová",N127,0)</f>
        <v>0</v>
      </c>
      <c r="BJ127" s="18" t="s">
        <v>82</v>
      </c>
      <c r="BK127" s="100">
        <f>ROUND(L127*K127,2)</f>
        <v>0</v>
      </c>
      <c r="BL127" s="18" t="s">
        <v>145</v>
      </c>
      <c r="BM127" s="18" t="s">
        <v>149</v>
      </c>
    </row>
    <row r="128" spans="2:65" s="1" customFormat="1" ht="16.5" customHeight="1">
      <c r="B128" s="126"/>
      <c r="C128" s="155" t="s">
        <v>98</v>
      </c>
      <c r="D128" s="155" t="s">
        <v>141</v>
      </c>
      <c r="E128" s="156" t="s">
        <v>150</v>
      </c>
      <c r="F128" s="232" t="s">
        <v>151</v>
      </c>
      <c r="G128" s="232"/>
      <c r="H128" s="232"/>
      <c r="I128" s="232"/>
      <c r="J128" s="157" t="s">
        <v>144</v>
      </c>
      <c r="K128" s="158">
        <v>6410</v>
      </c>
      <c r="L128" s="233">
        <v>0</v>
      </c>
      <c r="M128" s="233"/>
      <c r="N128" s="234">
        <f>ROUND(L128*K128,2)</f>
        <v>0</v>
      </c>
      <c r="O128" s="234"/>
      <c r="P128" s="234"/>
      <c r="Q128" s="234"/>
      <c r="R128" s="129"/>
      <c r="T128" s="159" t="s">
        <v>5</v>
      </c>
      <c r="U128" s="43" t="s">
        <v>42</v>
      </c>
      <c r="V128" s="35"/>
      <c r="W128" s="160">
        <f>V128*K128</f>
        <v>0</v>
      </c>
      <c r="X128" s="160">
        <v>8.0000000000000007E-5</v>
      </c>
      <c r="Y128" s="160">
        <f>X128*K128</f>
        <v>0.51280000000000003</v>
      </c>
      <c r="Z128" s="160">
        <v>0.25600000000000001</v>
      </c>
      <c r="AA128" s="161">
        <f>Z128*K128</f>
        <v>1640.96</v>
      </c>
      <c r="AR128" s="18" t="s">
        <v>145</v>
      </c>
      <c r="AT128" s="18" t="s">
        <v>141</v>
      </c>
      <c r="AU128" s="18" t="s">
        <v>98</v>
      </c>
      <c r="AY128" s="18" t="s">
        <v>139</v>
      </c>
      <c r="BE128" s="100">
        <f>IF(U128="základní",N128,0)</f>
        <v>0</v>
      </c>
      <c r="BF128" s="100">
        <f>IF(U128="snížená",N128,0)</f>
        <v>0</v>
      </c>
      <c r="BG128" s="100">
        <f>IF(U128="zákl. přenesená",N128,0)</f>
        <v>0</v>
      </c>
      <c r="BH128" s="100">
        <f>IF(U128="sníž. přenesená",N128,0)</f>
        <v>0</v>
      </c>
      <c r="BI128" s="100">
        <f>IF(U128="nulová",N128,0)</f>
        <v>0</v>
      </c>
      <c r="BJ128" s="18" t="s">
        <v>82</v>
      </c>
      <c r="BK128" s="100">
        <f>ROUND(L128*K128,2)</f>
        <v>0</v>
      </c>
      <c r="BL128" s="18" t="s">
        <v>145</v>
      </c>
      <c r="BM128" s="18" t="s">
        <v>152</v>
      </c>
    </row>
    <row r="129" spans="2:65" s="9" customFormat="1" ht="29.85" customHeight="1">
      <c r="B129" s="144"/>
      <c r="C129" s="145"/>
      <c r="D129" s="154" t="s">
        <v>108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243">
        <f>BK129</f>
        <v>0</v>
      </c>
      <c r="O129" s="244"/>
      <c r="P129" s="244"/>
      <c r="Q129" s="244"/>
      <c r="R129" s="147"/>
      <c r="T129" s="148"/>
      <c r="U129" s="145"/>
      <c r="V129" s="145"/>
      <c r="W129" s="149">
        <f>SUM(W130:W140)</f>
        <v>0</v>
      </c>
      <c r="X129" s="145"/>
      <c r="Y129" s="149">
        <f>SUM(Y130:Y140)</f>
        <v>1441.8</v>
      </c>
      <c r="Z129" s="145"/>
      <c r="AA129" s="150">
        <f>SUM(AA130:AA140)</f>
        <v>0</v>
      </c>
      <c r="AR129" s="151" t="s">
        <v>82</v>
      </c>
      <c r="AT129" s="152" t="s">
        <v>76</v>
      </c>
      <c r="AU129" s="152" t="s">
        <v>82</v>
      </c>
      <c r="AY129" s="151" t="s">
        <v>139</v>
      </c>
      <c r="BK129" s="153">
        <f>SUM(BK130:BK140)</f>
        <v>0</v>
      </c>
    </row>
    <row r="130" spans="2:65" s="1" customFormat="1" ht="25.5" customHeight="1">
      <c r="B130" s="126"/>
      <c r="C130" s="155" t="s">
        <v>153</v>
      </c>
      <c r="D130" s="155" t="s">
        <v>141</v>
      </c>
      <c r="E130" s="156" t="s">
        <v>154</v>
      </c>
      <c r="F130" s="232" t="s">
        <v>155</v>
      </c>
      <c r="G130" s="232"/>
      <c r="H130" s="232"/>
      <c r="I130" s="232"/>
      <c r="J130" s="157" t="s">
        <v>144</v>
      </c>
      <c r="K130" s="158">
        <v>3060</v>
      </c>
      <c r="L130" s="233">
        <v>0</v>
      </c>
      <c r="M130" s="233"/>
      <c r="N130" s="234">
        <f t="shared" ref="N130:N140" si="5">ROUND(L130*K130,2)</f>
        <v>0</v>
      </c>
      <c r="O130" s="234"/>
      <c r="P130" s="234"/>
      <c r="Q130" s="234"/>
      <c r="R130" s="129"/>
      <c r="T130" s="159" t="s">
        <v>5</v>
      </c>
      <c r="U130" s="43" t="s">
        <v>42</v>
      </c>
      <c r="V130" s="35"/>
      <c r="W130" s="160">
        <f t="shared" ref="W130:W140" si="6">V130*K130</f>
        <v>0</v>
      </c>
      <c r="X130" s="160">
        <v>0</v>
      </c>
      <c r="Y130" s="160">
        <f t="shared" ref="Y130:Y140" si="7">X130*K130</f>
        <v>0</v>
      </c>
      <c r="Z130" s="160">
        <v>0</v>
      </c>
      <c r="AA130" s="161">
        <f t="shared" ref="AA130:AA140" si="8">Z130*K130</f>
        <v>0</v>
      </c>
      <c r="AR130" s="18" t="s">
        <v>145</v>
      </c>
      <c r="AT130" s="18" t="s">
        <v>141</v>
      </c>
      <c r="AU130" s="18" t="s">
        <v>98</v>
      </c>
      <c r="AY130" s="18" t="s">
        <v>139</v>
      </c>
      <c r="BE130" s="100">
        <f t="shared" ref="BE130:BE140" si="9">IF(U130="základní",N130,0)</f>
        <v>0</v>
      </c>
      <c r="BF130" s="100">
        <f t="shared" ref="BF130:BF140" si="10">IF(U130="snížená",N130,0)</f>
        <v>0</v>
      </c>
      <c r="BG130" s="100">
        <f t="shared" ref="BG130:BG140" si="11">IF(U130="zákl. přenesená",N130,0)</f>
        <v>0</v>
      </c>
      <c r="BH130" s="100">
        <f t="shared" ref="BH130:BH140" si="12">IF(U130="sníž. přenesená",N130,0)</f>
        <v>0</v>
      </c>
      <c r="BI130" s="100">
        <f t="shared" ref="BI130:BI140" si="13">IF(U130="nulová",N130,0)</f>
        <v>0</v>
      </c>
      <c r="BJ130" s="18" t="s">
        <v>82</v>
      </c>
      <c r="BK130" s="100">
        <f t="shared" ref="BK130:BK140" si="14">ROUND(L130*K130,2)</f>
        <v>0</v>
      </c>
      <c r="BL130" s="18" t="s">
        <v>145</v>
      </c>
      <c r="BM130" s="18" t="s">
        <v>156</v>
      </c>
    </row>
    <row r="131" spans="2:65" s="1" customFormat="1" ht="25.5" customHeight="1">
      <c r="B131" s="126"/>
      <c r="C131" s="155" t="s">
        <v>157</v>
      </c>
      <c r="D131" s="155" t="s">
        <v>141</v>
      </c>
      <c r="E131" s="156" t="s">
        <v>158</v>
      </c>
      <c r="F131" s="232" t="s">
        <v>159</v>
      </c>
      <c r="G131" s="232"/>
      <c r="H131" s="232"/>
      <c r="I131" s="232"/>
      <c r="J131" s="157" t="s">
        <v>144</v>
      </c>
      <c r="K131" s="158">
        <v>4450</v>
      </c>
      <c r="L131" s="233">
        <v>0</v>
      </c>
      <c r="M131" s="233"/>
      <c r="N131" s="234">
        <f t="shared" si="5"/>
        <v>0</v>
      </c>
      <c r="O131" s="234"/>
      <c r="P131" s="234"/>
      <c r="Q131" s="234"/>
      <c r="R131" s="129"/>
      <c r="T131" s="159" t="s">
        <v>5</v>
      </c>
      <c r="U131" s="43" t="s">
        <v>42</v>
      </c>
      <c r="V131" s="35"/>
      <c r="W131" s="160">
        <f t="shared" si="6"/>
        <v>0</v>
      </c>
      <c r="X131" s="160">
        <v>0.32400000000000001</v>
      </c>
      <c r="Y131" s="160">
        <f t="shared" si="7"/>
        <v>1441.8</v>
      </c>
      <c r="Z131" s="160">
        <v>0</v>
      </c>
      <c r="AA131" s="161">
        <f t="shared" si="8"/>
        <v>0</v>
      </c>
      <c r="AR131" s="18" t="s">
        <v>145</v>
      </c>
      <c r="AT131" s="18" t="s">
        <v>141</v>
      </c>
      <c r="AU131" s="18" t="s">
        <v>98</v>
      </c>
      <c r="AY131" s="18" t="s">
        <v>139</v>
      </c>
      <c r="BE131" s="100">
        <f t="shared" si="9"/>
        <v>0</v>
      </c>
      <c r="BF131" s="100">
        <f t="shared" si="10"/>
        <v>0</v>
      </c>
      <c r="BG131" s="100">
        <f t="shared" si="11"/>
        <v>0</v>
      </c>
      <c r="BH131" s="100">
        <f t="shared" si="12"/>
        <v>0</v>
      </c>
      <c r="BI131" s="100">
        <f t="shared" si="13"/>
        <v>0</v>
      </c>
      <c r="BJ131" s="18" t="s">
        <v>82</v>
      </c>
      <c r="BK131" s="100">
        <f t="shared" si="14"/>
        <v>0</v>
      </c>
      <c r="BL131" s="18" t="s">
        <v>145</v>
      </c>
      <c r="BM131" s="18" t="s">
        <v>160</v>
      </c>
    </row>
    <row r="132" spans="2:65" s="1" customFormat="1" ht="16.5" customHeight="1">
      <c r="B132" s="126"/>
      <c r="C132" s="155" t="s">
        <v>161</v>
      </c>
      <c r="D132" s="155" t="s">
        <v>141</v>
      </c>
      <c r="E132" s="156" t="s">
        <v>162</v>
      </c>
      <c r="F132" s="232" t="s">
        <v>163</v>
      </c>
      <c r="G132" s="232"/>
      <c r="H132" s="232"/>
      <c r="I132" s="232"/>
      <c r="J132" s="157" t="s">
        <v>144</v>
      </c>
      <c r="K132" s="158">
        <v>13820</v>
      </c>
      <c r="L132" s="233">
        <v>0</v>
      </c>
      <c r="M132" s="233"/>
      <c r="N132" s="234">
        <f t="shared" si="5"/>
        <v>0</v>
      </c>
      <c r="O132" s="234"/>
      <c r="P132" s="234"/>
      <c r="Q132" s="234"/>
      <c r="R132" s="129"/>
      <c r="T132" s="159" t="s">
        <v>5</v>
      </c>
      <c r="U132" s="43" t="s">
        <v>42</v>
      </c>
      <c r="V132" s="35"/>
      <c r="W132" s="160">
        <f t="shared" si="6"/>
        <v>0</v>
      </c>
      <c r="X132" s="160">
        <v>0</v>
      </c>
      <c r="Y132" s="160">
        <f t="shared" si="7"/>
        <v>0</v>
      </c>
      <c r="Z132" s="160">
        <v>0</v>
      </c>
      <c r="AA132" s="161">
        <f t="shared" si="8"/>
        <v>0</v>
      </c>
      <c r="AR132" s="18" t="s">
        <v>145</v>
      </c>
      <c r="AT132" s="18" t="s">
        <v>141</v>
      </c>
      <c r="AU132" s="18" t="s">
        <v>98</v>
      </c>
      <c r="AY132" s="18" t="s">
        <v>139</v>
      </c>
      <c r="BE132" s="100">
        <f t="shared" si="9"/>
        <v>0</v>
      </c>
      <c r="BF132" s="100">
        <f t="shared" si="10"/>
        <v>0</v>
      </c>
      <c r="BG132" s="100">
        <f t="shared" si="11"/>
        <v>0</v>
      </c>
      <c r="BH132" s="100">
        <f t="shared" si="12"/>
        <v>0</v>
      </c>
      <c r="BI132" s="100">
        <f t="shared" si="13"/>
        <v>0</v>
      </c>
      <c r="BJ132" s="18" t="s">
        <v>82</v>
      </c>
      <c r="BK132" s="100">
        <f t="shared" si="14"/>
        <v>0</v>
      </c>
      <c r="BL132" s="18" t="s">
        <v>145</v>
      </c>
      <c r="BM132" s="18" t="s">
        <v>164</v>
      </c>
    </row>
    <row r="133" spans="2:65" s="1" customFormat="1" ht="16.5" customHeight="1">
      <c r="B133" s="126"/>
      <c r="C133" s="155" t="s">
        <v>165</v>
      </c>
      <c r="D133" s="155" t="s">
        <v>141</v>
      </c>
      <c r="E133" s="156" t="s">
        <v>166</v>
      </c>
      <c r="F133" s="232" t="s">
        <v>167</v>
      </c>
      <c r="G133" s="232"/>
      <c r="H133" s="232"/>
      <c r="I133" s="232"/>
      <c r="J133" s="157" t="s">
        <v>144</v>
      </c>
      <c r="K133" s="158">
        <v>17680</v>
      </c>
      <c r="L133" s="233">
        <v>0</v>
      </c>
      <c r="M133" s="233"/>
      <c r="N133" s="234">
        <f t="shared" si="5"/>
        <v>0</v>
      </c>
      <c r="O133" s="234"/>
      <c r="P133" s="234"/>
      <c r="Q133" s="234"/>
      <c r="R133" s="129"/>
      <c r="T133" s="159" t="s">
        <v>5</v>
      </c>
      <c r="U133" s="43" t="s">
        <v>42</v>
      </c>
      <c r="V133" s="35"/>
      <c r="W133" s="160">
        <f t="shared" si="6"/>
        <v>0</v>
      </c>
      <c r="X133" s="160">
        <v>0</v>
      </c>
      <c r="Y133" s="160">
        <f t="shared" si="7"/>
        <v>0</v>
      </c>
      <c r="Z133" s="160">
        <v>0</v>
      </c>
      <c r="AA133" s="161">
        <f t="shared" si="8"/>
        <v>0</v>
      </c>
      <c r="AR133" s="18" t="s">
        <v>145</v>
      </c>
      <c r="AT133" s="18" t="s">
        <v>141</v>
      </c>
      <c r="AU133" s="18" t="s">
        <v>98</v>
      </c>
      <c r="AY133" s="18" t="s">
        <v>139</v>
      </c>
      <c r="BE133" s="100">
        <f t="shared" si="9"/>
        <v>0</v>
      </c>
      <c r="BF133" s="100">
        <f t="shared" si="10"/>
        <v>0</v>
      </c>
      <c r="BG133" s="100">
        <f t="shared" si="11"/>
        <v>0</v>
      </c>
      <c r="BH133" s="100">
        <f t="shared" si="12"/>
        <v>0</v>
      </c>
      <c r="BI133" s="100">
        <f t="shared" si="13"/>
        <v>0</v>
      </c>
      <c r="BJ133" s="18" t="s">
        <v>82</v>
      </c>
      <c r="BK133" s="100">
        <f t="shared" si="14"/>
        <v>0</v>
      </c>
      <c r="BL133" s="18" t="s">
        <v>145</v>
      </c>
      <c r="BM133" s="18" t="s">
        <v>168</v>
      </c>
    </row>
    <row r="134" spans="2:65" s="1" customFormat="1" ht="38.25" customHeight="1">
      <c r="B134" s="126"/>
      <c r="C134" s="155" t="s">
        <v>145</v>
      </c>
      <c r="D134" s="155" t="s">
        <v>141</v>
      </c>
      <c r="E134" s="156" t="s">
        <v>169</v>
      </c>
      <c r="F134" s="232" t="s">
        <v>170</v>
      </c>
      <c r="G134" s="232"/>
      <c r="H134" s="232"/>
      <c r="I134" s="232"/>
      <c r="J134" s="157" t="s">
        <v>144</v>
      </c>
      <c r="K134" s="158">
        <v>10270</v>
      </c>
      <c r="L134" s="233">
        <v>0</v>
      </c>
      <c r="M134" s="233"/>
      <c r="N134" s="234">
        <f t="shared" si="5"/>
        <v>0</v>
      </c>
      <c r="O134" s="234"/>
      <c r="P134" s="234"/>
      <c r="Q134" s="234"/>
      <c r="R134" s="129"/>
      <c r="T134" s="159" t="s">
        <v>5</v>
      </c>
      <c r="U134" s="43" t="s">
        <v>42</v>
      </c>
      <c r="V134" s="35"/>
      <c r="W134" s="160">
        <f t="shared" si="6"/>
        <v>0</v>
      </c>
      <c r="X134" s="160">
        <v>0</v>
      </c>
      <c r="Y134" s="160">
        <f t="shared" si="7"/>
        <v>0</v>
      </c>
      <c r="Z134" s="160">
        <v>0</v>
      </c>
      <c r="AA134" s="161">
        <f t="shared" si="8"/>
        <v>0</v>
      </c>
      <c r="AR134" s="18" t="s">
        <v>145</v>
      </c>
      <c r="AT134" s="18" t="s">
        <v>141</v>
      </c>
      <c r="AU134" s="18" t="s">
        <v>98</v>
      </c>
      <c r="AY134" s="18" t="s">
        <v>139</v>
      </c>
      <c r="BE134" s="100">
        <f t="shared" si="9"/>
        <v>0</v>
      </c>
      <c r="BF134" s="100">
        <f t="shared" si="10"/>
        <v>0</v>
      </c>
      <c r="BG134" s="100">
        <f t="shared" si="11"/>
        <v>0</v>
      </c>
      <c r="BH134" s="100">
        <f t="shared" si="12"/>
        <v>0</v>
      </c>
      <c r="BI134" s="100">
        <f t="shared" si="13"/>
        <v>0</v>
      </c>
      <c r="BJ134" s="18" t="s">
        <v>82</v>
      </c>
      <c r="BK134" s="100">
        <f t="shared" si="14"/>
        <v>0</v>
      </c>
      <c r="BL134" s="18" t="s">
        <v>145</v>
      </c>
      <c r="BM134" s="18" t="s">
        <v>171</v>
      </c>
    </row>
    <row r="135" spans="2:65" s="1" customFormat="1" ht="38.25" customHeight="1">
      <c r="B135" s="126"/>
      <c r="C135" s="155" t="s">
        <v>172</v>
      </c>
      <c r="D135" s="155" t="s">
        <v>141</v>
      </c>
      <c r="E135" s="156" t="s">
        <v>173</v>
      </c>
      <c r="F135" s="232" t="s">
        <v>174</v>
      </c>
      <c r="G135" s="232"/>
      <c r="H135" s="232"/>
      <c r="I135" s="232"/>
      <c r="J135" s="157" t="s">
        <v>144</v>
      </c>
      <c r="K135" s="158">
        <v>7410</v>
      </c>
      <c r="L135" s="233">
        <v>0</v>
      </c>
      <c r="M135" s="233"/>
      <c r="N135" s="234">
        <f t="shared" si="5"/>
        <v>0</v>
      </c>
      <c r="O135" s="234"/>
      <c r="P135" s="234"/>
      <c r="Q135" s="234"/>
      <c r="R135" s="129"/>
      <c r="T135" s="159" t="s">
        <v>5</v>
      </c>
      <c r="U135" s="43" t="s">
        <v>42</v>
      </c>
      <c r="V135" s="35"/>
      <c r="W135" s="160">
        <f t="shared" si="6"/>
        <v>0</v>
      </c>
      <c r="X135" s="160">
        <v>0</v>
      </c>
      <c r="Y135" s="160">
        <f t="shared" si="7"/>
        <v>0</v>
      </c>
      <c r="Z135" s="160">
        <v>0</v>
      </c>
      <c r="AA135" s="161">
        <f t="shared" si="8"/>
        <v>0</v>
      </c>
      <c r="AR135" s="18" t="s">
        <v>145</v>
      </c>
      <c r="AT135" s="18" t="s">
        <v>141</v>
      </c>
      <c r="AU135" s="18" t="s">
        <v>98</v>
      </c>
      <c r="AY135" s="18" t="s">
        <v>139</v>
      </c>
      <c r="BE135" s="100">
        <f t="shared" si="9"/>
        <v>0</v>
      </c>
      <c r="BF135" s="100">
        <f t="shared" si="10"/>
        <v>0</v>
      </c>
      <c r="BG135" s="100">
        <f t="shared" si="11"/>
        <v>0</v>
      </c>
      <c r="BH135" s="100">
        <f t="shared" si="12"/>
        <v>0</v>
      </c>
      <c r="BI135" s="100">
        <f t="shared" si="13"/>
        <v>0</v>
      </c>
      <c r="BJ135" s="18" t="s">
        <v>82</v>
      </c>
      <c r="BK135" s="100">
        <f t="shared" si="14"/>
        <v>0</v>
      </c>
      <c r="BL135" s="18" t="s">
        <v>145</v>
      </c>
      <c r="BM135" s="18" t="s">
        <v>175</v>
      </c>
    </row>
    <row r="136" spans="2:65" s="1" customFormat="1" ht="38.25" customHeight="1">
      <c r="B136" s="126"/>
      <c r="C136" s="155" t="s">
        <v>176</v>
      </c>
      <c r="D136" s="155" t="s">
        <v>141</v>
      </c>
      <c r="E136" s="156" t="s">
        <v>177</v>
      </c>
      <c r="F136" s="232" t="s">
        <v>178</v>
      </c>
      <c r="G136" s="232"/>
      <c r="H136" s="232"/>
      <c r="I136" s="232"/>
      <c r="J136" s="157" t="s">
        <v>144</v>
      </c>
      <c r="K136" s="158">
        <v>7410</v>
      </c>
      <c r="L136" s="233">
        <v>0</v>
      </c>
      <c r="M136" s="233"/>
      <c r="N136" s="234">
        <f t="shared" si="5"/>
        <v>0</v>
      </c>
      <c r="O136" s="234"/>
      <c r="P136" s="234"/>
      <c r="Q136" s="234"/>
      <c r="R136" s="129"/>
      <c r="T136" s="159" t="s">
        <v>5</v>
      </c>
      <c r="U136" s="43" t="s">
        <v>42</v>
      </c>
      <c r="V136" s="35"/>
      <c r="W136" s="160">
        <f t="shared" si="6"/>
        <v>0</v>
      </c>
      <c r="X136" s="160">
        <v>0</v>
      </c>
      <c r="Y136" s="160">
        <f t="shared" si="7"/>
        <v>0</v>
      </c>
      <c r="Z136" s="160">
        <v>0</v>
      </c>
      <c r="AA136" s="161">
        <f t="shared" si="8"/>
        <v>0</v>
      </c>
      <c r="AR136" s="18" t="s">
        <v>145</v>
      </c>
      <c r="AT136" s="18" t="s">
        <v>141</v>
      </c>
      <c r="AU136" s="18" t="s">
        <v>98</v>
      </c>
      <c r="AY136" s="18" t="s">
        <v>139</v>
      </c>
      <c r="BE136" s="100">
        <f t="shared" si="9"/>
        <v>0</v>
      </c>
      <c r="BF136" s="100">
        <f t="shared" si="10"/>
        <v>0</v>
      </c>
      <c r="BG136" s="100">
        <f t="shared" si="11"/>
        <v>0</v>
      </c>
      <c r="BH136" s="100">
        <f t="shared" si="12"/>
        <v>0</v>
      </c>
      <c r="BI136" s="100">
        <f t="shared" si="13"/>
        <v>0</v>
      </c>
      <c r="BJ136" s="18" t="s">
        <v>82</v>
      </c>
      <c r="BK136" s="100">
        <f t="shared" si="14"/>
        <v>0</v>
      </c>
      <c r="BL136" s="18" t="s">
        <v>145</v>
      </c>
      <c r="BM136" s="18" t="s">
        <v>179</v>
      </c>
    </row>
    <row r="137" spans="2:65" s="1" customFormat="1" ht="38.25" customHeight="1">
      <c r="B137" s="126"/>
      <c r="C137" s="155" t="s">
        <v>180</v>
      </c>
      <c r="D137" s="155" t="s">
        <v>141</v>
      </c>
      <c r="E137" s="156" t="s">
        <v>181</v>
      </c>
      <c r="F137" s="232" t="s">
        <v>182</v>
      </c>
      <c r="G137" s="232"/>
      <c r="H137" s="232"/>
      <c r="I137" s="232"/>
      <c r="J137" s="157" t="s">
        <v>144</v>
      </c>
      <c r="K137" s="158">
        <v>6410</v>
      </c>
      <c r="L137" s="233">
        <v>0</v>
      </c>
      <c r="M137" s="233"/>
      <c r="N137" s="234">
        <f t="shared" si="5"/>
        <v>0</v>
      </c>
      <c r="O137" s="234"/>
      <c r="P137" s="234"/>
      <c r="Q137" s="234"/>
      <c r="R137" s="129"/>
      <c r="T137" s="159" t="s">
        <v>5</v>
      </c>
      <c r="U137" s="43" t="s">
        <v>42</v>
      </c>
      <c r="V137" s="35"/>
      <c r="W137" s="160">
        <f t="shared" si="6"/>
        <v>0</v>
      </c>
      <c r="X137" s="160">
        <v>0</v>
      </c>
      <c r="Y137" s="160">
        <f t="shared" si="7"/>
        <v>0</v>
      </c>
      <c r="Z137" s="160">
        <v>0</v>
      </c>
      <c r="AA137" s="161">
        <f t="shared" si="8"/>
        <v>0</v>
      </c>
      <c r="AR137" s="18" t="s">
        <v>145</v>
      </c>
      <c r="AT137" s="18" t="s">
        <v>141</v>
      </c>
      <c r="AU137" s="18" t="s">
        <v>98</v>
      </c>
      <c r="AY137" s="18" t="s">
        <v>139</v>
      </c>
      <c r="BE137" s="100">
        <f t="shared" si="9"/>
        <v>0</v>
      </c>
      <c r="BF137" s="100">
        <f t="shared" si="10"/>
        <v>0</v>
      </c>
      <c r="BG137" s="100">
        <f t="shared" si="11"/>
        <v>0</v>
      </c>
      <c r="BH137" s="100">
        <f t="shared" si="12"/>
        <v>0</v>
      </c>
      <c r="BI137" s="100">
        <f t="shared" si="13"/>
        <v>0</v>
      </c>
      <c r="BJ137" s="18" t="s">
        <v>82</v>
      </c>
      <c r="BK137" s="100">
        <f t="shared" si="14"/>
        <v>0</v>
      </c>
      <c r="BL137" s="18" t="s">
        <v>145</v>
      </c>
      <c r="BM137" s="18" t="s">
        <v>183</v>
      </c>
    </row>
    <row r="138" spans="2:65" s="1" customFormat="1" ht="16.5" customHeight="1">
      <c r="B138" s="126"/>
      <c r="C138" s="155" t="s">
        <v>184</v>
      </c>
      <c r="D138" s="155" t="s">
        <v>141</v>
      </c>
      <c r="E138" s="156" t="s">
        <v>185</v>
      </c>
      <c r="F138" s="232" t="s">
        <v>186</v>
      </c>
      <c r="G138" s="232"/>
      <c r="H138" s="232"/>
      <c r="I138" s="232"/>
      <c r="J138" s="157" t="s">
        <v>187</v>
      </c>
      <c r="K138" s="158">
        <v>850</v>
      </c>
      <c r="L138" s="233">
        <v>0</v>
      </c>
      <c r="M138" s="233"/>
      <c r="N138" s="234">
        <f t="shared" si="5"/>
        <v>0</v>
      </c>
      <c r="O138" s="234"/>
      <c r="P138" s="234"/>
      <c r="Q138" s="234"/>
      <c r="R138" s="129"/>
      <c r="T138" s="159" t="s">
        <v>5</v>
      </c>
      <c r="U138" s="43" t="s">
        <v>42</v>
      </c>
      <c r="V138" s="35"/>
      <c r="W138" s="160">
        <f t="shared" si="6"/>
        <v>0</v>
      </c>
      <c r="X138" s="160">
        <v>0</v>
      </c>
      <c r="Y138" s="160">
        <f t="shared" si="7"/>
        <v>0</v>
      </c>
      <c r="Z138" s="160">
        <v>0</v>
      </c>
      <c r="AA138" s="161">
        <f t="shared" si="8"/>
        <v>0</v>
      </c>
      <c r="AR138" s="18" t="s">
        <v>145</v>
      </c>
      <c r="AT138" s="18" t="s">
        <v>141</v>
      </c>
      <c r="AU138" s="18" t="s">
        <v>98</v>
      </c>
      <c r="AY138" s="18" t="s">
        <v>139</v>
      </c>
      <c r="BE138" s="100">
        <f t="shared" si="9"/>
        <v>0</v>
      </c>
      <c r="BF138" s="100">
        <f t="shared" si="10"/>
        <v>0</v>
      </c>
      <c r="BG138" s="100">
        <f t="shared" si="11"/>
        <v>0</v>
      </c>
      <c r="BH138" s="100">
        <f t="shared" si="12"/>
        <v>0</v>
      </c>
      <c r="BI138" s="100">
        <f t="shared" si="13"/>
        <v>0</v>
      </c>
      <c r="BJ138" s="18" t="s">
        <v>82</v>
      </c>
      <c r="BK138" s="100">
        <f t="shared" si="14"/>
        <v>0</v>
      </c>
      <c r="BL138" s="18" t="s">
        <v>145</v>
      </c>
      <c r="BM138" s="18" t="s">
        <v>188</v>
      </c>
    </row>
    <row r="139" spans="2:65" s="1" customFormat="1" ht="16.5" customHeight="1">
      <c r="B139" s="126"/>
      <c r="C139" s="155" t="s">
        <v>189</v>
      </c>
      <c r="D139" s="155" t="s">
        <v>141</v>
      </c>
      <c r="E139" s="156" t="s">
        <v>190</v>
      </c>
      <c r="F139" s="232" t="s">
        <v>191</v>
      </c>
      <c r="G139" s="232"/>
      <c r="H139" s="232"/>
      <c r="I139" s="232"/>
      <c r="J139" s="157" t="s">
        <v>187</v>
      </c>
      <c r="K139" s="158">
        <v>850</v>
      </c>
      <c r="L139" s="233">
        <v>0</v>
      </c>
      <c r="M139" s="233"/>
      <c r="N139" s="234">
        <f t="shared" si="5"/>
        <v>0</v>
      </c>
      <c r="O139" s="234"/>
      <c r="P139" s="234"/>
      <c r="Q139" s="234"/>
      <c r="R139" s="129"/>
      <c r="T139" s="159" t="s">
        <v>5</v>
      </c>
      <c r="U139" s="43" t="s">
        <v>42</v>
      </c>
      <c r="V139" s="35"/>
      <c r="W139" s="160">
        <f t="shared" si="6"/>
        <v>0</v>
      </c>
      <c r="X139" s="160">
        <v>0</v>
      </c>
      <c r="Y139" s="160">
        <f t="shared" si="7"/>
        <v>0</v>
      </c>
      <c r="Z139" s="160">
        <v>0</v>
      </c>
      <c r="AA139" s="161">
        <f t="shared" si="8"/>
        <v>0</v>
      </c>
      <c r="AR139" s="18" t="s">
        <v>145</v>
      </c>
      <c r="AT139" s="18" t="s">
        <v>141</v>
      </c>
      <c r="AU139" s="18" t="s">
        <v>98</v>
      </c>
      <c r="AY139" s="18" t="s">
        <v>139</v>
      </c>
      <c r="BE139" s="100">
        <f t="shared" si="9"/>
        <v>0</v>
      </c>
      <c r="BF139" s="100">
        <f t="shared" si="10"/>
        <v>0</v>
      </c>
      <c r="BG139" s="100">
        <f t="shared" si="11"/>
        <v>0</v>
      </c>
      <c r="BH139" s="100">
        <f t="shared" si="12"/>
        <v>0</v>
      </c>
      <c r="BI139" s="100">
        <f t="shared" si="13"/>
        <v>0</v>
      </c>
      <c r="BJ139" s="18" t="s">
        <v>82</v>
      </c>
      <c r="BK139" s="100">
        <f t="shared" si="14"/>
        <v>0</v>
      </c>
      <c r="BL139" s="18" t="s">
        <v>145</v>
      </c>
      <c r="BM139" s="18" t="s">
        <v>192</v>
      </c>
    </row>
    <row r="140" spans="2:65" s="1" customFormat="1" ht="25.5" customHeight="1">
      <c r="B140" s="126"/>
      <c r="C140" s="155" t="s">
        <v>193</v>
      </c>
      <c r="D140" s="155" t="s">
        <v>141</v>
      </c>
      <c r="E140" s="156" t="s">
        <v>194</v>
      </c>
      <c r="F140" s="232" t="s">
        <v>195</v>
      </c>
      <c r="G140" s="232"/>
      <c r="H140" s="232"/>
      <c r="I140" s="232"/>
      <c r="J140" s="157" t="s">
        <v>187</v>
      </c>
      <c r="K140" s="158">
        <v>850</v>
      </c>
      <c r="L140" s="233">
        <v>0</v>
      </c>
      <c r="M140" s="233"/>
      <c r="N140" s="234">
        <f t="shared" si="5"/>
        <v>0</v>
      </c>
      <c r="O140" s="234"/>
      <c r="P140" s="234"/>
      <c r="Q140" s="234"/>
      <c r="R140" s="129"/>
      <c r="T140" s="159" t="s">
        <v>5</v>
      </c>
      <c r="U140" s="43" t="s">
        <v>42</v>
      </c>
      <c r="V140" s="35"/>
      <c r="W140" s="160">
        <f t="shared" si="6"/>
        <v>0</v>
      </c>
      <c r="X140" s="160">
        <v>0</v>
      </c>
      <c r="Y140" s="160">
        <f t="shared" si="7"/>
        <v>0</v>
      </c>
      <c r="Z140" s="160">
        <v>0</v>
      </c>
      <c r="AA140" s="161">
        <f t="shared" si="8"/>
        <v>0</v>
      </c>
      <c r="AR140" s="18" t="s">
        <v>145</v>
      </c>
      <c r="AT140" s="18" t="s">
        <v>141</v>
      </c>
      <c r="AU140" s="18" t="s">
        <v>98</v>
      </c>
      <c r="AY140" s="18" t="s">
        <v>139</v>
      </c>
      <c r="BE140" s="100">
        <f t="shared" si="9"/>
        <v>0</v>
      </c>
      <c r="BF140" s="100">
        <f t="shared" si="10"/>
        <v>0</v>
      </c>
      <c r="BG140" s="100">
        <f t="shared" si="11"/>
        <v>0</v>
      </c>
      <c r="BH140" s="100">
        <f t="shared" si="12"/>
        <v>0</v>
      </c>
      <c r="BI140" s="100">
        <f t="shared" si="13"/>
        <v>0</v>
      </c>
      <c r="BJ140" s="18" t="s">
        <v>82</v>
      </c>
      <c r="BK140" s="100">
        <f t="shared" si="14"/>
        <v>0</v>
      </c>
      <c r="BL140" s="18" t="s">
        <v>145</v>
      </c>
      <c r="BM140" s="18" t="s">
        <v>196</v>
      </c>
    </row>
    <row r="141" spans="2:65" s="9" customFormat="1" ht="29.85" customHeight="1">
      <c r="B141" s="144"/>
      <c r="C141" s="145"/>
      <c r="D141" s="154" t="s">
        <v>109</v>
      </c>
      <c r="E141" s="154"/>
      <c r="F141" s="154"/>
      <c r="G141" s="154"/>
      <c r="H141" s="154"/>
      <c r="I141" s="154"/>
      <c r="J141" s="154"/>
      <c r="K141" s="154"/>
      <c r="L141" s="154"/>
      <c r="M141" s="154"/>
      <c r="N141" s="243">
        <f>BK141</f>
        <v>0</v>
      </c>
      <c r="O141" s="244"/>
      <c r="P141" s="244"/>
      <c r="Q141" s="244"/>
      <c r="R141" s="147"/>
      <c r="T141" s="148"/>
      <c r="U141" s="145"/>
      <c r="V141" s="145"/>
      <c r="W141" s="149">
        <f>SUM(W142:W157)</f>
        <v>0</v>
      </c>
      <c r="X141" s="145"/>
      <c r="Y141" s="149">
        <f>SUM(Y142:Y157)</f>
        <v>3.1346600000000002</v>
      </c>
      <c r="Z141" s="145"/>
      <c r="AA141" s="150">
        <f>SUM(AA142:AA157)</f>
        <v>1284.8000000000002</v>
      </c>
      <c r="AR141" s="151" t="s">
        <v>82</v>
      </c>
      <c r="AT141" s="152" t="s">
        <v>76</v>
      </c>
      <c r="AU141" s="152" t="s">
        <v>82</v>
      </c>
      <c r="AY141" s="151" t="s">
        <v>139</v>
      </c>
      <c r="BK141" s="153">
        <f>SUM(BK142:BK157)</f>
        <v>0</v>
      </c>
    </row>
    <row r="142" spans="2:65" s="1" customFormat="1" ht="38.25" customHeight="1">
      <c r="B142" s="126"/>
      <c r="C142" s="155" t="s">
        <v>197</v>
      </c>
      <c r="D142" s="155" t="s">
        <v>141</v>
      </c>
      <c r="E142" s="156" t="s">
        <v>198</v>
      </c>
      <c r="F142" s="232" t="s">
        <v>199</v>
      </c>
      <c r="G142" s="232"/>
      <c r="H142" s="232"/>
      <c r="I142" s="232"/>
      <c r="J142" s="157" t="s">
        <v>200</v>
      </c>
      <c r="K142" s="158">
        <v>120</v>
      </c>
      <c r="L142" s="233">
        <v>0</v>
      </c>
      <c r="M142" s="233"/>
      <c r="N142" s="234">
        <f t="shared" ref="N142:N157" si="15">ROUND(L142*K142,2)</f>
        <v>0</v>
      </c>
      <c r="O142" s="234"/>
      <c r="P142" s="234"/>
      <c r="Q142" s="234"/>
      <c r="R142" s="129"/>
      <c r="T142" s="159" t="s">
        <v>5</v>
      </c>
      <c r="U142" s="43" t="s">
        <v>42</v>
      </c>
      <c r="V142" s="35"/>
      <c r="W142" s="160">
        <f t="shared" ref="W142:W157" si="16">V142*K142</f>
        <v>0</v>
      </c>
      <c r="X142" s="160">
        <v>0</v>
      </c>
      <c r="Y142" s="160">
        <f t="shared" ref="Y142:Y157" si="17">X142*K142</f>
        <v>0</v>
      </c>
      <c r="Z142" s="160">
        <v>0</v>
      </c>
      <c r="AA142" s="161">
        <f t="shared" ref="AA142:AA157" si="18">Z142*K142</f>
        <v>0</v>
      </c>
      <c r="AR142" s="18" t="s">
        <v>145</v>
      </c>
      <c r="AT142" s="18" t="s">
        <v>141</v>
      </c>
      <c r="AU142" s="18" t="s">
        <v>98</v>
      </c>
      <c r="AY142" s="18" t="s">
        <v>139</v>
      </c>
      <c r="BE142" s="100">
        <f t="shared" ref="BE142:BE157" si="19">IF(U142="základní",N142,0)</f>
        <v>0</v>
      </c>
      <c r="BF142" s="100">
        <f t="shared" ref="BF142:BF157" si="20">IF(U142="snížená",N142,0)</f>
        <v>0</v>
      </c>
      <c r="BG142" s="100">
        <f t="shared" ref="BG142:BG157" si="21">IF(U142="zákl. přenesená",N142,0)</f>
        <v>0</v>
      </c>
      <c r="BH142" s="100">
        <f t="shared" ref="BH142:BH157" si="22">IF(U142="sníž. přenesená",N142,0)</f>
        <v>0</v>
      </c>
      <c r="BI142" s="100">
        <f t="shared" ref="BI142:BI157" si="23">IF(U142="nulová",N142,0)</f>
        <v>0</v>
      </c>
      <c r="BJ142" s="18" t="s">
        <v>82</v>
      </c>
      <c r="BK142" s="100">
        <f t="shared" ref="BK142:BK157" si="24">ROUND(L142*K142,2)</f>
        <v>0</v>
      </c>
      <c r="BL142" s="18" t="s">
        <v>145</v>
      </c>
      <c r="BM142" s="18" t="s">
        <v>201</v>
      </c>
    </row>
    <row r="143" spans="2:65" s="1" customFormat="1" ht="25.5" customHeight="1">
      <c r="B143" s="126"/>
      <c r="C143" s="162" t="s">
        <v>202</v>
      </c>
      <c r="D143" s="162" t="s">
        <v>203</v>
      </c>
      <c r="E143" s="163" t="s">
        <v>204</v>
      </c>
      <c r="F143" s="235" t="s">
        <v>205</v>
      </c>
      <c r="G143" s="235"/>
      <c r="H143" s="235"/>
      <c r="I143" s="235"/>
      <c r="J143" s="164" t="s">
        <v>200</v>
      </c>
      <c r="K143" s="165">
        <v>120</v>
      </c>
      <c r="L143" s="236">
        <v>0</v>
      </c>
      <c r="M143" s="236"/>
      <c r="N143" s="237">
        <f t="shared" si="15"/>
        <v>0</v>
      </c>
      <c r="O143" s="234"/>
      <c r="P143" s="234"/>
      <c r="Q143" s="234"/>
      <c r="R143" s="129"/>
      <c r="T143" s="159" t="s">
        <v>5</v>
      </c>
      <c r="U143" s="43" t="s">
        <v>42</v>
      </c>
      <c r="V143" s="35"/>
      <c r="W143" s="160">
        <f t="shared" si="16"/>
        <v>0</v>
      </c>
      <c r="X143" s="160">
        <v>2.2000000000000001E-3</v>
      </c>
      <c r="Y143" s="160">
        <f t="shared" si="17"/>
        <v>0.26400000000000001</v>
      </c>
      <c r="Z143" s="160">
        <v>0</v>
      </c>
      <c r="AA143" s="161">
        <f t="shared" si="18"/>
        <v>0</v>
      </c>
      <c r="AR143" s="18" t="s">
        <v>153</v>
      </c>
      <c r="AT143" s="18" t="s">
        <v>203</v>
      </c>
      <c r="AU143" s="18" t="s">
        <v>98</v>
      </c>
      <c r="AY143" s="18" t="s">
        <v>139</v>
      </c>
      <c r="BE143" s="100">
        <f t="shared" si="19"/>
        <v>0</v>
      </c>
      <c r="BF143" s="100">
        <f t="shared" si="20"/>
        <v>0</v>
      </c>
      <c r="BG143" s="100">
        <f t="shared" si="21"/>
        <v>0</v>
      </c>
      <c r="BH143" s="100">
        <f t="shared" si="22"/>
        <v>0</v>
      </c>
      <c r="BI143" s="100">
        <f t="shared" si="23"/>
        <v>0</v>
      </c>
      <c r="BJ143" s="18" t="s">
        <v>82</v>
      </c>
      <c r="BK143" s="100">
        <f t="shared" si="24"/>
        <v>0</v>
      </c>
      <c r="BL143" s="18" t="s">
        <v>145</v>
      </c>
      <c r="BM143" s="18" t="s">
        <v>206</v>
      </c>
    </row>
    <row r="144" spans="2:65" s="1" customFormat="1" ht="38.25" customHeight="1">
      <c r="B144" s="126"/>
      <c r="C144" s="155" t="s">
        <v>207</v>
      </c>
      <c r="D144" s="155" t="s">
        <v>141</v>
      </c>
      <c r="E144" s="156" t="s">
        <v>208</v>
      </c>
      <c r="F144" s="232" t="s">
        <v>209</v>
      </c>
      <c r="G144" s="232"/>
      <c r="H144" s="232"/>
      <c r="I144" s="232"/>
      <c r="J144" s="157" t="s">
        <v>187</v>
      </c>
      <c r="K144" s="158">
        <v>5924</v>
      </c>
      <c r="L144" s="233">
        <v>0</v>
      </c>
      <c r="M144" s="233"/>
      <c r="N144" s="234">
        <f t="shared" si="15"/>
        <v>0</v>
      </c>
      <c r="O144" s="234"/>
      <c r="P144" s="234"/>
      <c r="Q144" s="234"/>
      <c r="R144" s="129"/>
      <c r="T144" s="159" t="s">
        <v>5</v>
      </c>
      <c r="U144" s="43" t="s">
        <v>42</v>
      </c>
      <c r="V144" s="35"/>
      <c r="W144" s="160">
        <f t="shared" si="16"/>
        <v>0</v>
      </c>
      <c r="X144" s="160">
        <v>1.1E-4</v>
      </c>
      <c r="Y144" s="160">
        <f t="shared" si="17"/>
        <v>0.65164</v>
      </c>
      <c r="Z144" s="160">
        <v>0</v>
      </c>
      <c r="AA144" s="161">
        <f t="shared" si="18"/>
        <v>0</v>
      </c>
      <c r="AR144" s="18" t="s">
        <v>145</v>
      </c>
      <c r="AT144" s="18" t="s">
        <v>141</v>
      </c>
      <c r="AU144" s="18" t="s">
        <v>98</v>
      </c>
      <c r="AY144" s="18" t="s">
        <v>139</v>
      </c>
      <c r="BE144" s="100">
        <f t="shared" si="19"/>
        <v>0</v>
      </c>
      <c r="BF144" s="100">
        <f t="shared" si="20"/>
        <v>0</v>
      </c>
      <c r="BG144" s="100">
        <f t="shared" si="21"/>
        <v>0</v>
      </c>
      <c r="BH144" s="100">
        <f t="shared" si="22"/>
        <v>0</v>
      </c>
      <c r="BI144" s="100">
        <f t="shared" si="23"/>
        <v>0</v>
      </c>
      <c r="BJ144" s="18" t="s">
        <v>82</v>
      </c>
      <c r="BK144" s="100">
        <f t="shared" si="24"/>
        <v>0</v>
      </c>
      <c r="BL144" s="18" t="s">
        <v>145</v>
      </c>
      <c r="BM144" s="18" t="s">
        <v>210</v>
      </c>
    </row>
    <row r="145" spans="2:65" s="1" customFormat="1" ht="25.5" customHeight="1">
      <c r="B145" s="126"/>
      <c r="C145" s="155" t="s">
        <v>211</v>
      </c>
      <c r="D145" s="155" t="s">
        <v>141</v>
      </c>
      <c r="E145" s="156" t="s">
        <v>212</v>
      </c>
      <c r="F145" s="232" t="s">
        <v>213</v>
      </c>
      <c r="G145" s="232"/>
      <c r="H145" s="232"/>
      <c r="I145" s="232"/>
      <c r="J145" s="157" t="s">
        <v>187</v>
      </c>
      <c r="K145" s="158">
        <v>5924</v>
      </c>
      <c r="L145" s="233">
        <v>0</v>
      </c>
      <c r="M145" s="233"/>
      <c r="N145" s="234">
        <f t="shared" si="15"/>
        <v>0</v>
      </c>
      <c r="O145" s="234"/>
      <c r="P145" s="234"/>
      <c r="Q145" s="234"/>
      <c r="R145" s="129"/>
      <c r="T145" s="159" t="s">
        <v>5</v>
      </c>
      <c r="U145" s="43" t="s">
        <v>42</v>
      </c>
      <c r="V145" s="35"/>
      <c r="W145" s="160">
        <f t="shared" si="16"/>
        <v>0</v>
      </c>
      <c r="X145" s="160">
        <v>3.3E-4</v>
      </c>
      <c r="Y145" s="160">
        <f t="shared" si="17"/>
        <v>1.95492</v>
      </c>
      <c r="Z145" s="160">
        <v>0</v>
      </c>
      <c r="AA145" s="161">
        <f t="shared" si="18"/>
        <v>0</v>
      </c>
      <c r="AR145" s="18" t="s">
        <v>145</v>
      </c>
      <c r="AT145" s="18" t="s">
        <v>141</v>
      </c>
      <c r="AU145" s="18" t="s">
        <v>98</v>
      </c>
      <c r="AY145" s="18" t="s">
        <v>139</v>
      </c>
      <c r="BE145" s="100">
        <f t="shared" si="19"/>
        <v>0</v>
      </c>
      <c r="BF145" s="100">
        <f t="shared" si="20"/>
        <v>0</v>
      </c>
      <c r="BG145" s="100">
        <f t="shared" si="21"/>
        <v>0</v>
      </c>
      <c r="BH145" s="100">
        <f t="shared" si="22"/>
        <v>0</v>
      </c>
      <c r="BI145" s="100">
        <f t="shared" si="23"/>
        <v>0</v>
      </c>
      <c r="BJ145" s="18" t="s">
        <v>82</v>
      </c>
      <c r="BK145" s="100">
        <f t="shared" si="24"/>
        <v>0</v>
      </c>
      <c r="BL145" s="18" t="s">
        <v>145</v>
      </c>
      <c r="BM145" s="18" t="s">
        <v>214</v>
      </c>
    </row>
    <row r="146" spans="2:65" s="1" customFormat="1" ht="16.5" customHeight="1">
      <c r="B146" s="126"/>
      <c r="C146" s="155" t="s">
        <v>215</v>
      </c>
      <c r="D146" s="155" t="s">
        <v>141</v>
      </c>
      <c r="E146" s="156" t="s">
        <v>216</v>
      </c>
      <c r="F146" s="232" t="s">
        <v>217</v>
      </c>
      <c r="G146" s="232"/>
      <c r="H146" s="232"/>
      <c r="I146" s="232"/>
      <c r="J146" s="157" t="s">
        <v>187</v>
      </c>
      <c r="K146" s="158">
        <v>5924</v>
      </c>
      <c r="L146" s="233">
        <v>0</v>
      </c>
      <c r="M146" s="233"/>
      <c r="N146" s="234">
        <f t="shared" si="15"/>
        <v>0</v>
      </c>
      <c r="O146" s="234"/>
      <c r="P146" s="234"/>
      <c r="Q146" s="234"/>
      <c r="R146" s="129"/>
      <c r="T146" s="159" t="s">
        <v>5</v>
      </c>
      <c r="U146" s="43" t="s">
        <v>42</v>
      </c>
      <c r="V146" s="35"/>
      <c r="W146" s="160">
        <f t="shared" si="16"/>
        <v>0</v>
      </c>
      <c r="X146" s="160">
        <v>0</v>
      </c>
      <c r="Y146" s="160">
        <f t="shared" si="17"/>
        <v>0</v>
      </c>
      <c r="Z146" s="160">
        <v>0</v>
      </c>
      <c r="AA146" s="161">
        <f t="shared" si="18"/>
        <v>0</v>
      </c>
      <c r="AR146" s="18" t="s">
        <v>145</v>
      </c>
      <c r="AT146" s="18" t="s">
        <v>141</v>
      </c>
      <c r="AU146" s="18" t="s">
        <v>98</v>
      </c>
      <c r="AY146" s="18" t="s">
        <v>139</v>
      </c>
      <c r="BE146" s="100">
        <f t="shared" si="19"/>
        <v>0</v>
      </c>
      <c r="BF146" s="100">
        <f t="shared" si="20"/>
        <v>0</v>
      </c>
      <c r="BG146" s="100">
        <f t="shared" si="21"/>
        <v>0</v>
      </c>
      <c r="BH146" s="100">
        <f t="shared" si="22"/>
        <v>0</v>
      </c>
      <c r="BI146" s="100">
        <f t="shared" si="23"/>
        <v>0</v>
      </c>
      <c r="BJ146" s="18" t="s">
        <v>82</v>
      </c>
      <c r="BK146" s="100">
        <f t="shared" si="24"/>
        <v>0</v>
      </c>
      <c r="BL146" s="18" t="s">
        <v>145</v>
      </c>
      <c r="BM146" s="18" t="s">
        <v>218</v>
      </c>
    </row>
    <row r="147" spans="2:65" s="1" customFormat="1" ht="51" customHeight="1">
      <c r="B147" s="126"/>
      <c r="C147" s="155" t="s">
        <v>219</v>
      </c>
      <c r="D147" s="155" t="s">
        <v>141</v>
      </c>
      <c r="E147" s="156" t="s">
        <v>220</v>
      </c>
      <c r="F147" s="232" t="s">
        <v>221</v>
      </c>
      <c r="G147" s="232"/>
      <c r="H147" s="232"/>
      <c r="I147" s="232"/>
      <c r="J147" s="157" t="s">
        <v>187</v>
      </c>
      <c r="K147" s="158">
        <v>2962</v>
      </c>
      <c r="L147" s="233">
        <v>0</v>
      </c>
      <c r="M147" s="233"/>
      <c r="N147" s="234">
        <f t="shared" si="15"/>
        <v>0</v>
      </c>
      <c r="O147" s="234"/>
      <c r="P147" s="234"/>
      <c r="Q147" s="234"/>
      <c r="R147" s="129"/>
      <c r="T147" s="159" t="s">
        <v>5</v>
      </c>
      <c r="U147" s="43" t="s">
        <v>42</v>
      </c>
      <c r="V147" s="35"/>
      <c r="W147" s="160">
        <f t="shared" si="16"/>
        <v>0</v>
      </c>
      <c r="X147" s="160">
        <v>0</v>
      </c>
      <c r="Y147" s="160">
        <f t="shared" si="17"/>
        <v>0</v>
      </c>
      <c r="Z147" s="160">
        <v>0</v>
      </c>
      <c r="AA147" s="161">
        <f t="shared" si="18"/>
        <v>0</v>
      </c>
      <c r="AR147" s="18" t="s">
        <v>145</v>
      </c>
      <c r="AT147" s="18" t="s">
        <v>141</v>
      </c>
      <c r="AU147" s="18" t="s">
        <v>98</v>
      </c>
      <c r="AY147" s="18" t="s">
        <v>139</v>
      </c>
      <c r="BE147" s="100">
        <f t="shared" si="19"/>
        <v>0</v>
      </c>
      <c r="BF147" s="100">
        <f t="shared" si="20"/>
        <v>0</v>
      </c>
      <c r="BG147" s="100">
        <f t="shared" si="21"/>
        <v>0</v>
      </c>
      <c r="BH147" s="100">
        <f t="shared" si="22"/>
        <v>0</v>
      </c>
      <c r="BI147" s="100">
        <f t="shared" si="23"/>
        <v>0</v>
      </c>
      <c r="BJ147" s="18" t="s">
        <v>82</v>
      </c>
      <c r="BK147" s="100">
        <f t="shared" si="24"/>
        <v>0</v>
      </c>
      <c r="BL147" s="18" t="s">
        <v>145</v>
      </c>
      <c r="BM147" s="18" t="s">
        <v>222</v>
      </c>
    </row>
    <row r="148" spans="2:65" s="1" customFormat="1" ht="51" customHeight="1">
      <c r="B148" s="126"/>
      <c r="C148" s="155" t="s">
        <v>223</v>
      </c>
      <c r="D148" s="155" t="s">
        <v>141</v>
      </c>
      <c r="E148" s="156" t="s">
        <v>224</v>
      </c>
      <c r="F148" s="232" t="s">
        <v>225</v>
      </c>
      <c r="G148" s="232"/>
      <c r="H148" s="232"/>
      <c r="I148" s="232"/>
      <c r="J148" s="157" t="s">
        <v>187</v>
      </c>
      <c r="K148" s="158">
        <v>2320</v>
      </c>
      <c r="L148" s="233">
        <v>0</v>
      </c>
      <c r="M148" s="233"/>
      <c r="N148" s="234">
        <f t="shared" si="15"/>
        <v>0</v>
      </c>
      <c r="O148" s="234"/>
      <c r="P148" s="234"/>
      <c r="Q148" s="234"/>
      <c r="R148" s="129"/>
      <c r="T148" s="159" t="s">
        <v>5</v>
      </c>
      <c r="U148" s="43" t="s">
        <v>42</v>
      </c>
      <c r="V148" s="35"/>
      <c r="W148" s="160">
        <f t="shared" si="16"/>
        <v>0</v>
      </c>
      <c r="X148" s="160">
        <v>0</v>
      </c>
      <c r="Y148" s="160">
        <f t="shared" si="17"/>
        <v>0</v>
      </c>
      <c r="Z148" s="160">
        <v>0</v>
      </c>
      <c r="AA148" s="161">
        <f t="shared" si="18"/>
        <v>0</v>
      </c>
      <c r="AR148" s="18" t="s">
        <v>145</v>
      </c>
      <c r="AT148" s="18" t="s">
        <v>141</v>
      </c>
      <c r="AU148" s="18" t="s">
        <v>98</v>
      </c>
      <c r="AY148" s="18" t="s">
        <v>139</v>
      </c>
      <c r="BE148" s="100">
        <f t="shared" si="19"/>
        <v>0</v>
      </c>
      <c r="BF148" s="100">
        <f t="shared" si="20"/>
        <v>0</v>
      </c>
      <c r="BG148" s="100">
        <f t="shared" si="21"/>
        <v>0</v>
      </c>
      <c r="BH148" s="100">
        <f t="shared" si="22"/>
        <v>0</v>
      </c>
      <c r="BI148" s="100">
        <f t="shared" si="23"/>
        <v>0</v>
      </c>
      <c r="BJ148" s="18" t="s">
        <v>82</v>
      </c>
      <c r="BK148" s="100">
        <f t="shared" si="24"/>
        <v>0</v>
      </c>
      <c r="BL148" s="18" t="s">
        <v>145</v>
      </c>
      <c r="BM148" s="18" t="s">
        <v>226</v>
      </c>
    </row>
    <row r="149" spans="2:65" s="1" customFormat="1" ht="51" customHeight="1">
      <c r="B149" s="126"/>
      <c r="C149" s="155" t="s">
        <v>227</v>
      </c>
      <c r="D149" s="155" t="s">
        <v>141</v>
      </c>
      <c r="E149" s="156" t="s">
        <v>228</v>
      </c>
      <c r="F149" s="232" t="s">
        <v>229</v>
      </c>
      <c r="G149" s="232"/>
      <c r="H149" s="232"/>
      <c r="I149" s="232"/>
      <c r="J149" s="157" t="s">
        <v>187</v>
      </c>
      <c r="K149" s="158">
        <v>2962</v>
      </c>
      <c r="L149" s="233">
        <v>0</v>
      </c>
      <c r="M149" s="233"/>
      <c r="N149" s="234">
        <f t="shared" si="15"/>
        <v>0</v>
      </c>
      <c r="O149" s="234"/>
      <c r="P149" s="234"/>
      <c r="Q149" s="234"/>
      <c r="R149" s="129"/>
      <c r="T149" s="159" t="s">
        <v>5</v>
      </c>
      <c r="U149" s="43" t="s">
        <v>42</v>
      </c>
      <c r="V149" s="35"/>
      <c r="W149" s="160">
        <f t="shared" si="16"/>
        <v>0</v>
      </c>
      <c r="X149" s="160">
        <v>5.0000000000000002E-5</v>
      </c>
      <c r="Y149" s="160">
        <f t="shared" si="17"/>
        <v>0.14810000000000001</v>
      </c>
      <c r="Z149" s="160">
        <v>0</v>
      </c>
      <c r="AA149" s="161">
        <f t="shared" si="18"/>
        <v>0</v>
      </c>
      <c r="AR149" s="18" t="s">
        <v>145</v>
      </c>
      <c r="AT149" s="18" t="s">
        <v>141</v>
      </c>
      <c r="AU149" s="18" t="s">
        <v>98</v>
      </c>
      <c r="AY149" s="18" t="s">
        <v>139</v>
      </c>
      <c r="BE149" s="100">
        <f t="shared" si="19"/>
        <v>0</v>
      </c>
      <c r="BF149" s="100">
        <f t="shared" si="20"/>
        <v>0</v>
      </c>
      <c r="BG149" s="100">
        <f t="shared" si="21"/>
        <v>0</v>
      </c>
      <c r="BH149" s="100">
        <f t="shared" si="22"/>
        <v>0</v>
      </c>
      <c r="BI149" s="100">
        <f t="shared" si="23"/>
        <v>0</v>
      </c>
      <c r="BJ149" s="18" t="s">
        <v>82</v>
      </c>
      <c r="BK149" s="100">
        <f t="shared" si="24"/>
        <v>0</v>
      </c>
      <c r="BL149" s="18" t="s">
        <v>145</v>
      </c>
      <c r="BM149" s="18" t="s">
        <v>230</v>
      </c>
    </row>
    <row r="150" spans="2:65" s="1" customFormat="1" ht="51" customHeight="1">
      <c r="B150" s="126"/>
      <c r="C150" s="155" t="s">
        <v>231</v>
      </c>
      <c r="D150" s="155" t="s">
        <v>141</v>
      </c>
      <c r="E150" s="156" t="s">
        <v>232</v>
      </c>
      <c r="F150" s="232" t="s">
        <v>233</v>
      </c>
      <c r="G150" s="232"/>
      <c r="H150" s="232"/>
      <c r="I150" s="232"/>
      <c r="J150" s="157" t="s">
        <v>187</v>
      </c>
      <c r="K150" s="158">
        <v>2320</v>
      </c>
      <c r="L150" s="233">
        <v>0</v>
      </c>
      <c r="M150" s="233"/>
      <c r="N150" s="234">
        <f t="shared" si="15"/>
        <v>0</v>
      </c>
      <c r="O150" s="234"/>
      <c r="P150" s="234"/>
      <c r="Q150" s="234"/>
      <c r="R150" s="129"/>
      <c r="T150" s="159" t="s">
        <v>5</v>
      </c>
      <c r="U150" s="43" t="s">
        <v>42</v>
      </c>
      <c r="V150" s="35"/>
      <c r="W150" s="160">
        <f t="shared" si="16"/>
        <v>0</v>
      </c>
      <c r="X150" s="160">
        <v>5.0000000000000002E-5</v>
      </c>
      <c r="Y150" s="160">
        <f t="shared" si="17"/>
        <v>0.11600000000000001</v>
      </c>
      <c r="Z150" s="160">
        <v>0</v>
      </c>
      <c r="AA150" s="161">
        <f t="shared" si="18"/>
        <v>0</v>
      </c>
      <c r="AR150" s="18" t="s">
        <v>145</v>
      </c>
      <c r="AT150" s="18" t="s">
        <v>141</v>
      </c>
      <c r="AU150" s="18" t="s">
        <v>98</v>
      </c>
      <c r="AY150" s="18" t="s">
        <v>139</v>
      </c>
      <c r="BE150" s="100">
        <f t="shared" si="19"/>
        <v>0</v>
      </c>
      <c r="BF150" s="100">
        <f t="shared" si="20"/>
        <v>0</v>
      </c>
      <c r="BG150" s="100">
        <f t="shared" si="21"/>
        <v>0</v>
      </c>
      <c r="BH150" s="100">
        <f t="shared" si="22"/>
        <v>0</v>
      </c>
      <c r="BI150" s="100">
        <f t="shared" si="23"/>
        <v>0</v>
      </c>
      <c r="BJ150" s="18" t="s">
        <v>82</v>
      </c>
      <c r="BK150" s="100">
        <f t="shared" si="24"/>
        <v>0</v>
      </c>
      <c r="BL150" s="18" t="s">
        <v>145</v>
      </c>
      <c r="BM150" s="18" t="s">
        <v>234</v>
      </c>
    </row>
    <row r="151" spans="2:65" s="1" customFormat="1" ht="38.25" customHeight="1">
      <c r="B151" s="126"/>
      <c r="C151" s="155" t="s">
        <v>235</v>
      </c>
      <c r="D151" s="155" t="s">
        <v>141</v>
      </c>
      <c r="E151" s="156" t="s">
        <v>236</v>
      </c>
      <c r="F151" s="232" t="s">
        <v>237</v>
      </c>
      <c r="G151" s="232"/>
      <c r="H151" s="232"/>
      <c r="I151" s="232"/>
      <c r="J151" s="157" t="s">
        <v>187</v>
      </c>
      <c r="K151" s="158">
        <v>3580</v>
      </c>
      <c r="L151" s="233">
        <v>0</v>
      </c>
      <c r="M151" s="233"/>
      <c r="N151" s="234">
        <f t="shared" si="15"/>
        <v>0</v>
      </c>
      <c r="O151" s="234"/>
      <c r="P151" s="234"/>
      <c r="Q151" s="234"/>
      <c r="R151" s="129"/>
      <c r="T151" s="159" t="s">
        <v>5</v>
      </c>
      <c r="U151" s="43" t="s">
        <v>42</v>
      </c>
      <c r="V151" s="35"/>
      <c r="W151" s="160">
        <f t="shared" si="16"/>
        <v>0</v>
      </c>
      <c r="X151" s="160">
        <v>0</v>
      </c>
      <c r="Y151" s="160">
        <f t="shared" si="17"/>
        <v>0</v>
      </c>
      <c r="Z151" s="160">
        <v>0</v>
      </c>
      <c r="AA151" s="161">
        <f t="shared" si="18"/>
        <v>0</v>
      </c>
      <c r="AR151" s="18" t="s">
        <v>145</v>
      </c>
      <c r="AT151" s="18" t="s">
        <v>141</v>
      </c>
      <c r="AU151" s="18" t="s">
        <v>98</v>
      </c>
      <c r="AY151" s="18" t="s">
        <v>139</v>
      </c>
      <c r="BE151" s="100">
        <f t="shared" si="19"/>
        <v>0</v>
      </c>
      <c r="BF151" s="100">
        <f t="shared" si="20"/>
        <v>0</v>
      </c>
      <c r="BG151" s="100">
        <f t="shared" si="21"/>
        <v>0</v>
      </c>
      <c r="BH151" s="100">
        <f t="shared" si="22"/>
        <v>0</v>
      </c>
      <c r="BI151" s="100">
        <f t="shared" si="23"/>
        <v>0</v>
      </c>
      <c r="BJ151" s="18" t="s">
        <v>82</v>
      </c>
      <c r="BK151" s="100">
        <f t="shared" si="24"/>
        <v>0</v>
      </c>
      <c r="BL151" s="18" t="s">
        <v>145</v>
      </c>
      <c r="BM151" s="18" t="s">
        <v>238</v>
      </c>
    </row>
    <row r="152" spans="2:65" s="1" customFormat="1" ht="16.5" customHeight="1">
      <c r="B152" s="126"/>
      <c r="C152" s="155" t="s">
        <v>239</v>
      </c>
      <c r="D152" s="155" t="s">
        <v>141</v>
      </c>
      <c r="E152" s="156" t="s">
        <v>240</v>
      </c>
      <c r="F152" s="232" t="s">
        <v>241</v>
      </c>
      <c r="G152" s="232"/>
      <c r="H152" s="232"/>
      <c r="I152" s="232"/>
      <c r="J152" s="157" t="s">
        <v>187</v>
      </c>
      <c r="K152" s="158">
        <v>3450</v>
      </c>
      <c r="L152" s="233">
        <v>0</v>
      </c>
      <c r="M152" s="233"/>
      <c r="N152" s="234">
        <f t="shared" si="15"/>
        <v>0</v>
      </c>
      <c r="O152" s="234"/>
      <c r="P152" s="234"/>
      <c r="Q152" s="234"/>
      <c r="R152" s="129"/>
      <c r="T152" s="159" t="s">
        <v>5</v>
      </c>
      <c r="U152" s="43" t="s">
        <v>42</v>
      </c>
      <c r="V152" s="35"/>
      <c r="W152" s="160">
        <f t="shared" si="16"/>
        <v>0</v>
      </c>
      <c r="X152" s="160">
        <v>0</v>
      </c>
      <c r="Y152" s="160">
        <f t="shared" si="17"/>
        <v>0</v>
      </c>
      <c r="Z152" s="160">
        <v>0</v>
      </c>
      <c r="AA152" s="161">
        <f t="shared" si="18"/>
        <v>0</v>
      </c>
      <c r="AR152" s="18" t="s">
        <v>145</v>
      </c>
      <c r="AT152" s="18" t="s">
        <v>141</v>
      </c>
      <c r="AU152" s="18" t="s">
        <v>98</v>
      </c>
      <c r="AY152" s="18" t="s">
        <v>139</v>
      </c>
      <c r="BE152" s="100">
        <f t="shared" si="19"/>
        <v>0</v>
      </c>
      <c r="BF152" s="100">
        <f t="shared" si="20"/>
        <v>0</v>
      </c>
      <c r="BG152" s="100">
        <f t="shared" si="21"/>
        <v>0</v>
      </c>
      <c r="BH152" s="100">
        <f t="shared" si="22"/>
        <v>0</v>
      </c>
      <c r="BI152" s="100">
        <f t="shared" si="23"/>
        <v>0</v>
      </c>
      <c r="BJ152" s="18" t="s">
        <v>82</v>
      </c>
      <c r="BK152" s="100">
        <f t="shared" si="24"/>
        <v>0</v>
      </c>
      <c r="BL152" s="18" t="s">
        <v>145</v>
      </c>
      <c r="BM152" s="18" t="s">
        <v>242</v>
      </c>
    </row>
    <row r="153" spans="2:65" s="1" customFormat="1" ht="38.25" customHeight="1">
      <c r="B153" s="126"/>
      <c r="C153" s="155" t="s">
        <v>243</v>
      </c>
      <c r="D153" s="155" t="s">
        <v>141</v>
      </c>
      <c r="E153" s="156" t="s">
        <v>244</v>
      </c>
      <c r="F153" s="232" t="s">
        <v>245</v>
      </c>
      <c r="G153" s="232"/>
      <c r="H153" s="232"/>
      <c r="I153" s="232"/>
      <c r="J153" s="157" t="s">
        <v>187</v>
      </c>
      <c r="K153" s="158">
        <v>2580</v>
      </c>
      <c r="L153" s="233">
        <v>0</v>
      </c>
      <c r="M153" s="233"/>
      <c r="N153" s="234">
        <f t="shared" si="15"/>
        <v>0</v>
      </c>
      <c r="O153" s="234"/>
      <c r="P153" s="234"/>
      <c r="Q153" s="234"/>
      <c r="R153" s="129"/>
      <c r="T153" s="159" t="s">
        <v>5</v>
      </c>
      <c r="U153" s="43" t="s">
        <v>42</v>
      </c>
      <c r="V153" s="35"/>
      <c r="W153" s="160">
        <f t="shared" si="16"/>
        <v>0</v>
      </c>
      <c r="X153" s="160">
        <v>0</v>
      </c>
      <c r="Y153" s="160">
        <f t="shared" si="17"/>
        <v>0</v>
      </c>
      <c r="Z153" s="160">
        <v>0</v>
      </c>
      <c r="AA153" s="161">
        <f t="shared" si="18"/>
        <v>0</v>
      </c>
      <c r="AR153" s="18" t="s">
        <v>145</v>
      </c>
      <c r="AT153" s="18" t="s">
        <v>141</v>
      </c>
      <c r="AU153" s="18" t="s">
        <v>98</v>
      </c>
      <c r="AY153" s="18" t="s">
        <v>139</v>
      </c>
      <c r="BE153" s="100">
        <f t="shared" si="19"/>
        <v>0</v>
      </c>
      <c r="BF153" s="100">
        <f t="shared" si="20"/>
        <v>0</v>
      </c>
      <c r="BG153" s="100">
        <f t="shared" si="21"/>
        <v>0</v>
      </c>
      <c r="BH153" s="100">
        <f t="shared" si="22"/>
        <v>0</v>
      </c>
      <c r="BI153" s="100">
        <f t="shared" si="23"/>
        <v>0</v>
      </c>
      <c r="BJ153" s="18" t="s">
        <v>82</v>
      </c>
      <c r="BK153" s="100">
        <f t="shared" si="24"/>
        <v>0</v>
      </c>
      <c r="BL153" s="18" t="s">
        <v>145</v>
      </c>
      <c r="BM153" s="18" t="s">
        <v>246</v>
      </c>
    </row>
    <row r="154" spans="2:65" s="1" customFormat="1" ht="16.5" customHeight="1">
      <c r="B154" s="126"/>
      <c r="C154" s="155" t="s">
        <v>247</v>
      </c>
      <c r="D154" s="155" t="s">
        <v>141</v>
      </c>
      <c r="E154" s="156" t="s">
        <v>248</v>
      </c>
      <c r="F154" s="232" t="s">
        <v>249</v>
      </c>
      <c r="G154" s="232"/>
      <c r="H154" s="232"/>
      <c r="I154" s="232"/>
      <c r="J154" s="157" t="s">
        <v>187</v>
      </c>
      <c r="K154" s="158">
        <v>4800</v>
      </c>
      <c r="L154" s="233">
        <v>0</v>
      </c>
      <c r="M154" s="233"/>
      <c r="N154" s="234">
        <f t="shared" si="15"/>
        <v>0</v>
      </c>
      <c r="O154" s="234"/>
      <c r="P154" s="234"/>
      <c r="Q154" s="234"/>
      <c r="R154" s="129"/>
      <c r="T154" s="159" t="s">
        <v>5</v>
      </c>
      <c r="U154" s="43" t="s">
        <v>42</v>
      </c>
      <c r="V154" s="35"/>
      <c r="W154" s="160">
        <f t="shared" si="16"/>
        <v>0</v>
      </c>
      <c r="X154" s="160">
        <v>0</v>
      </c>
      <c r="Y154" s="160">
        <f t="shared" si="17"/>
        <v>0</v>
      </c>
      <c r="Z154" s="160">
        <v>0.19400000000000001</v>
      </c>
      <c r="AA154" s="161">
        <f t="shared" si="18"/>
        <v>931.2</v>
      </c>
      <c r="AR154" s="18" t="s">
        <v>145</v>
      </c>
      <c r="AT154" s="18" t="s">
        <v>141</v>
      </c>
      <c r="AU154" s="18" t="s">
        <v>98</v>
      </c>
      <c r="AY154" s="18" t="s">
        <v>139</v>
      </c>
      <c r="BE154" s="100">
        <f t="shared" si="19"/>
        <v>0</v>
      </c>
      <c r="BF154" s="100">
        <f t="shared" si="20"/>
        <v>0</v>
      </c>
      <c r="BG154" s="100">
        <f t="shared" si="21"/>
        <v>0</v>
      </c>
      <c r="BH154" s="100">
        <f t="shared" si="22"/>
        <v>0</v>
      </c>
      <c r="BI154" s="100">
        <f t="shared" si="23"/>
        <v>0</v>
      </c>
      <c r="BJ154" s="18" t="s">
        <v>82</v>
      </c>
      <c r="BK154" s="100">
        <f t="shared" si="24"/>
        <v>0</v>
      </c>
      <c r="BL154" s="18" t="s">
        <v>145</v>
      </c>
      <c r="BM154" s="18" t="s">
        <v>250</v>
      </c>
    </row>
    <row r="155" spans="2:65" s="1" customFormat="1" ht="25.5" customHeight="1">
      <c r="B155" s="126"/>
      <c r="C155" s="155" t="s">
        <v>251</v>
      </c>
      <c r="D155" s="155" t="s">
        <v>141</v>
      </c>
      <c r="E155" s="156" t="s">
        <v>252</v>
      </c>
      <c r="F155" s="232" t="s">
        <v>253</v>
      </c>
      <c r="G155" s="232"/>
      <c r="H155" s="232"/>
      <c r="I155" s="232"/>
      <c r="J155" s="157" t="s">
        <v>144</v>
      </c>
      <c r="K155" s="158">
        <v>17680</v>
      </c>
      <c r="L155" s="233">
        <v>0</v>
      </c>
      <c r="M155" s="233"/>
      <c r="N155" s="234">
        <f t="shared" si="15"/>
        <v>0</v>
      </c>
      <c r="O155" s="234"/>
      <c r="P155" s="234"/>
      <c r="Q155" s="234"/>
      <c r="R155" s="129"/>
      <c r="T155" s="159" t="s">
        <v>5</v>
      </c>
      <c r="U155" s="43" t="s">
        <v>42</v>
      </c>
      <c r="V155" s="35"/>
      <c r="W155" s="160">
        <f t="shared" si="16"/>
        <v>0</v>
      </c>
      <c r="X155" s="160">
        <v>0</v>
      </c>
      <c r="Y155" s="160">
        <f t="shared" si="17"/>
        <v>0</v>
      </c>
      <c r="Z155" s="160">
        <v>0.02</v>
      </c>
      <c r="AA155" s="161">
        <f t="shared" si="18"/>
        <v>353.6</v>
      </c>
      <c r="AR155" s="18" t="s">
        <v>145</v>
      </c>
      <c r="AT155" s="18" t="s">
        <v>141</v>
      </c>
      <c r="AU155" s="18" t="s">
        <v>98</v>
      </c>
      <c r="AY155" s="18" t="s">
        <v>139</v>
      </c>
      <c r="BE155" s="100">
        <f t="shared" si="19"/>
        <v>0</v>
      </c>
      <c r="BF155" s="100">
        <f t="shared" si="20"/>
        <v>0</v>
      </c>
      <c r="BG155" s="100">
        <f t="shared" si="21"/>
        <v>0</v>
      </c>
      <c r="BH155" s="100">
        <f t="shared" si="22"/>
        <v>0</v>
      </c>
      <c r="BI155" s="100">
        <f t="shared" si="23"/>
        <v>0</v>
      </c>
      <c r="BJ155" s="18" t="s">
        <v>82</v>
      </c>
      <c r="BK155" s="100">
        <f t="shared" si="24"/>
        <v>0</v>
      </c>
      <c r="BL155" s="18" t="s">
        <v>145</v>
      </c>
      <c r="BM155" s="18" t="s">
        <v>254</v>
      </c>
    </row>
    <row r="156" spans="2:65" s="1" customFormat="1" ht="25.5" customHeight="1">
      <c r="B156" s="126"/>
      <c r="C156" s="155" t="s">
        <v>255</v>
      </c>
      <c r="D156" s="155" t="s">
        <v>141</v>
      </c>
      <c r="E156" s="156" t="s">
        <v>256</v>
      </c>
      <c r="F156" s="232" t="s">
        <v>257</v>
      </c>
      <c r="G156" s="232"/>
      <c r="H156" s="232"/>
      <c r="I156" s="232"/>
      <c r="J156" s="157" t="s">
        <v>5</v>
      </c>
      <c r="K156" s="158">
        <v>2</v>
      </c>
      <c r="L156" s="233">
        <v>0</v>
      </c>
      <c r="M156" s="233"/>
      <c r="N156" s="234">
        <f t="shared" si="15"/>
        <v>0</v>
      </c>
      <c r="O156" s="234"/>
      <c r="P156" s="234"/>
      <c r="Q156" s="234"/>
      <c r="R156" s="129"/>
      <c r="T156" s="159" t="s">
        <v>5</v>
      </c>
      <c r="U156" s="43" t="s">
        <v>42</v>
      </c>
      <c r="V156" s="35"/>
      <c r="W156" s="160">
        <f t="shared" si="16"/>
        <v>0</v>
      </c>
      <c r="X156" s="160">
        <v>0</v>
      </c>
      <c r="Y156" s="160">
        <f t="shared" si="17"/>
        <v>0</v>
      </c>
      <c r="Z156" s="160">
        <v>0</v>
      </c>
      <c r="AA156" s="161">
        <f t="shared" si="18"/>
        <v>0</v>
      </c>
      <c r="AR156" s="18" t="s">
        <v>145</v>
      </c>
      <c r="AT156" s="18" t="s">
        <v>141</v>
      </c>
      <c r="AU156" s="18" t="s">
        <v>98</v>
      </c>
      <c r="AY156" s="18" t="s">
        <v>139</v>
      </c>
      <c r="BE156" s="100">
        <f t="shared" si="19"/>
        <v>0</v>
      </c>
      <c r="BF156" s="100">
        <f t="shared" si="20"/>
        <v>0</v>
      </c>
      <c r="BG156" s="100">
        <f t="shared" si="21"/>
        <v>0</v>
      </c>
      <c r="BH156" s="100">
        <f t="shared" si="22"/>
        <v>0</v>
      </c>
      <c r="BI156" s="100">
        <f t="shared" si="23"/>
        <v>0</v>
      </c>
      <c r="BJ156" s="18" t="s">
        <v>82</v>
      </c>
      <c r="BK156" s="100">
        <f t="shared" si="24"/>
        <v>0</v>
      </c>
      <c r="BL156" s="18" t="s">
        <v>145</v>
      </c>
      <c r="BM156" s="18" t="s">
        <v>258</v>
      </c>
    </row>
    <row r="157" spans="2:65" s="1" customFormat="1" ht="25.5" customHeight="1">
      <c r="B157" s="126"/>
      <c r="C157" s="155" t="s">
        <v>259</v>
      </c>
      <c r="D157" s="155" t="s">
        <v>141</v>
      </c>
      <c r="E157" s="156" t="s">
        <v>260</v>
      </c>
      <c r="F157" s="232" t="s">
        <v>261</v>
      </c>
      <c r="G157" s="232"/>
      <c r="H157" s="232"/>
      <c r="I157" s="232"/>
      <c r="J157" s="157" t="s">
        <v>5</v>
      </c>
      <c r="K157" s="158">
        <v>1</v>
      </c>
      <c r="L157" s="233">
        <v>0</v>
      </c>
      <c r="M157" s="233"/>
      <c r="N157" s="234">
        <f t="shared" si="15"/>
        <v>0</v>
      </c>
      <c r="O157" s="234"/>
      <c r="P157" s="234"/>
      <c r="Q157" s="234"/>
      <c r="R157" s="129"/>
      <c r="T157" s="159" t="s">
        <v>5</v>
      </c>
      <c r="U157" s="43" t="s">
        <v>42</v>
      </c>
      <c r="V157" s="35"/>
      <c r="W157" s="160">
        <f t="shared" si="16"/>
        <v>0</v>
      </c>
      <c r="X157" s="160">
        <v>0</v>
      </c>
      <c r="Y157" s="160">
        <f t="shared" si="17"/>
        <v>0</v>
      </c>
      <c r="Z157" s="160">
        <v>0</v>
      </c>
      <c r="AA157" s="161">
        <f t="shared" si="18"/>
        <v>0</v>
      </c>
      <c r="AR157" s="18" t="s">
        <v>145</v>
      </c>
      <c r="AT157" s="18" t="s">
        <v>141</v>
      </c>
      <c r="AU157" s="18" t="s">
        <v>98</v>
      </c>
      <c r="AY157" s="18" t="s">
        <v>139</v>
      </c>
      <c r="BE157" s="100">
        <f t="shared" si="19"/>
        <v>0</v>
      </c>
      <c r="BF157" s="100">
        <f t="shared" si="20"/>
        <v>0</v>
      </c>
      <c r="BG157" s="100">
        <f t="shared" si="21"/>
        <v>0</v>
      </c>
      <c r="BH157" s="100">
        <f t="shared" si="22"/>
        <v>0</v>
      </c>
      <c r="BI157" s="100">
        <f t="shared" si="23"/>
        <v>0</v>
      </c>
      <c r="BJ157" s="18" t="s">
        <v>82</v>
      </c>
      <c r="BK157" s="100">
        <f t="shared" si="24"/>
        <v>0</v>
      </c>
      <c r="BL157" s="18" t="s">
        <v>145</v>
      </c>
      <c r="BM157" s="18" t="s">
        <v>262</v>
      </c>
    </row>
    <row r="158" spans="2:65" s="9" customFormat="1" ht="29.85" customHeight="1">
      <c r="B158" s="144"/>
      <c r="C158" s="145"/>
      <c r="D158" s="154" t="s">
        <v>110</v>
      </c>
      <c r="E158" s="154"/>
      <c r="F158" s="154"/>
      <c r="G158" s="154"/>
      <c r="H158" s="154"/>
      <c r="I158" s="154"/>
      <c r="J158" s="154"/>
      <c r="K158" s="154"/>
      <c r="L158" s="154"/>
      <c r="M158" s="154"/>
      <c r="N158" s="243">
        <f>BK158</f>
        <v>0</v>
      </c>
      <c r="O158" s="244"/>
      <c r="P158" s="244"/>
      <c r="Q158" s="244"/>
      <c r="R158" s="147"/>
      <c r="T158" s="148"/>
      <c r="U158" s="145"/>
      <c r="V158" s="145"/>
      <c r="W158" s="149">
        <f>SUM(W159:W162)</f>
        <v>0</v>
      </c>
      <c r="X158" s="145"/>
      <c r="Y158" s="149">
        <f>SUM(Y159:Y162)</f>
        <v>0</v>
      </c>
      <c r="Z158" s="145"/>
      <c r="AA158" s="150">
        <f>SUM(AA159:AA162)</f>
        <v>0</v>
      </c>
      <c r="AR158" s="151" t="s">
        <v>82</v>
      </c>
      <c r="AT158" s="152" t="s">
        <v>76</v>
      </c>
      <c r="AU158" s="152" t="s">
        <v>82</v>
      </c>
      <c r="AY158" s="151" t="s">
        <v>139</v>
      </c>
      <c r="BK158" s="153">
        <f>SUM(BK159:BK162)</f>
        <v>0</v>
      </c>
    </row>
    <row r="159" spans="2:65" s="1" customFormat="1" ht="25.5" customHeight="1">
      <c r="B159" s="126"/>
      <c r="C159" s="155" t="s">
        <v>263</v>
      </c>
      <c r="D159" s="155" t="s">
        <v>141</v>
      </c>
      <c r="E159" s="156" t="s">
        <v>264</v>
      </c>
      <c r="F159" s="232" t="s">
        <v>265</v>
      </c>
      <c r="G159" s="232"/>
      <c r="H159" s="232"/>
      <c r="I159" s="232"/>
      <c r="J159" s="157" t="s">
        <v>266</v>
      </c>
      <c r="K159" s="158">
        <v>4271.82</v>
      </c>
      <c r="L159" s="233">
        <v>0</v>
      </c>
      <c r="M159" s="233"/>
      <c r="N159" s="234">
        <f>ROUND(L159*K159,2)</f>
        <v>0</v>
      </c>
      <c r="O159" s="234"/>
      <c r="P159" s="234"/>
      <c r="Q159" s="234"/>
      <c r="R159" s="129"/>
      <c r="T159" s="159" t="s">
        <v>5</v>
      </c>
      <c r="U159" s="43" t="s">
        <v>42</v>
      </c>
      <c r="V159" s="35"/>
      <c r="W159" s="160">
        <f>V159*K159</f>
        <v>0</v>
      </c>
      <c r="X159" s="160">
        <v>0</v>
      </c>
      <c r="Y159" s="160">
        <f>X159*K159</f>
        <v>0</v>
      </c>
      <c r="Z159" s="160">
        <v>0</v>
      </c>
      <c r="AA159" s="161">
        <f>Z159*K159</f>
        <v>0</v>
      </c>
      <c r="AR159" s="18" t="s">
        <v>145</v>
      </c>
      <c r="AT159" s="18" t="s">
        <v>141</v>
      </c>
      <c r="AU159" s="18" t="s">
        <v>98</v>
      </c>
      <c r="AY159" s="18" t="s">
        <v>139</v>
      </c>
      <c r="BE159" s="100">
        <f>IF(U159="základní",N159,0)</f>
        <v>0</v>
      </c>
      <c r="BF159" s="100">
        <f>IF(U159="snížená",N159,0)</f>
        <v>0</v>
      </c>
      <c r="BG159" s="100">
        <f>IF(U159="zákl. přenesená",N159,0)</f>
        <v>0</v>
      </c>
      <c r="BH159" s="100">
        <f>IF(U159="sníž. přenesená",N159,0)</f>
        <v>0</v>
      </c>
      <c r="BI159" s="100">
        <f>IF(U159="nulová",N159,0)</f>
        <v>0</v>
      </c>
      <c r="BJ159" s="18" t="s">
        <v>82</v>
      </c>
      <c r="BK159" s="100">
        <f>ROUND(L159*K159,2)</f>
        <v>0</v>
      </c>
      <c r="BL159" s="18" t="s">
        <v>145</v>
      </c>
      <c r="BM159" s="18" t="s">
        <v>267</v>
      </c>
    </row>
    <row r="160" spans="2:65" s="1" customFormat="1" ht="25.5" customHeight="1">
      <c r="B160" s="126"/>
      <c r="C160" s="155" t="s">
        <v>268</v>
      </c>
      <c r="D160" s="155" t="s">
        <v>141</v>
      </c>
      <c r="E160" s="156" t="s">
        <v>269</v>
      </c>
      <c r="F160" s="232" t="s">
        <v>270</v>
      </c>
      <c r="G160" s="232"/>
      <c r="H160" s="232"/>
      <c r="I160" s="232"/>
      <c r="J160" s="157" t="s">
        <v>266</v>
      </c>
      <c r="K160" s="158">
        <v>123882.78</v>
      </c>
      <c r="L160" s="233">
        <v>0</v>
      </c>
      <c r="M160" s="233"/>
      <c r="N160" s="234">
        <f>ROUND(L160*K160,2)</f>
        <v>0</v>
      </c>
      <c r="O160" s="234"/>
      <c r="P160" s="234"/>
      <c r="Q160" s="234"/>
      <c r="R160" s="129"/>
      <c r="T160" s="159" t="s">
        <v>5</v>
      </c>
      <c r="U160" s="43" t="s">
        <v>42</v>
      </c>
      <c r="V160" s="35"/>
      <c r="W160" s="160">
        <f>V160*K160</f>
        <v>0</v>
      </c>
      <c r="X160" s="160">
        <v>0</v>
      </c>
      <c r="Y160" s="160">
        <f>X160*K160</f>
        <v>0</v>
      </c>
      <c r="Z160" s="160">
        <v>0</v>
      </c>
      <c r="AA160" s="161">
        <f>Z160*K160</f>
        <v>0</v>
      </c>
      <c r="AR160" s="18" t="s">
        <v>145</v>
      </c>
      <c r="AT160" s="18" t="s">
        <v>141</v>
      </c>
      <c r="AU160" s="18" t="s">
        <v>98</v>
      </c>
      <c r="AY160" s="18" t="s">
        <v>139</v>
      </c>
      <c r="BE160" s="100">
        <f>IF(U160="základní",N160,0)</f>
        <v>0</v>
      </c>
      <c r="BF160" s="100">
        <f>IF(U160="snížená",N160,0)</f>
        <v>0</v>
      </c>
      <c r="BG160" s="100">
        <f>IF(U160="zákl. přenesená",N160,0)</f>
        <v>0</v>
      </c>
      <c r="BH160" s="100">
        <f>IF(U160="sníž. přenesená",N160,0)</f>
        <v>0</v>
      </c>
      <c r="BI160" s="100">
        <f>IF(U160="nulová",N160,0)</f>
        <v>0</v>
      </c>
      <c r="BJ160" s="18" t="s">
        <v>82</v>
      </c>
      <c r="BK160" s="100">
        <f>ROUND(L160*K160,2)</f>
        <v>0</v>
      </c>
      <c r="BL160" s="18" t="s">
        <v>145</v>
      </c>
      <c r="BM160" s="18" t="s">
        <v>271</v>
      </c>
    </row>
    <row r="161" spans="2:65" s="1" customFormat="1" ht="25.5" customHeight="1">
      <c r="B161" s="126"/>
      <c r="C161" s="155" t="s">
        <v>272</v>
      </c>
      <c r="D161" s="155" t="s">
        <v>141</v>
      </c>
      <c r="E161" s="156" t="s">
        <v>273</v>
      </c>
      <c r="F161" s="232" t="s">
        <v>274</v>
      </c>
      <c r="G161" s="232"/>
      <c r="H161" s="232"/>
      <c r="I161" s="232"/>
      <c r="J161" s="157" t="s">
        <v>266</v>
      </c>
      <c r="K161" s="158">
        <v>4271.82</v>
      </c>
      <c r="L161" s="233">
        <v>0</v>
      </c>
      <c r="M161" s="233"/>
      <c r="N161" s="234">
        <f>ROUND(L161*K161,2)</f>
        <v>0</v>
      </c>
      <c r="O161" s="234"/>
      <c r="P161" s="234"/>
      <c r="Q161" s="234"/>
      <c r="R161" s="129"/>
      <c r="T161" s="159" t="s">
        <v>5</v>
      </c>
      <c r="U161" s="43" t="s">
        <v>42</v>
      </c>
      <c r="V161" s="35"/>
      <c r="W161" s="160">
        <f>V161*K161</f>
        <v>0</v>
      </c>
      <c r="X161" s="160">
        <v>0</v>
      </c>
      <c r="Y161" s="160">
        <f>X161*K161</f>
        <v>0</v>
      </c>
      <c r="Z161" s="160">
        <v>0</v>
      </c>
      <c r="AA161" s="161">
        <f>Z161*K161</f>
        <v>0</v>
      </c>
      <c r="AR161" s="18" t="s">
        <v>145</v>
      </c>
      <c r="AT161" s="18" t="s">
        <v>141</v>
      </c>
      <c r="AU161" s="18" t="s">
        <v>98</v>
      </c>
      <c r="AY161" s="18" t="s">
        <v>139</v>
      </c>
      <c r="BE161" s="100">
        <f>IF(U161="základní",N161,0)</f>
        <v>0</v>
      </c>
      <c r="BF161" s="100">
        <f>IF(U161="snížená",N161,0)</f>
        <v>0</v>
      </c>
      <c r="BG161" s="100">
        <f>IF(U161="zákl. přenesená",N161,0)</f>
        <v>0</v>
      </c>
      <c r="BH161" s="100">
        <f>IF(U161="sníž. přenesená",N161,0)</f>
        <v>0</v>
      </c>
      <c r="BI161" s="100">
        <f>IF(U161="nulová",N161,0)</f>
        <v>0</v>
      </c>
      <c r="BJ161" s="18" t="s">
        <v>82</v>
      </c>
      <c r="BK161" s="100">
        <f>ROUND(L161*K161,2)</f>
        <v>0</v>
      </c>
      <c r="BL161" s="18" t="s">
        <v>145</v>
      </c>
      <c r="BM161" s="18" t="s">
        <v>275</v>
      </c>
    </row>
    <row r="162" spans="2:65" s="1" customFormat="1" ht="25.5" customHeight="1">
      <c r="B162" s="126"/>
      <c r="C162" s="155" t="s">
        <v>276</v>
      </c>
      <c r="D162" s="155" t="s">
        <v>141</v>
      </c>
      <c r="E162" s="156" t="s">
        <v>277</v>
      </c>
      <c r="F162" s="232" t="s">
        <v>278</v>
      </c>
      <c r="G162" s="232"/>
      <c r="H162" s="232"/>
      <c r="I162" s="232"/>
      <c r="J162" s="157" t="s">
        <v>266</v>
      </c>
      <c r="K162" s="158">
        <v>4271.82</v>
      </c>
      <c r="L162" s="233">
        <v>0</v>
      </c>
      <c r="M162" s="233"/>
      <c r="N162" s="234">
        <f>ROUND(L162*K162,2)</f>
        <v>0</v>
      </c>
      <c r="O162" s="234"/>
      <c r="P162" s="234"/>
      <c r="Q162" s="234"/>
      <c r="R162" s="129"/>
      <c r="T162" s="159" t="s">
        <v>5</v>
      </c>
      <c r="U162" s="43" t="s">
        <v>42</v>
      </c>
      <c r="V162" s="35"/>
      <c r="W162" s="160">
        <f>V162*K162</f>
        <v>0</v>
      </c>
      <c r="X162" s="160">
        <v>0</v>
      </c>
      <c r="Y162" s="160">
        <f>X162*K162</f>
        <v>0</v>
      </c>
      <c r="Z162" s="160">
        <v>0</v>
      </c>
      <c r="AA162" s="161">
        <f>Z162*K162</f>
        <v>0</v>
      </c>
      <c r="AR162" s="18" t="s">
        <v>145</v>
      </c>
      <c r="AT162" s="18" t="s">
        <v>141</v>
      </c>
      <c r="AU162" s="18" t="s">
        <v>98</v>
      </c>
      <c r="AY162" s="18" t="s">
        <v>139</v>
      </c>
      <c r="BE162" s="100">
        <f>IF(U162="základní",N162,0)</f>
        <v>0</v>
      </c>
      <c r="BF162" s="100">
        <f>IF(U162="snížená",N162,0)</f>
        <v>0</v>
      </c>
      <c r="BG162" s="100">
        <f>IF(U162="zákl. přenesená",N162,0)</f>
        <v>0</v>
      </c>
      <c r="BH162" s="100">
        <f>IF(U162="sníž. přenesená",N162,0)</f>
        <v>0</v>
      </c>
      <c r="BI162" s="100">
        <f>IF(U162="nulová",N162,0)</f>
        <v>0</v>
      </c>
      <c r="BJ162" s="18" t="s">
        <v>82</v>
      </c>
      <c r="BK162" s="100">
        <f>ROUND(L162*K162,2)</f>
        <v>0</v>
      </c>
      <c r="BL162" s="18" t="s">
        <v>145</v>
      </c>
      <c r="BM162" s="18" t="s">
        <v>279</v>
      </c>
    </row>
    <row r="163" spans="2:65" s="9" customFormat="1" ht="29.85" customHeight="1">
      <c r="B163" s="144"/>
      <c r="C163" s="145"/>
      <c r="D163" s="154" t="s">
        <v>111</v>
      </c>
      <c r="E163" s="154"/>
      <c r="F163" s="154"/>
      <c r="G163" s="154"/>
      <c r="H163" s="154"/>
      <c r="I163" s="154"/>
      <c r="J163" s="154"/>
      <c r="K163" s="154"/>
      <c r="L163" s="154"/>
      <c r="M163" s="154"/>
      <c r="N163" s="243">
        <f>BK163</f>
        <v>0</v>
      </c>
      <c r="O163" s="244"/>
      <c r="P163" s="244"/>
      <c r="Q163" s="244"/>
      <c r="R163" s="147"/>
      <c r="T163" s="148"/>
      <c r="U163" s="145"/>
      <c r="V163" s="145"/>
      <c r="W163" s="149">
        <f>SUM(W164:W165)</f>
        <v>0</v>
      </c>
      <c r="X163" s="145"/>
      <c r="Y163" s="149">
        <f>SUM(Y164:Y165)</f>
        <v>0</v>
      </c>
      <c r="Z163" s="145"/>
      <c r="AA163" s="150">
        <f>SUM(AA164:AA165)</f>
        <v>0</v>
      </c>
      <c r="AR163" s="151" t="s">
        <v>82</v>
      </c>
      <c r="AT163" s="152" t="s">
        <v>76</v>
      </c>
      <c r="AU163" s="152" t="s">
        <v>82</v>
      </c>
      <c r="AY163" s="151" t="s">
        <v>139</v>
      </c>
      <c r="BK163" s="153">
        <f>SUM(BK164:BK165)</f>
        <v>0</v>
      </c>
    </row>
    <row r="164" spans="2:65" s="1" customFormat="1" ht="38.25" customHeight="1">
      <c r="B164" s="126"/>
      <c r="C164" s="155" t="s">
        <v>280</v>
      </c>
      <c r="D164" s="155" t="s">
        <v>141</v>
      </c>
      <c r="E164" s="156" t="s">
        <v>281</v>
      </c>
      <c r="F164" s="232" t="s">
        <v>282</v>
      </c>
      <c r="G164" s="232"/>
      <c r="H164" s="232"/>
      <c r="I164" s="232"/>
      <c r="J164" s="157" t="s">
        <v>266</v>
      </c>
      <c r="K164" s="158">
        <v>1446.068</v>
      </c>
      <c r="L164" s="233">
        <v>0</v>
      </c>
      <c r="M164" s="233"/>
      <c r="N164" s="234">
        <f>ROUND(L164*K164,2)</f>
        <v>0</v>
      </c>
      <c r="O164" s="234"/>
      <c r="P164" s="234"/>
      <c r="Q164" s="234"/>
      <c r="R164" s="129"/>
      <c r="T164" s="159" t="s">
        <v>5</v>
      </c>
      <c r="U164" s="43" t="s">
        <v>42</v>
      </c>
      <c r="V164" s="35"/>
      <c r="W164" s="160">
        <f>V164*K164</f>
        <v>0</v>
      </c>
      <c r="X164" s="160">
        <v>0</v>
      </c>
      <c r="Y164" s="160">
        <f>X164*K164</f>
        <v>0</v>
      </c>
      <c r="Z164" s="160">
        <v>0</v>
      </c>
      <c r="AA164" s="161">
        <f>Z164*K164</f>
        <v>0</v>
      </c>
      <c r="AR164" s="18" t="s">
        <v>145</v>
      </c>
      <c r="AT164" s="18" t="s">
        <v>141</v>
      </c>
      <c r="AU164" s="18" t="s">
        <v>98</v>
      </c>
      <c r="AY164" s="18" t="s">
        <v>139</v>
      </c>
      <c r="BE164" s="100">
        <f>IF(U164="základní",N164,0)</f>
        <v>0</v>
      </c>
      <c r="BF164" s="100">
        <f>IF(U164="snížená",N164,0)</f>
        <v>0</v>
      </c>
      <c r="BG164" s="100">
        <f>IF(U164="zákl. přenesená",N164,0)</f>
        <v>0</v>
      </c>
      <c r="BH164" s="100">
        <f>IF(U164="sníž. přenesená",N164,0)</f>
        <v>0</v>
      </c>
      <c r="BI164" s="100">
        <f>IF(U164="nulová",N164,0)</f>
        <v>0</v>
      </c>
      <c r="BJ164" s="18" t="s">
        <v>82</v>
      </c>
      <c r="BK164" s="100">
        <f>ROUND(L164*K164,2)</f>
        <v>0</v>
      </c>
      <c r="BL164" s="18" t="s">
        <v>145</v>
      </c>
      <c r="BM164" s="18" t="s">
        <v>283</v>
      </c>
    </row>
    <row r="165" spans="2:65" s="1" customFormat="1" ht="38.25" customHeight="1">
      <c r="B165" s="126"/>
      <c r="C165" s="155" t="s">
        <v>284</v>
      </c>
      <c r="D165" s="155" t="s">
        <v>141</v>
      </c>
      <c r="E165" s="156" t="s">
        <v>285</v>
      </c>
      <c r="F165" s="232" t="s">
        <v>286</v>
      </c>
      <c r="G165" s="232"/>
      <c r="H165" s="232"/>
      <c r="I165" s="232"/>
      <c r="J165" s="157" t="s">
        <v>266</v>
      </c>
      <c r="K165" s="158">
        <v>1446.068</v>
      </c>
      <c r="L165" s="233">
        <v>0</v>
      </c>
      <c r="M165" s="233"/>
      <c r="N165" s="234">
        <f>ROUND(L165*K165,2)</f>
        <v>0</v>
      </c>
      <c r="O165" s="234"/>
      <c r="P165" s="234"/>
      <c r="Q165" s="234"/>
      <c r="R165" s="129"/>
      <c r="T165" s="159" t="s">
        <v>5</v>
      </c>
      <c r="U165" s="43" t="s">
        <v>42</v>
      </c>
      <c r="V165" s="35"/>
      <c r="W165" s="160">
        <f>V165*K165</f>
        <v>0</v>
      </c>
      <c r="X165" s="160">
        <v>0</v>
      </c>
      <c r="Y165" s="160">
        <f>X165*K165</f>
        <v>0</v>
      </c>
      <c r="Z165" s="160">
        <v>0</v>
      </c>
      <c r="AA165" s="161">
        <f>Z165*K165</f>
        <v>0</v>
      </c>
      <c r="AR165" s="18" t="s">
        <v>145</v>
      </c>
      <c r="AT165" s="18" t="s">
        <v>141</v>
      </c>
      <c r="AU165" s="18" t="s">
        <v>98</v>
      </c>
      <c r="AY165" s="18" t="s">
        <v>139</v>
      </c>
      <c r="BE165" s="100">
        <f>IF(U165="základní",N165,0)</f>
        <v>0</v>
      </c>
      <c r="BF165" s="100">
        <f>IF(U165="snížená",N165,0)</f>
        <v>0</v>
      </c>
      <c r="BG165" s="100">
        <f>IF(U165="zákl. přenesená",N165,0)</f>
        <v>0</v>
      </c>
      <c r="BH165" s="100">
        <f>IF(U165="sníž. přenesená",N165,0)</f>
        <v>0</v>
      </c>
      <c r="BI165" s="100">
        <f>IF(U165="nulová",N165,0)</f>
        <v>0</v>
      </c>
      <c r="BJ165" s="18" t="s">
        <v>82</v>
      </c>
      <c r="BK165" s="100">
        <f>ROUND(L165*K165,2)</f>
        <v>0</v>
      </c>
      <c r="BL165" s="18" t="s">
        <v>145</v>
      </c>
      <c r="BM165" s="18" t="s">
        <v>287</v>
      </c>
    </row>
    <row r="166" spans="2:65" s="9" customFormat="1" ht="37.35" customHeight="1">
      <c r="B166" s="144"/>
      <c r="C166" s="145"/>
      <c r="D166" s="146" t="s">
        <v>112</v>
      </c>
      <c r="E166" s="146"/>
      <c r="F166" s="146"/>
      <c r="G166" s="146"/>
      <c r="H166" s="146"/>
      <c r="I166" s="146"/>
      <c r="J166" s="146"/>
      <c r="K166" s="146"/>
      <c r="L166" s="146"/>
      <c r="M166" s="146"/>
      <c r="N166" s="245">
        <f>BK166</f>
        <v>0</v>
      </c>
      <c r="O166" s="246"/>
      <c r="P166" s="246"/>
      <c r="Q166" s="246"/>
      <c r="R166" s="147"/>
      <c r="T166" s="148"/>
      <c r="U166" s="145"/>
      <c r="V166" s="145"/>
      <c r="W166" s="149">
        <f>W167+W169+W171</f>
        <v>0</v>
      </c>
      <c r="X166" s="145"/>
      <c r="Y166" s="149">
        <f>Y167+Y169+Y171</f>
        <v>0.20790000000000006</v>
      </c>
      <c r="Z166" s="145"/>
      <c r="AA166" s="150">
        <f>AA167+AA169+AA171</f>
        <v>0</v>
      </c>
      <c r="AR166" s="151" t="s">
        <v>172</v>
      </c>
      <c r="AT166" s="152" t="s">
        <v>76</v>
      </c>
      <c r="AU166" s="152" t="s">
        <v>77</v>
      </c>
      <c r="AY166" s="151" t="s">
        <v>139</v>
      </c>
      <c r="BK166" s="153">
        <f>BK167+BK169+BK171</f>
        <v>0</v>
      </c>
    </row>
    <row r="167" spans="2:65" s="9" customFormat="1" ht="19.899999999999999" customHeight="1">
      <c r="B167" s="144"/>
      <c r="C167" s="145"/>
      <c r="D167" s="154" t="s">
        <v>113</v>
      </c>
      <c r="E167" s="154"/>
      <c r="F167" s="154"/>
      <c r="G167" s="154"/>
      <c r="H167" s="154"/>
      <c r="I167" s="154"/>
      <c r="J167" s="154"/>
      <c r="K167" s="154"/>
      <c r="L167" s="154"/>
      <c r="M167" s="154"/>
      <c r="N167" s="241">
        <f>BK167</f>
        <v>0</v>
      </c>
      <c r="O167" s="242"/>
      <c r="P167" s="242"/>
      <c r="Q167" s="242"/>
      <c r="R167" s="147"/>
      <c r="T167" s="148"/>
      <c r="U167" s="145"/>
      <c r="V167" s="145"/>
      <c r="W167" s="149">
        <f>W168</f>
        <v>0</v>
      </c>
      <c r="X167" s="145"/>
      <c r="Y167" s="149">
        <f>Y168</f>
        <v>0</v>
      </c>
      <c r="Z167" s="145"/>
      <c r="AA167" s="150">
        <f>AA168</f>
        <v>0</v>
      </c>
      <c r="AR167" s="151" t="s">
        <v>172</v>
      </c>
      <c r="AT167" s="152" t="s">
        <v>76</v>
      </c>
      <c r="AU167" s="152" t="s">
        <v>82</v>
      </c>
      <c r="AY167" s="151" t="s">
        <v>139</v>
      </c>
      <c r="BK167" s="153">
        <f>BK168</f>
        <v>0</v>
      </c>
    </row>
    <row r="168" spans="2:65" s="1" customFormat="1" ht="16.5" customHeight="1">
      <c r="B168" s="126"/>
      <c r="C168" s="155" t="s">
        <v>288</v>
      </c>
      <c r="D168" s="155" t="s">
        <v>141</v>
      </c>
      <c r="E168" s="156" t="s">
        <v>289</v>
      </c>
      <c r="F168" s="232" t="s">
        <v>117</v>
      </c>
      <c r="G168" s="232"/>
      <c r="H168" s="232"/>
      <c r="I168" s="232"/>
      <c r="J168" s="157" t="s">
        <v>290</v>
      </c>
      <c r="K168" s="158">
        <v>1</v>
      </c>
      <c r="L168" s="233">
        <v>0</v>
      </c>
      <c r="M168" s="233"/>
      <c r="N168" s="234">
        <f>ROUND(L168*K168,2)</f>
        <v>0</v>
      </c>
      <c r="O168" s="234"/>
      <c r="P168" s="234"/>
      <c r="Q168" s="234"/>
      <c r="R168" s="129"/>
      <c r="T168" s="159" t="s">
        <v>5</v>
      </c>
      <c r="U168" s="43" t="s">
        <v>42</v>
      </c>
      <c r="V168" s="35"/>
      <c r="W168" s="160">
        <f>V168*K168</f>
        <v>0</v>
      </c>
      <c r="X168" s="160">
        <v>0</v>
      </c>
      <c r="Y168" s="160">
        <f>X168*K168</f>
        <v>0</v>
      </c>
      <c r="Z168" s="160">
        <v>0</v>
      </c>
      <c r="AA168" s="161">
        <f>Z168*K168</f>
        <v>0</v>
      </c>
      <c r="AR168" s="18" t="s">
        <v>291</v>
      </c>
      <c r="AT168" s="18" t="s">
        <v>141</v>
      </c>
      <c r="AU168" s="18" t="s">
        <v>98</v>
      </c>
      <c r="AY168" s="18" t="s">
        <v>139</v>
      </c>
      <c r="BE168" s="100">
        <f>IF(U168="základní",N168,0)</f>
        <v>0</v>
      </c>
      <c r="BF168" s="100">
        <f>IF(U168="snížená",N168,0)</f>
        <v>0</v>
      </c>
      <c r="BG168" s="100">
        <f>IF(U168="zákl. přenesená",N168,0)</f>
        <v>0</v>
      </c>
      <c r="BH168" s="100">
        <f>IF(U168="sníž. přenesená",N168,0)</f>
        <v>0</v>
      </c>
      <c r="BI168" s="100">
        <f>IF(U168="nulová",N168,0)</f>
        <v>0</v>
      </c>
      <c r="BJ168" s="18" t="s">
        <v>82</v>
      </c>
      <c r="BK168" s="100">
        <f>ROUND(L168*K168,2)</f>
        <v>0</v>
      </c>
      <c r="BL168" s="18" t="s">
        <v>291</v>
      </c>
      <c r="BM168" s="18" t="s">
        <v>292</v>
      </c>
    </row>
    <row r="169" spans="2:65" s="9" customFormat="1" ht="29.85" customHeight="1">
      <c r="B169" s="144"/>
      <c r="C169" s="145"/>
      <c r="D169" s="154" t="s">
        <v>114</v>
      </c>
      <c r="E169" s="154"/>
      <c r="F169" s="154"/>
      <c r="G169" s="154"/>
      <c r="H169" s="154"/>
      <c r="I169" s="154"/>
      <c r="J169" s="154"/>
      <c r="K169" s="154"/>
      <c r="L169" s="154"/>
      <c r="M169" s="154"/>
      <c r="N169" s="243">
        <f>BK169</f>
        <v>0</v>
      </c>
      <c r="O169" s="244"/>
      <c r="P169" s="244"/>
      <c r="Q169" s="244"/>
      <c r="R169" s="147"/>
      <c r="T169" s="148"/>
      <c r="U169" s="145"/>
      <c r="V169" s="145"/>
      <c r="W169" s="149">
        <f>W170</f>
        <v>0</v>
      </c>
      <c r="X169" s="145"/>
      <c r="Y169" s="149">
        <f>Y170</f>
        <v>0</v>
      </c>
      <c r="Z169" s="145"/>
      <c r="AA169" s="150">
        <f>AA170</f>
        <v>0</v>
      </c>
      <c r="AR169" s="151" t="s">
        <v>172</v>
      </c>
      <c r="AT169" s="152" t="s">
        <v>76</v>
      </c>
      <c r="AU169" s="152" t="s">
        <v>82</v>
      </c>
      <c r="AY169" s="151" t="s">
        <v>139</v>
      </c>
      <c r="BK169" s="153">
        <f>BK170</f>
        <v>0</v>
      </c>
    </row>
    <row r="170" spans="2:65" s="1" customFormat="1" ht="16.5" customHeight="1">
      <c r="B170" s="126"/>
      <c r="C170" s="155" t="s">
        <v>293</v>
      </c>
      <c r="D170" s="155" t="s">
        <v>141</v>
      </c>
      <c r="E170" s="156" t="s">
        <v>294</v>
      </c>
      <c r="F170" s="232" t="s">
        <v>295</v>
      </c>
      <c r="G170" s="232"/>
      <c r="H170" s="232"/>
      <c r="I170" s="232"/>
      <c r="J170" s="157" t="s">
        <v>290</v>
      </c>
      <c r="K170" s="158">
        <v>1</v>
      </c>
      <c r="L170" s="233">
        <v>0</v>
      </c>
      <c r="M170" s="233"/>
      <c r="N170" s="234">
        <f>ROUND(L170*K170,2)</f>
        <v>0</v>
      </c>
      <c r="O170" s="234"/>
      <c r="P170" s="234"/>
      <c r="Q170" s="234"/>
      <c r="R170" s="129"/>
      <c r="T170" s="159" t="s">
        <v>5</v>
      </c>
      <c r="U170" s="43" t="s">
        <v>42</v>
      </c>
      <c r="V170" s="35"/>
      <c r="W170" s="160">
        <f>V170*K170</f>
        <v>0</v>
      </c>
      <c r="X170" s="160">
        <v>0</v>
      </c>
      <c r="Y170" s="160">
        <f>X170*K170</f>
        <v>0</v>
      </c>
      <c r="Z170" s="160">
        <v>0</v>
      </c>
      <c r="AA170" s="161">
        <f>Z170*K170</f>
        <v>0</v>
      </c>
      <c r="AR170" s="18" t="s">
        <v>291</v>
      </c>
      <c r="AT170" s="18" t="s">
        <v>141</v>
      </c>
      <c r="AU170" s="18" t="s">
        <v>98</v>
      </c>
      <c r="AY170" s="18" t="s">
        <v>139</v>
      </c>
      <c r="BE170" s="100">
        <f>IF(U170="základní",N170,0)</f>
        <v>0</v>
      </c>
      <c r="BF170" s="100">
        <f>IF(U170="snížená",N170,0)</f>
        <v>0</v>
      </c>
      <c r="BG170" s="100">
        <f>IF(U170="zákl. přenesená",N170,0)</f>
        <v>0</v>
      </c>
      <c r="BH170" s="100">
        <f>IF(U170="sníž. přenesená",N170,0)</f>
        <v>0</v>
      </c>
      <c r="BI170" s="100">
        <f>IF(U170="nulová",N170,0)</f>
        <v>0</v>
      </c>
      <c r="BJ170" s="18" t="s">
        <v>82</v>
      </c>
      <c r="BK170" s="100">
        <f>ROUND(L170*K170,2)</f>
        <v>0</v>
      </c>
      <c r="BL170" s="18" t="s">
        <v>291</v>
      </c>
      <c r="BM170" s="18" t="s">
        <v>296</v>
      </c>
    </row>
    <row r="171" spans="2:65" s="9" customFormat="1" ht="29.85" customHeight="1">
      <c r="B171" s="144"/>
      <c r="C171" s="145"/>
      <c r="D171" s="154" t="s">
        <v>115</v>
      </c>
      <c r="E171" s="154"/>
      <c r="F171" s="154"/>
      <c r="G171" s="154"/>
      <c r="H171" s="154"/>
      <c r="I171" s="154"/>
      <c r="J171" s="154"/>
      <c r="K171" s="154"/>
      <c r="L171" s="154"/>
      <c r="M171" s="154"/>
      <c r="N171" s="243">
        <f>BK171</f>
        <v>0</v>
      </c>
      <c r="O171" s="244"/>
      <c r="P171" s="244"/>
      <c r="Q171" s="244"/>
      <c r="R171" s="147"/>
      <c r="T171" s="148"/>
      <c r="U171" s="145"/>
      <c r="V171" s="145"/>
      <c r="W171" s="149">
        <f>SUM(W172:W178)</f>
        <v>0</v>
      </c>
      <c r="X171" s="145"/>
      <c r="Y171" s="149">
        <f>SUM(Y172:Y178)</f>
        <v>0.20790000000000006</v>
      </c>
      <c r="Z171" s="145"/>
      <c r="AA171" s="150">
        <f>SUM(AA172:AA178)</f>
        <v>0</v>
      </c>
      <c r="AR171" s="151" t="s">
        <v>172</v>
      </c>
      <c r="AT171" s="152" t="s">
        <v>76</v>
      </c>
      <c r="AU171" s="152" t="s">
        <v>82</v>
      </c>
      <c r="AY171" s="151" t="s">
        <v>139</v>
      </c>
      <c r="BK171" s="153">
        <f>SUM(BK172:BK178)</f>
        <v>0</v>
      </c>
    </row>
    <row r="172" spans="2:65" s="1" customFormat="1" ht="16.5" customHeight="1">
      <c r="B172" s="126"/>
      <c r="C172" s="155" t="s">
        <v>297</v>
      </c>
      <c r="D172" s="155" t="s">
        <v>141</v>
      </c>
      <c r="E172" s="156" t="s">
        <v>298</v>
      </c>
      <c r="F172" s="232" t="s">
        <v>299</v>
      </c>
      <c r="G172" s="232"/>
      <c r="H172" s="232"/>
      <c r="I172" s="232"/>
      <c r="J172" s="157" t="s">
        <v>144</v>
      </c>
      <c r="K172" s="158">
        <v>10</v>
      </c>
      <c r="L172" s="233">
        <v>0</v>
      </c>
      <c r="M172" s="233"/>
      <c r="N172" s="234">
        <f t="shared" ref="N172:N178" si="25">ROUND(L172*K172,2)</f>
        <v>0</v>
      </c>
      <c r="O172" s="234"/>
      <c r="P172" s="234"/>
      <c r="Q172" s="234"/>
      <c r="R172" s="129"/>
      <c r="T172" s="159" t="s">
        <v>5</v>
      </c>
      <c r="U172" s="43" t="s">
        <v>42</v>
      </c>
      <c r="V172" s="35"/>
      <c r="W172" s="160">
        <f t="shared" ref="W172:W178" si="26">V172*K172</f>
        <v>0</v>
      </c>
      <c r="X172" s="160">
        <v>1.3860000000000001E-2</v>
      </c>
      <c r="Y172" s="160">
        <f t="shared" ref="Y172:Y178" si="27">X172*K172</f>
        <v>0.1386</v>
      </c>
      <c r="Z172" s="160">
        <v>0</v>
      </c>
      <c r="AA172" s="161">
        <f t="shared" ref="AA172:AA178" si="28">Z172*K172</f>
        <v>0</v>
      </c>
      <c r="AR172" s="18" t="s">
        <v>145</v>
      </c>
      <c r="AT172" s="18" t="s">
        <v>141</v>
      </c>
      <c r="AU172" s="18" t="s">
        <v>98</v>
      </c>
      <c r="AY172" s="18" t="s">
        <v>139</v>
      </c>
      <c r="BE172" s="100">
        <f t="shared" ref="BE172:BE178" si="29">IF(U172="základní",N172,0)</f>
        <v>0</v>
      </c>
      <c r="BF172" s="100">
        <f t="shared" ref="BF172:BF178" si="30">IF(U172="snížená",N172,0)</f>
        <v>0</v>
      </c>
      <c r="BG172" s="100">
        <f t="shared" ref="BG172:BG178" si="31">IF(U172="zákl. přenesená",N172,0)</f>
        <v>0</v>
      </c>
      <c r="BH172" s="100">
        <f t="shared" ref="BH172:BH178" si="32">IF(U172="sníž. přenesená",N172,0)</f>
        <v>0</v>
      </c>
      <c r="BI172" s="100">
        <f t="shared" ref="BI172:BI178" si="33">IF(U172="nulová",N172,0)</f>
        <v>0</v>
      </c>
      <c r="BJ172" s="18" t="s">
        <v>82</v>
      </c>
      <c r="BK172" s="100">
        <f t="shared" ref="BK172:BK178" si="34">ROUND(L172*K172,2)</f>
        <v>0</v>
      </c>
      <c r="BL172" s="18" t="s">
        <v>145</v>
      </c>
      <c r="BM172" s="18" t="s">
        <v>300</v>
      </c>
    </row>
    <row r="173" spans="2:65" s="1" customFormat="1" ht="16.5" customHeight="1">
      <c r="B173" s="126"/>
      <c r="C173" s="155" t="s">
        <v>301</v>
      </c>
      <c r="D173" s="155" t="s">
        <v>141</v>
      </c>
      <c r="E173" s="156" t="s">
        <v>302</v>
      </c>
      <c r="F173" s="232" t="s">
        <v>303</v>
      </c>
      <c r="G173" s="232"/>
      <c r="H173" s="232"/>
      <c r="I173" s="232"/>
      <c r="J173" s="157" t="s">
        <v>304</v>
      </c>
      <c r="K173" s="158">
        <v>1</v>
      </c>
      <c r="L173" s="233">
        <v>0</v>
      </c>
      <c r="M173" s="233"/>
      <c r="N173" s="234">
        <f t="shared" si="25"/>
        <v>0</v>
      </c>
      <c r="O173" s="234"/>
      <c r="P173" s="234"/>
      <c r="Q173" s="234"/>
      <c r="R173" s="129"/>
      <c r="T173" s="159" t="s">
        <v>5</v>
      </c>
      <c r="U173" s="43" t="s">
        <v>42</v>
      </c>
      <c r="V173" s="35"/>
      <c r="W173" s="160">
        <f t="shared" si="26"/>
        <v>0</v>
      </c>
      <c r="X173" s="160">
        <v>1.3860000000000001E-2</v>
      </c>
      <c r="Y173" s="160">
        <f t="shared" si="27"/>
        <v>1.3860000000000001E-2</v>
      </c>
      <c r="Z173" s="160">
        <v>0</v>
      </c>
      <c r="AA173" s="161">
        <f t="shared" si="28"/>
        <v>0</v>
      </c>
      <c r="AR173" s="18" t="s">
        <v>145</v>
      </c>
      <c r="AT173" s="18" t="s">
        <v>141</v>
      </c>
      <c r="AU173" s="18" t="s">
        <v>98</v>
      </c>
      <c r="AY173" s="18" t="s">
        <v>139</v>
      </c>
      <c r="BE173" s="100">
        <f t="shared" si="29"/>
        <v>0</v>
      </c>
      <c r="BF173" s="100">
        <f t="shared" si="30"/>
        <v>0</v>
      </c>
      <c r="BG173" s="100">
        <f t="shared" si="31"/>
        <v>0</v>
      </c>
      <c r="BH173" s="100">
        <f t="shared" si="32"/>
        <v>0</v>
      </c>
      <c r="BI173" s="100">
        <f t="shared" si="33"/>
        <v>0</v>
      </c>
      <c r="BJ173" s="18" t="s">
        <v>82</v>
      </c>
      <c r="BK173" s="100">
        <f t="shared" si="34"/>
        <v>0</v>
      </c>
      <c r="BL173" s="18" t="s">
        <v>145</v>
      </c>
      <c r="BM173" s="18" t="s">
        <v>305</v>
      </c>
    </row>
    <row r="174" spans="2:65" s="1" customFormat="1" ht="16.5" customHeight="1">
      <c r="B174" s="126"/>
      <c r="C174" s="155" t="s">
        <v>306</v>
      </c>
      <c r="D174" s="155" t="s">
        <v>141</v>
      </c>
      <c r="E174" s="156" t="s">
        <v>307</v>
      </c>
      <c r="F174" s="232" t="s">
        <v>308</v>
      </c>
      <c r="G174" s="232"/>
      <c r="H174" s="232"/>
      <c r="I174" s="232"/>
      <c r="J174" s="157" t="s">
        <v>304</v>
      </c>
      <c r="K174" s="158">
        <v>1</v>
      </c>
      <c r="L174" s="233">
        <v>0</v>
      </c>
      <c r="M174" s="233"/>
      <c r="N174" s="234">
        <f t="shared" si="25"/>
        <v>0</v>
      </c>
      <c r="O174" s="234"/>
      <c r="P174" s="234"/>
      <c r="Q174" s="234"/>
      <c r="R174" s="129"/>
      <c r="T174" s="159" t="s">
        <v>5</v>
      </c>
      <c r="U174" s="43" t="s">
        <v>42</v>
      </c>
      <c r="V174" s="35"/>
      <c r="W174" s="160">
        <f t="shared" si="26"/>
        <v>0</v>
      </c>
      <c r="X174" s="160">
        <v>1.3860000000000001E-2</v>
      </c>
      <c r="Y174" s="160">
        <f t="shared" si="27"/>
        <v>1.3860000000000001E-2</v>
      </c>
      <c r="Z174" s="160">
        <v>0</v>
      </c>
      <c r="AA174" s="161">
        <f t="shared" si="28"/>
        <v>0</v>
      </c>
      <c r="AR174" s="18" t="s">
        <v>145</v>
      </c>
      <c r="AT174" s="18" t="s">
        <v>141</v>
      </c>
      <c r="AU174" s="18" t="s">
        <v>98</v>
      </c>
      <c r="AY174" s="18" t="s">
        <v>139</v>
      </c>
      <c r="BE174" s="100">
        <f t="shared" si="29"/>
        <v>0</v>
      </c>
      <c r="BF174" s="100">
        <f t="shared" si="30"/>
        <v>0</v>
      </c>
      <c r="BG174" s="100">
        <f t="shared" si="31"/>
        <v>0</v>
      </c>
      <c r="BH174" s="100">
        <f t="shared" si="32"/>
        <v>0</v>
      </c>
      <c r="BI174" s="100">
        <f t="shared" si="33"/>
        <v>0</v>
      </c>
      <c r="BJ174" s="18" t="s">
        <v>82</v>
      </c>
      <c r="BK174" s="100">
        <f t="shared" si="34"/>
        <v>0</v>
      </c>
      <c r="BL174" s="18" t="s">
        <v>145</v>
      </c>
      <c r="BM174" s="18" t="s">
        <v>309</v>
      </c>
    </row>
    <row r="175" spans="2:65" s="1" customFormat="1" ht="16.5" customHeight="1">
      <c r="B175" s="126"/>
      <c r="C175" s="155" t="s">
        <v>310</v>
      </c>
      <c r="D175" s="155" t="s">
        <v>141</v>
      </c>
      <c r="E175" s="156" t="s">
        <v>311</v>
      </c>
      <c r="F175" s="232" t="s">
        <v>312</v>
      </c>
      <c r="G175" s="232"/>
      <c r="H175" s="232"/>
      <c r="I175" s="232"/>
      <c r="J175" s="157" t="s">
        <v>304</v>
      </c>
      <c r="K175" s="158">
        <v>1</v>
      </c>
      <c r="L175" s="233">
        <v>0</v>
      </c>
      <c r="M175" s="233"/>
      <c r="N175" s="234">
        <f t="shared" si="25"/>
        <v>0</v>
      </c>
      <c r="O175" s="234"/>
      <c r="P175" s="234"/>
      <c r="Q175" s="234"/>
      <c r="R175" s="129"/>
      <c r="T175" s="159" t="s">
        <v>5</v>
      </c>
      <c r="U175" s="43" t="s">
        <v>42</v>
      </c>
      <c r="V175" s="35"/>
      <c r="W175" s="160">
        <f t="shared" si="26"/>
        <v>0</v>
      </c>
      <c r="X175" s="160">
        <v>1.3860000000000001E-2</v>
      </c>
      <c r="Y175" s="160">
        <f t="shared" si="27"/>
        <v>1.3860000000000001E-2</v>
      </c>
      <c r="Z175" s="160">
        <v>0</v>
      </c>
      <c r="AA175" s="161">
        <f t="shared" si="28"/>
        <v>0</v>
      </c>
      <c r="AR175" s="18" t="s">
        <v>145</v>
      </c>
      <c r="AT175" s="18" t="s">
        <v>141</v>
      </c>
      <c r="AU175" s="18" t="s">
        <v>98</v>
      </c>
      <c r="AY175" s="18" t="s">
        <v>139</v>
      </c>
      <c r="BE175" s="100">
        <f t="shared" si="29"/>
        <v>0</v>
      </c>
      <c r="BF175" s="100">
        <f t="shared" si="30"/>
        <v>0</v>
      </c>
      <c r="BG175" s="100">
        <f t="shared" si="31"/>
        <v>0</v>
      </c>
      <c r="BH175" s="100">
        <f t="shared" si="32"/>
        <v>0</v>
      </c>
      <c r="BI175" s="100">
        <f t="shared" si="33"/>
        <v>0</v>
      </c>
      <c r="BJ175" s="18" t="s">
        <v>82</v>
      </c>
      <c r="BK175" s="100">
        <f t="shared" si="34"/>
        <v>0</v>
      </c>
      <c r="BL175" s="18" t="s">
        <v>145</v>
      </c>
      <c r="BM175" s="18" t="s">
        <v>313</v>
      </c>
    </row>
    <row r="176" spans="2:65" s="1" customFormat="1" ht="16.5" customHeight="1">
      <c r="B176" s="126"/>
      <c r="C176" s="155" t="s">
        <v>314</v>
      </c>
      <c r="D176" s="155" t="s">
        <v>141</v>
      </c>
      <c r="E176" s="156" t="s">
        <v>315</v>
      </c>
      <c r="F176" s="232" t="s">
        <v>316</v>
      </c>
      <c r="G176" s="232"/>
      <c r="H176" s="232"/>
      <c r="I176" s="232"/>
      <c r="J176" s="157" t="s">
        <v>304</v>
      </c>
      <c r="K176" s="158">
        <v>1</v>
      </c>
      <c r="L176" s="233">
        <v>0</v>
      </c>
      <c r="M176" s="233"/>
      <c r="N176" s="234">
        <f t="shared" si="25"/>
        <v>0</v>
      </c>
      <c r="O176" s="234"/>
      <c r="P176" s="234"/>
      <c r="Q176" s="234"/>
      <c r="R176" s="129"/>
      <c r="T176" s="159" t="s">
        <v>5</v>
      </c>
      <c r="U176" s="43" t="s">
        <v>42</v>
      </c>
      <c r="V176" s="35"/>
      <c r="W176" s="160">
        <f t="shared" si="26"/>
        <v>0</v>
      </c>
      <c r="X176" s="160">
        <v>1.3860000000000001E-2</v>
      </c>
      <c r="Y176" s="160">
        <f t="shared" si="27"/>
        <v>1.3860000000000001E-2</v>
      </c>
      <c r="Z176" s="160">
        <v>0</v>
      </c>
      <c r="AA176" s="161">
        <f t="shared" si="28"/>
        <v>0</v>
      </c>
      <c r="AR176" s="18" t="s">
        <v>145</v>
      </c>
      <c r="AT176" s="18" t="s">
        <v>141</v>
      </c>
      <c r="AU176" s="18" t="s">
        <v>98</v>
      </c>
      <c r="AY176" s="18" t="s">
        <v>139</v>
      </c>
      <c r="BE176" s="100">
        <f t="shared" si="29"/>
        <v>0</v>
      </c>
      <c r="BF176" s="100">
        <f t="shared" si="30"/>
        <v>0</v>
      </c>
      <c r="BG176" s="100">
        <f t="shared" si="31"/>
        <v>0</v>
      </c>
      <c r="BH176" s="100">
        <f t="shared" si="32"/>
        <v>0</v>
      </c>
      <c r="BI176" s="100">
        <f t="shared" si="33"/>
        <v>0</v>
      </c>
      <c r="BJ176" s="18" t="s">
        <v>82</v>
      </c>
      <c r="BK176" s="100">
        <f t="shared" si="34"/>
        <v>0</v>
      </c>
      <c r="BL176" s="18" t="s">
        <v>145</v>
      </c>
      <c r="BM176" s="18" t="s">
        <v>317</v>
      </c>
    </row>
    <row r="177" spans="2:65" s="1" customFormat="1" ht="16.5" customHeight="1">
      <c r="B177" s="126"/>
      <c r="C177" s="155" t="s">
        <v>318</v>
      </c>
      <c r="D177" s="155" t="s">
        <v>141</v>
      </c>
      <c r="E177" s="156" t="s">
        <v>319</v>
      </c>
      <c r="F177" s="232" t="s">
        <v>320</v>
      </c>
      <c r="G177" s="232"/>
      <c r="H177" s="232"/>
      <c r="I177" s="232"/>
      <c r="J177" s="157" t="s">
        <v>5</v>
      </c>
      <c r="K177" s="158">
        <v>1</v>
      </c>
      <c r="L177" s="233">
        <v>0</v>
      </c>
      <c r="M177" s="233"/>
      <c r="N177" s="234">
        <f t="shared" si="25"/>
        <v>0</v>
      </c>
      <c r="O177" s="234"/>
      <c r="P177" s="234"/>
      <c r="Q177" s="234"/>
      <c r="R177" s="129"/>
      <c r="T177" s="159" t="s">
        <v>5</v>
      </c>
      <c r="U177" s="43" t="s">
        <v>42</v>
      </c>
      <c r="V177" s="35"/>
      <c r="W177" s="160">
        <f t="shared" si="26"/>
        <v>0</v>
      </c>
      <c r="X177" s="160">
        <v>1.3860000000000001E-2</v>
      </c>
      <c r="Y177" s="160">
        <f t="shared" si="27"/>
        <v>1.3860000000000001E-2</v>
      </c>
      <c r="Z177" s="160">
        <v>0</v>
      </c>
      <c r="AA177" s="161">
        <f t="shared" si="28"/>
        <v>0</v>
      </c>
      <c r="AR177" s="18" t="s">
        <v>145</v>
      </c>
      <c r="AT177" s="18" t="s">
        <v>141</v>
      </c>
      <c r="AU177" s="18" t="s">
        <v>98</v>
      </c>
      <c r="AY177" s="18" t="s">
        <v>139</v>
      </c>
      <c r="BE177" s="100">
        <f t="shared" si="29"/>
        <v>0</v>
      </c>
      <c r="BF177" s="100">
        <f t="shared" si="30"/>
        <v>0</v>
      </c>
      <c r="BG177" s="100">
        <f t="shared" si="31"/>
        <v>0</v>
      </c>
      <c r="BH177" s="100">
        <f t="shared" si="32"/>
        <v>0</v>
      </c>
      <c r="BI177" s="100">
        <f t="shared" si="33"/>
        <v>0</v>
      </c>
      <c r="BJ177" s="18" t="s">
        <v>82</v>
      </c>
      <c r="BK177" s="100">
        <f t="shared" si="34"/>
        <v>0</v>
      </c>
      <c r="BL177" s="18" t="s">
        <v>145</v>
      </c>
      <c r="BM177" s="18" t="s">
        <v>321</v>
      </c>
    </row>
    <row r="178" spans="2:65" s="1" customFormat="1" ht="16.5" customHeight="1">
      <c r="B178" s="126"/>
      <c r="C178" s="155" t="s">
        <v>322</v>
      </c>
      <c r="D178" s="155" t="s">
        <v>141</v>
      </c>
      <c r="E178" s="156" t="s">
        <v>323</v>
      </c>
      <c r="F178" s="232" t="s">
        <v>324</v>
      </c>
      <c r="G178" s="232"/>
      <c r="H178" s="232"/>
      <c r="I178" s="232"/>
      <c r="J178" s="157" t="s">
        <v>304</v>
      </c>
      <c r="K178" s="158">
        <v>1</v>
      </c>
      <c r="L178" s="233">
        <v>0</v>
      </c>
      <c r="M178" s="233"/>
      <c r="N178" s="234">
        <f t="shared" si="25"/>
        <v>0</v>
      </c>
      <c r="O178" s="234"/>
      <c r="P178" s="234"/>
      <c r="Q178" s="234"/>
      <c r="R178" s="129"/>
      <c r="T178" s="159" t="s">
        <v>5</v>
      </c>
      <c r="U178" s="43" t="s">
        <v>42</v>
      </c>
      <c r="V178" s="35"/>
      <c r="W178" s="160">
        <f t="shared" si="26"/>
        <v>0</v>
      </c>
      <c r="X178" s="160">
        <v>0</v>
      </c>
      <c r="Y178" s="160">
        <f t="shared" si="27"/>
        <v>0</v>
      </c>
      <c r="Z178" s="160">
        <v>0</v>
      </c>
      <c r="AA178" s="161">
        <f t="shared" si="28"/>
        <v>0</v>
      </c>
      <c r="AR178" s="18" t="s">
        <v>145</v>
      </c>
      <c r="AT178" s="18" t="s">
        <v>141</v>
      </c>
      <c r="AU178" s="18" t="s">
        <v>98</v>
      </c>
      <c r="AY178" s="18" t="s">
        <v>139</v>
      </c>
      <c r="BE178" s="100">
        <f t="shared" si="29"/>
        <v>0</v>
      </c>
      <c r="BF178" s="100">
        <f t="shared" si="30"/>
        <v>0</v>
      </c>
      <c r="BG178" s="100">
        <f t="shared" si="31"/>
        <v>0</v>
      </c>
      <c r="BH178" s="100">
        <f t="shared" si="32"/>
        <v>0</v>
      </c>
      <c r="BI178" s="100">
        <f t="shared" si="33"/>
        <v>0</v>
      </c>
      <c r="BJ178" s="18" t="s">
        <v>82</v>
      </c>
      <c r="BK178" s="100">
        <f t="shared" si="34"/>
        <v>0</v>
      </c>
      <c r="BL178" s="18" t="s">
        <v>145</v>
      </c>
      <c r="BM178" s="18" t="s">
        <v>325</v>
      </c>
    </row>
    <row r="179" spans="2:65" s="1" customFormat="1" ht="49.9" customHeight="1">
      <c r="B179" s="34"/>
      <c r="C179" s="35"/>
      <c r="D179" s="146" t="s">
        <v>326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245">
        <f>BK179</f>
        <v>0</v>
      </c>
      <c r="O179" s="246"/>
      <c r="P179" s="246"/>
      <c r="Q179" s="246"/>
      <c r="R179" s="36"/>
      <c r="T179" s="166"/>
      <c r="U179" s="55"/>
      <c r="V179" s="55"/>
      <c r="W179" s="55"/>
      <c r="X179" s="55"/>
      <c r="Y179" s="55"/>
      <c r="Z179" s="55"/>
      <c r="AA179" s="57"/>
      <c r="AT179" s="18" t="s">
        <v>76</v>
      </c>
      <c r="AU179" s="18" t="s">
        <v>77</v>
      </c>
      <c r="AY179" s="18" t="s">
        <v>327</v>
      </c>
      <c r="BK179" s="100">
        <v>0</v>
      </c>
    </row>
    <row r="180" spans="2:65" s="1" customFormat="1" ht="6.95" customHeight="1">
      <c r="B180" s="58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60"/>
    </row>
  </sheetData>
  <mergeCells count="216">
    <mergeCell ref="N179:Q179"/>
    <mergeCell ref="H1:K1"/>
    <mergeCell ref="S2:AC2"/>
    <mergeCell ref="F178:I178"/>
    <mergeCell ref="L178:M178"/>
    <mergeCell ref="N178:Q178"/>
    <mergeCell ref="N123:Q123"/>
    <mergeCell ref="N124:Q124"/>
    <mergeCell ref="N125:Q125"/>
    <mergeCell ref="N129:Q129"/>
    <mergeCell ref="N141:Q141"/>
    <mergeCell ref="N158:Q158"/>
    <mergeCell ref="N163:Q163"/>
    <mergeCell ref="N166:Q166"/>
    <mergeCell ref="N167:Q167"/>
    <mergeCell ref="N169:Q169"/>
    <mergeCell ref="N171:Q171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5:I165"/>
    <mergeCell ref="L165:M165"/>
    <mergeCell ref="N165:Q165"/>
    <mergeCell ref="F168:I168"/>
    <mergeCell ref="L168:M168"/>
    <mergeCell ref="N168:Q168"/>
    <mergeCell ref="F170:I170"/>
    <mergeCell ref="L170:M170"/>
    <mergeCell ref="N170:Q17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7:I157"/>
    <mergeCell ref="L157:M157"/>
    <mergeCell ref="N157:Q157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22:I122"/>
    <mergeCell ref="L122:M122"/>
    <mergeCell ref="N122:Q122"/>
    <mergeCell ref="F126:I126"/>
    <mergeCell ref="L126:M126"/>
    <mergeCell ref="N126:Q126"/>
    <mergeCell ref="F127:I127"/>
    <mergeCell ref="L127:M127"/>
    <mergeCell ref="N127:Q127"/>
    <mergeCell ref="D104:H104"/>
    <mergeCell ref="N104:Q104"/>
    <mergeCell ref="N105:Q105"/>
    <mergeCell ref="L107:Q107"/>
    <mergeCell ref="C113:Q113"/>
    <mergeCell ref="F115:P115"/>
    <mergeCell ref="M117:P117"/>
    <mergeCell ref="M119:Q119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E14:L14"/>
    <mergeCell ref="O14:P14"/>
  </mergeCells>
  <hyperlinks>
    <hyperlink ref="F1:G1" location="C2" display="1) Krycí list rozpočtu"/>
    <hyperlink ref="H1:K1" location="C85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16033 - III-0069 a III-10...</vt:lpstr>
      <vt:lpstr>'16033 - III-0069 a III-10...'!Názvy_tisku</vt:lpstr>
      <vt:lpstr>'Rekapitulace stavby'!Názvy_tisku</vt:lpstr>
      <vt:lpstr>'16033 - III-0069 a III-10...'!Oblast_tisku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Sobol-HP\Sobol</dc:creator>
  <cp:lastModifiedBy>ladislav.bak</cp:lastModifiedBy>
  <dcterms:created xsi:type="dcterms:W3CDTF">2018-02-13T12:43:21Z</dcterms:created>
  <dcterms:modified xsi:type="dcterms:W3CDTF">2018-02-13T13:18:37Z</dcterms:modified>
</cp:coreProperties>
</file>